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585" yWindow="45" windowWidth="9630" windowHeight="11625" tabRatio="676"/>
  </bookViews>
  <sheets>
    <sheet name="Bieu 46" sheetId="1" r:id="rId1"/>
    <sheet name="Bieu 47" sheetId="2" r:id="rId2"/>
    <sheet name="Bieu 48" sheetId="3" r:id="rId3"/>
    <sheet name="Bieu 49" sheetId="4" r:id="rId4"/>
    <sheet name="Bieu 50" sheetId="5" r:id="rId5"/>
    <sheet name="Bieu 51" sheetId="16" r:id="rId6"/>
    <sheet name="Bieu 52" sheetId="19" r:id="rId7"/>
    <sheet name="Bieu 53" sheetId="17" r:id="rId8"/>
    <sheet name="Bieu 54" sheetId="9" r:id="rId9"/>
    <sheet name="Bieu 54a" sheetId="14" r:id="rId10"/>
    <sheet name="Bieu 55" sheetId="10" r:id="rId11"/>
    <sheet name="Bieu 56" sheetId="11" r:id="rId12"/>
    <sheet name="Bieu 57" sheetId="12" r:id="rId13"/>
    <sheet name="Bieu 58" sheetId="20" r:id="rId14"/>
    <sheet name="Sheet1" sheetId="15" r:id="rId15"/>
  </sheets>
  <definedNames>
    <definedName name="_________a1" hidden="1">{"'Sheet1'!$L$16"}</definedName>
    <definedName name="_________PA3" hidden="1">{"'Sheet1'!$L$16"}</definedName>
    <definedName name="_______a1" hidden="1">{"'Sheet1'!$L$16"}</definedName>
    <definedName name="_______PA3" hidden="1">{"'Sheet1'!$L$16"}</definedName>
    <definedName name="______a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NSO2" hidden="1">{"'Sheet1'!$L$16"}</definedName>
    <definedName name="______PA3" hidden="1">{"'Sheet1'!$L$16"}</definedName>
    <definedName name="______vl2" hidden="1">{"'Sheet1'!$L$16"}</definedName>
    <definedName name="_____a1"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NSO2" hidden="1">{"'Sheet1'!$L$16"}</definedName>
    <definedName name="_____PA3" hidden="1">{"'Sheet1'!$L$16"}</definedName>
    <definedName name="_____vl2" hidden="1">{"'Sheet1'!$L$16"}</definedName>
    <definedName name="____ban2" hidden="1">{"'Sheet1'!$L$16"}</definedName>
    <definedName name="____cep1" hidden="1">{"'Sheet1'!$L$16"}</definedName>
    <definedName name="____Coc39" hidden="1">{"'Sheet1'!$L$16"}</definedName>
    <definedName name="____Goi8"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t3" hidden="1">{"'Sheet1'!$L$16"}</definedName>
    <definedName name="____TT31" hidden="1">{"'Sheet1'!$L$16"}</definedName>
    <definedName name="____Tru21" hidden="1">{"'Sheet1'!$L$16"}</definedName>
    <definedName name="____vl2" hidden="1">{"'Sheet1'!$L$16"}</definedName>
    <definedName name="____VM2" hidden="1">{"'Sheet1'!$L$16"}</definedName>
    <definedName name="___a1" hidden="1">{"'Sheet1'!$L$16"}</definedName>
    <definedName name="___ban2" hidden="1">{"'Sheet1'!$L$16"}</definedName>
    <definedName name="___cep1" hidden="1">{"'Sheet1'!$L$16"}</definedName>
    <definedName name="___Coc39"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t3" hidden="1">{"'Sheet1'!$L$16"}</definedName>
    <definedName name="___TT31" hidden="1">{"'Sheet1'!$L$16"}</definedName>
    <definedName name="___Tru21" hidden="1">{"'Sheet1'!$L$16"}</definedName>
    <definedName name="___vl2" hidden="1">{"'Sheet1'!$L$16"}</definedName>
    <definedName name="___VM2" hidden="1">{"'Sheet1'!$L$16"}</definedName>
    <definedName name="__a1" hidden="1">{"'Sheet1'!$L$16"}</definedName>
    <definedName name="__ban2" hidden="1">{"'Sheet1'!$L$16"}</definedName>
    <definedName name="__cep1" hidden="1">{"'Sheet1'!$L$16"}</definedName>
    <definedName name="__Coc39" hidden="1">{"'Sheet1'!$L$16"}</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t3" hidden="1">{"'Sheet1'!$L$16"}</definedName>
    <definedName name="__TT31" hidden="1">{"'Sheet1'!$L$16"}</definedName>
    <definedName name="__Tru21" hidden="1">{"'Sheet1'!$L$16"}</definedName>
    <definedName name="__vl2" hidden="1">{"'Sheet1'!$L$16"}</definedName>
    <definedName name="__VM2" hidden="1">{"'Sheet1'!$L$16"}</definedName>
    <definedName name="_ban2" hidden="1">{"'Sheet1'!$L$16"}</definedName>
    <definedName name="_cep1" hidden="1">{"'Sheet1'!$L$16"}</definedName>
    <definedName name="_Coc39" hidden="1">{"'Sheet1'!$L$16"}</definedName>
    <definedName name="_xlnm._FilterDatabase" localSheetId="5" hidden="1">'Bieu 51'!$A$12:$AF$160</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UY1" hidden="1">{"'Sheet1'!$L$16"}</definedName>
    <definedName name="_HUY2" hidden="1">{"'Sheet1'!$L$16"}</definedName>
    <definedName name="_Key1" localSheetId="7" hidden="1">#REF!</definedName>
    <definedName name="_Key1" hidden="1">#REF!</definedName>
    <definedName name="_Key2" localSheetId="7"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localSheetId="7" hidden="1">#REF!</definedName>
    <definedName name="_Sort" hidden="1">#REF!</definedName>
    <definedName name="_tt3" hidden="1">{"'Sheet1'!$L$16"}</definedName>
    <definedName name="_TT31" hidden="1">{"'Sheet1'!$L$16"}</definedName>
    <definedName name="_Tru21" hidden="1">{"'Sheet1'!$L$16"}</definedName>
    <definedName name="_vl2" hidden="1">{"'Sheet1'!$L$16"}</definedName>
    <definedName name="_VM2" hidden="1">{"'Sheet1'!$L$16"}</definedName>
    <definedName name="AccessDatabase" hidden="1">"C:\My Documents\LeBinh\Xls\VP Cong ty\FORM.mdb"</definedName>
    <definedName name="ADADADD" hidden="1">{"'Sheet1'!$L$16"}</definedName>
    <definedName name="anscount" hidden="1">6</definedName>
    <definedName name="ATGT" hidden="1">{"'Sheet1'!$L$16"}</definedName>
    <definedName name="â" hidden="1">{"'Sheet1'!$L$16"}</definedName>
    <definedName name="b" hidden="1">{"'Sheet1'!$L$16"}</definedName>
    <definedName name="BCBo" hidden="1">{"'Sheet1'!$L$16"}</definedName>
    <definedName name="btnm3" hidden="1">{"'Sheet1'!$L$16"}</definedName>
    <definedName name="Coc_60" hidden="1">{"'Sheet1'!$L$16"}</definedName>
    <definedName name="Code" localSheetId="7" hidden="1">#REF!</definedName>
    <definedName name="Code" hidden="1">#REF!</definedName>
    <definedName name="CTCT1" hidden="1">{"'Sheet1'!$L$16"}</definedName>
    <definedName name="chitietbgiang2" hidden="1">{"'Sheet1'!$L$16"}</definedName>
    <definedName name="d" hidden="1">{"'Sheet1'!$L$16"}</definedName>
    <definedName name="data1" localSheetId="7" hidden="1">#REF!</definedName>
    <definedName name="data1" hidden="1">#REF!</definedName>
    <definedName name="data2" localSheetId="7" hidden="1">#REF!</definedName>
    <definedName name="data2" hidden="1">#REF!</definedName>
    <definedName name="data3" localSheetId="7" hidden="1">#REF!</definedName>
    <definedName name="data3" hidden="1">#REF!</definedName>
    <definedName name="DenDK" hidden="1">{"'Sheet1'!$L$16"}</definedName>
    <definedName name="dfg" hidden="1">{"'Sheet1'!$L$16"}</definedName>
    <definedName name="dgctp2" hidden="1">{"'Sheet1'!$L$16"}</definedName>
    <definedName name="Discount" localSheetId="7" hidden="1">#REF!</definedName>
    <definedName name="Discount" hidden="1">#REF!</definedName>
    <definedName name="display_area_2" localSheetId="7" hidden="1">#REF!</definedName>
    <definedName name="display_area_2" hidden="1">#REF!</definedName>
    <definedName name="dsh" localSheetId="7" hidden="1">#REF!</definedName>
    <definedName name="dsh" hidden="1">#REF!</definedName>
    <definedName name="DUCANH" hidden="1">{"'Sheet1'!$L$16"}</definedName>
    <definedName name="E" hidden="1">{#N/A,#N/A,FALSE,"BN (2)"}</definedName>
    <definedName name="f" hidden="1">{"'Sheet1'!$L$16"}</definedName>
    <definedName name="FCode" localSheetId="7" hidden="1">#REF!</definedName>
    <definedName name="FCode" hidden="1">#REF!</definedName>
    <definedName name="fsdfdsf" hidden="1">{"'Sheet1'!$L$16"}</definedName>
    <definedName name="g" hidden="1">{"'Sheet1'!$L$16"}</definedName>
    <definedName name="h" hidden="1">{"'Sheet1'!$L$16"}</definedName>
    <definedName name="HANG" hidden="1">{#N/A,#N/A,FALSE,"Chi tiÆt"}</definedName>
    <definedName name="hhh" hidden="1">{"'Sheet1'!$L$16"}</definedName>
    <definedName name="HiddenRows" localSheetId="7" hidden="1">#REF!</definedName>
    <definedName name="HiddenRows" hidden="1">#REF!</definedName>
    <definedName name="HIHIHIHOI" hidden="1">{"'Sheet1'!$L$16"}</definedName>
    <definedName name="hj" hidden="1">{"'Sheet1'!$L$16"}</definedName>
    <definedName name="HJKL"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lan" hidden="1">{#N/A,#N/A,TRUE,"BT M200 da 10x20"}</definedName>
    <definedName name="langson" hidden="1">{"'Sheet1'!$L$16"}</definedName>
    <definedName name="mo" hidden="1">{"'Sheet1'!$L$16"}</definedName>
    <definedName name="NHANH2_CG4" hidden="1">{"'Sheet1'!$L$16"}</definedName>
    <definedName name="OrderTable" localSheetId="7" hidden="1">#REF!</definedName>
    <definedName name="OrderTable" hidden="1">#REF!</definedName>
    <definedName name="PAIII_" hidden="1">{"'Sheet1'!$L$16"}</definedName>
    <definedName name="PMS" hidden="1">{"'Sheet1'!$L$16"}</definedName>
    <definedName name="_xlnm.Print_Titles" localSheetId="2">'Bieu 48'!$6:$7</definedName>
    <definedName name="_xlnm.Print_Titles" localSheetId="3">'Bieu 49'!$5:$7</definedName>
    <definedName name="_xlnm.Print_Titles" localSheetId="4">'Bieu 50'!$6:$6</definedName>
    <definedName name="_xlnm.Print_Titles" localSheetId="5">'Bieu 51'!$6:$10</definedName>
    <definedName name="_xlnm.Print_Titles" localSheetId="6">'Bieu 52'!$4:$10</definedName>
    <definedName name="_xlnm.Print_Titles" localSheetId="7">'Bieu 53'!$6:$9</definedName>
    <definedName name="_xlnm.Print_Titles" localSheetId="8">'Bieu 54'!$A:$B</definedName>
    <definedName name="_xlnm.Print_Titles" localSheetId="12">'Bieu 57'!$6:$9</definedName>
    <definedName name="_xlnm.Print_Titles" localSheetId="13">'Bieu 58'!$4:$9</definedName>
    <definedName name="ProdForm" localSheetId="7" hidden="1">#REF!</definedName>
    <definedName name="ProdForm" hidden="1">#REF!</definedName>
    <definedName name="Product" localSheetId="7" hidden="1">#REF!</definedName>
    <definedName name="Product" hidden="1">#REF!</definedName>
    <definedName name="RCArea" localSheetId="7" hidden="1">#REF!</definedName>
    <definedName name="RCArea" hidden="1">#REF!</definedName>
    <definedName name="re" hidden="1">{"'Sheet1'!$L$16"}</definedName>
    <definedName name="RGHGSD" hidden="1">{"'Sheet1'!$L$16"}</definedName>
    <definedName name="rr" hidden="1">{"'Sheet1'!$L$16"}</definedName>
    <definedName name="sdbv" hidden="1">{"'Sheet1'!$L$16"}</definedName>
    <definedName name="Sosanh2" hidden="1">{"'Sheet1'!$L$16"}</definedName>
    <definedName name="SpecialPrice" localSheetId="7" hidden="1">#REF!</definedName>
    <definedName name="SpecialPrice" hidden="1">#REF!</definedName>
    <definedName name="T.3" hidden="1">{"'Sheet1'!$L$16"}</definedName>
    <definedName name="tbl_ProdInfo" localSheetId="7" hidden="1">#REF!</definedName>
    <definedName name="tbl_ProdInfo" hidden="1">#REF!</definedName>
    <definedName name="ttttt" hidden="1">{"'Sheet1'!$L$16"}</definedName>
    <definedName name="ttttttttttt" hidden="1">{"'Sheet1'!$L$16"}</definedName>
    <definedName name="tuyennhanh" hidden="1">{"'Sheet1'!$L$16"}</definedName>
    <definedName name="tha" hidden="1">{"'Sheet1'!$L$16"}</definedName>
    <definedName name="trong" hidden="1">{"'Sheet1'!$L$16"}</definedName>
    <definedName name="uu" hidden="1">{"'Sheet1'!$L$16"}</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s>
  <calcPr calcId="145621"/>
</workbook>
</file>

<file path=xl/calcChain.xml><?xml version="1.0" encoding="utf-8"?>
<calcChain xmlns="http://schemas.openxmlformats.org/spreadsheetml/2006/main">
  <c r="F18" i="1" l="1"/>
  <c r="E59" i="3" l="1"/>
  <c r="D55" i="3"/>
  <c r="E53" i="3"/>
  <c r="E52" i="3"/>
  <c r="E51" i="3"/>
  <c r="E50" i="3"/>
  <c r="E49" i="3"/>
  <c r="E48" i="3"/>
  <c r="E47" i="3"/>
  <c r="E46" i="3"/>
  <c r="E45" i="3"/>
  <c r="E44" i="3"/>
  <c r="E43" i="3"/>
  <c r="E42" i="3"/>
  <c r="E41" i="3"/>
  <c r="E40" i="3"/>
  <c r="D39" i="3"/>
  <c r="E39" i="3" s="1"/>
  <c r="E37" i="3" s="1"/>
  <c r="D37" i="3"/>
  <c r="E36" i="3"/>
  <c r="E35" i="3"/>
  <c r="E33" i="3"/>
  <c r="D33" i="3"/>
  <c r="E32" i="3"/>
  <c r="E31" i="3"/>
  <c r="E30" i="3"/>
  <c r="D29" i="3"/>
  <c r="E29" i="3" s="1"/>
  <c r="E28" i="3"/>
  <c r="E27" i="3"/>
  <c r="E26" i="3"/>
  <c r="D25" i="3"/>
  <c r="E25" i="3" s="1"/>
  <c r="E24" i="3"/>
  <c r="E23" i="3"/>
  <c r="D22" i="3"/>
  <c r="E22" i="3" s="1"/>
  <c r="E21" i="3"/>
  <c r="E20" i="3"/>
  <c r="D19" i="3"/>
  <c r="E19" i="3" s="1"/>
  <c r="E18" i="3"/>
  <c r="E17" i="3"/>
  <c r="D16" i="3"/>
  <c r="E16" i="3" s="1"/>
  <c r="E15" i="3"/>
  <c r="E14" i="3"/>
  <c r="D13" i="3"/>
  <c r="E13" i="3" s="1"/>
  <c r="E12" i="3"/>
  <c r="E11" i="3"/>
  <c r="D10" i="3"/>
  <c r="E10" i="3" s="1"/>
  <c r="E9" i="3" s="1"/>
  <c r="E8" i="3" s="1"/>
  <c r="D9" i="3"/>
  <c r="D8" i="3" s="1"/>
  <c r="D9" i="16" l="1"/>
  <c r="D21" i="2" l="1"/>
  <c r="G19" i="11"/>
  <c r="L271" i="16"/>
  <c r="D271" i="16" s="1"/>
  <c r="D34" i="4"/>
  <c r="E34" i="4"/>
  <c r="D9" i="2" l="1"/>
  <c r="U237" i="17" l="1"/>
  <c r="F237" i="17"/>
  <c r="E237" i="17" s="1"/>
  <c r="U236" i="17"/>
  <c r="F236" i="17"/>
  <c r="E236" i="17" s="1"/>
  <c r="U235" i="17"/>
  <c r="F235" i="17"/>
  <c r="E235" i="17"/>
  <c r="U234" i="17"/>
  <c r="F234" i="17"/>
  <c r="E234" i="17" s="1"/>
  <c r="V233" i="17"/>
  <c r="U233" i="17"/>
  <c r="T233" i="17"/>
  <c r="S233" i="17"/>
  <c r="R233" i="17"/>
  <c r="Q233" i="17"/>
  <c r="P233" i="17"/>
  <c r="O233" i="17"/>
  <c r="N233" i="17"/>
  <c r="M233" i="17"/>
  <c r="L233" i="17"/>
  <c r="K233" i="17"/>
  <c r="J233" i="17"/>
  <c r="I233" i="17"/>
  <c r="H233" i="17"/>
  <c r="G233" i="17"/>
  <c r="F233" i="17"/>
  <c r="E233" i="17" s="1"/>
  <c r="D233" i="17"/>
  <c r="U232" i="17"/>
  <c r="F232" i="17"/>
  <c r="E232" i="17" s="1"/>
  <c r="U231" i="17"/>
  <c r="F231" i="17"/>
  <c r="E231" i="17"/>
  <c r="U230" i="17"/>
  <c r="F230" i="17"/>
  <c r="E230" i="17" s="1"/>
  <c r="U229" i="17"/>
  <c r="F229" i="17"/>
  <c r="E229" i="17"/>
  <c r="U228" i="17"/>
  <c r="F228" i="17"/>
  <c r="E228" i="17" s="1"/>
  <c r="U227" i="17"/>
  <c r="F227" i="17"/>
  <c r="E227" i="17"/>
  <c r="U226" i="17"/>
  <c r="F226" i="17"/>
  <c r="E226" i="17" s="1"/>
  <c r="U225" i="17"/>
  <c r="F225" i="17"/>
  <c r="E225" i="17"/>
  <c r="V224" i="17"/>
  <c r="U224" i="17"/>
  <c r="T224" i="17"/>
  <c r="S224" i="17"/>
  <c r="R224" i="17"/>
  <c r="Q224" i="17"/>
  <c r="P224" i="17"/>
  <c r="O224" i="17"/>
  <c r="N224" i="17"/>
  <c r="M224" i="17"/>
  <c r="L224" i="17"/>
  <c r="K224" i="17"/>
  <c r="J224" i="17"/>
  <c r="I224" i="17"/>
  <c r="H224" i="17"/>
  <c r="G224" i="17"/>
  <c r="F224" i="17"/>
  <c r="E224" i="17"/>
  <c r="D224" i="17"/>
  <c r="V223" i="17"/>
  <c r="U223" i="17"/>
  <c r="T223" i="17"/>
  <c r="S223" i="17"/>
  <c r="R223" i="17"/>
  <c r="Q223" i="17"/>
  <c r="P223" i="17"/>
  <c r="O223" i="17"/>
  <c r="N223" i="17"/>
  <c r="M223" i="17"/>
  <c r="L223" i="17"/>
  <c r="K223" i="17"/>
  <c r="J223" i="17"/>
  <c r="I223" i="17"/>
  <c r="H223" i="17"/>
  <c r="G223" i="17"/>
  <c r="F223" i="17"/>
  <c r="E223" i="17" s="1"/>
  <c r="D223" i="17"/>
  <c r="F222" i="17"/>
  <c r="D222" i="17"/>
  <c r="V222" i="17" s="1"/>
  <c r="V221" i="17"/>
  <c r="F221" i="17"/>
  <c r="E221" i="17" s="1"/>
  <c r="V220" i="17"/>
  <c r="F220" i="17"/>
  <c r="E220" i="17"/>
  <c r="V219" i="17"/>
  <c r="F219" i="17"/>
  <c r="E219" i="17" s="1"/>
  <c r="V218" i="17"/>
  <c r="F218" i="17"/>
  <c r="E218" i="17"/>
  <c r="V217" i="17"/>
  <c r="F217" i="17"/>
  <c r="E217" i="17" s="1"/>
  <c r="V216" i="17"/>
  <c r="F216" i="17"/>
  <c r="E216" i="17"/>
  <c r="V215" i="17"/>
  <c r="F215" i="17"/>
  <c r="E215" i="17" s="1"/>
  <c r="V214" i="17"/>
  <c r="F214" i="17"/>
  <c r="E214" i="17"/>
  <c r="V213" i="17"/>
  <c r="F213" i="17"/>
  <c r="E213" i="17" s="1"/>
  <c r="V212" i="17"/>
  <c r="F212" i="17"/>
  <c r="E212" i="17"/>
  <c r="V211" i="17"/>
  <c r="F211" i="17"/>
  <c r="E211" i="17" s="1"/>
  <c r="V210" i="17"/>
  <c r="F210" i="17"/>
  <c r="E210" i="17"/>
  <c r="V209" i="17"/>
  <c r="F209" i="17"/>
  <c r="E209" i="17" s="1"/>
  <c r="V208" i="17"/>
  <c r="F208" i="17"/>
  <c r="E208" i="17"/>
  <c r="V207" i="17"/>
  <c r="F207" i="17"/>
  <c r="E207" i="17" s="1"/>
  <c r="V206" i="17"/>
  <c r="F206" i="17"/>
  <c r="E206" i="17" s="1"/>
  <c r="V205" i="17"/>
  <c r="F205" i="17"/>
  <c r="E205" i="17" s="1"/>
  <c r="V204" i="17"/>
  <c r="F204" i="17"/>
  <c r="E204" i="17" s="1"/>
  <c r="V203" i="17"/>
  <c r="F203" i="17"/>
  <c r="E203" i="17" s="1"/>
  <c r="F202" i="17"/>
  <c r="D202" i="17"/>
  <c r="V202" i="17" s="1"/>
  <c r="V201" i="17"/>
  <c r="F201" i="17"/>
  <c r="E201" i="17" s="1"/>
  <c r="V200" i="17"/>
  <c r="F200" i="17"/>
  <c r="E200" i="17"/>
  <c r="V199" i="17"/>
  <c r="F199" i="17"/>
  <c r="E199" i="17" s="1"/>
  <c r="V198" i="17"/>
  <c r="F198" i="17"/>
  <c r="E198" i="17"/>
  <c r="V197" i="17"/>
  <c r="F197" i="17"/>
  <c r="E197" i="17" s="1"/>
  <c r="V196" i="17"/>
  <c r="F196" i="17"/>
  <c r="E196" i="17"/>
  <c r="F195" i="17"/>
  <c r="E195" i="17" s="1"/>
  <c r="D195" i="17"/>
  <c r="V195" i="17" s="1"/>
  <c r="F194" i="17"/>
  <c r="E194" i="17" s="1"/>
  <c r="D194" i="17"/>
  <c r="V194" i="17" s="1"/>
  <c r="V193" i="17"/>
  <c r="F193" i="17"/>
  <c r="E193" i="17" s="1"/>
  <c r="V192" i="17"/>
  <c r="F192" i="17"/>
  <c r="E192" i="17"/>
  <c r="D192" i="17"/>
  <c r="V191" i="17"/>
  <c r="F191" i="17"/>
  <c r="E191" i="17"/>
  <c r="D191" i="17"/>
  <c r="V190" i="17"/>
  <c r="F190" i="17"/>
  <c r="E190" i="17"/>
  <c r="V189" i="17"/>
  <c r="F189" i="17"/>
  <c r="E189" i="17" s="1"/>
  <c r="F188" i="17"/>
  <c r="D188" i="17"/>
  <c r="V188" i="17" s="1"/>
  <c r="E188" i="17" s="1"/>
  <c r="F187" i="17"/>
  <c r="D187" i="17"/>
  <c r="V187" i="17" s="1"/>
  <c r="F186" i="17"/>
  <c r="D186" i="17"/>
  <c r="V186" i="17" s="1"/>
  <c r="F185" i="17"/>
  <c r="D185" i="17"/>
  <c r="V185" i="17" s="1"/>
  <c r="F184" i="17"/>
  <c r="D184" i="17"/>
  <c r="V184" i="17" s="1"/>
  <c r="F183" i="17"/>
  <c r="D183" i="17"/>
  <c r="V183" i="17" s="1"/>
  <c r="F182" i="17"/>
  <c r="D182" i="17"/>
  <c r="V182" i="17" s="1"/>
  <c r="F181" i="17"/>
  <c r="D181" i="17"/>
  <c r="V181" i="17" s="1"/>
  <c r="V177" i="17" s="1"/>
  <c r="V175" i="17" s="1"/>
  <c r="V174" i="17" s="1"/>
  <c r="V180" i="17"/>
  <c r="F180" i="17"/>
  <c r="E180" i="17" s="1"/>
  <c r="V179" i="17"/>
  <c r="F179" i="17"/>
  <c r="E179" i="17"/>
  <c r="V178" i="17"/>
  <c r="F178" i="17"/>
  <c r="E178" i="17" s="1"/>
  <c r="U177" i="17"/>
  <c r="T177" i="17"/>
  <c r="S177" i="17"/>
  <c r="R177" i="17"/>
  <c r="Q177" i="17"/>
  <c r="P177" i="17"/>
  <c r="O177" i="17"/>
  <c r="N177" i="17"/>
  <c r="M177" i="17"/>
  <c r="L177" i="17"/>
  <c r="K177" i="17"/>
  <c r="J177" i="17"/>
  <c r="I177" i="17"/>
  <c r="H177" i="17"/>
  <c r="G177" i="17"/>
  <c r="F177" i="17"/>
  <c r="D177" i="17"/>
  <c r="V176" i="17"/>
  <c r="F176" i="17"/>
  <c r="E176" i="17" s="1"/>
  <c r="U175" i="17"/>
  <c r="T175" i="17"/>
  <c r="T174" i="17" s="1"/>
  <c r="S175" i="17"/>
  <c r="R175" i="17"/>
  <c r="R174" i="17" s="1"/>
  <c r="Q175" i="17"/>
  <c r="P175" i="17"/>
  <c r="P174" i="17" s="1"/>
  <c r="O175" i="17"/>
  <c r="N175" i="17"/>
  <c r="N174" i="17" s="1"/>
  <c r="M175" i="17"/>
  <c r="L175" i="17"/>
  <c r="L174" i="17" s="1"/>
  <c r="K175" i="17"/>
  <c r="J175" i="17"/>
  <c r="J174" i="17" s="1"/>
  <c r="I175" i="17"/>
  <c r="H175" i="17"/>
  <c r="H174" i="17" s="1"/>
  <c r="G175" i="17"/>
  <c r="F175" i="17"/>
  <c r="E175" i="17" s="1"/>
  <c r="D175" i="17"/>
  <c r="D174" i="17" s="1"/>
  <c r="U174" i="17"/>
  <c r="S174" i="17"/>
  <c r="Q174" i="17"/>
  <c r="O174" i="17"/>
  <c r="M174" i="17"/>
  <c r="K174" i="17"/>
  <c r="I174" i="17"/>
  <c r="G174" i="17"/>
  <c r="T173" i="17"/>
  <c r="S173" i="17"/>
  <c r="R173" i="17"/>
  <c r="N173" i="17"/>
  <c r="M173" i="17"/>
  <c r="L173" i="17"/>
  <c r="K173" i="17"/>
  <c r="J173" i="17"/>
  <c r="I173" i="17"/>
  <c r="H173" i="17"/>
  <c r="G173" i="17"/>
  <c r="F173" i="17" s="1"/>
  <c r="E173" i="17" s="1"/>
  <c r="D173" i="17"/>
  <c r="T172" i="17"/>
  <c r="S172" i="17"/>
  <c r="R172" i="17"/>
  <c r="N172" i="17"/>
  <c r="M172" i="17"/>
  <c r="L172" i="17"/>
  <c r="K172" i="17"/>
  <c r="J172" i="17"/>
  <c r="I172" i="17"/>
  <c r="H172" i="17"/>
  <c r="G172" i="17"/>
  <c r="F172" i="17" s="1"/>
  <c r="E172" i="17" s="1"/>
  <c r="T171" i="17"/>
  <c r="S171" i="17"/>
  <c r="R171" i="17"/>
  <c r="N171" i="17"/>
  <c r="N169" i="17" s="1"/>
  <c r="M171" i="17"/>
  <c r="L171" i="17"/>
  <c r="L169" i="17" s="1"/>
  <c r="K171" i="17"/>
  <c r="J171" i="17"/>
  <c r="J169" i="17" s="1"/>
  <c r="I171" i="17"/>
  <c r="H171" i="17"/>
  <c r="H169" i="17" s="1"/>
  <c r="G171" i="17"/>
  <c r="F171" i="17"/>
  <c r="E171" i="17" s="1"/>
  <c r="T170" i="17"/>
  <c r="T169" i="17" s="1"/>
  <c r="S170" i="17"/>
  <c r="R170" i="17"/>
  <c r="R169" i="17" s="1"/>
  <c r="N170" i="17"/>
  <c r="M170" i="17"/>
  <c r="L170" i="17"/>
  <c r="K170" i="17"/>
  <c r="J170" i="17"/>
  <c r="I170" i="17"/>
  <c r="H170" i="17"/>
  <c r="G170" i="17"/>
  <c r="F170" i="17" s="1"/>
  <c r="V169" i="17"/>
  <c r="U169" i="17"/>
  <c r="S169" i="17"/>
  <c r="Q169" i="17"/>
  <c r="P169" i="17"/>
  <c r="O169" i="17"/>
  <c r="M169" i="17"/>
  <c r="K169" i="17"/>
  <c r="I169" i="17"/>
  <c r="G169" i="17"/>
  <c r="T168" i="17"/>
  <c r="S168" i="17"/>
  <c r="R168" i="17"/>
  <c r="N168" i="17"/>
  <c r="M168" i="17"/>
  <c r="L168" i="17"/>
  <c r="K168" i="17"/>
  <c r="J168" i="17"/>
  <c r="I168" i="17"/>
  <c r="H168" i="17"/>
  <c r="G168" i="17"/>
  <c r="F168" i="17"/>
  <c r="E168" i="17" s="1"/>
  <c r="T167" i="17"/>
  <c r="S167" i="17"/>
  <c r="R167" i="17"/>
  <c r="N167" i="17"/>
  <c r="M167" i="17"/>
  <c r="L167" i="17"/>
  <c r="K167" i="17"/>
  <c r="J167" i="17"/>
  <c r="I167" i="17"/>
  <c r="H167" i="17"/>
  <c r="G167" i="17"/>
  <c r="F167" i="17" s="1"/>
  <c r="E167" i="17" s="1"/>
  <c r="T166" i="17"/>
  <c r="S166" i="17"/>
  <c r="R166" i="17"/>
  <c r="N166" i="17"/>
  <c r="N163" i="17" s="1"/>
  <c r="M166" i="17"/>
  <c r="L166" i="17"/>
  <c r="L163" i="17" s="1"/>
  <c r="K166" i="17"/>
  <c r="J166" i="17"/>
  <c r="J163" i="17" s="1"/>
  <c r="I166" i="17"/>
  <c r="H166" i="17"/>
  <c r="H163" i="17" s="1"/>
  <c r="G166" i="17"/>
  <c r="F166" i="17"/>
  <c r="E166" i="17" s="1"/>
  <c r="T165" i="17"/>
  <c r="T163" i="17" s="1"/>
  <c r="S165" i="17"/>
  <c r="R165" i="17"/>
  <c r="R163" i="17" s="1"/>
  <c r="N165" i="17"/>
  <c r="M165" i="17"/>
  <c r="L165" i="17"/>
  <c r="K165" i="17"/>
  <c r="J165" i="17"/>
  <c r="I165" i="17"/>
  <c r="H165" i="17"/>
  <c r="G165" i="17"/>
  <c r="F165" i="17" s="1"/>
  <c r="E165" i="17" s="1"/>
  <c r="T164" i="17"/>
  <c r="S164" i="17"/>
  <c r="R164" i="17"/>
  <c r="Q164" i="17"/>
  <c r="N164" i="17"/>
  <c r="M164" i="17"/>
  <c r="L164" i="17"/>
  <c r="K164" i="17"/>
  <c r="J164" i="17"/>
  <c r="I164" i="17"/>
  <c r="H164" i="17"/>
  <c r="G164" i="17"/>
  <c r="F164" i="17" s="1"/>
  <c r="V163" i="17"/>
  <c r="U163" i="17"/>
  <c r="S163" i="17"/>
  <c r="Q163" i="17"/>
  <c r="P163" i="17"/>
  <c r="O163" i="17"/>
  <c r="M163" i="17"/>
  <c r="K163" i="17"/>
  <c r="I163" i="17"/>
  <c r="G163" i="17"/>
  <c r="D163" i="17"/>
  <c r="T162" i="17"/>
  <c r="S162" i="17"/>
  <c r="R162" i="17"/>
  <c r="N162" i="17"/>
  <c r="Q162" i="17" s="1"/>
  <c r="Q157" i="17" s="1"/>
  <c r="M162" i="17"/>
  <c r="L162" i="17"/>
  <c r="K162" i="17"/>
  <c r="J162" i="17"/>
  <c r="I162" i="17"/>
  <c r="H162" i="17"/>
  <c r="G162" i="17"/>
  <c r="F162" i="17"/>
  <c r="E162" i="17" s="1"/>
  <c r="T161" i="17"/>
  <c r="S161" i="17"/>
  <c r="R161" i="17"/>
  <c r="N161" i="17"/>
  <c r="M161" i="17"/>
  <c r="L161" i="17"/>
  <c r="K161" i="17"/>
  <c r="J161" i="17"/>
  <c r="I161" i="17"/>
  <c r="H161" i="17"/>
  <c r="G161" i="17"/>
  <c r="F161" i="17" s="1"/>
  <c r="E161" i="17"/>
  <c r="T160" i="17"/>
  <c r="S160" i="17"/>
  <c r="R160" i="17"/>
  <c r="N160" i="17"/>
  <c r="M160" i="17"/>
  <c r="L160" i="17"/>
  <c r="K160" i="17"/>
  <c r="J160" i="17"/>
  <c r="I160" i="17"/>
  <c r="H160" i="17"/>
  <c r="G160" i="17"/>
  <c r="F160" i="17"/>
  <c r="E160" i="17" s="1"/>
  <c r="T159" i="17"/>
  <c r="S159" i="17"/>
  <c r="R159" i="17"/>
  <c r="N159" i="17"/>
  <c r="M159" i="17"/>
  <c r="M157" i="17" s="1"/>
  <c r="L159" i="17"/>
  <c r="K159" i="17"/>
  <c r="K157" i="17" s="1"/>
  <c r="J159" i="17"/>
  <c r="I159" i="17"/>
  <c r="I157" i="17" s="1"/>
  <c r="H159" i="17"/>
  <c r="G159" i="17"/>
  <c r="F159" i="17" s="1"/>
  <c r="E159" i="17"/>
  <c r="T158" i="17"/>
  <c r="S158" i="17"/>
  <c r="S157" i="17" s="1"/>
  <c r="R158" i="17"/>
  <c r="N158" i="17"/>
  <c r="N157" i="17" s="1"/>
  <c r="M158" i="17"/>
  <c r="L158" i="17"/>
  <c r="K158" i="17"/>
  <c r="J158" i="17"/>
  <c r="J157" i="17" s="1"/>
  <c r="I158" i="17"/>
  <c r="H158" i="17"/>
  <c r="G158" i="17"/>
  <c r="F158" i="17"/>
  <c r="E158" i="17" s="1"/>
  <c r="V157" i="17"/>
  <c r="U157" i="17"/>
  <c r="T157" i="17"/>
  <c r="R157" i="17"/>
  <c r="P157" i="17"/>
  <c r="O157" i="17"/>
  <c r="L157" i="17"/>
  <c r="H157" i="17"/>
  <c r="G157" i="17"/>
  <c r="D157" i="17"/>
  <c r="T156" i="17"/>
  <c r="S156" i="17"/>
  <c r="R156" i="17"/>
  <c r="N156" i="17"/>
  <c r="M156" i="17"/>
  <c r="L156" i="17"/>
  <c r="K156" i="17"/>
  <c r="J156" i="17"/>
  <c r="I156" i="17"/>
  <c r="H156" i="17"/>
  <c r="G156" i="17"/>
  <c r="F156" i="17"/>
  <c r="E156" i="17" s="1"/>
  <c r="T155" i="17"/>
  <c r="S155" i="17"/>
  <c r="R155" i="17"/>
  <c r="N155" i="17"/>
  <c r="M155" i="17"/>
  <c r="M153" i="17" s="1"/>
  <c r="L155" i="17"/>
  <c r="K155" i="17"/>
  <c r="K153" i="17" s="1"/>
  <c r="J155" i="17"/>
  <c r="I155" i="17"/>
  <c r="I153" i="17" s="1"/>
  <c r="H155" i="17"/>
  <c r="G155" i="17"/>
  <c r="F155" i="17" s="1"/>
  <c r="T154" i="17"/>
  <c r="S154" i="17"/>
  <c r="S153" i="17" s="1"/>
  <c r="R154" i="17"/>
  <c r="N154" i="17"/>
  <c r="M154" i="17"/>
  <c r="L154" i="17"/>
  <c r="K154" i="17"/>
  <c r="J154" i="17"/>
  <c r="I154" i="17"/>
  <c r="H154" i="17"/>
  <c r="G154" i="17"/>
  <c r="F154" i="17"/>
  <c r="E154" i="17" s="1"/>
  <c r="V153" i="17"/>
  <c r="U153" i="17"/>
  <c r="T153" i="17"/>
  <c r="R153" i="17"/>
  <c r="Q153" i="17"/>
  <c r="P153" i="17"/>
  <c r="O153" i="17"/>
  <c r="N153" i="17"/>
  <c r="L153" i="17"/>
  <c r="J153" i="17"/>
  <c r="H153" i="17"/>
  <c r="D153" i="17"/>
  <c r="T152" i="17"/>
  <c r="S152" i="17"/>
  <c r="R152" i="17"/>
  <c r="Q152" i="17"/>
  <c r="N152" i="17"/>
  <c r="M152" i="17"/>
  <c r="L152" i="17"/>
  <c r="K152" i="17"/>
  <c r="J152" i="17"/>
  <c r="I152" i="17"/>
  <c r="H152" i="17"/>
  <c r="G152" i="17"/>
  <c r="F152" i="17" s="1"/>
  <c r="E152" i="17" s="1"/>
  <c r="T151" i="17"/>
  <c r="S151" i="17"/>
  <c r="R151" i="17"/>
  <c r="N151" i="17"/>
  <c r="M151" i="17"/>
  <c r="L151" i="17"/>
  <c r="K151" i="17"/>
  <c r="J151" i="17"/>
  <c r="I151" i="17"/>
  <c r="H151" i="17"/>
  <c r="G151" i="17"/>
  <c r="F151" i="17"/>
  <c r="E151" i="17" s="1"/>
  <c r="T150" i="17"/>
  <c r="S150" i="17"/>
  <c r="R150" i="17"/>
  <c r="N150" i="17"/>
  <c r="M150" i="17"/>
  <c r="L150" i="17"/>
  <c r="K150" i="17"/>
  <c r="J150" i="17"/>
  <c r="I150" i="17"/>
  <c r="H150" i="17"/>
  <c r="G150" i="17"/>
  <c r="F150" i="17" s="1"/>
  <c r="E150" i="17" s="1"/>
  <c r="T149" i="17"/>
  <c r="S149" i="17"/>
  <c r="R149" i="17"/>
  <c r="N149" i="17"/>
  <c r="M149" i="17"/>
  <c r="L149" i="17"/>
  <c r="K149" i="17"/>
  <c r="J149" i="17"/>
  <c r="I149" i="17"/>
  <c r="H149" i="17"/>
  <c r="G149" i="17"/>
  <c r="F149" i="17"/>
  <c r="E149" i="17" s="1"/>
  <c r="T148" i="17"/>
  <c r="S148" i="17"/>
  <c r="R148" i="17"/>
  <c r="N148" i="17"/>
  <c r="M148" i="17"/>
  <c r="L148" i="17"/>
  <c r="K148" i="17"/>
  <c r="J148" i="17"/>
  <c r="I148" i="17"/>
  <c r="H148" i="17"/>
  <c r="G148" i="17"/>
  <c r="F148" i="17" s="1"/>
  <c r="E148" i="17" s="1"/>
  <c r="T147" i="17"/>
  <c r="S147" i="17"/>
  <c r="R147" i="17"/>
  <c r="N147" i="17"/>
  <c r="M147" i="17"/>
  <c r="L147" i="17"/>
  <c r="K147" i="17"/>
  <c r="J147" i="17"/>
  <c r="I147" i="17"/>
  <c r="H147" i="17"/>
  <c r="G147" i="17"/>
  <c r="F147" i="17"/>
  <c r="E147" i="17" s="1"/>
  <c r="T146" i="17"/>
  <c r="S146" i="17"/>
  <c r="R146" i="17"/>
  <c r="N146" i="17"/>
  <c r="M146" i="17"/>
  <c r="L146" i="17"/>
  <c r="K146" i="17"/>
  <c r="J146" i="17"/>
  <c r="I146" i="17"/>
  <c r="H146" i="17"/>
  <c r="G146" i="17"/>
  <c r="F146" i="17" s="1"/>
  <c r="E146" i="17" s="1"/>
  <c r="T145" i="17"/>
  <c r="S145" i="17"/>
  <c r="R145" i="17"/>
  <c r="N145" i="17"/>
  <c r="N143" i="17" s="1"/>
  <c r="M145" i="17"/>
  <c r="L145" i="17"/>
  <c r="L143" i="17" s="1"/>
  <c r="K145" i="17"/>
  <c r="J145" i="17"/>
  <c r="J143" i="17" s="1"/>
  <c r="I145" i="17"/>
  <c r="H145" i="17"/>
  <c r="H143" i="17" s="1"/>
  <c r="G145" i="17"/>
  <c r="F145" i="17"/>
  <c r="E145" i="17" s="1"/>
  <c r="T144" i="17"/>
  <c r="T143" i="17" s="1"/>
  <c r="S144" i="17"/>
  <c r="R144" i="17"/>
  <c r="R143" i="17" s="1"/>
  <c r="N144" i="17"/>
  <c r="M144" i="17"/>
  <c r="L144" i="17"/>
  <c r="K144" i="17"/>
  <c r="J144" i="17"/>
  <c r="I144" i="17"/>
  <c r="H144" i="17"/>
  <c r="G144" i="17"/>
  <c r="F144" i="17" s="1"/>
  <c r="V143" i="17"/>
  <c r="U143" i="17"/>
  <c r="S143" i="17"/>
  <c r="Q143" i="17"/>
  <c r="P143" i="17"/>
  <c r="O143" i="17"/>
  <c r="M143" i="17"/>
  <c r="K143" i="17"/>
  <c r="I143" i="17"/>
  <c r="G143" i="17"/>
  <c r="D143" i="17"/>
  <c r="T142" i="17"/>
  <c r="S142" i="17"/>
  <c r="R142" i="17"/>
  <c r="N142" i="17"/>
  <c r="M142" i="17"/>
  <c r="L142" i="17"/>
  <c r="K142" i="17"/>
  <c r="J142" i="17"/>
  <c r="I142" i="17"/>
  <c r="H142" i="17"/>
  <c r="G142" i="17"/>
  <c r="F142" i="17" s="1"/>
  <c r="E142" i="17" s="1"/>
  <c r="T141" i="17"/>
  <c r="S141" i="17"/>
  <c r="R141" i="17"/>
  <c r="N141" i="17"/>
  <c r="M141" i="17"/>
  <c r="L141" i="17"/>
  <c r="K141" i="17"/>
  <c r="J141" i="17"/>
  <c r="I141" i="17"/>
  <c r="H141" i="17"/>
  <c r="G141" i="17"/>
  <c r="F141" i="17"/>
  <c r="E141" i="17" s="1"/>
  <c r="T140" i="17"/>
  <c r="S140" i="17"/>
  <c r="R140" i="17"/>
  <c r="N140" i="17"/>
  <c r="M140" i="17"/>
  <c r="L140" i="17"/>
  <c r="K140" i="17"/>
  <c r="J140" i="17"/>
  <c r="I140" i="17"/>
  <c r="H140" i="17"/>
  <c r="G140" i="17"/>
  <c r="F140" i="17" s="1"/>
  <c r="E140" i="17" s="1"/>
  <c r="T139" i="17"/>
  <c r="S139" i="17"/>
  <c r="R139" i="17"/>
  <c r="N139" i="17"/>
  <c r="N137" i="17" s="1"/>
  <c r="M139" i="17"/>
  <c r="L139" i="17"/>
  <c r="L137" i="17" s="1"/>
  <c r="K139" i="17"/>
  <c r="J139" i="17"/>
  <c r="J137" i="17" s="1"/>
  <c r="I139" i="17"/>
  <c r="H139" i="17"/>
  <c r="H137" i="17" s="1"/>
  <c r="G139" i="17"/>
  <c r="F139" i="17"/>
  <c r="E139" i="17" s="1"/>
  <c r="T138" i="17"/>
  <c r="T137" i="17" s="1"/>
  <c r="S138" i="17"/>
  <c r="R138" i="17"/>
  <c r="R137" i="17" s="1"/>
  <c r="N138" i="17"/>
  <c r="M138" i="17"/>
  <c r="L138" i="17"/>
  <c r="K138" i="17"/>
  <c r="J138" i="17"/>
  <c r="I138" i="17"/>
  <c r="H138" i="17"/>
  <c r="G138" i="17"/>
  <c r="F138" i="17" s="1"/>
  <c r="V137" i="17"/>
  <c r="U137" i="17"/>
  <c r="S137" i="17"/>
  <c r="Q137" i="17"/>
  <c r="P137" i="17"/>
  <c r="O137" i="17"/>
  <c r="M137" i="17"/>
  <c r="K137" i="17"/>
  <c r="I137" i="17"/>
  <c r="G137" i="17"/>
  <c r="D137" i="17"/>
  <c r="T136" i="17"/>
  <c r="S136" i="17"/>
  <c r="R136" i="17"/>
  <c r="N136" i="17"/>
  <c r="M136" i="17"/>
  <c r="L136" i="17"/>
  <c r="K136" i="17"/>
  <c r="J136" i="17"/>
  <c r="I136" i="17"/>
  <c r="H136" i="17"/>
  <c r="G136" i="17"/>
  <c r="F136" i="17" s="1"/>
  <c r="E136" i="17" s="1"/>
  <c r="T135" i="17"/>
  <c r="S135" i="17"/>
  <c r="R135" i="17"/>
  <c r="N135" i="17"/>
  <c r="M135" i="17"/>
  <c r="L135" i="17"/>
  <c r="K135" i="17"/>
  <c r="J135" i="17"/>
  <c r="I135" i="17"/>
  <c r="H135" i="17"/>
  <c r="G135" i="17"/>
  <c r="F135" i="17"/>
  <c r="E135" i="17" s="1"/>
  <c r="T134" i="17"/>
  <c r="S134" i="17"/>
  <c r="R134" i="17"/>
  <c r="N134" i="17"/>
  <c r="M134" i="17"/>
  <c r="L134" i="17"/>
  <c r="K134" i="17"/>
  <c r="J134" i="17"/>
  <c r="I134" i="17"/>
  <c r="H134" i="17"/>
  <c r="G134" i="17"/>
  <c r="F134" i="17" s="1"/>
  <c r="E134" i="17" s="1"/>
  <c r="T133" i="17"/>
  <c r="S133" i="17"/>
  <c r="R133" i="17"/>
  <c r="N133" i="17"/>
  <c r="M133" i="17"/>
  <c r="L133" i="17"/>
  <c r="K133" i="17"/>
  <c r="J133" i="17"/>
  <c r="I133" i="17"/>
  <c r="H133" i="17"/>
  <c r="G133" i="17"/>
  <c r="F133" i="17"/>
  <c r="E133" i="17" s="1"/>
  <c r="T132" i="17"/>
  <c r="S132" i="17"/>
  <c r="R132" i="17"/>
  <c r="N132" i="17"/>
  <c r="M132" i="17"/>
  <c r="L132" i="17"/>
  <c r="K132" i="17"/>
  <c r="J132" i="17"/>
  <c r="I132" i="17"/>
  <c r="H132" i="17"/>
  <c r="G132" i="17"/>
  <c r="F132" i="17" s="1"/>
  <c r="E132" i="17" s="1"/>
  <c r="T131" i="17"/>
  <c r="S131" i="17"/>
  <c r="R131" i="17"/>
  <c r="N131" i="17"/>
  <c r="M131" i="17"/>
  <c r="L131" i="17"/>
  <c r="K131" i="17"/>
  <c r="J131" i="17"/>
  <c r="I131" i="17"/>
  <c r="H131" i="17"/>
  <c r="G131" i="17"/>
  <c r="F131" i="17"/>
  <c r="E131" i="17" s="1"/>
  <c r="T130" i="17"/>
  <c r="S130" i="17"/>
  <c r="R130" i="17"/>
  <c r="N130" i="17"/>
  <c r="M130" i="17"/>
  <c r="L130" i="17"/>
  <c r="K130" i="17"/>
  <c r="J130" i="17"/>
  <c r="I130" i="17"/>
  <c r="H130" i="17"/>
  <c r="G130" i="17"/>
  <c r="F130" i="17" s="1"/>
  <c r="E130" i="17" s="1"/>
  <c r="T129" i="17"/>
  <c r="S129" i="17"/>
  <c r="R129" i="17"/>
  <c r="N129" i="17"/>
  <c r="M129" i="17"/>
  <c r="L129" i="17"/>
  <c r="K129" i="17"/>
  <c r="J129" i="17"/>
  <c r="I129" i="17"/>
  <c r="H129" i="17"/>
  <c r="G129" i="17"/>
  <c r="F129" i="17"/>
  <c r="E129" i="17" s="1"/>
  <c r="T128" i="17"/>
  <c r="S128" i="17"/>
  <c r="R128" i="17"/>
  <c r="N128" i="17"/>
  <c r="M128" i="17"/>
  <c r="L128" i="17"/>
  <c r="K128" i="17"/>
  <c r="J128" i="17"/>
  <c r="I128" i="17"/>
  <c r="H128" i="17"/>
  <c r="G128" i="17"/>
  <c r="F128" i="17" s="1"/>
  <c r="E128" i="17" s="1"/>
  <c r="T127" i="17"/>
  <c r="S127" i="17"/>
  <c r="R127" i="17"/>
  <c r="N127" i="17"/>
  <c r="M127" i="17"/>
  <c r="L127" i="17"/>
  <c r="K127" i="17"/>
  <c r="J127" i="17"/>
  <c r="I127" i="17"/>
  <c r="H127" i="17"/>
  <c r="G127" i="17"/>
  <c r="F127" i="17"/>
  <c r="E127" i="17" s="1"/>
  <c r="T126" i="17"/>
  <c r="S126" i="17"/>
  <c r="R126" i="17"/>
  <c r="N126" i="17"/>
  <c r="M126" i="17"/>
  <c r="M124" i="17" s="1"/>
  <c r="L126" i="17"/>
  <c r="K126" i="17"/>
  <c r="K124" i="17" s="1"/>
  <c r="J126" i="17"/>
  <c r="I126" i="17"/>
  <c r="I124" i="17" s="1"/>
  <c r="H126" i="17"/>
  <c r="G126" i="17"/>
  <c r="F126" i="17" s="1"/>
  <c r="T125" i="17"/>
  <c r="S125" i="17"/>
  <c r="S124" i="17" s="1"/>
  <c r="R125" i="17"/>
  <c r="N125" i="17"/>
  <c r="M125" i="17"/>
  <c r="L125" i="17"/>
  <c r="K125" i="17"/>
  <c r="J125" i="17"/>
  <c r="I125" i="17"/>
  <c r="H125" i="17"/>
  <c r="G125" i="17"/>
  <c r="F125" i="17"/>
  <c r="E125" i="17" s="1"/>
  <c r="V124" i="17"/>
  <c r="U124" i="17"/>
  <c r="T124" i="17"/>
  <c r="R124" i="17"/>
  <c r="Q124" i="17"/>
  <c r="P124" i="17"/>
  <c r="O124" i="17"/>
  <c r="N124" i="17"/>
  <c r="L124" i="17"/>
  <c r="J124" i="17"/>
  <c r="H124" i="17"/>
  <c r="D124" i="17"/>
  <c r="T123" i="17"/>
  <c r="S123" i="17"/>
  <c r="R123" i="17"/>
  <c r="N123" i="17"/>
  <c r="N121" i="17" s="1"/>
  <c r="M123" i="17"/>
  <c r="L123" i="17"/>
  <c r="L121" i="17" s="1"/>
  <c r="K123" i="17"/>
  <c r="J123" i="17"/>
  <c r="J121" i="17" s="1"/>
  <c r="I123" i="17"/>
  <c r="H123" i="17"/>
  <c r="H121" i="17" s="1"/>
  <c r="G123" i="17"/>
  <c r="F123" i="17"/>
  <c r="E123" i="17" s="1"/>
  <c r="T122" i="17"/>
  <c r="T121" i="17" s="1"/>
  <c r="S122" i="17"/>
  <c r="R122" i="17"/>
  <c r="R121" i="17" s="1"/>
  <c r="N122" i="17"/>
  <c r="M122" i="17"/>
  <c r="L122" i="17"/>
  <c r="K122" i="17"/>
  <c r="J122" i="17"/>
  <c r="I122" i="17"/>
  <c r="H122" i="17"/>
  <c r="G122" i="17"/>
  <c r="F122" i="17" s="1"/>
  <c r="V121" i="17"/>
  <c r="U121" i="17"/>
  <c r="S121" i="17"/>
  <c r="Q121" i="17"/>
  <c r="P121" i="17"/>
  <c r="O121" i="17"/>
  <c r="M121" i="17"/>
  <c r="K121" i="17"/>
  <c r="I121" i="17"/>
  <c r="G121" i="17"/>
  <c r="D121" i="17"/>
  <c r="T120" i="17"/>
  <c r="S120" i="17"/>
  <c r="R120" i="17"/>
  <c r="N120" i="17"/>
  <c r="Q120" i="17" s="1"/>
  <c r="Q118" i="17" s="1"/>
  <c r="M120" i="17"/>
  <c r="L120" i="17"/>
  <c r="L118" i="17" s="1"/>
  <c r="K120" i="17"/>
  <c r="J120" i="17"/>
  <c r="J118" i="17" s="1"/>
  <c r="I120" i="17"/>
  <c r="H120" i="17"/>
  <c r="H118" i="17" s="1"/>
  <c r="G120" i="17"/>
  <c r="F120" i="17"/>
  <c r="E120" i="17" s="1"/>
  <c r="T119" i="17"/>
  <c r="T118" i="17" s="1"/>
  <c r="S119" i="17"/>
  <c r="R119" i="17"/>
  <c r="R118" i="17" s="1"/>
  <c r="N119" i="17"/>
  <c r="M119" i="17"/>
  <c r="L119" i="17"/>
  <c r="K119" i="17"/>
  <c r="J119" i="17"/>
  <c r="I119" i="17"/>
  <c r="H119" i="17"/>
  <c r="G119" i="17"/>
  <c r="F119" i="17" s="1"/>
  <c r="V118" i="17"/>
  <c r="U118" i="17"/>
  <c r="S118" i="17"/>
  <c r="P118" i="17"/>
  <c r="O118" i="17"/>
  <c r="M118" i="17"/>
  <c r="K118" i="17"/>
  <c r="I118" i="17"/>
  <c r="G118" i="17"/>
  <c r="D118" i="17"/>
  <c r="T117" i="17"/>
  <c r="S117" i="17"/>
  <c r="R117" i="17"/>
  <c r="N117" i="17"/>
  <c r="M117" i="17"/>
  <c r="L117" i="17"/>
  <c r="K117" i="17"/>
  <c r="J117" i="17"/>
  <c r="I117" i="17"/>
  <c r="H117" i="17"/>
  <c r="G117" i="17"/>
  <c r="F117" i="17" s="1"/>
  <c r="E117" i="17" s="1"/>
  <c r="T116" i="17"/>
  <c r="S116" i="17"/>
  <c r="R116" i="17"/>
  <c r="N116" i="17"/>
  <c r="M116" i="17"/>
  <c r="L116" i="17"/>
  <c r="K116" i="17"/>
  <c r="J116" i="17"/>
  <c r="I116" i="17"/>
  <c r="H116" i="17"/>
  <c r="G116" i="17"/>
  <c r="F116" i="17"/>
  <c r="E116" i="17" s="1"/>
  <c r="T115" i="17"/>
  <c r="S115" i="17"/>
  <c r="R115" i="17"/>
  <c r="N115" i="17"/>
  <c r="M115" i="17"/>
  <c r="L115" i="17"/>
  <c r="K115" i="17"/>
  <c r="J115" i="17"/>
  <c r="I115" i="17"/>
  <c r="H115" i="17"/>
  <c r="G115" i="17"/>
  <c r="F115" i="17" s="1"/>
  <c r="E115" i="17" s="1"/>
  <c r="T114" i="17"/>
  <c r="S114" i="17"/>
  <c r="R114" i="17"/>
  <c r="N114" i="17"/>
  <c r="M114" i="17"/>
  <c r="L114" i="17"/>
  <c r="K114" i="17"/>
  <c r="J114" i="17"/>
  <c r="I114" i="17"/>
  <c r="H114" i="17"/>
  <c r="G114" i="17"/>
  <c r="F114" i="17"/>
  <c r="E114" i="17" s="1"/>
  <c r="T113" i="17"/>
  <c r="S113" i="17"/>
  <c r="R113" i="17"/>
  <c r="N113" i="17"/>
  <c r="M113" i="17"/>
  <c r="L113" i="17"/>
  <c r="K113" i="17"/>
  <c r="J113" i="17"/>
  <c r="I113" i="17"/>
  <c r="H113" i="17"/>
  <c r="G113" i="17"/>
  <c r="F113" i="17" s="1"/>
  <c r="E113" i="17" s="1"/>
  <c r="T112" i="17"/>
  <c r="S112" i="17"/>
  <c r="R112" i="17"/>
  <c r="N112" i="17"/>
  <c r="M112" i="17"/>
  <c r="L112" i="17"/>
  <c r="K112" i="17"/>
  <c r="J112" i="17"/>
  <c r="I112" i="17"/>
  <c r="H112" i="17"/>
  <c r="G112" i="17"/>
  <c r="F112" i="17"/>
  <c r="E112" i="17" s="1"/>
  <c r="T111" i="17"/>
  <c r="S111" i="17"/>
  <c r="R111" i="17"/>
  <c r="N111" i="17"/>
  <c r="M111" i="17"/>
  <c r="M109" i="17" s="1"/>
  <c r="L111" i="17"/>
  <c r="K111" i="17"/>
  <c r="K109" i="17" s="1"/>
  <c r="J111" i="17"/>
  <c r="I111" i="17"/>
  <c r="I109" i="17" s="1"/>
  <c r="H111" i="17"/>
  <c r="G111" i="17"/>
  <c r="F111" i="17" s="1"/>
  <c r="T110" i="17"/>
  <c r="S110" i="17"/>
  <c r="S109" i="17" s="1"/>
  <c r="R110" i="17"/>
  <c r="N110" i="17"/>
  <c r="M110" i="17"/>
  <c r="L110" i="17"/>
  <c r="K110" i="17"/>
  <c r="J110" i="17"/>
  <c r="I110" i="17"/>
  <c r="H110" i="17"/>
  <c r="G110" i="17"/>
  <c r="F110" i="17"/>
  <c r="E110" i="17" s="1"/>
  <c r="V109" i="17"/>
  <c r="U109" i="17"/>
  <c r="T109" i="17"/>
  <c r="R109" i="17"/>
  <c r="Q109" i="17"/>
  <c r="P109" i="17"/>
  <c r="O109" i="17"/>
  <c r="N109" i="17"/>
  <c r="L109" i="17"/>
  <c r="J109" i="17"/>
  <c r="H109" i="17"/>
  <c r="D109" i="17"/>
  <c r="T108" i="17"/>
  <c r="S108" i="17"/>
  <c r="R108" i="17"/>
  <c r="N108" i="17"/>
  <c r="M108" i="17"/>
  <c r="L108" i="17"/>
  <c r="K108" i="17"/>
  <c r="J108" i="17"/>
  <c r="I108" i="17"/>
  <c r="H108" i="17"/>
  <c r="G108" i="17"/>
  <c r="F108" i="17"/>
  <c r="E108" i="17" s="1"/>
  <c r="T107" i="17"/>
  <c r="S107" i="17"/>
  <c r="R107" i="17"/>
  <c r="N107" i="17"/>
  <c r="M107" i="17"/>
  <c r="L107" i="17"/>
  <c r="K107" i="17"/>
  <c r="J107" i="17"/>
  <c r="I107" i="17"/>
  <c r="H107" i="17"/>
  <c r="G107" i="17"/>
  <c r="F107" i="17" s="1"/>
  <c r="E107" i="17" s="1"/>
  <c r="T106" i="17"/>
  <c r="S106" i="17"/>
  <c r="R106" i="17"/>
  <c r="N106" i="17"/>
  <c r="M106" i="17"/>
  <c r="L106" i="17"/>
  <c r="K106" i="17"/>
  <c r="J106" i="17"/>
  <c r="I106" i="17"/>
  <c r="H106" i="17"/>
  <c r="G106" i="17"/>
  <c r="F106" i="17"/>
  <c r="E106" i="17" s="1"/>
  <c r="T105" i="17"/>
  <c r="S105" i="17"/>
  <c r="R105" i="17"/>
  <c r="N105" i="17"/>
  <c r="M105" i="17"/>
  <c r="L105" i="17"/>
  <c r="K105" i="17"/>
  <c r="J105" i="17"/>
  <c r="I105" i="17"/>
  <c r="H105" i="17"/>
  <c r="G105" i="17"/>
  <c r="F105" i="17" s="1"/>
  <c r="E105" i="17" s="1"/>
  <c r="T104" i="17"/>
  <c r="S104" i="17"/>
  <c r="R104" i="17"/>
  <c r="N104" i="17"/>
  <c r="M104" i="17"/>
  <c r="L104" i="17"/>
  <c r="K104" i="17"/>
  <c r="J104" i="17"/>
  <c r="I104" i="17"/>
  <c r="H104" i="17"/>
  <c r="G104" i="17"/>
  <c r="F104" i="17"/>
  <c r="E104" i="17" s="1"/>
  <c r="T103" i="17"/>
  <c r="S103" i="17"/>
  <c r="R103" i="17"/>
  <c r="N103" i="17"/>
  <c r="M103" i="17"/>
  <c r="L103" i="17"/>
  <c r="K103" i="17"/>
  <c r="J103" i="17"/>
  <c r="I103" i="17"/>
  <c r="H103" i="17"/>
  <c r="G103" i="17"/>
  <c r="F103" i="17" s="1"/>
  <c r="E103" i="17" s="1"/>
  <c r="T102" i="17"/>
  <c r="S102" i="17"/>
  <c r="R102" i="17"/>
  <c r="N102" i="17"/>
  <c r="N100" i="17" s="1"/>
  <c r="M102" i="17"/>
  <c r="L102" i="17"/>
  <c r="L100" i="17" s="1"/>
  <c r="K102" i="17"/>
  <c r="J102" i="17"/>
  <c r="J100" i="17" s="1"/>
  <c r="I102" i="17"/>
  <c r="H102" i="17"/>
  <c r="H100" i="17" s="1"/>
  <c r="G102" i="17"/>
  <c r="F102" i="17"/>
  <c r="E102" i="17" s="1"/>
  <c r="T101" i="17"/>
  <c r="T100" i="17" s="1"/>
  <c r="S101" i="17"/>
  <c r="R101" i="17"/>
  <c r="R100" i="17" s="1"/>
  <c r="N101" i="17"/>
  <c r="M101" i="17"/>
  <c r="L101" i="17"/>
  <c r="K101" i="17"/>
  <c r="J101" i="17"/>
  <c r="I101" i="17"/>
  <c r="H101" i="17"/>
  <c r="G101" i="17"/>
  <c r="F101" i="17" s="1"/>
  <c r="V100" i="17"/>
  <c r="U100" i="17"/>
  <c r="S100" i="17"/>
  <c r="Q100" i="17"/>
  <c r="P100" i="17"/>
  <c r="O100" i="17"/>
  <c r="M100" i="17"/>
  <c r="K100" i="17"/>
  <c r="I100" i="17"/>
  <c r="G100" i="17"/>
  <c r="D100" i="17"/>
  <c r="T99" i="17"/>
  <c r="S99" i="17"/>
  <c r="R99" i="17"/>
  <c r="N99" i="17"/>
  <c r="M99" i="17"/>
  <c r="L99" i="17"/>
  <c r="K99" i="17"/>
  <c r="J99" i="17"/>
  <c r="I99" i="17"/>
  <c r="H99" i="17"/>
  <c r="G99" i="17"/>
  <c r="F99" i="17" s="1"/>
  <c r="E99" i="17" s="1"/>
  <c r="T98" i="17"/>
  <c r="S98" i="17"/>
  <c r="R98" i="17"/>
  <c r="Q98" i="17"/>
  <c r="N98" i="17"/>
  <c r="M98" i="17"/>
  <c r="L98" i="17"/>
  <c r="K98" i="17"/>
  <c r="J98" i="17"/>
  <c r="I98" i="17"/>
  <c r="H98" i="17"/>
  <c r="G98" i="17"/>
  <c r="F98" i="17" s="1"/>
  <c r="E98" i="17" s="1"/>
  <c r="T97" i="17"/>
  <c r="S97" i="17"/>
  <c r="R97" i="17"/>
  <c r="N97" i="17"/>
  <c r="N95" i="17" s="1"/>
  <c r="M97" i="17"/>
  <c r="L97" i="17"/>
  <c r="L95" i="17" s="1"/>
  <c r="K97" i="17"/>
  <c r="J97" i="17"/>
  <c r="J95" i="17" s="1"/>
  <c r="I97" i="17"/>
  <c r="H97" i="17"/>
  <c r="H95" i="17" s="1"/>
  <c r="G97" i="17"/>
  <c r="F97" i="17"/>
  <c r="E97" i="17" s="1"/>
  <c r="T96" i="17"/>
  <c r="T95" i="17" s="1"/>
  <c r="S96" i="17"/>
  <c r="R96" i="17"/>
  <c r="R95" i="17" s="1"/>
  <c r="N96" i="17"/>
  <c r="M96" i="17"/>
  <c r="L96" i="17"/>
  <c r="K96" i="17"/>
  <c r="J96" i="17"/>
  <c r="I96" i="17"/>
  <c r="H96" i="17"/>
  <c r="G96" i="17"/>
  <c r="F96" i="17" s="1"/>
  <c r="V95" i="17"/>
  <c r="U95" i="17"/>
  <c r="S95" i="17"/>
  <c r="Q95" i="17"/>
  <c r="P95" i="17"/>
  <c r="O95" i="17"/>
  <c r="M95" i="17"/>
  <c r="K95" i="17"/>
  <c r="I95" i="17"/>
  <c r="G95" i="17"/>
  <c r="D95" i="17"/>
  <c r="T94" i="17"/>
  <c r="S94" i="17"/>
  <c r="R94" i="17"/>
  <c r="N94" i="17"/>
  <c r="M94" i="17"/>
  <c r="L94" i="17"/>
  <c r="K94" i="17"/>
  <c r="J94" i="17"/>
  <c r="I94" i="17"/>
  <c r="H94" i="17"/>
  <c r="G94" i="17"/>
  <c r="F94" i="17" s="1"/>
  <c r="E94" i="17" s="1"/>
  <c r="T93" i="17"/>
  <c r="S93" i="17"/>
  <c r="R93" i="17"/>
  <c r="Q93" i="17"/>
  <c r="Q91" i="17" s="1"/>
  <c r="N93" i="17"/>
  <c r="M93" i="17"/>
  <c r="M91" i="17" s="1"/>
  <c r="L93" i="17"/>
  <c r="K93" i="17"/>
  <c r="K91" i="17" s="1"/>
  <c r="J93" i="17"/>
  <c r="I93" i="17"/>
  <c r="I91" i="17" s="1"/>
  <c r="H93" i="17"/>
  <c r="G93" i="17"/>
  <c r="F93" i="17" s="1"/>
  <c r="T92" i="17"/>
  <c r="S92" i="17"/>
  <c r="S91" i="17" s="1"/>
  <c r="R92" i="17"/>
  <c r="N92" i="17"/>
  <c r="M92" i="17"/>
  <c r="L92" i="17"/>
  <c r="K92" i="17"/>
  <c r="J92" i="17"/>
  <c r="I92" i="17"/>
  <c r="H92" i="17"/>
  <c r="G92" i="17"/>
  <c r="F92" i="17"/>
  <c r="E92" i="17" s="1"/>
  <c r="V91" i="17"/>
  <c r="U91" i="17"/>
  <c r="T91" i="17"/>
  <c r="R91" i="17"/>
  <c r="P91" i="17"/>
  <c r="O91" i="17"/>
  <c r="N91" i="17"/>
  <c r="L91" i="17"/>
  <c r="J91" i="17"/>
  <c r="H91" i="17"/>
  <c r="D91" i="17"/>
  <c r="T90" i="17"/>
  <c r="S90" i="17"/>
  <c r="R90" i="17"/>
  <c r="N90" i="17"/>
  <c r="M90" i="17"/>
  <c r="L90" i="17"/>
  <c r="K90" i="17"/>
  <c r="J90" i="17"/>
  <c r="I90" i="17"/>
  <c r="H90" i="17"/>
  <c r="G90" i="17"/>
  <c r="F90" i="17"/>
  <c r="E90" i="17" s="1"/>
  <c r="T89" i="17"/>
  <c r="S89" i="17"/>
  <c r="R89" i="17"/>
  <c r="N89" i="17"/>
  <c r="Q89" i="17" s="1"/>
  <c r="Q87" i="17" s="1"/>
  <c r="M89" i="17"/>
  <c r="L89" i="17"/>
  <c r="L87" i="17" s="1"/>
  <c r="K89" i="17"/>
  <c r="J89" i="17"/>
  <c r="J87" i="17" s="1"/>
  <c r="I89" i="17"/>
  <c r="H89" i="17"/>
  <c r="H87" i="17" s="1"/>
  <c r="G89" i="17"/>
  <c r="F89" i="17"/>
  <c r="E89" i="17" s="1"/>
  <c r="T88" i="17"/>
  <c r="T87" i="17" s="1"/>
  <c r="S88" i="17"/>
  <c r="R88" i="17"/>
  <c r="R87" i="17" s="1"/>
  <c r="N88" i="17"/>
  <c r="M88" i="17"/>
  <c r="L88" i="17"/>
  <c r="K88" i="17"/>
  <c r="J88" i="17"/>
  <c r="I88" i="17"/>
  <c r="H88" i="17"/>
  <c r="G88" i="17"/>
  <c r="F88" i="17" s="1"/>
  <c r="V87" i="17"/>
  <c r="U87" i="17"/>
  <c r="S87" i="17"/>
  <c r="P87" i="17"/>
  <c r="O87" i="17"/>
  <c r="M87" i="17"/>
  <c r="K87" i="17"/>
  <c r="I87" i="17"/>
  <c r="G87" i="17"/>
  <c r="D87" i="17"/>
  <c r="T86" i="17"/>
  <c r="S86" i="17"/>
  <c r="R86" i="17"/>
  <c r="N86" i="17"/>
  <c r="M86" i="17"/>
  <c r="L86" i="17"/>
  <c r="K86" i="17"/>
  <c r="J86" i="17"/>
  <c r="I86" i="17"/>
  <c r="H86" i="17"/>
  <c r="G86" i="17"/>
  <c r="F86" i="17" s="1"/>
  <c r="E86" i="17" s="1"/>
  <c r="T85" i="17"/>
  <c r="S85" i="17"/>
  <c r="R85" i="17"/>
  <c r="N85" i="17"/>
  <c r="M85" i="17"/>
  <c r="L85" i="17"/>
  <c r="K85" i="17"/>
  <c r="J85" i="17"/>
  <c r="I85" i="17"/>
  <c r="H85" i="17"/>
  <c r="G85" i="17"/>
  <c r="F85" i="17"/>
  <c r="E85" i="17" s="1"/>
  <c r="T84" i="17"/>
  <c r="S84" i="17"/>
  <c r="R84" i="17"/>
  <c r="N84" i="17"/>
  <c r="M84" i="17"/>
  <c r="L84" i="17"/>
  <c r="K84" i="17"/>
  <c r="J84" i="17"/>
  <c r="I84" i="17"/>
  <c r="H84" i="17"/>
  <c r="G84" i="17"/>
  <c r="F84" i="17" s="1"/>
  <c r="E84" i="17" s="1"/>
  <c r="T83" i="17"/>
  <c r="S83" i="17"/>
  <c r="R83" i="17"/>
  <c r="N83" i="17"/>
  <c r="M83" i="17"/>
  <c r="L83" i="17"/>
  <c r="K83" i="17"/>
  <c r="J83" i="17"/>
  <c r="I83" i="17"/>
  <c r="H83" i="17"/>
  <c r="G83" i="17"/>
  <c r="F83" i="17"/>
  <c r="E83" i="17" s="1"/>
  <c r="T82" i="17"/>
  <c r="S82" i="17"/>
  <c r="R82" i="17"/>
  <c r="N82" i="17"/>
  <c r="M82" i="17"/>
  <c r="L82" i="17"/>
  <c r="L80" i="17" s="1"/>
  <c r="K82" i="17"/>
  <c r="J82" i="17"/>
  <c r="J80" i="17" s="1"/>
  <c r="I82" i="17"/>
  <c r="H82" i="17"/>
  <c r="H80" i="17" s="1"/>
  <c r="G82" i="17"/>
  <c r="F82" i="17"/>
  <c r="E82" i="17" s="1"/>
  <c r="T81" i="17"/>
  <c r="T80" i="17" s="1"/>
  <c r="S81" i="17"/>
  <c r="R81" i="17"/>
  <c r="R80" i="17" s="1"/>
  <c r="N81" i="17"/>
  <c r="M81" i="17"/>
  <c r="L81" i="17"/>
  <c r="K81" i="17"/>
  <c r="J81" i="17"/>
  <c r="I81" i="17"/>
  <c r="H81" i="17"/>
  <c r="G81" i="17"/>
  <c r="F81" i="17" s="1"/>
  <c r="F80" i="17" s="1"/>
  <c r="E81" i="17"/>
  <c r="V80" i="17"/>
  <c r="U80" i="17"/>
  <c r="S80" i="17"/>
  <c r="P80" i="17"/>
  <c r="O80" i="17"/>
  <c r="M80" i="17"/>
  <c r="K80" i="17"/>
  <c r="I80" i="17"/>
  <c r="G80" i="17"/>
  <c r="E80" i="17"/>
  <c r="D80" i="17"/>
  <c r="T79" i="17"/>
  <c r="S79" i="17"/>
  <c r="R79" i="17"/>
  <c r="N79" i="17"/>
  <c r="M79" i="17"/>
  <c r="L79" i="17"/>
  <c r="L77" i="17" s="1"/>
  <c r="K79" i="17"/>
  <c r="J79" i="17"/>
  <c r="J77" i="17" s="1"/>
  <c r="I79" i="17"/>
  <c r="H79" i="17"/>
  <c r="H77" i="17" s="1"/>
  <c r="G79" i="17"/>
  <c r="F79" i="17"/>
  <c r="E79" i="17" s="1"/>
  <c r="T78" i="17"/>
  <c r="T77" i="17" s="1"/>
  <c r="S78" i="17"/>
  <c r="R78" i="17"/>
  <c r="R77" i="17" s="1"/>
  <c r="N78" i="17"/>
  <c r="M78" i="17"/>
  <c r="L78" i="17"/>
  <c r="K78" i="17"/>
  <c r="J78" i="17"/>
  <c r="I78" i="17"/>
  <c r="H78" i="17"/>
  <c r="G78" i="17"/>
  <c r="F78" i="17" s="1"/>
  <c r="E78" i="17" s="1"/>
  <c r="V77" i="17"/>
  <c r="U77" i="17"/>
  <c r="S77" i="17"/>
  <c r="P77" i="17"/>
  <c r="O77" i="17"/>
  <c r="M77" i="17"/>
  <c r="K77" i="17"/>
  <c r="I77" i="17"/>
  <c r="G77" i="17"/>
  <c r="F77" i="17"/>
  <c r="E77" i="17" s="1"/>
  <c r="D77" i="17"/>
  <c r="T76" i="17"/>
  <c r="S76" i="17"/>
  <c r="R76" i="17"/>
  <c r="N76" i="17"/>
  <c r="M76" i="17"/>
  <c r="L76" i="17"/>
  <c r="K76" i="17"/>
  <c r="J76" i="17"/>
  <c r="I76" i="17"/>
  <c r="H76" i="17"/>
  <c r="G76" i="17"/>
  <c r="F76" i="17" s="1"/>
  <c r="E76" i="17" s="1"/>
  <c r="T75" i="17"/>
  <c r="S75" i="17"/>
  <c r="R75" i="17"/>
  <c r="N75" i="17"/>
  <c r="M75" i="17"/>
  <c r="L75" i="17"/>
  <c r="K75" i="17"/>
  <c r="J75" i="17"/>
  <c r="I75" i="17"/>
  <c r="H75" i="17"/>
  <c r="G75" i="17"/>
  <c r="F75" i="17" s="1"/>
  <c r="E75" i="17" s="1"/>
  <c r="T74" i="17"/>
  <c r="S74" i="17"/>
  <c r="R74" i="17"/>
  <c r="N74" i="17"/>
  <c r="M74" i="17"/>
  <c r="L74" i="17"/>
  <c r="K74" i="17"/>
  <c r="J74" i="17"/>
  <c r="I74" i="17"/>
  <c r="H74" i="17"/>
  <c r="G74" i="17"/>
  <c r="F74" i="17"/>
  <c r="E74" i="17" s="1"/>
  <c r="T73" i="17"/>
  <c r="S73" i="17"/>
  <c r="R73" i="17"/>
  <c r="N73" i="17"/>
  <c r="M73" i="17"/>
  <c r="L73" i="17"/>
  <c r="K73" i="17"/>
  <c r="J73" i="17"/>
  <c r="I73" i="17"/>
  <c r="H73" i="17"/>
  <c r="G73" i="17"/>
  <c r="F73" i="17" s="1"/>
  <c r="E73" i="17" s="1"/>
  <c r="T72" i="17"/>
  <c r="S72" i="17"/>
  <c r="R72" i="17"/>
  <c r="Q72" i="17"/>
  <c r="N72" i="17"/>
  <c r="M72" i="17"/>
  <c r="L72" i="17"/>
  <c r="K72" i="17"/>
  <c r="J72" i="17"/>
  <c r="I72" i="17"/>
  <c r="H72" i="17"/>
  <c r="G72" i="17"/>
  <c r="F72" i="17" s="1"/>
  <c r="E72" i="17" s="1"/>
  <c r="T71" i="17"/>
  <c r="S71" i="17"/>
  <c r="R71" i="17"/>
  <c r="N71" i="17"/>
  <c r="M71" i="17"/>
  <c r="L71" i="17"/>
  <c r="K71" i="17"/>
  <c r="J71" i="17"/>
  <c r="I71" i="17"/>
  <c r="H71" i="17"/>
  <c r="G71" i="17"/>
  <c r="F71" i="17"/>
  <c r="E71" i="17" s="1"/>
  <c r="T70" i="17"/>
  <c r="S70" i="17"/>
  <c r="R70" i="17"/>
  <c r="N70" i="17"/>
  <c r="Q70" i="17" s="1"/>
  <c r="Q68" i="17" s="1"/>
  <c r="M70" i="17"/>
  <c r="L70" i="17"/>
  <c r="K70" i="17"/>
  <c r="J70" i="17"/>
  <c r="I70" i="17"/>
  <c r="H70" i="17"/>
  <c r="G70" i="17"/>
  <c r="F70" i="17"/>
  <c r="E70" i="17" s="1"/>
  <c r="T69" i="17"/>
  <c r="T68" i="17" s="1"/>
  <c r="S69" i="17"/>
  <c r="R69" i="17"/>
  <c r="R68" i="17" s="1"/>
  <c r="N69" i="17"/>
  <c r="M69" i="17"/>
  <c r="L69" i="17"/>
  <c r="K69" i="17"/>
  <c r="J69" i="17"/>
  <c r="I69" i="17"/>
  <c r="H69" i="17"/>
  <c r="G69" i="17"/>
  <c r="F69" i="17" s="1"/>
  <c r="V68" i="17"/>
  <c r="U68" i="17"/>
  <c r="S68" i="17"/>
  <c r="P68" i="17"/>
  <c r="O68" i="17"/>
  <c r="N68" i="17"/>
  <c r="M68" i="17"/>
  <c r="L68" i="17"/>
  <c r="K68" i="17"/>
  <c r="J68" i="17"/>
  <c r="I68" i="17"/>
  <c r="H68" i="17"/>
  <c r="G68" i="17"/>
  <c r="D68" i="17"/>
  <c r="T67" i="17"/>
  <c r="S67" i="17"/>
  <c r="R67" i="17"/>
  <c r="N67" i="17"/>
  <c r="M67" i="17"/>
  <c r="L67" i="17"/>
  <c r="K67" i="17"/>
  <c r="J67" i="17"/>
  <c r="I67" i="17"/>
  <c r="H67" i="17"/>
  <c r="G67" i="17"/>
  <c r="F67" i="17" s="1"/>
  <c r="E67" i="17" s="1"/>
  <c r="T66" i="17"/>
  <c r="S66" i="17"/>
  <c r="R66" i="17"/>
  <c r="Q66" i="17"/>
  <c r="N66" i="17"/>
  <c r="M66" i="17"/>
  <c r="L66" i="17"/>
  <c r="K66" i="17"/>
  <c r="J66" i="17"/>
  <c r="I66" i="17"/>
  <c r="H66" i="17"/>
  <c r="G66" i="17"/>
  <c r="F66" i="17" s="1"/>
  <c r="T65" i="17"/>
  <c r="S65" i="17"/>
  <c r="R65" i="17"/>
  <c r="N65" i="17"/>
  <c r="M65" i="17"/>
  <c r="L65" i="17"/>
  <c r="K65" i="17"/>
  <c r="J65" i="17"/>
  <c r="I65" i="17"/>
  <c r="H65" i="17"/>
  <c r="G65" i="17"/>
  <c r="F65" i="17"/>
  <c r="E65" i="17" s="1"/>
  <c r="V64" i="17"/>
  <c r="U64" i="17"/>
  <c r="T64" i="17"/>
  <c r="S64" i="17"/>
  <c r="R64" i="17"/>
  <c r="Q64" i="17"/>
  <c r="P64" i="17"/>
  <c r="O64" i="17"/>
  <c r="N64" i="17"/>
  <c r="M64" i="17"/>
  <c r="L64" i="17"/>
  <c r="K64" i="17"/>
  <c r="J64" i="17"/>
  <c r="I64" i="17"/>
  <c r="H64" i="17"/>
  <c r="G64" i="17"/>
  <c r="D64" i="17"/>
  <c r="T63" i="17"/>
  <c r="S63" i="17"/>
  <c r="R63" i="17"/>
  <c r="Q63" i="17"/>
  <c r="N63" i="17"/>
  <c r="M63" i="17"/>
  <c r="L63" i="17"/>
  <c r="K63" i="17"/>
  <c r="J63" i="17"/>
  <c r="I63" i="17"/>
  <c r="H63" i="17"/>
  <c r="G63" i="17"/>
  <c r="F63" i="17" s="1"/>
  <c r="T62" i="17"/>
  <c r="S62" i="17"/>
  <c r="R62" i="17"/>
  <c r="N62" i="17"/>
  <c r="M62" i="17"/>
  <c r="L62" i="17"/>
  <c r="K62" i="17"/>
  <c r="J62" i="17"/>
  <c r="I62" i="17"/>
  <c r="H62" i="17"/>
  <c r="G62" i="17"/>
  <c r="F62" i="17"/>
  <c r="E62" i="17" s="1"/>
  <c r="V61" i="17"/>
  <c r="U61" i="17"/>
  <c r="T61" i="17"/>
  <c r="S61" i="17"/>
  <c r="R61" i="17"/>
  <c r="Q61" i="17"/>
  <c r="P61" i="17"/>
  <c r="O61" i="17"/>
  <c r="N61" i="17"/>
  <c r="M61" i="17"/>
  <c r="L61" i="17"/>
  <c r="K61" i="17"/>
  <c r="J61" i="17"/>
  <c r="I61" i="17"/>
  <c r="H61" i="17"/>
  <c r="G61" i="17"/>
  <c r="D61" i="17"/>
  <c r="T60" i="17"/>
  <c r="S60" i="17"/>
  <c r="R60" i="17"/>
  <c r="N60" i="17"/>
  <c r="Q60" i="17" s="1"/>
  <c r="Q57" i="17" s="1"/>
  <c r="M60" i="17"/>
  <c r="L60" i="17"/>
  <c r="K60" i="17"/>
  <c r="J60" i="17"/>
  <c r="I60" i="17"/>
  <c r="H60" i="17"/>
  <c r="G60" i="17"/>
  <c r="F60" i="17"/>
  <c r="E60" i="17" s="1"/>
  <c r="T59" i="17"/>
  <c r="S59" i="17"/>
  <c r="R59" i="17"/>
  <c r="N59" i="17"/>
  <c r="M59" i="17"/>
  <c r="L59" i="17"/>
  <c r="K59" i="17"/>
  <c r="J59" i="17"/>
  <c r="I59" i="17"/>
  <c r="H59" i="17"/>
  <c r="G59" i="17"/>
  <c r="F59" i="17" s="1"/>
  <c r="T58" i="17"/>
  <c r="S58" i="17"/>
  <c r="R58" i="17"/>
  <c r="N58" i="17"/>
  <c r="M58" i="17"/>
  <c r="L58" i="17"/>
  <c r="K58" i="17"/>
  <c r="J58" i="17"/>
  <c r="I58" i="17"/>
  <c r="H58" i="17"/>
  <c r="G58" i="17"/>
  <c r="F58" i="17"/>
  <c r="E58" i="17" s="1"/>
  <c r="V57" i="17"/>
  <c r="U57" i="17"/>
  <c r="T57" i="17"/>
  <c r="S57" i="17"/>
  <c r="R57" i="17"/>
  <c r="P57" i="17"/>
  <c r="O57" i="17"/>
  <c r="N57" i="17"/>
  <c r="M57" i="17"/>
  <c r="L57" i="17"/>
  <c r="K57" i="17"/>
  <c r="J57" i="17"/>
  <c r="I57" i="17"/>
  <c r="H57" i="17"/>
  <c r="G57" i="17"/>
  <c r="D57" i="17"/>
  <c r="T56" i="17"/>
  <c r="S56" i="17"/>
  <c r="R56" i="17"/>
  <c r="N56" i="17"/>
  <c r="M56" i="17"/>
  <c r="L56" i="17"/>
  <c r="K56" i="17"/>
  <c r="J56" i="17"/>
  <c r="I56" i="17"/>
  <c r="H56" i="17"/>
  <c r="G56" i="17"/>
  <c r="F56" i="17"/>
  <c r="E56" i="17" s="1"/>
  <c r="T55" i="17"/>
  <c r="S55" i="17"/>
  <c r="R55" i="17"/>
  <c r="N55" i="17"/>
  <c r="M55" i="17"/>
  <c r="L55" i="17"/>
  <c r="K55" i="17"/>
  <c r="J55" i="17"/>
  <c r="I55" i="17"/>
  <c r="H55" i="17"/>
  <c r="G55" i="17"/>
  <c r="F55" i="17" s="1"/>
  <c r="V54" i="17"/>
  <c r="U54" i="17"/>
  <c r="T54" i="17"/>
  <c r="S54" i="17"/>
  <c r="R54" i="17"/>
  <c r="Q54" i="17"/>
  <c r="P54" i="17"/>
  <c r="O54" i="17"/>
  <c r="N54" i="17"/>
  <c r="M54" i="17"/>
  <c r="L54" i="17"/>
  <c r="K54" i="17"/>
  <c r="J54" i="17"/>
  <c r="I54" i="17"/>
  <c r="H54" i="17"/>
  <c r="G54" i="17"/>
  <c r="D54" i="17"/>
  <c r="T53" i="17"/>
  <c r="S53" i="17"/>
  <c r="R53" i="17"/>
  <c r="N53" i="17"/>
  <c r="Q53" i="17" s="1"/>
  <c r="Q50" i="17" s="1"/>
  <c r="M53" i="17"/>
  <c r="L53" i="17"/>
  <c r="K53" i="17"/>
  <c r="J53" i="17"/>
  <c r="I53" i="17"/>
  <c r="H53" i="17"/>
  <c r="G53" i="17"/>
  <c r="F53" i="17"/>
  <c r="E53" i="17" s="1"/>
  <c r="T52" i="17"/>
  <c r="S52" i="17"/>
  <c r="R52" i="17"/>
  <c r="N52" i="17"/>
  <c r="M52" i="17"/>
  <c r="L52" i="17"/>
  <c r="K52" i="17"/>
  <c r="J52" i="17"/>
  <c r="I52" i="17"/>
  <c r="H52" i="17"/>
  <c r="G52" i="17"/>
  <c r="F52" i="17" s="1"/>
  <c r="T51" i="17"/>
  <c r="S51" i="17"/>
  <c r="R51" i="17"/>
  <c r="N51" i="17"/>
  <c r="M51" i="17"/>
  <c r="L51" i="17"/>
  <c r="K51" i="17"/>
  <c r="J51" i="17"/>
  <c r="I51" i="17"/>
  <c r="H51" i="17"/>
  <c r="G51" i="17"/>
  <c r="F51" i="17"/>
  <c r="E51" i="17" s="1"/>
  <c r="V50" i="17"/>
  <c r="U50" i="17"/>
  <c r="T50" i="17"/>
  <c r="S50" i="17"/>
  <c r="R50" i="17"/>
  <c r="P50" i="17"/>
  <c r="O50" i="17"/>
  <c r="N50" i="17"/>
  <c r="M50" i="17"/>
  <c r="L50" i="17"/>
  <c r="K50" i="17"/>
  <c r="J50" i="17"/>
  <c r="I50" i="17"/>
  <c r="H50" i="17"/>
  <c r="G50" i="17"/>
  <c r="D50" i="17"/>
  <c r="T49" i="17"/>
  <c r="S49" i="17"/>
  <c r="R49" i="17"/>
  <c r="N49" i="17"/>
  <c r="M49" i="17"/>
  <c r="L49" i="17"/>
  <c r="K49" i="17"/>
  <c r="J49" i="17"/>
  <c r="I49" i="17"/>
  <c r="H49" i="17"/>
  <c r="G49" i="17"/>
  <c r="F49" i="17"/>
  <c r="E49" i="17" s="1"/>
  <c r="T48" i="17"/>
  <c r="T47" i="17" s="1"/>
  <c r="S48" i="17"/>
  <c r="R48" i="17"/>
  <c r="R47" i="17" s="1"/>
  <c r="N48" i="17"/>
  <c r="M48" i="17"/>
  <c r="L48" i="17"/>
  <c r="K48" i="17"/>
  <c r="J48" i="17"/>
  <c r="I48" i="17"/>
  <c r="H48" i="17"/>
  <c r="G48" i="17"/>
  <c r="F48" i="17" s="1"/>
  <c r="V47" i="17"/>
  <c r="U47" i="17"/>
  <c r="S47" i="17"/>
  <c r="Q47" i="17"/>
  <c r="P47" i="17"/>
  <c r="O47" i="17"/>
  <c r="N47" i="17"/>
  <c r="M47" i="17"/>
  <c r="L47" i="17"/>
  <c r="K47" i="17"/>
  <c r="J47" i="17"/>
  <c r="I47" i="17"/>
  <c r="H47" i="17"/>
  <c r="G47" i="17"/>
  <c r="D47" i="17"/>
  <c r="T46" i="17"/>
  <c r="S46" i="17"/>
  <c r="R46" i="17"/>
  <c r="N46" i="17"/>
  <c r="M46" i="17"/>
  <c r="L46" i="17"/>
  <c r="K46" i="17"/>
  <c r="J46" i="17"/>
  <c r="I46" i="17"/>
  <c r="H46" i="17"/>
  <c r="G46" i="17"/>
  <c r="F46" i="17" s="1"/>
  <c r="E46" i="17" s="1"/>
  <c r="T45" i="17"/>
  <c r="S45" i="17"/>
  <c r="R45" i="17"/>
  <c r="N45" i="17"/>
  <c r="M45" i="17"/>
  <c r="L45" i="17"/>
  <c r="K45" i="17"/>
  <c r="J45" i="17"/>
  <c r="I45" i="17"/>
  <c r="H45" i="17"/>
  <c r="G45" i="17"/>
  <c r="F45" i="17"/>
  <c r="E45" i="17" s="1"/>
  <c r="T44" i="17"/>
  <c r="T43" i="17" s="1"/>
  <c r="S44" i="17"/>
  <c r="R44" i="17"/>
  <c r="R43" i="17" s="1"/>
  <c r="N44" i="17"/>
  <c r="M44" i="17"/>
  <c r="L44" i="17"/>
  <c r="K44" i="17"/>
  <c r="J44" i="17"/>
  <c r="I44" i="17"/>
  <c r="H44" i="17"/>
  <c r="G44" i="17"/>
  <c r="F44" i="17" s="1"/>
  <c r="V43" i="17"/>
  <c r="U43" i="17"/>
  <c r="S43" i="17"/>
  <c r="Q43" i="17"/>
  <c r="P43" i="17"/>
  <c r="O43" i="17"/>
  <c r="N43" i="17"/>
  <c r="M43" i="17"/>
  <c r="L43" i="17"/>
  <c r="K43" i="17"/>
  <c r="J43" i="17"/>
  <c r="I43" i="17"/>
  <c r="H43" i="17"/>
  <c r="G43" i="17"/>
  <c r="D43" i="17"/>
  <c r="T42" i="17"/>
  <c r="S42" i="17"/>
  <c r="R42" i="17"/>
  <c r="N42" i="17"/>
  <c r="M42" i="17"/>
  <c r="L42" i="17"/>
  <c r="K42" i="17"/>
  <c r="J42" i="17"/>
  <c r="I42" i="17"/>
  <c r="H42" i="17"/>
  <c r="G42" i="17"/>
  <c r="F42" i="17" s="1"/>
  <c r="E42" i="17" s="1"/>
  <c r="T41" i="17"/>
  <c r="S41" i="17"/>
  <c r="R41" i="17"/>
  <c r="N41" i="17"/>
  <c r="M41" i="17"/>
  <c r="L41" i="17"/>
  <c r="K41" i="17"/>
  <c r="J41" i="17"/>
  <c r="I41" i="17"/>
  <c r="H41" i="17"/>
  <c r="G41" i="17"/>
  <c r="F41" i="17"/>
  <c r="E41" i="17" s="1"/>
  <c r="T40" i="17"/>
  <c r="T39" i="17" s="1"/>
  <c r="S40" i="17"/>
  <c r="R40" i="17"/>
  <c r="R39" i="17" s="1"/>
  <c r="N40" i="17"/>
  <c r="M40" i="17"/>
  <c r="L40" i="17"/>
  <c r="K40" i="17"/>
  <c r="J40" i="17"/>
  <c r="I40" i="17"/>
  <c r="H40" i="17"/>
  <c r="G40" i="17"/>
  <c r="F40" i="17" s="1"/>
  <c r="V39" i="17"/>
  <c r="U39" i="17"/>
  <c r="S39" i="17"/>
  <c r="Q39" i="17"/>
  <c r="P39" i="17"/>
  <c r="O39" i="17"/>
  <c r="N39" i="17"/>
  <c r="M39" i="17"/>
  <c r="L39" i="17"/>
  <c r="K39" i="17"/>
  <c r="J39" i="17"/>
  <c r="I39" i="17"/>
  <c r="H39" i="17"/>
  <c r="G39" i="17"/>
  <c r="D39" i="17"/>
  <c r="T38" i="17"/>
  <c r="S38" i="17"/>
  <c r="R38" i="17"/>
  <c r="N38" i="17"/>
  <c r="M38" i="17"/>
  <c r="L38" i="17"/>
  <c r="K38" i="17"/>
  <c r="J38" i="17"/>
  <c r="I38" i="17"/>
  <c r="H38" i="17"/>
  <c r="G38" i="17"/>
  <c r="F38" i="17" s="1"/>
  <c r="E38" i="17" s="1"/>
  <c r="T37" i="17"/>
  <c r="S37" i="17"/>
  <c r="R37" i="17"/>
  <c r="N37" i="17"/>
  <c r="M37" i="17"/>
  <c r="L37" i="17"/>
  <c r="K37" i="17"/>
  <c r="J37" i="17"/>
  <c r="I37" i="17"/>
  <c r="H37" i="17"/>
  <c r="G37" i="17"/>
  <c r="F37" i="17"/>
  <c r="E37" i="17" s="1"/>
  <c r="T36" i="17"/>
  <c r="S36" i="17"/>
  <c r="R36" i="17"/>
  <c r="N36" i="17"/>
  <c r="M36" i="17"/>
  <c r="L36" i="17"/>
  <c r="K36" i="17"/>
  <c r="J36" i="17"/>
  <c r="I36" i="17"/>
  <c r="H36" i="17"/>
  <c r="G36" i="17"/>
  <c r="F36" i="17" s="1"/>
  <c r="T35" i="17"/>
  <c r="S35" i="17"/>
  <c r="S34" i="17" s="1"/>
  <c r="R35" i="17"/>
  <c r="N35" i="17"/>
  <c r="M35" i="17"/>
  <c r="L35" i="17"/>
  <c r="K35" i="17"/>
  <c r="J35" i="17"/>
  <c r="I35" i="17"/>
  <c r="H35" i="17"/>
  <c r="G35" i="17"/>
  <c r="F35" i="17"/>
  <c r="E35" i="17" s="1"/>
  <c r="V34" i="17"/>
  <c r="U34" i="17"/>
  <c r="T34" i="17"/>
  <c r="R34" i="17"/>
  <c r="Q34" i="17"/>
  <c r="P34" i="17"/>
  <c r="O34" i="17"/>
  <c r="N34" i="17"/>
  <c r="M34" i="17"/>
  <c r="L34" i="17"/>
  <c r="K34" i="17"/>
  <c r="J34" i="17"/>
  <c r="I34" i="17"/>
  <c r="H34" i="17"/>
  <c r="G34" i="17"/>
  <c r="D34" i="17"/>
  <c r="T33" i="17"/>
  <c r="S33" i="17"/>
  <c r="R33" i="17"/>
  <c r="N33" i="17"/>
  <c r="M33" i="17"/>
  <c r="L33" i="17"/>
  <c r="K33" i="17"/>
  <c r="J33" i="17"/>
  <c r="I33" i="17"/>
  <c r="H33" i="17"/>
  <c r="G33" i="17"/>
  <c r="F33" i="17"/>
  <c r="E33" i="17" s="1"/>
  <c r="T32" i="17"/>
  <c r="S32" i="17"/>
  <c r="R32" i="17"/>
  <c r="N32" i="17"/>
  <c r="M32" i="17"/>
  <c r="L32" i="17"/>
  <c r="K32" i="17"/>
  <c r="J32" i="17"/>
  <c r="I32" i="17"/>
  <c r="H32" i="17"/>
  <c r="G32" i="17"/>
  <c r="F32" i="17" s="1"/>
  <c r="E32" i="17" s="1"/>
  <c r="T31" i="17"/>
  <c r="S31" i="17"/>
  <c r="R31" i="17"/>
  <c r="N31" i="17"/>
  <c r="M31" i="17"/>
  <c r="L31" i="17"/>
  <c r="K31" i="17"/>
  <c r="J31" i="17"/>
  <c r="I31" i="17"/>
  <c r="H31" i="17"/>
  <c r="G31" i="17"/>
  <c r="F31" i="17"/>
  <c r="E31" i="17" s="1"/>
  <c r="T30" i="17"/>
  <c r="T29" i="17" s="1"/>
  <c r="T28" i="17" s="1"/>
  <c r="S30" i="17"/>
  <c r="R30" i="17"/>
  <c r="R29" i="17" s="1"/>
  <c r="R28" i="17" s="1"/>
  <c r="N30" i="17"/>
  <c r="M30" i="17"/>
  <c r="L30" i="17"/>
  <c r="K30" i="17"/>
  <c r="J30" i="17"/>
  <c r="I30" i="17"/>
  <c r="H30" i="17"/>
  <c r="G30" i="17"/>
  <c r="F30" i="17" s="1"/>
  <c r="V29" i="17"/>
  <c r="U29" i="17"/>
  <c r="U28" i="17" s="1"/>
  <c r="S29" i="17"/>
  <c r="S28" i="17" s="1"/>
  <c r="Q29" i="17"/>
  <c r="Q28" i="17" s="1"/>
  <c r="P29" i="17"/>
  <c r="O29" i="17"/>
  <c r="O28" i="17" s="1"/>
  <c r="N29" i="17"/>
  <c r="M29" i="17"/>
  <c r="M28" i="17" s="1"/>
  <c r="L29" i="17"/>
  <c r="K29" i="17"/>
  <c r="K28" i="17" s="1"/>
  <c r="J29" i="17"/>
  <c r="I29" i="17"/>
  <c r="I28" i="17" s="1"/>
  <c r="H29" i="17"/>
  <c r="G29" i="17"/>
  <c r="G28" i="17" s="1"/>
  <c r="D29" i="17"/>
  <c r="V28" i="17"/>
  <c r="P28" i="17"/>
  <c r="N28" i="17"/>
  <c r="L28" i="17"/>
  <c r="J28" i="17"/>
  <c r="H28" i="17"/>
  <c r="D28" i="17"/>
  <c r="T27" i="17"/>
  <c r="S27" i="17"/>
  <c r="R27" i="17"/>
  <c r="Q27" i="17"/>
  <c r="N27" i="17"/>
  <c r="M27" i="17"/>
  <c r="L27" i="17"/>
  <c r="K27" i="17"/>
  <c r="J27" i="17"/>
  <c r="I27" i="17"/>
  <c r="H27" i="17"/>
  <c r="G27" i="17"/>
  <c r="F27" i="17" s="1"/>
  <c r="T26" i="17"/>
  <c r="S26" i="17"/>
  <c r="R26" i="17"/>
  <c r="N26" i="17"/>
  <c r="M26" i="17"/>
  <c r="L26" i="17"/>
  <c r="K26" i="17"/>
  <c r="J26" i="17"/>
  <c r="I26" i="17"/>
  <c r="H26" i="17"/>
  <c r="G26" i="17"/>
  <c r="F26" i="17"/>
  <c r="E26" i="17" s="1"/>
  <c r="V25" i="17"/>
  <c r="U25" i="17"/>
  <c r="T25" i="17"/>
  <c r="S25" i="17"/>
  <c r="R25" i="17"/>
  <c r="Q25" i="17"/>
  <c r="P25" i="17"/>
  <c r="O25" i="17"/>
  <c r="N25" i="17"/>
  <c r="M25" i="17"/>
  <c r="L25" i="17"/>
  <c r="K25" i="17"/>
  <c r="J25" i="17"/>
  <c r="I25" i="17"/>
  <c r="H25" i="17"/>
  <c r="G25" i="17"/>
  <c r="D25" i="17"/>
  <c r="T24" i="17"/>
  <c r="S24" i="17"/>
  <c r="R24" i="17"/>
  <c r="N24" i="17"/>
  <c r="M24" i="17"/>
  <c r="L24" i="17"/>
  <c r="K24" i="17"/>
  <c r="J24" i="17"/>
  <c r="I24" i="17"/>
  <c r="H24" i="17"/>
  <c r="G24" i="17"/>
  <c r="F24" i="17"/>
  <c r="E24" i="17" s="1"/>
  <c r="T23" i="17"/>
  <c r="S23" i="17"/>
  <c r="R23" i="17"/>
  <c r="N23" i="17"/>
  <c r="Q23" i="17" s="1"/>
  <c r="Q21" i="17" s="1"/>
  <c r="M23" i="17"/>
  <c r="L23" i="17"/>
  <c r="K23" i="17"/>
  <c r="J23" i="17"/>
  <c r="I23" i="17"/>
  <c r="H23" i="17"/>
  <c r="G23" i="17"/>
  <c r="F23" i="17"/>
  <c r="E23" i="17" s="1"/>
  <c r="T22" i="17"/>
  <c r="T21" i="17" s="1"/>
  <c r="S22" i="17"/>
  <c r="R22" i="17"/>
  <c r="R21" i="17" s="1"/>
  <c r="N22" i="17"/>
  <c r="M22" i="17"/>
  <c r="L22" i="17"/>
  <c r="K22" i="17"/>
  <c r="J22" i="17"/>
  <c r="I22" i="17"/>
  <c r="H22" i="17"/>
  <c r="G22" i="17"/>
  <c r="F22" i="17" s="1"/>
  <c r="V21" i="17"/>
  <c r="U21" i="17"/>
  <c r="S21" i="17"/>
  <c r="P21" i="17"/>
  <c r="O21" i="17"/>
  <c r="N21" i="17"/>
  <c r="M21" i="17"/>
  <c r="L21" i="17"/>
  <c r="K21" i="17"/>
  <c r="J21" i="17"/>
  <c r="I21" i="17"/>
  <c r="H21" i="17"/>
  <c r="G21" i="17"/>
  <c r="D21" i="17"/>
  <c r="T20" i="17"/>
  <c r="S20" i="17"/>
  <c r="R20" i="17"/>
  <c r="N20" i="17"/>
  <c r="Q20" i="17" s="1"/>
  <c r="Q18" i="17" s="1"/>
  <c r="M20" i="17"/>
  <c r="L20" i="17"/>
  <c r="K20" i="17"/>
  <c r="J20" i="17"/>
  <c r="I20" i="17"/>
  <c r="H20" i="17"/>
  <c r="G20" i="17"/>
  <c r="F20" i="17"/>
  <c r="E20" i="17" s="1"/>
  <c r="T19" i="17"/>
  <c r="T18" i="17" s="1"/>
  <c r="S19" i="17"/>
  <c r="R19" i="17"/>
  <c r="R18" i="17" s="1"/>
  <c r="N19" i="17"/>
  <c r="M19" i="17"/>
  <c r="L19" i="17"/>
  <c r="K19" i="17"/>
  <c r="J19" i="17"/>
  <c r="I19" i="17"/>
  <c r="H19" i="17"/>
  <c r="G19" i="17"/>
  <c r="F19" i="17" s="1"/>
  <c r="V18" i="17"/>
  <c r="U18" i="17"/>
  <c r="S18" i="17"/>
  <c r="P18" i="17"/>
  <c r="O18" i="17"/>
  <c r="N18" i="17"/>
  <c r="M18" i="17"/>
  <c r="L18" i="17"/>
  <c r="K18" i="17"/>
  <c r="J18" i="17"/>
  <c r="I18" i="17"/>
  <c r="H18" i="17"/>
  <c r="G18" i="17"/>
  <c r="D18" i="17"/>
  <c r="T17" i="17"/>
  <c r="S17" i="17"/>
  <c r="R17" i="17"/>
  <c r="N17" i="17"/>
  <c r="O17" i="17" s="1"/>
  <c r="O15" i="17" s="1"/>
  <c r="M17" i="17"/>
  <c r="L17" i="17"/>
  <c r="L15" i="17" s="1"/>
  <c r="K17" i="17"/>
  <c r="J17" i="17"/>
  <c r="J15" i="17" s="1"/>
  <c r="I17" i="17"/>
  <c r="H17" i="17"/>
  <c r="H15" i="17" s="1"/>
  <c r="G17" i="17"/>
  <c r="F17" i="17"/>
  <c r="E17" i="17" s="1"/>
  <c r="T16" i="17"/>
  <c r="T15" i="17" s="1"/>
  <c r="S16" i="17"/>
  <c r="R16" i="17"/>
  <c r="R15" i="17" s="1"/>
  <c r="N16" i="17"/>
  <c r="M16" i="17"/>
  <c r="L16" i="17"/>
  <c r="K16" i="17"/>
  <c r="J16" i="17"/>
  <c r="I16" i="17"/>
  <c r="H16" i="17"/>
  <c r="G16" i="17"/>
  <c r="F16" i="17" s="1"/>
  <c r="V15" i="17"/>
  <c r="U15" i="17"/>
  <c r="S15" i="17"/>
  <c r="Q15" i="17"/>
  <c r="P15" i="17"/>
  <c r="M15" i="17"/>
  <c r="K15" i="17"/>
  <c r="I15" i="17"/>
  <c r="G15" i="17"/>
  <c r="D15" i="17"/>
  <c r="T14" i="17"/>
  <c r="S14" i="17"/>
  <c r="R14" i="17"/>
  <c r="N14" i="17"/>
  <c r="P14" i="17" s="1"/>
  <c r="P12" i="17" s="1"/>
  <c r="P11" i="17" s="1"/>
  <c r="P10" i="17" s="1"/>
  <c r="P9" i="17" s="1"/>
  <c r="M14" i="17"/>
  <c r="L14" i="17"/>
  <c r="L12" i="17" s="1"/>
  <c r="L11" i="17" s="1"/>
  <c r="L10" i="17" s="1"/>
  <c r="L9" i="17" s="1"/>
  <c r="K14" i="17"/>
  <c r="J14" i="17"/>
  <c r="J12" i="17" s="1"/>
  <c r="J11" i="17" s="1"/>
  <c r="J10" i="17" s="1"/>
  <c r="J9" i="17" s="1"/>
  <c r="I14" i="17"/>
  <c r="H14" i="17"/>
  <c r="H12" i="17" s="1"/>
  <c r="H11" i="17" s="1"/>
  <c r="H10" i="17" s="1"/>
  <c r="G14" i="17"/>
  <c r="F14" i="17"/>
  <c r="E14" i="17" s="1"/>
  <c r="T13" i="17"/>
  <c r="T12" i="17" s="1"/>
  <c r="S13" i="17"/>
  <c r="R13" i="17"/>
  <c r="R12" i="17" s="1"/>
  <c r="N13" i="17"/>
  <c r="M13" i="17"/>
  <c r="L13" i="17"/>
  <c r="K13" i="17"/>
  <c r="J13" i="17"/>
  <c r="I13" i="17"/>
  <c r="H13" i="17"/>
  <c r="G13" i="17"/>
  <c r="F13" i="17" s="1"/>
  <c r="V12" i="17"/>
  <c r="U12" i="17"/>
  <c r="U11" i="17" s="1"/>
  <c r="U10" i="17" s="1"/>
  <c r="U9" i="17" s="1"/>
  <c r="S12" i="17"/>
  <c r="S11" i="17" s="1"/>
  <c r="S10" i="17" s="1"/>
  <c r="S9" i="17" s="1"/>
  <c r="Q12" i="17"/>
  <c r="O12" i="17"/>
  <c r="O11" i="17" s="1"/>
  <c r="O10" i="17" s="1"/>
  <c r="O9" i="17" s="1"/>
  <c r="M12" i="17"/>
  <c r="M11" i="17" s="1"/>
  <c r="M10" i="17" s="1"/>
  <c r="M9" i="17" s="1"/>
  <c r="K12" i="17"/>
  <c r="K11" i="17" s="1"/>
  <c r="K10" i="17" s="1"/>
  <c r="K9" i="17" s="1"/>
  <c r="I12" i="17"/>
  <c r="I11" i="17" s="1"/>
  <c r="I10" i="17" s="1"/>
  <c r="I9" i="17" s="1"/>
  <c r="G12" i="17"/>
  <c r="D12" i="17"/>
  <c r="V11" i="17"/>
  <c r="V10" i="17" s="1"/>
  <c r="V9" i="17" s="1"/>
  <c r="D11" i="17"/>
  <c r="D10" i="17" s="1"/>
  <c r="H9" i="17"/>
  <c r="D9" i="17"/>
  <c r="D274" i="16"/>
  <c r="M273" i="16"/>
  <c r="L273" i="16"/>
  <c r="D273" i="16" s="1"/>
  <c r="M272" i="16"/>
  <c r="L272" i="16" s="1"/>
  <c r="D272" i="16" s="1"/>
  <c r="M270" i="16"/>
  <c r="L270" i="16" s="1"/>
  <c r="D270" i="16" s="1"/>
  <c r="M269" i="16"/>
  <c r="L269" i="16" s="1"/>
  <c r="D269" i="16" s="1"/>
  <c r="M268" i="16"/>
  <c r="L268" i="16"/>
  <c r="D268" i="16"/>
  <c r="N267" i="16"/>
  <c r="L267" i="16"/>
  <c r="D267" i="16" s="1"/>
  <c r="N266" i="16"/>
  <c r="L266" i="16" s="1"/>
  <c r="D266" i="16" s="1"/>
  <c r="N265" i="16"/>
  <c r="L265" i="16"/>
  <c r="D265" i="16" s="1"/>
  <c r="N264" i="16"/>
  <c r="L264" i="16" s="1"/>
  <c r="P263" i="16"/>
  <c r="O263" i="16"/>
  <c r="N263" i="16"/>
  <c r="M263" i="16"/>
  <c r="K263" i="16"/>
  <c r="J263" i="16"/>
  <c r="I263" i="16"/>
  <c r="H263" i="16"/>
  <c r="G263" i="16"/>
  <c r="E263" i="16"/>
  <c r="C263" i="16"/>
  <c r="M262" i="16"/>
  <c r="L262" i="16"/>
  <c r="D262" i="16" s="1"/>
  <c r="N261" i="16"/>
  <c r="L261" i="16" s="1"/>
  <c r="D261" i="16" s="1"/>
  <c r="N260" i="16"/>
  <c r="L260" i="16" s="1"/>
  <c r="D260" i="16" s="1"/>
  <c r="N259" i="16"/>
  <c r="L259" i="16" s="1"/>
  <c r="D259" i="16" s="1"/>
  <c r="N258" i="16"/>
  <c r="L258" i="16"/>
  <c r="D258" i="16" s="1"/>
  <c r="N257" i="16"/>
  <c r="L257" i="16" s="1"/>
  <c r="D257" i="16" s="1"/>
  <c r="N256" i="16"/>
  <c r="L256" i="16" s="1"/>
  <c r="D256" i="16" s="1"/>
  <c r="N255" i="16"/>
  <c r="L255" i="16" s="1"/>
  <c r="N254" i="16"/>
  <c r="L254" i="16"/>
  <c r="D254" i="16" s="1"/>
  <c r="P253" i="16"/>
  <c r="O253" i="16"/>
  <c r="N253" i="16"/>
  <c r="M253" i="16"/>
  <c r="K253" i="16"/>
  <c r="J253" i="16"/>
  <c r="I253" i="16"/>
  <c r="H253" i="16"/>
  <c r="G253" i="16"/>
  <c r="E253" i="16"/>
  <c r="C253" i="16"/>
  <c r="P252" i="16"/>
  <c r="O252" i="16"/>
  <c r="N252" i="16"/>
  <c r="M252" i="16"/>
  <c r="K252" i="16"/>
  <c r="J252" i="16"/>
  <c r="I252" i="16"/>
  <c r="H252" i="16"/>
  <c r="G252" i="16"/>
  <c r="E252" i="16"/>
  <c r="C252" i="16"/>
  <c r="C251" i="16"/>
  <c r="O251" i="16" s="1"/>
  <c r="D251" i="16" s="1"/>
  <c r="O250" i="16"/>
  <c r="D250" i="16"/>
  <c r="O249" i="16"/>
  <c r="D249" i="16"/>
  <c r="O248" i="16"/>
  <c r="D248" i="16"/>
  <c r="O247" i="16"/>
  <c r="D247" i="16"/>
  <c r="O246" i="16"/>
  <c r="D246" i="16"/>
  <c r="O245" i="16"/>
  <c r="D245" i="16"/>
  <c r="O244" i="16"/>
  <c r="D244" i="16"/>
  <c r="O243" i="16"/>
  <c r="D243" i="16"/>
  <c r="O242" i="16"/>
  <c r="D242" i="16"/>
  <c r="O241" i="16"/>
  <c r="D241" i="16"/>
  <c r="O240" i="16"/>
  <c r="D240" i="16"/>
  <c r="O239" i="16"/>
  <c r="D239" i="16"/>
  <c r="O238" i="16"/>
  <c r="D238" i="16"/>
  <c r="O237" i="16"/>
  <c r="D237" i="16"/>
  <c r="O236" i="16"/>
  <c r="D236" i="16"/>
  <c r="O235" i="16"/>
  <c r="D235" i="16"/>
  <c r="O234" i="16"/>
  <c r="D234" i="16"/>
  <c r="O233" i="16"/>
  <c r="D233" i="16"/>
  <c r="O232" i="16"/>
  <c r="D232" i="16"/>
  <c r="C231" i="16"/>
  <c r="O231" i="16" s="1"/>
  <c r="D231" i="16" s="1"/>
  <c r="O230" i="16"/>
  <c r="D230" i="16" s="1"/>
  <c r="O229" i="16"/>
  <c r="D229" i="16" s="1"/>
  <c r="O228" i="16"/>
  <c r="D228" i="16" s="1"/>
  <c r="O227" i="16"/>
  <c r="D227" i="16" s="1"/>
  <c r="O226" i="16"/>
  <c r="D226" i="16" s="1"/>
  <c r="O225" i="16"/>
  <c r="D225" i="16" s="1"/>
  <c r="C224" i="16"/>
  <c r="O224" i="16" s="1"/>
  <c r="D224" i="16" s="1"/>
  <c r="C223" i="16"/>
  <c r="O223" i="16" s="1"/>
  <c r="D223" i="16" s="1"/>
  <c r="O222" i="16"/>
  <c r="D222" i="16" s="1"/>
  <c r="C221" i="16"/>
  <c r="O221" i="16" s="1"/>
  <c r="D221" i="16" s="1"/>
  <c r="C220" i="16"/>
  <c r="O220" i="16" s="1"/>
  <c r="D220" i="16" s="1"/>
  <c r="O219" i="16"/>
  <c r="D219" i="16" s="1"/>
  <c r="O218" i="16"/>
  <c r="D218" i="16" s="1"/>
  <c r="C217" i="16"/>
  <c r="O217" i="16" s="1"/>
  <c r="D217" i="16" s="1"/>
  <c r="C216" i="16"/>
  <c r="O216" i="16" s="1"/>
  <c r="D216" i="16" s="1"/>
  <c r="C215" i="16"/>
  <c r="O215" i="16" s="1"/>
  <c r="D215" i="16" s="1"/>
  <c r="C214" i="16"/>
  <c r="O214" i="16" s="1"/>
  <c r="D214" i="16" s="1"/>
  <c r="C213" i="16"/>
  <c r="O213" i="16" s="1"/>
  <c r="D213" i="16" s="1"/>
  <c r="C212" i="16"/>
  <c r="O212" i="16" s="1"/>
  <c r="D212" i="16" s="1"/>
  <c r="C211" i="16"/>
  <c r="O211" i="16" s="1"/>
  <c r="D211" i="16" s="1"/>
  <c r="C210" i="16"/>
  <c r="O210" i="16" s="1"/>
  <c r="D210" i="16" s="1"/>
  <c r="O209" i="16"/>
  <c r="D209" i="16" s="1"/>
  <c r="O208" i="16"/>
  <c r="D208" i="16" s="1"/>
  <c r="O207" i="16"/>
  <c r="D207" i="16" s="1"/>
  <c r="P206" i="16"/>
  <c r="P204" i="16" s="1"/>
  <c r="P202" i="16" s="1"/>
  <c r="N206" i="16"/>
  <c r="N204" i="16" s="1"/>
  <c r="N202" i="16" s="1"/>
  <c r="M206" i="16"/>
  <c r="L206" i="16"/>
  <c r="L204" i="16" s="1"/>
  <c r="K206" i="16"/>
  <c r="J206" i="16"/>
  <c r="J204" i="16" s="1"/>
  <c r="J202" i="16" s="1"/>
  <c r="I206" i="16"/>
  <c r="H206" i="16"/>
  <c r="H204" i="16" s="1"/>
  <c r="H202" i="16" s="1"/>
  <c r="G206" i="16"/>
  <c r="E206" i="16"/>
  <c r="E204" i="16" s="1"/>
  <c r="E202" i="16" s="1"/>
  <c r="C206" i="16"/>
  <c r="C204" i="16" s="1"/>
  <c r="C202" i="16" s="1"/>
  <c r="O205" i="16"/>
  <c r="D205" i="16"/>
  <c r="M204" i="16"/>
  <c r="K204" i="16"/>
  <c r="K202" i="16" s="1"/>
  <c r="I204" i="16"/>
  <c r="I202" i="16" s="1"/>
  <c r="G204" i="16"/>
  <c r="G202" i="16" s="1"/>
  <c r="O203" i="16"/>
  <c r="D203" i="16" s="1"/>
  <c r="K201" i="16"/>
  <c r="D201" i="16"/>
  <c r="J200" i="16"/>
  <c r="D200" i="16"/>
  <c r="I199" i="16"/>
  <c r="D199" i="16"/>
  <c r="H198" i="16"/>
  <c r="D198" i="16"/>
  <c r="G197" i="16"/>
  <c r="D197" i="16"/>
  <c r="C196" i="16"/>
  <c r="F196" i="16" s="1"/>
  <c r="D196" i="16" s="1"/>
  <c r="F195" i="16"/>
  <c r="D195" i="16" s="1"/>
  <c r="F194" i="16"/>
  <c r="D194" i="16" s="1"/>
  <c r="F193" i="16"/>
  <c r="D193" i="16" s="1"/>
  <c r="P192" i="16"/>
  <c r="O192" i="16"/>
  <c r="N192" i="16"/>
  <c r="M192" i="16"/>
  <c r="L192" i="16"/>
  <c r="K192" i="16"/>
  <c r="J192" i="16"/>
  <c r="I192" i="16"/>
  <c r="H192" i="16"/>
  <c r="G192" i="16"/>
  <c r="F192" i="16"/>
  <c r="E192" i="16"/>
  <c r="D192" i="16"/>
  <c r="F191" i="16"/>
  <c r="D191" i="16"/>
  <c r="F190" i="16"/>
  <c r="D190" i="16"/>
  <c r="F189" i="16"/>
  <c r="D189" i="16"/>
  <c r="F188" i="16"/>
  <c r="D188" i="16"/>
  <c r="F187" i="16"/>
  <c r="D187" i="16"/>
  <c r="P186" i="16"/>
  <c r="O186" i="16"/>
  <c r="N186" i="16"/>
  <c r="M186" i="16"/>
  <c r="L186" i="16"/>
  <c r="K186" i="16"/>
  <c r="J186" i="16"/>
  <c r="I186" i="16"/>
  <c r="H186" i="16"/>
  <c r="G186" i="16"/>
  <c r="E186" i="16"/>
  <c r="C186" i="16"/>
  <c r="F186" i="16" s="1"/>
  <c r="F185" i="16"/>
  <c r="D185" i="16"/>
  <c r="F184" i="16"/>
  <c r="D184" i="16"/>
  <c r="F183" i="16"/>
  <c r="D183" i="16"/>
  <c r="F182" i="16"/>
  <c r="D182" i="16"/>
  <c r="F181" i="16"/>
  <c r="D181" i="16"/>
  <c r="P180" i="16"/>
  <c r="O180" i="16"/>
  <c r="N180" i="16"/>
  <c r="M180" i="16"/>
  <c r="L180" i="16"/>
  <c r="K180" i="16"/>
  <c r="J180" i="16"/>
  <c r="I180" i="16"/>
  <c r="H180" i="16"/>
  <c r="G180" i="16"/>
  <c r="E180" i="16"/>
  <c r="C180" i="16"/>
  <c r="F180" i="16" s="1"/>
  <c r="F179" i="16"/>
  <c r="D179" i="16"/>
  <c r="F178" i="16"/>
  <c r="D178" i="16"/>
  <c r="F177" i="16"/>
  <c r="D177" i="16"/>
  <c r="P176" i="16"/>
  <c r="O176" i="16"/>
  <c r="N176" i="16"/>
  <c r="M176" i="16"/>
  <c r="L176" i="16"/>
  <c r="K176" i="16"/>
  <c r="J176" i="16"/>
  <c r="I176" i="16"/>
  <c r="H176" i="16"/>
  <c r="G176" i="16"/>
  <c r="E176" i="16"/>
  <c r="C176" i="16"/>
  <c r="F176" i="16" s="1"/>
  <c r="F175" i="16"/>
  <c r="D175" i="16"/>
  <c r="F174" i="16"/>
  <c r="D174" i="16"/>
  <c r="F173" i="16"/>
  <c r="D173" i="16"/>
  <c r="F172" i="16"/>
  <c r="D172" i="16"/>
  <c r="F171" i="16"/>
  <c r="D171" i="16"/>
  <c r="F170" i="16"/>
  <c r="D170" i="16"/>
  <c r="F169" i="16"/>
  <c r="D169" i="16"/>
  <c r="F168" i="16"/>
  <c r="D168" i="16"/>
  <c r="F167" i="16"/>
  <c r="D167" i="16"/>
  <c r="D166" i="16" s="1"/>
  <c r="P166" i="16"/>
  <c r="O166" i="16"/>
  <c r="N166" i="16"/>
  <c r="M166" i="16"/>
  <c r="L166" i="16"/>
  <c r="K166" i="16"/>
  <c r="J166" i="16"/>
  <c r="I166" i="16"/>
  <c r="H166" i="16"/>
  <c r="G166" i="16"/>
  <c r="F166" i="16"/>
  <c r="E166" i="16"/>
  <c r="F165" i="16"/>
  <c r="D165" i="16" s="1"/>
  <c r="F164" i="16"/>
  <c r="D164" i="16" s="1"/>
  <c r="F163" i="16"/>
  <c r="D163" i="16" s="1"/>
  <c r="F162" i="16"/>
  <c r="D162" i="16" s="1"/>
  <c r="F161" i="16"/>
  <c r="D161" i="16" s="1"/>
  <c r="P160" i="16"/>
  <c r="O160" i="16"/>
  <c r="N160" i="16"/>
  <c r="M160" i="16"/>
  <c r="L160" i="16"/>
  <c r="K160" i="16"/>
  <c r="J160" i="16"/>
  <c r="I160" i="16"/>
  <c r="H160" i="16"/>
  <c r="G160" i="16"/>
  <c r="F160" i="16"/>
  <c r="E160" i="16"/>
  <c r="D160" i="16"/>
  <c r="C160" i="16"/>
  <c r="F159" i="16"/>
  <c r="D159" i="16" s="1"/>
  <c r="F158" i="16"/>
  <c r="D158" i="16" s="1"/>
  <c r="F157" i="16"/>
  <c r="D157" i="16" s="1"/>
  <c r="F156" i="16"/>
  <c r="D156" i="16" s="1"/>
  <c r="F155" i="16"/>
  <c r="D155" i="16" s="1"/>
  <c r="F154" i="16"/>
  <c r="D154" i="16" s="1"/>
  <c r="F153" i="16"/>
  <c r="D153" i="16" s="1"/>
  <c r="F152" i="16"/>
  <c r="D152" i="16" s="1"/>
  <c r="F151" i="16"/>
  <c r="D151" i="16" s="1"/>
  <c r="F150" i="16"/>
  <c r="D150" i="16"/>
  <c r="F149" i="16"/>
  <c r="D149" i="16"/>
  <c r="F148" i="16"/>
  <c r="D148" i="16"/>
  <c r="P147" i="16"/>
  <c r="O147" i="16"/>
  <c r="N147" i="16"/>
  <c r="M147" i="16"/>
  <c r="L147" i="16"/>
  <c r="K147" i="16"/>
  <c r="J147" i="16"/>
  <c r="I147" i="16"/>
  <c r="H147" i="16"/>
  <c r="G147" i="16"/>
  <c r="E147" i="16"/>
  <c r="C147" i="16"/>
  <c r="F147" i="16" s="1"/>
  <c r="F146" i="16"/>
  <c r="D146" i="16"/>
  <c r="F145" i="16"/>
  <c r="D145" i="16"/>
  <c r="P144" i="16"/>
  <c r="O144" i="16"/>
  <c r="N144" i="16"/>
  <c r="M144" i="16"/>
  <c r="L144" i="16"/>
  <c r="K144" i="16"/>
  <c r="J144" i="16"/>
  <c r="I144" i="16"/>
  <c r="H144" i="16"/>
  <c r="G144" i="16"/>
  <c r="E144" i="16"/>
  <c r="C144" i="16"/>
  <c r="F144" i="16" s="1"/>
  <c r="F143" i="16"/>
  <c r="D143" i="16"/>
  <c r="F142" i="16"/>
  <c r="D142" i="16"/>
  <c r="P141" i="16"/>
  <c r="O141" i="16"/>
  <c r="N141" i="16"/>
  <c r="M141" i="16"/>
  <c r="L141" i="16"/>
  <c r="K141" i="16"/>
  <c r="J141" i="16"/>
  <c r="I141" i="16"/>
  <c r="H141" i="16"/>
  <c r="G141" i="16"/>
  <c r="E141" i="16"/>
  <c r="C141" i="16"/>
  <c r="F141" i="16" s="1"/>
  <c r="F140" i="16"/>
  <c r="D140" i="16"/>
  <c r="F139" i="16"/>
  <c r="D139" i="16"/>
  <c r="F138" i="16"/>
  <c r="D138" i="16"/>
  <c r="F137" i="16"/>
  <c r="D137" i="16"/>
  <c r="F136" i="16"/>
  <c r="D136" i="16"/>
  <c r="F135" i="16"/>
  <c r="D135" i="16"/>
  <c r="F134" i="16"/>
  <c r="D134" i="16"/>
  <c r="F133" i="16"/>
  <c r="D133" i="16"/>
  <c r="P132" i="16"/>
  <c r="O132" i="16"/>
  <c r="N132" i="16"/>
  <c r="M132" i="16"/>
  <c r="L132" i="16"/>
  <c r="K132" i="16"/>
  <c r="J132" i="16"/>
  <c r="I132" i="16"/>
  <c r="H132" i="16"/>
  <c r="G132" i="16"/>
  <c r="E132" i="16"/>
  <c r="C132" i="16"/>
  <c r="F132" i="16" s="1"/>
  <c r="F131" i="16"/>
  <c r="D131" i="16"/>
  <c r="F130" i="16"/>
  <c r="D130" i="16"/>
  <c r="F129" i="16"/>
  <c r="D129" i="16"/>
  <c r="F128" i="16"/>
  <c r="D128" i="16"/>
  <c r="F127" i="16"/>
  <c r="D127" i="16"/>
  <c r="F126" i="16"/>
  <c r="D126" i="16"/>
  <c r="F125" i="16"/>
  <c r="D125" i="16"/>
  <c r="F124" i="16"/>
  <c r="D124" i="16"/>
  <c r="P123" i="16"/>
  <c r="O123" i="16"/>
  <c r="N123" i="16"/>
  <c r="M123" i="16"/>
  <c r="L123" i="16"/>
  <c r="K123" i="16"/>
  <c r="J123" i="16"/>
  <c r="I123" i="16"/>
  <c r="H123" i="16"/>
  <c r="G123" i="16"/>
  <c r="E123" i="16"/>
  <c r="C123" i="16"/>
  <c r="F123" i="16" s="1"/>
  <c r="F122" i="16"/>
  <c r="D122" i="16"/>
  <c r="F121" i="16"/>
  <c r="D121" i="16"/>
  <c r="F120" i="16"/>
  <c r="D120" i="16"/>
  <c r="F119" i="16"/>
  <c r="D119" i="16"/>
  <c r="P118" i="16"/>
  <c r="O118" i="16"/>
  <c r="N118" i="16"/>
  <c r="M118" i="16"/>
  <c r="L118" i="16"/>
  <c r="K118" i="16"/>
  <c r="J118" i="16"/>
  <c r="I118" i="16"/>
  <c r="H118" i="16"/>
  <c r="G118" i="16"/>
  <c r="E118" i="16"/>
  <c r="C118" i="16"/>
  <c r="F118" i="16" s="1"/>
  <c r="F117" i="16"/>
  <c r="D117" i="16"/>
  <c r="F116" i="16"/>
  <c r="D116" i="16"/>
  <c r="F115" i="16"/>
  <c r="D115" i="16"/>
  <c r="P114" i="16"/>
  <c r="O114" i="16"/>
  <c r="N114" i="16"/>
  <c r="M114" i="16"/>
  <c r="L114" i="16"/>
  <c r="K114" i="16"/>
  <c r="J114" i="16"/>
  <c r="I114" i="16"/>
  <c r="H114" i="16"/>
  <c r="G114" i="16"/>
  <c r="E114" i="16"/>
  <c r="C114" i="16"/>
  <c r="F114" i="16" s="1"/>
  <c r="F113" i="16"/>
  <c r="D113" i="16"/>
  <c r="F112" i="16"/>
  <c r="D112" i="16"/>
  <c r="F111" i="16"/>
  <c r="D111" i="16"/>
  <c r="P110" i="16"/>
  <c r="O110" i="16"/>
  <c r="N110" i="16"/>
  <c r="M110" i="16"/>
  <c r="L110" i="16"/>
  <c r="K110" i="16"/>
  <c r="J110" i="16"/>
  <c r="I110" i="16"/>
  <c r="H110" i="16"/>
  <c r="G110" i="16"/>
  <c r="E110" i="16"/>
  <c r="C110" i="16"/>
  <c r="F110" i="16" s="1"/>
  <c r="F109" i="16"/>
  <c r="D109" i="16"/>
  <c r="F108" i="16"/>
  <c r="D108" i="16"/>
  <c r="F107" i="16"/>
  <c r="D107" i="16"/>
  <c r="F106" i="16"/>
  <c r="D106" i="16"/>
  <c r="F105" i="16"/>
  <c r="D105" i="16"/>
  <c r="F104" i="16"/>
  <c r="D104" i="16"/>
  <c r="P103" i="16"/>
  <c r="O103" i="16"/>
  <c r="N103" i="16"/>
  <c r="M103" i="16"/>
  <c r="L103" i="16"/>
  <c r="K103" i="16"/>
  <c r="J103" i="16"/>
  <c r="I103" i="16"/>
  <c r="H103" i="16"/>
  <c r="G103" i="16"/>
  <c r="E103" i="16"/>
  <c r="C103" i="16"/>
  <c r="F103" i="16" s="1"/>
  <c r="F102" i="16"/>
  <c r="D102" i="16"/>
  <c r="F101" i="16"/>
  <c r="D101" i="16"/>
  <c r="P100" i="16"/>
  <c r="O100" i="16"/>
  <c r="N100" i="16"/>
  <c r="M100" i="16"/>
  <c r="L100" i="16"/>
  <c r="K100" i="16"/>
  <c r="J100" i="16"/>
  <c r="I100" i="16"/>
  <c r="H100" i="16"/>
  <c r="G100" i="16"/>
  <c r="E100" i="16"/>
  <c r="C100" i="16"/>
  <c r="F100" i="16" s="1"/>
  <c r="F99" i="16"/>
  <c r="D99" i="16"/>
  <c r="F98" i="16"/>
  <c r="D98" i="16"/>
  <c r="F97" i="16"/>
  <c r="D97" i="16"/>
  <c r="F96" i="16"/>
  <c r="D96" i="16"/>
  <c r="F95" i="16"/>
  <c r="D95" i="16"/>
  <c r="F94" i="16"/>
  <c r="D94" i="16"/>
  <c r="F93" i="16"/>
  <c r="D93" i="16"/>
  <c r="F92" i="16"/>
  <c r="D92" i="16"/>
  <c r="P91" i="16"/>
  <c r="O91" i="16"/>
  <c r="N91" i="16"/>
  <c r="M91" i="16"/>
  <c r="L91" i="16"/>
  <c r="K91" i="16"/>
  <c r="J91" i="16"/>
  <c r="I91" i="16"/>
  <c r="H91" i="16"/>
  <c r="G91" i="16"/>
  <c r="E91" i="16"/>
  <c r="C91" i="16"/>
  <c r="F91" i="16" s="1"/>
  <c r="F90" i="16"/>
  <c r="D90" i="16"/>
  <c r="F89" i="16"/>
  <c r="D89" i="16"/>
  <c r="F88" i="16"/>
  <c r="D88" i="16"/>
  <c r="P87" i="16"/>
  <c r="O87" i="16"/>
  <c r="N87" i="16"/>
  <c r="M87" i="16"/>
  <c r="L87" i="16"/>
  <c r="K87" i="16"/>
  <c r="J87" i="16"/>
  <c r="I87" i="16"/>
  <c r="H87" i="16"/>
  <c r="G87" i="16"/>
  <c r="E87" i="16"/>
  <c r="C87" i="16"/>
  <c r="F87" i="16" s="1"/>
  <c r="F86" i="16"/>
  <c r="D86" i="16"/>
  <c r="F85" i="16"/>
  <c r="D85" i="16"/>
  <c r="P84" i="16"/>
  <c r="O84" i="16"/>
  <c r="N84" i="16"/>
  <c r="M84" i="16"/>
  <c r="L84" i="16"/>
  <c r="K84" i="16"/>
  <c r="J84" i="16"/>
  <c r="I84" i="16"/>
  <c r="H84" i="16"/>
  <c r="G84" i="16"/>
  <c r="E84" i="16"/>
  <c r="C84" i="16"/>
  <c r="F84" i="16" s="1"/>
  <c r="F83" i="16"/>
  <c r="D83" i="16"/>
  <c r="F82" i="16"/>
  <c r="D82" i="16"/>
  <c r="F81" i="16"/>
  <c r="D81" i="16"/>
  <c r="P80" i="16"/>
  <c r="O80" i="16"/>
  <c r="N80" i="16"/>
  <c r="M80" i="16"/>
  <c r="L80" i="16"/>
  <c r="K80" i="16"/>
  <c r="J80" i="16"/>
  <c r="I80" i="16"/>
  <c r="H80" i="16"/>
  <c r="G80" i="16"/>
  <c r="E80" i="16"/>
  <c r="C80" i="16"/>
  <c r="F80" i="16" s="1"/>
  <c r="F79" i="16"/>
  <c r="D79" i="16"/>
  <c r="F78" i="16"/>
  <c r="D78" i="16"/>
  <c r="P77" i="16"/>
  <c r="O77" i="16"/>
  <c r="N77" i="16"/>
  <c r="M77" i="16"/>
  <c r="L77" i="16"/>
  <c r="K77" i="16"/>
  <c r="J77" i="16"/>
  <c r="I77" i="16"/>
  <c r="H77" i="16"/>
  <c r="G77" i="16"/>
  <c r="E77" i="16"/>
  <c r="C77" i="16"/>
  <c r="F77" i="16" s="1"/>
  <c r="F76" i="16"/>
  <c r="D76" i="16"/>
  <c r="F75" i="16"/>
  <c r="D75" i="16"/>
  <c r="F74" i="16"/>
  <c r="D74" i="16"/>
  <c r="P73" i="16"/>
  <c r="O73" i="16"/>
  <c r="N73" i="16"/>
  <c r="M73" i="16"/>
  <c r="L73" i="16"/>
  <c r="K73" i="16"/>
  <c r="J73" i="16"/>
  <c r="I73" i="16"/>
  <c r="H73" i="16"/>
  <c r="G73" i="16"/>
  <c r="E73" i="16"/>
  <c r="C73" i="16"/>
  <c r="F73" i="16" s="1"/>
  <c r="F72" i="16"/>
  <c r="D72" i="16"/>
  <c r="F71" i="16"/>
  <c r="D71" i="16"/>
  <c r="P70" i="16"/>
  <c r="O70" i="16"/>
  <c r="N70" i="16"/>
  <c r="M70" i="16"/>
  <c r="L70" i="16"/>
  <c r="K70" i="16"/>
  <c r="J70" i="16"/>
  <c r="I70" i="16"/>
  <c r="H70" i="16"/>
  <c r="G70" i="16"/>
  <c r="E70" i="16"/>
  <c r="C70" i="16"/>
  <c r="F70" i="16" s="1"/>
  <c r="F69" i="16"/>
  <c r="D69" i="16"/>
  <c r="F68" i="16"/>
  <c r="D68" i="16"/>
  <c r="F67" i="16"/>
  <c r="D67" i="16"/>
  <c r="P66" i="16"/>
  <c r="O66" i="16"/>
  <c r="N66" i="16"/>
  <c r="M66" i="16"/>
  <c r="L66" i="16"/>
  <c r="K66" i="16"/>
  <c r="J66" i="16"/>
  <c r="I66" i="16"/>
  <c r="H66" i="16"/>
  <c r="G66" i="16"/>
  <c r="E66" i="16"/>
  <c r="C66" i="16"/>
  <c r="F66" i="16" s="1"/>
  <c r="F65" i="16"/>
  <c r="D65" i="16"/>
  <c r="F64" i="16"/>
  <c r="D64" i="16"/>
  <c r="F63" i="16"/>
  <c r="D63" i="16"/>
  <c r="P62" i="16"/>
  <c r="O62" i="16"/>
  <c r="N62" i="16"/>
  <c r="M62" i="16"/>
  <c r="L62" i="16"/>
  <c r="K62" i="16"/>
  <c r="J62" i="16"/>
  <c r="I62" i="16"/>
  <c r="H62" i="16"/>
  <c r="G62" i="16"/>
  <c r="E62" i="16"/>
  <c r="C62" i="16"/>
  <c r="F62" i="16" s="1"/>
  <c r="F61" i="16"/>
  <c r="D61" i="16"/>
  <c r="F60" i="16"/>
  <c r="D60" i="16"/>
  <c r="F59" i="16"/>
  <c r="D59" i="16"/>
  <c r="F58" i="16"/>
  <c r="D58" i="16"/>
  <c r="P57" i="16"/>
  <c r="O57" i="16"/>
  <c r="N57" i="16"/>
  <c r="M57" i="16"/>
  <c r="L57" i="16"/>
  <c r="K57" i="16"/>
  <c r="J57" i="16"/>
  <c r="I57" i="16"/>
  <c r="H57" i="16"/>
  <c r="G57" i="16"/>
  <c r="E57" i="16"/>
  <c r="C57" i="16"/>
  <c r="F57" i="16" s="1"/>
  <c r="F56" i="16"/>
  <c r="D56" i="16"/>
  <c r="F55" i="16"/>
  <c r="D55" i="16"/>
  <c r="F54" i="16"/>
  <c r="D54" i="16"/>
  <c r="F53" i="16"/>
  <c r="D53" i="16"/>
  <c r="P52" i="16"/>
  <c r="O52" i="16"/>
  <c r="N52" i="16"/>
  <c r="M52" i="16"/>
  <c r="L52" i="16"/>
  <c r="K52" i="16"/>
  <c r="J52" i="16"/>
  <c r="I52" i="16"/>
  <c r="H52" i="16"/>
  <c r="G52" i="16"/>
  <c r="E52" i="16"/>
  <c r="C52" i="16"/>
  <c r="F52" i="16" s="1"/>
  <c r="P51" i="16"/>
  <c r="O51" i="16"/>
  <c r="N51" i="16"/>
  <c r="M51" i="16"/>
  <c r="L51" i="16"/>
  <c r="K51" i="16"/>
  <c r="J51" i="16"/>
  <c r="I51" i="16"/>
  <c r="H51" i="16"/>
  <c r="G51" i="16"/>
  <c r="E51" i="16"/>
  <c r="C51" i="16"/>
  <c r="F51" i="16" s="1"/>
  <c r="F50" i="16"/>
  <c r="D50" i="16"/>
  <c r="F49" i="16"/>
  <c r="D49" i="16"/>
  <c r="P48" i="16"/>
  <c r="O48" i="16"/>
  <c r="N48" i="16"/>
  <c r="M48" i="16"/>
  <c r="L48" i="16"/>
  <c r="K48" i="16"/>
  <c r="J48" i="16"/>
  <c r="I48" i="16"/>
  <c r="H48" i="16"/>
  <c r="G48" i="16"/>
  <c r="E48" i="16"/>
  <c r="C48" i="16"/>
  <c r="F48" i="16" s="1"/>
  <c r="F47" i="16"/>
  <c r="D47" i="16"/>
  <c r="F46" i="16"/>
  <c r="D46" i="16"/>
  <c r="F45" i="16"/>
  <c r="D45" i="16"/>
  <c r="P44" i="16"/>
  <c r="O44" i="16"/>
  <c r="N44" i="16"/>
  <c r="M44" i="16"/>
  <c r="L44" i="16"/>
  <c r="K44" i="16"/>
  <c r="J44" i="16"/>
  <c r="I44" i="16"/>
  <c r="H44" i="16"/>
  <c r="G44" i="16"/>
  <c r="E44" i="16"/>
  <c r="C44" i="16"/>
  <c r="F44" i="16" s="1"/>
  <c r="F43" i="16"/>
  <c r="D43" i="16"/>
  <c r="F42" i="16"/>
  <c r="D42" i="16"/>
  <c r="P41" i="16"/>
  <c r="O41" i="16"/>
  <c r="N41" i="16"/>
  <c r="M41" i="16"/>
  <c r="L41" i="16"/>
  <c r="K41" i="16"/>
  <c r="J41" i="16"/>
  <c r="I41" i="16"/>
  <c r="H41" i="16"/>
  <c r="G41" i="16"/>
  <c r="E41" i="16"/>
  <c r="C41" i="16"/>
  <c r="F41" i="16" s="1"/>
  <c r="F40" i="16"/>
  <c r="D40" i="16"/>
  <c r="F39" i="16"/>
  <c r="D39" i="16"/>
  <c r="P38" i="16"/>
  <c r="O38" i="16"/>
  <c r="N38" i="16"/>
  <c r="M38" i="16"/>
  <c r="L38" i="16"/>
  <c r="K38" i="16"/>
  <c r="J38" i="16"/>
  <c r="I38" i="16"/>
  <c r="H38" i="16"/>
  <c r="G38" i="16"/>
  <c r="E38" i="16"/>
  <c r="C38" i="16"/>
  <c r="F38" i="16" s="1"/>
  <c r="F37" i="16"/>
  <c r="D37" i="16"/>
  <c r="F36" i="16"/>
  <c r="D36" i="16"/>
  <c r="P35" i="16"/>
  <c r="O35" i="16"/>
  <c r="N35" i="16"/>
  <c r="M35" i="16"/>
  <c r="L35" i="16"/>
  <c r="K35" i="16"/>
  <c r="J35" i="16"/>
  <c r="I35" i="16"/>
  <c r="H35" i="16"/>
  <c r="G35" i="16"/>
  <c r="E35" i="16"/>
  <c r="C35" i="16"/>
  <c r="F35" i="16" s="1"/>
  <c r="F34" i="16" s="1"/>
  <c r="F33" i="16" s="1"/>
  <c r="F11" i="16" s="1"/>
  <c r="F10" i="16" s="1"/>
  <c r="F9" i="16" s="1"/>
  <c r="P34" i="16"/>
  <c r="O34" i="16"/>
  <c r="N34" i="16"/>
  <c r="M34" i="16"/>
  <c r="L34" i="16"/>
  <c r="K34" i="16"/>
  <c r="J34" i="16"/>
  <c r="I34" i="16"/>
  <c r="H34" i="16"/>
  <c r="G34" i="16"/>
  <c r="E34" i="16"/>
  <c r="C34" i="16"/>
  <c r="P33" i="16"/>
  <c r="O33" i="16"/>
  <c r="N33" i="16"/>
  <c r="M33" i="16"/>
  <c r="L33" i="16"/>
  <c r="K33" i="16"/>
  <c r="J33" i="16"/>
  <c r="I33" i="16"/>
  <c r="H33" i="16"/>
  <c r="G33" i="16"/>
  <c r="E33" i="16"/>
  <c r="C33" i="16"/>
  <c r="E32" i="16"/>
  <c r="D32" i="16"/>
  <c r="E31" i="16"/>
  <c r="D31" i="16"/>
  <c r="E30" i="16"/>
  <c r="D30" i="16"/>
  <c r="E29" i="16"/>
  <c r="D29" i="16"/>
  <c r="E28" i="16"/>
  <c r="D28" i="16"/>
  <c r="E27" i="16"/>
  <c r="D27" i="16"/>
  <c r="E26" i="16"/>
  <c r="D26" i="16"/>
  <c r="E25" i="16"/>
  <c r="D25" i="16"/>
  <c r="E24" i="16"/>
  <c r="D24" i="16"/>
  <c r="E23" i="16"/>
  <c r="D23" i="16"/>
  <c r="E22" i="16"/>
  <c r="D22" i="16"/>
  <c r="E21" i="16"/>
  <c r="D21" i="16"/>
  <c r="E20" i="16"/>
  <c r="D20" i="16"/>
  <c r="E19" i="16"/>
  <c r="D19" i="16"/>
  <c r="E18" i="16"/>
  <c r="D18" i="16"/>
  <c r="E17" i="16"/>
  <c r="D17" i="16"/>
  <c r="E16" i="16"/>
  <c r="D16" i="16"/>
  <c r="E15" i="16"/>
  <c r="D15" i="16"/>
  <c r="E14" i="16"/>
  <c r="D14" i="16"/>
  <c r="E13" i="16"/>
  <c r="D13" i="16"/>
  <c r="D12" i="16" s="1"/>
  <c r="P12" i="16"/>
  <c r="O12" i="16"/>
  <c r="N12" i="16"/>
  <c r="M12" i="16"/>
  <c r="L12" i="16"/>
  <c r="K12" i="16"/>
  <c r="J12" i="16"/>
  <c r="I12" i="16"/>
  <c r="H12" i="16"/>
  <c r="G12" i="16"/>
  <c r="F12" i="16"/>
  <c r="E12" i="16"/>
  <c r="C12" i="16"/>
  <c r="P11" i="16"/>
  <c r="O11" i="16"/>
  <c r="N11" i="16"/>
  <c r="M11" i="16"/>
  <c r="L11" i="16"/>
  <c r="K11" i="16"/>
  <c r="J11" i="16"/>
  <c r="I11" i="16"/>
  <c r="H11" i="16"/>
  <c r="G11" i="16"/>
  <c r="E11" i="16"/>
  <c r="C11" i="16"/>
  <c r="P10" i="16"/>
  <c r="O10" i="16"/>
  <c r="N10" i="16"/>
  <c r="M10" i="16"/>
  <c r="L10" i="16"/>
  <c r="K10" i="16"/>
  <c r="J10" i="16"/>
  <c r="I10" i="16"/>
  <c r="H10" i="16"/>
  <c r="G10" i="16"/>
  <c r="E10" i="16"/>
  <c r="C10" i="16"/>
  <c r="P9" i="16"/>
  <c r="N9" i="16"/>
  <c r="K9" i="16"/>
  <c r="J9" i="16"/>
  <c r="I9" i="16"/>
  <c r="H9" i="16"/>
  <c r="G9" i="16"/>
  <c r="E9" i="16"/>
  <c r="C9" i="16"/>
  <c r="M202" i="16" l="1"/>
  <c r="M9" i="16" s="1"/>
  <c r="D176" i="16"/>
  <c r="D180" i="16"/>
  <c r="D186" i="16"/>
  <c r="D206" i="16"/>
  <c r="D204" i="16" s="1"/>
  <c r="E13" i="17"/>
  <c r="F12" i="17"/>
  <c r="R11" i="17"/>
  <c r="R10" i="17" s="1"/>
  <c r="R9" i="17" s="1"/>
  <c r="T11" i="17"/>
  <c r="T10" i="17" s="1"/>
  <c r="T9" i="17" s="1"/>
  <c r="E19" i="17"/>
  <c r="F18" i="17"/>
  <c r="E18" i="17" s="1"/>
  <c r="E40" i="17"/>
  <c r="F39" i="17"/>
  <c r="E39" i="17" s="1"/>
  <c r="E48" i="17"/>
  <c r="F47" i="17"/>
  <c r="E47" i="17" s="1"/>
  <c r="E59" i="17"/>
  <c r="F57" i="17"/>
  <c r="E57" i="17" s="1"/>
  <c r="E63" i="17"/>
  <c r="F61" i="17"/>
  <c r="E61" i="17" s="1"/>
  <c r="F68" i="17"/>
  <c r="E68" i="17" s="1"/>
  <c r="E69" i="17"/>
  <c r="E16" i="17"/>
  <c r="F15" i="17"/>
  <c r="E15" i="17" s="1"/>
  <c r="E22" i="17"/>
  <c r="F21" i="17"/>
  <c r="E21" i="17" s="1"/>
  <c r="E27" i="17"/>
  <c r="F25" i="17"/>
  <c r="E25" i="17" s="1"/>
  <c r="E30" i="17"/>
  <c r="F29" i="17"/>
  <c r="E36" i="17"/>
  <c r="F34" i="17"/>
  <c r="E34" i="17" s="1"/>
  <c r="E44" i="17"/>
  <c r="F43" i="17"/>
  <c r="E43" i="17" s="1"/>
  <c r="E52" i="17"/>
  <c r="F50" i="17"/>
  <c r="E50" i="17" s="1"/>
  <c r="E55" i="17"/>
  <c r="F54" i="17"/>
  <c r="E54" i="17" s="1"/>
  <c r="E66" i="17"/>
  <c r="F64" i="17"/>
  <c r="E64" i="17" s="1"/>
  <c r="N12" i="17"/>
  <c r="N15" i="17"/>
  <c r="E101" i="17"/>
  <c r="F100" i="17"/>
  <c r="E100" i="17" s="1"/>
  <c r="E111" i="17"/>
  <c r="F109" i="17"/>
  <c r="E109" i="17" s="1"/>
  <c r="E119" i="17"/>
  <c r="F118" i="17"/>
  <c r="E118" i="17" s="1"/>
  <c r="E122" i="17"/>
  <c r="F121" i="17"/>
  <c r="E121" i="17" s="1"/>
  <c r="E138" i="17"/>
  <c r="F137" i="17"/>
  <c r="E137" i="17" s="1"/>
  <c r="E144" i="17"/>
  <c r="E143" i="17" s="1"/>
  <c r="F143" i="17"/>
  <c r="E155" i="17"/>
  <c r="F153" i="17"/>
  <c r="E153" i="17" s="1"/>
  <c r="Q79" i="17"/>
  <c r="Q77" i="17" s="1"/>
  <c r="Q11" i="17" s="1"/>
  <c r="Q10" i="17" s="1"/>
  <c r="Q9" i="17" s="1"/>
  <c r="N77" i="17"/>
  <c r="Q82" i="17"/>
  <c r="Q80" i="17" s="1"/>
  <c r="N80" i="17"/>
  <c r="E88" i="17"/>
  <c r="F87" i="17"/>
  <c r="E87" i="17" s="1"/>
  <c r="E93" i="17"/>
  <c r="F91" i="17"/>
  <c r="E91" i="17" s="1"/>
  <c r="E96" i="17"/>
  <c r="F95" i="17"/>
  <c r="E95" i="17" s="1"/>
  <c r="E126" i="17"/>
  <c r="F124" i="17"/>
  <c r="E124" i="17" s="1"/>
  <c r="N87" i="17"/>
  <c r="G91" i="17"/>
  <c r="G11" i="17" s="1"/>
  <c r="G10" i="17" s="1"/>
  <c r="G9" i="17" s="1"/>
  <c r="G109" i="17"/>
  <c r="N118" i="17"/>
  <c r="G124" i="17"/>
  <c r="G153" i="17"/>
  <c r="E164" i="17"/>
  <c r="F163" i="17"/>
  <c r="E170" i="17"/>
  <c r="F169" i="17"/>
  <c r="E169" i="17" s="1"/>
  <c r="E177" i="17"/>
  <c r="E181" i="17"/>
  <c r="E182" i="17"/>
  <c r="E183" i="17"/>
  <c r="E184" i="17"/>
  <c r="E185" i="17"/>
  <c r="E186" i="17"/>
  <c r="E187" i="17"/>
  <c r="E202" i="17"/>
  <c r="E222" i="17"/>
  <c r="F174" i="17"/>
  <c r="E174" i="17" s="1"/>
  <c r="D35" i="16"/>
  <c r="D38" i="16"/>
  <c r="D41" i="16"/>
  <c r="D44" i="16"/>
  <c r="D48" i="16"/>
  <c r="D51" i="16"/>
  <c r="D52" i="16"/>
  <c r="D57" i="16"/>
  <c r="D62" i="16"/>
  <c r="D66" i="16"/>
  <c r="D70" i="16"/>
  <c r="D73" i="16"/>
  <c r="D77" i="16"/>
  <c r="D80" i="16"/>
  <c r="D84" i="16"/>
  <c r="D87" i="16"/>
  <c r="D91" i="16"/>
  <c r="D100" i="16"/>
  <c r="D103" i="16"/>
  <c r="D110" i="16"/>
  <c r="D114" i="16"/>
  <c r="D118" i="16"/>
  <c r="D123" i="16"/>
  <c r="D132" i="16"/>
  <c r="D141" i="16"/>
  <c r="D144" i="16"/>
  <c r="D147" i="16"/>
  <c r="D255" i="16"/>
  <c r="D253" i="16" s="1"/>
  <c r="L253" i="16"/>
  <c r="L263" i="16"/>
  <c r="D264" i="16"/>
  <c r="D263" i="16" s="1"/>
  <c r="O206" i="16"/>
  <c r="O204" i="16" s="1"/>
  <c r="O202" i="16" s="1"/>
  <c r="O9" i="16" s="1"/>
  <c r="L252" i="16" l="1"/>
  <c r="L202" i="16" s="1"/>
  <c r="L9" i="16" s="1"/>
  <c r="E163" i="17"/>
  <c r="F157" i="17"/>
  <c r="E157" i="17" s="1"/>
  <c r="E29" i="17"/>
  <c r="F28" i="17"/>
  <c r="E28" i="17" s="1"/>
  <c r="N11" i="17"/>
  <c r="N10" i="17" s="1"/>
  <c r="N9" i="17" s="1"/>
  <c r="E12" i="17"/>
  <c r="E11" i="17" s="1"/>
  <c r="E10" i="17" s="1"/>
  <c r="E9" i="17" s="1"/>
  <c r="F11" i="17"/>
  <c r="F10" i="17" s="1"/>
  <c r="F9" i="17" s="1"/>
  <c r="D34" i="16"/>
  <c r="D33" i="16" s="1"/>
  <c r="D11" i="16" s="1"/>
  <c r="D10" i="16" s="1"/>
  <c r="D252" i="16"/>
  <c r="D202" i="16" s="1"/>
  <c r="O65" i="19"/>
  <c r="L73" i="19"/>
  <c r="C73" i="19" s="1"/>
  <c r="C72" i="19" s="1"/>
  <c r="R72" i="19"/>
  <c r="Q72" i="19"/>
  <c r="P72" i="19"/>
  <c r="O72" i="19"/>
  <c r="N72" i="19"/>
  <c r="M72" i="19"/>
  <c r="L72" i="19"/>
  <c r="K72" i="19"/>
  <c r="J72" i="19"/>
  <c r="I72" i="19"/>
  <c r="H72" i="19"/>
  <c r="G72" i="19"/>
  <c r="F72" i="19"/>
  <c r="E72" i="19"/>
  <c r="D72" i="19"/>
  <c r="L71" i="19"/>
  <c r="C71" i="19"/>
  <c r="R70" i="19"/>
  <c r="Q70" i="19"/>
  <c r="P70" i="19"/>
  <c r="O70" i="19"/>
  <c r="N70" i="19"/>
  <c r="M70" i="19"/>
  <c r="L70" i="19"/>
  <c r="K70" i="19"/>
  <c r="J70" i="19"/>
  <c r="I70" i="19"/>
  <c r="H70" i="19"/>
  <c r="G70" i="19"/>
  <c r="F70" i="19"/>
  <c r="E70" i="19"/>
  <c r="D70" i="19"/>
  <c r="C70" i="19"/>
  <c r="L69" i="19"/>
  <c r="C69" i="19" s="1"/>
  <c r="L68" i="19"/>
  <c r="C68" i="19"/>
  <c r="L67" i="19"/>
  <c r="C67" i="19"/>
  <c r="R66" i="19"/>
  <c r="Q66" i="19"/>
  <c r="P66" i="19"/>
  <c r="O66" i="19"/>
  <c r="N66" i="19"/>
  <c r="M66" i="19"/>
  <c r="L66" i="19"/>
  <c r="K66" i="19"/>
  <c r="J66" i="19"/>
  <c r="I66" i="19"/>
  <c r="H66" i="19"/>
  <c r="G66" i="19"/>
  <c r="F66" i="19"/>
  <c r="E66" i="19"/>
  <c r="D66" i="19"/>
  <c r="L65" i="19"/>
  <c r="C65" i="19" s="1"/>
  <c r="L64" i="19"/>
  <c r="C64" i="19" s="1"/>
  <c r="O63" i="19"/>
  <c r="L63" i="19" s="1"/>
  <c r="L62" i="19"/>
  <c r="C62" i="19"/>
  <c r="L61" i="19"/>
  <c r="C61" i="19"/>
  <c r="L60" i="19"/>
  <c r="C60" i="19"/>
  <c r="R59" i="19"/>
  <c r="Q59" i="19"/>
  <c r="P59" i="19"/>
  <c r="O59" i="19"/>
  <c r="N59" i="19"/>
  <c r="M59" i="19"/>
  <c r="K59" i="19"/>
  <c r="J59" i="19"/>
  <c r="I59" i="19"/>
  <c r="H59" i="19"/>
  <c r="G59" i="19"/>
  <c r="F59" i="19"/>
  <c r="E59" i="19"/>
  <c r="D59" i="19"/>
  <c r="L58" i="19"/>
  <c r="C58" i="19"/>
  <c r="R57" i="19"/>
  <c r="Q57" i="19"/>
  <c r="P57" i="19"/>
  <c r="O57" i="19"/>
  <c r="N57" i="19"/>
  <c r="M57" i="19"/>
  <c r="L57" i="19"/>
  <c r="K57" i="19"/>
  <c r="J57" i="19"/>
  <c r="I57" i="19"/>
  <c r="H57" i="19"/>
  <c r="G57" i="19"/>
  <c r="F57" i="19"/>
  <c r="E57" i="19"/>
  <c r="D57" i="19"/>
  <c r="C57" i="19"/>
  <c r="L56" i="19"/>
  <c r="C56" i="19"/>
  <c r="L55" i="19"/>
  <c r="C55" i="19"/>
  <c r="L54" i="19"/>
  <c r="C54" i="19"/>
  <c r="R53" i="19"/>
  <c r="Q53" i="19"/>
  <c r="P53" i="19"/>
  <c r="O53" i="19"/>
  <c r="N53" i="19"/>
  <c r="M53" i="19"/>
  <c r="L53" i="19"/>
  <c r="K53" i="19"/>
  <c r="J53" i="19"/>
  <c r="I53" i="19"/>
  <c r="H53" i="19"/>
  <c r="G53" i="19"/>
  <c r="F53" i="19"/>
  <c r="E53" i="19"/>
  <c r="D53" i="19"/>
  <c r="C53" i="19"/>
  <c r="L52" i="19"/>
  <c r="C52" i="19" s="1"/>
  <c r="C51" i="19" s="1"/>
  <c r="R51" i="19"/>
  <c r="Q51" i="19"/>
  <c r="P51" i="19"/>
  <c r="O51" i="19"/>
  <c r="N51" i="19"/>
  <c r="M51" i="19"/>
  <c r="L51" i="19"/>
  <c r="K51" i="19"/>
  <c r="J51" i="19"/>
  <c r="I51" i="19"/>
  <c r="H51" i="19"/>
  <c r="G51" i="19"/>
  <c r="F51" i="19"/>
  <c r="E51" i="19"/>
  <c r="D51" i="19"/>
  <c r="L50" i="19"/>
  <c r="C50" i="19"/>
  <c r="L49" i="19"/>
  <c r="C49" i="19"/>
  <c r="R48" i="19"/>
  <c r="Q48" i="19"/>
  <c r="P48" i="19"/>
  <c r="O48" i="19"/>
  <c r="N48" i="19"/>
  <c r="M48" i="19"/>
  <c r="L48" i="19"/>
  <c r="K48" i="19"/>
  <c r="J48" i="19"/>
  <c r="I48" i="19"/>
  <c r="H48" i="19"/>
  <c r="G48" i="19"/>
  <c r="F48" i="19"/>
  <c r="E48" i="19"/>
  <c r="D48" i="19"/>
  <c r="C48" i="19"/>
  <c r="L47" i="19"/>
  <c r="C47" i="19"/>
  <c r="L46" i="19"/>
  <c r="C46" i="19"/>
  <c r="R45" i="19"/>
  <c r="Q45" i="19"/>
  <c r="P45" i="19"/>
  <c r="O45" i="19"/>
  <c r="N45" i="19"/>
  <c r="M45" i="19"/>
  <c r="L45" i="19"/>
  <c r="K45" i="19"/>
  <c r="J45" i="19"/>
  <c r="I45" i="19"/>
  <c r="H45" i="19"/>
  <c r="G45" i="19"/>
  <c r="F45" i="19"/>
  <c r="E45" i="19"/>
  <c r="D45" i="19"/>
  <c r="C45" i="19"/>
  <c r="L44" i="19"/>
  <c r="C44" i="19"/>
  <c r="L43" i="19"/>
  <c r="C43" i="19"/>
  <c r="L42" i="19"/>
  <c r="C42" i="19"/>
  <c r="L41" i="19"/>
  <c r="C41" i="19"/>
  <c r="R40" i="19"/>
  <c r="Q40" i="19"/>
  <c r="P40" i="19"/>
  <c r="O40" i="19"/>
  <c r="N40" i="19"/>
  <c r="M40" i="19"/>
  <c r="L40" i="19"/>
  <c r="K40" i="19"/>
  <c r="J40" i="19"/>
  <c r="I40" i="19"/>
  <c r="H40" i="19"/>
  <c r="G40" i="19"/>
  <c r="F40" i="19"/>
  <c r="E40" i="19"/>
  <c r="D40" i="19"/>
  <c r="C40" i="19"/>
  <c r="L39" i="19"/>
  <c r="C39" i="19"/>
  <c r="R38" i="19"/>
  <c r="Q38" i="19"/>
  <c r="P38" i="19"/>
  <c r="O38" i="19"/>
  <c r="N38" i="19"/>
  <c r="M38" i="19"/>
  <c r="L38" i="19"/>
  <c r="K38" i="19"/>
  <c r="J38" i="19"/>
  <c r="I38" i="19"/>
  <c r="H38" i="19"/>
  <c r="G38" i="19"/>
  <c r="F38" i="19"/>
  <c r="E38" i="19"/>
  <c r="D38" i="19"/>
  <c r="C38" i="19"/>
  <c r="L37" i="19"/>
  <c r="C37" i="19"/>
  <c r="R36" i="19"/>
  <c r="Q36" i="19"/>
  <c r="P36" i="19"/>
  <c r="O36" i="19"/>
  <c r="N36" i="19"/>
  <c r="M36" i="19"/>
  <c r="L36" i="19"/>
  <c r="K36" i="19"/>
  <c r="J36" i="19"/>
  <c r="I36" i="19"/>
  <c r="H36" i="19"/>
  <c r="G36" i="19"/>
  <c r="F36" i="19"/>
  <c r="E36" i="19"/>
  <c r="D36" i="19"/>
  <c r="C36" i="19"/>
  <c r="L35" i="19"/>
  <c r="I35" i="19"/>
  <c r="C35" i="19" s="1"/>
  <c r="C34" i="19" s="1"/>
  <c r="R34" i="19"/>
  <c r="Q34" i="19"/>
  <c r="P34" i="19"/>
  <c r="O34" i="19"/>
  <c r="N34" i="19"/>
  <c r="M34" i="19"/>
  <c r="L34" i="19"/>
  <c r="K34" i="19"/>
  <c r="J34" i="19"/>
  <c r="H34" i="19"/>
  <c r="G34" i="19"/>
  <c r="F34" i="19"/>
  <c r="E34" i="19"/>
  <c r="D34" i="19"/>
  <c r="L33" i="19"/>
  <c r="C33" i="19" s="1"/>
  <c r="C32" i="19" s="1"/>
  <c r="R32" i="19"/>
  <c r="Q32" i="19"/>
  <c r="P32" i="19"/>
  <c r="O32" i="19"/>
  <c r="N32" i="19"/>
  <c r="M32" i="19"/>
  <c r="L32" i="19"/>
  <c r="K32" i="19"/>
  <c r="J32" i="19"/>
  <c r="I32" i="19"/>
  <c r="H32" i="19"/>
  <c r="G32" i="19"/>
  <c r="F32" i="19"/>
  <c r="E32" i="19"/>
  <c r="D32" i="19"/>
  <c r="L31" i="19"/>
  <c r="C31" i="19" s="1"/>
  <c r="C30" i="19" s="1"/>
  <c r="R30" i="19"/>
  <c r="Q30" i="19"/>
  <c r="P30" i="19"/>
  <c r="O30" i="19"/>
  <c r="N30" i="19"/>
  <c r="M30" i="19"/>
  <c r="L30" i="19"/>
  <c r="K30" i="19"/>
  <c r="J30" i="19"/>
  <c r="I30" i="19"/>
  <c r="H30" i="19"/>
  <c r="G30" i="19"/>
  <c r="F30" i="19"/>
  <c r="E30" i="19"/>
  <c r="D30" i="19"/>
  <c r="L29" i="19"/>
  <c r="C29" i="19" s="1"/>
  <c r="C28" i="19" s="1"/>
  <c r="R28" i="19"/>
  <c r="Q28" i="19"/>
  <c r="P28" i="19"/>
  <c r="O28" i="19"/>
  <c r="N28" i="19"/>
  <c r="M28" i="19"/>
  <c r="L28" i="19"/>
  <c r="K28" i="19"/>
  <c r="J28" i="19"/>
  <c r="I28" i="19"/>
  <c r="H28" i="19"/>
  <c r="G28" i="19"/>
  <c r="F28" i="19"/>
  <c r="E28" i="19"/>
  <c r="D28" i="19"/>
  <c r="L27" i="19"/>
  <c r="C27" i="19" s="1"/>
  <c r="L26" i="19"/>
  <c r="C26" i="19" s="1"/>
  <c r="L25" i="19"/>
  <c r="C25" i="19" s="1"/>
  <c r="C24" i="19" s="1"/>
  <c r="R24" i="19"/>
  <c r="Q24" i="19"/>
  <c r="P24" i="19"/>
  <c r="O24" i="19"/>
  <c r="N24" i="19"/>
  <c r="M24" i="19"/>
  <c r="L24" i="19"/>
  <c r="K24" i="19"/>
  <c r="J24" i="19"/>
  <c r="I24" i="19"/>
  <c r="H24" i="19"/>
  <c r="G24" i="19"/>
  <c r="F24" i="19"/>
  <c r="E24" i="19"/>
  <c r="D24" i="19"/>
  <c r="L23" i="19"/>
  <c r="C23" i="19" s="1"/>
  <c r="L22" i="19"/>
  <c r="C22" i="19" s="1"/>
  <c r="R21" i="19"/>
  <c r="Q21" i="19"/>
  <c r="P21" i="19"/>
  <c r="O21" i="19"/>
  <c r="N21" i="19"/>
  <c r="M21" i="19"/>
  <c r="L21" i="19"/>
  <c r="K21" i="19"/>
  <c r="J21" i="19"/>
  <c r="I21" i="19"/>
  <c r="H21" i="19"/>
  <c r="G21" i="19"/>
  <c r="F21" i="19"/>
  <c r="E21" i="19"/>
  <c r="D21" i="19"/>
  <c r="L20" i="19"/>
  <c r="C20" i="19" s="1"/>
  <c r="C19" i="19" s="1"/>
  <c r="R19" i="19"/>
  <c r="Q19" i="19"/>
  <c r="P19" i="19"/>
  <c r="O19" i="19"/>
  <c r="N19" i="19"/>
  <c r="M19" i="19"/>
  <c r="L19" i="19"/>
  <c r="K19" i="19"/>
  <c r="J19" i="19"/>
  <c r="I19" i="19"/>
  <c r="H19" i="19"/>
  <c r="G19" i="19"/>
  <c r="F19" i="19"/>
  <c r="E19" i="19"/>
  <c r="D19" i="19"/>
  <c r="L18" i="19"/>
  <c r="C18" i="19" s="1"/>
  <c r="L17" i="19"/>
  <c r="C17" i="19" s="1"/>
  <c r="C16" i="19" s="1"/>
  <c r="R16" i="19"/>
  <c r="Q16" i="19"/>
  <c r="P16" i="19"/>
  <c r="O16" i="19"/>
  <c r="N16" i="19"/>
  <c r="M16" i="19"/>
  <c r="L16" i="19"/>
  <c r="K16" i="19"/>
  <c r="J16" i="19"/>
  <c r="I16" i="19"/>
  <c r="H16" i="19"/>
  <c r="G16" i="19"/>
  <c r="F16" i="19"/>
  <c r="E16" i="19"/>
  <c r="D16" i="19"/>
  <c r="L15" i="19"/>
  <c r="C15" i="19" s="1"/>
  <c r="L14" i="19"/>
  <c r="C14" i="19" s="1"/>
  <c r="L13" i="19"/>
  <c r="C13" i="19" s="1"/>
  <c r="C12" i="19" s="1"/>
  <c r="R12" i="19"/>
  <c r="R11" i="19" s="1"/>
  <c r="Q12" i="19"/>
  <c r="P12" i="19"/>
  <c r="P11" i="19" s="1"/>
  <c r="O12" i="19"/>
  <c r="N12" i="19"/>
  <c r="N11" i="19" s="1"/>
  <c r="M12" i="19"/>
  <c r="L12" i="19"/>
  <c r="K12" i="19"/>
  <c r="J12" i="19"/>
  <c r="J11" i="19" s="1"/>
  <c r="I12" i="19"/>
  <c r="H12" i="19"/>
  <c r="H11" i="19" s="1"/>
  <c r="G12" i="19"/>
  <c r="F12" i="19"/>
  <c r="F11" i="19" s="1"/>
  <c r="E12" i="19"/>
  <c r="D12" i="19"/>
  <c r="D11" i="19" s="1"/>
  <c r="Q11" i="19"/>
  <c r="O11" i="19"/>
  <c r="M11" i="19"/>
  <c r="K11" i="19"/>
  <c r="G11" i="19"/>
  <c r="E11" i="19"/>
  <c r="C66" i="19" l="1"/>
  <c r="C21" i="19"/>
  <c r="L59" i="19"/>
  <c r="L11" i="19" s="1"/>
  <c r="C63" i="19"/>
  <c r="C59" i="19" s="1"/>
  <c r="C11" i="19"/>
  <c r="W11" i="19" s="1"/>
  <c r="I34" i="19"/>
  <c r="I11" i="19" s="1"/>
  <c r="D21" i="5"/>
  <c r="D12" i="5" l="1"/>
  <c r="E9" i="4"/>
  <c r="D9" i="4"/>
  <c r="F9" i="4"/>
  <c r="C9" i="4"/>
  <c r="C30" i="4"/>
  <c r="E152" i="4"/>
  <c r="D152" i="4"/>
  <c r="E157" i="4"/>
  <c r="D157" i="4"/>
  <c r="E244" i="4"/>
  <c r="E43" i="4"/>
  <c r="E41" i="4" s="1"/>
  <c r="F43" i="4"/>
  <c r="D43" i="4"/>
  <c r="D41" i="4" s="1"/>
  <c r="D238" i="4"/>
  <c r="D221" i="4" s="1"/>
  <c r="C221" i="4" s="1"/>
  <c r="D211" i="4"/>
  <c r="C211" i="4" s="1"/>
  <c r="D198" i="4"/>
  <c r="D208" i="4"/>
  <c r="C208" i="4" s="1"/>
  <c r="D201" i="4"/>
  <c r="C207" i="4"/>
  <c r="C209" i="4"/>
  <c r="C210" i="4"/>
  <c r="C212" i="4"/>
  <c r="C213" i="4"/>
  <c r="C214" i="4"/>
  <c r="C215" i="4"/>
  <c r="C216" i="4"/>
  <c r="C217" i="4"/>
  <c r="C218" i="4"/>
  <c r="C219" i="4"/>
  <c r="C220"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E187" i="4"/>
  <c r="D187" i="4"/>
  <c r="D183" i="4" s="1"/>
  <c r="E183" i="4"/>
  <c r="E172" i="4"/>
  <c r="D172" i="4"/>
  <c r="D170" i="4"/>
  <c r="E166" i="4"/>
  <c r="D166" i="4"/>
  <c r="E163" i="4"/>
  <c r="D163" i="4"/>
  <c r="E160" i="4"/>
  <c r="D160" i="4"/>
  <c r="D155" i="4"/>
  <c r="D153" i="4"/>
  <c r="E153" i="4"/>
  <c r="D149" i="4"/>
  <c r="D147" i="4" s="1"/>
  <c r="E147" i="4"/>
  <c r="E131" i="4"/>
  <c r="D132" i="4"/>
  <c r="D131" i="4" s="1"/>
  <c r="E127" i="4"/>
  <c r="D127" i="4"/>
  <c r="E121" i="4"/>
  <c r="E120" i="4" s="1"/>
  <c r="D121" i="4"/>
  <c r="D107" i="4"/>
  <c r="E104" i="4"/>
  <c r="D104" i="4"/>
  <c r="D102" i="4"/>
  <c r="E102" i="4"/>
  <c r="E99" i="4"/>
  <c r="D99" i="4"/>
  <c r="D98" i="4" s="1"/>
  <c r="D94" i="4"/>
  <c r="D90" i="4"/>
  <c r="E90" i="4"/>
  <c r="E88" i="4"/>
  <c r="E87" i="4" s="1"/>
  <c r="D85" i="4"/>
  <c r="D83" i="4"/>
  <c r="E74" i="4"/>
  <c r="D75" i="4"/>
  <c r="D78" i="4"/>
  <c r="D81" i="4"/>
  <c r="E71" i="4"/>
  <c r="D69" i="4"/>
  <c r="D64" i="4"/>
  <c r="E64" i="4"/>
  <c r="E61" i="4" s="1"/>
  <c r="D62" i="4"/>
  <c r="E59" i="4"/>
  <c r="E51" i="4"/>
  <c r="D55" i="4"/>
  <c r="D54" i="4" s="1"/>
  <c r="E54" i="4"/>
  <c r="D51" i="4"/>
  <c r="D50" i="4" s="1"/>
  <c r="D48" i="4"/>
  <c r="D44" i="4"/>
  <c r="C42" i="4"/>
  <c r="E98" i="4" l="1"/>
  <c r="D169" i="4"/>
  <c r="E169" i="4"/>
  <c r="E158" i="4"/>
  <c r="D158" i="4"/>
  <c r="D74" i="4"/>
  <c r="D120" i="4"/>
  <c r="D87" i="4"/>
  <c r="D61" i="4"/>
  <c r="E50" i="4"/>
  <c r="D11" i="4" l="1"/>
  <c r="E17" i="4"/>
  <c r="E12" i="4"/>
  <c r="E11" i="4" s="1"/>
  <c r="D10" i="2" l="1"/>
  <c r="D11" i="2"/>
  <c r="D12" i="2"/>
  <c r="G9" i="11" l="1"/>
  <c r="E10" i="11" l="1"/>
  <c r="H12" i="10" l="1"/>
  <c r="H13" i="10"/>
  <c r="H14" i="10"/>
  <c r="H15" i="10"/>
  <c r="H16" i="10"/>
  <c r="H17" i="10"/>
  <c r="H18" i="10"/>
  <c r="H19" i="10"/>
  <c r="H20" i="10"/>
  <c r="H11" i="10"/>
  <c r="K10" i="10"/>
  <c r="D18" i="1" l="1"/>
  <c r="D19" i="1" l="1"/>
  <c r="D11" i="1"/>
  <c r="E33" i="12" l="1"/>
  <c r="G33" i="12"/>
  <c r="J33" i="12"/>
  <c r="N33" i="12"/>
  <c r="Q33" i="12"/>
  <c r="M33" i="12" l="1"/>
  <c r="D33" i="12"/>
  <c r="F33" i="12"/>
  <c r="C33" i="12" s="1"/>
  <c r="E12" i="12" l="1"/>
  <c r="G12" i="12"/>
  <c r="J12" i="12"/>
  <c r="N12" i="12"/>
  <c r="Q12" i="12"/>
  <c r="E13" i="12"/>
  <c r="G13" i="12"/>
  <c r="J13" i="12"/>
  <c r="N13" i="12"/>
  <c r="D13" i="12" s="1"/>
  <c r="Q13" i="12"/>
  <c r="E14" i="12"/>
  <c r="G14" i="12"/>
  <c r="J14" i="12"/>
  <c r="N14" i="12"/>
  <c r="Q14" i="12"/>
  <c r="E15" i="12"/>
  <c r="G15" i="12"/>
  <c r="J15" i="12"/>
  <c r="N15" i="12"/>
  <c r="D15" i="12" s="1"/>
  <c r="Q15" i="12"/>
  <c r="E16" i="12"/>
  <c r="G16" i="12"/>
  <c r="J16" i="12"/>
  <c r="N16" i="12"/>
  <c r="Q16" i="12"/>
  <c r="E17" i="12"/>
  <c r="G17" i="12"/>
  <c r="J17" i="12"/>
  <c r="N17" i="12"/>
  <c r="D17" i="12" s="1"/>
  <c r="Q17" i="12"/>
  <c r="E18" i="12"/>
  <c r="G18" i="12"/>
  <c r="J18" i="12"/>
  <c r="N18" i="12"/>
  <c r="Q18" i="12"/>
  <c r="E19" i="12"/>
  <c r="G19" i="12"/>
  <c r="J19" i="12"/>
  <c r="N19" i="12"/>
  <c r="Q19" i="12"/>
  <c r="E20" i="12"/>
  <c r="G20" i="12"/>
  <c r="J20" i="12"/>
  <c r="N20" i="12"/>
  <c r="D20" i="12" s="1"/>
  <c r="Q20" i="12"/>
  <c r="E21" i="12"/>
  <c r="G21" i="12"/>
  <c r="J21" i="12"/>
  <c r="N21" i="12"/>
  <c r="Q21" i="12"/>
  <c r="I22" i="12"/>
  <c r="I11" i="12" s="1"/>
  <c r="K22" i="12"/>
  <c r="K11" i="12" s="1"/>
  <c r="L22" i="12"/>
  <c r="L11" i="12" s="1"/>
  <c r="O22" i="12"/>
  <c r="O11" i="12" s="1"/>
  <c r="P22" i="12"/>
  <c r="P11" i="12" s="1"/>
  <c r="R22" i="12"/>
  <c r="R11" i="12" s="1"/>
  <c r="S22" i="12"/>
  <c r="S11" i="12" s="1"/>
  <c r="E23" i="12"/>
  <c r="G23" i="12"/>
  <c r="J23" i="12"/>
  <c r="N23" i="12"/>
  <c r="Q23" i="12"/>
  <c r="E24" i="12"/>
  <c r="G24" i="12"/>
  <c r="J24" i="12"/>
  <c r="N24" i="12"/>
  <c r="Q24" i="12"/>
  <c r="E25" i="12"/>
  <c r="G25" i="12"/>
  <c r="J25" i="12"/>
  <c r="N25" i="12"/>
  <c r="Q25" i="12"/>
  <c r="E26" i="12"/>
  <c r="G26" i="12"/>
  <c r="J26" i="12"/>
  <c r="N26" i="12"/>
  <c r="Q26" i="12"/>
  <c r="E27" i="12"/>
  <c r="J27" i="12"/>
  <c r="N27" i="12"/>
  <c r="Q27" i="12"/>
  <c r="D25" i="12" l="1"/>
  <c r="D23" i="12"/>
  <c r="F13" i="12"/>
  <c r="F25" i="12"/>
  <c r="F23" i="12"/>
  <c r="M27" i="12"/>
  <c r="D26" i="12"/>
  <c r="D24" i="12"/>
  <c r="R10" i="12"/>
  <c r="O10" i="12"/>
  <c r="K10" i="12"/>
  <c r="M26" i="12"/>
  <c r="M24" i="12"/>
  <c r="F20" i="12"/>
  <c r="F17" i="12"/>
  <c r="F15" i="12"/>
  <c r="S10" i="12"/>
  <c r="P10" i="12"/>
  <c r="L10" i="12"/>
  <c r="I10" i="12"/>
  <c r="M21" i="12"/>
  <c r="M19" i="12"/>
  <c r="M18" i="12"/>
  <c r="M16" i="12"/>
  <c r="M14" i="12"/>
  <c r="M12" i="12"/>
  <c r="D21" i="12"/>
  <c r="D19" i="12"/>
  <c r="D18" i="12"/>
  <c r="D16" i="12"/>
  <c r="D14" i="12"/>
  <c r="G27" i="12"/>
  <c r="F26" i="12"/>
  <c r="M25" i="12"/>
  <c r="C25" i="12" s="1"/>
  <c r="F24" i="12"/>
  <c r="M23" i="12"/>
  <c r="F21" i="12"/>
  <c r="M20" i="12"/>
  <c r="C20" i="12" s="1"/>
  <c r="F19" i="12"/>
  <c r="C19" i="12" s="1"/>
  <c r="F18" i="12"/>
  <c r="C18" i="12" s="1"/>
  <c r="M17" i="12"/>
  <c r="F16" i="12"/>
  <c r="M15" i="12"/>
  <c r="F14" i="12"/>
  <c r="C14" i="12" s="1"/>
  <c r="M13" i="12"/>
  <c r="F12" i="12"/>
  <c r="D12" i="12"/>
  <c r="C13" i="12" l="1"/>
  <c r="C21" i="12"/>
  <c r="C16" i="12"/>
  <c r="C17" i="12"/>
  <c r="C26" i="12"/>
  <c r="C15" i="12"/>
  <c r="C24" i="12"/>
  <c r="D27" i="12"/>
  <c r="F27" i="12"/>
  <c r="C27" i="12" s="1"/>
  <c r="C23" i="12"/>
  <c r="C12" i="12"/>
  <c r="E11" i="11" l="1"/>
  <c r="E12" i="11"/>
  <c r="E13" i="11"/>
  <c r="E14" i="11"/>
  <c r="E15" i="11"/>
  <c r="E16" i="11"/>
  <c r="E17" i="11"/>
  <c r="E18" i="11"/>
  <c r="E19" i="11"/>
  <c r="J10" i="10"/>
  <c r="I10" i="10" l="1"/>
  <c r="C48" i="4" l="1"/>
  <c r="C44" i="4"/>
  <c r="C45" i="4"/>
  <c r="C46" i="4"/>
  <c r="C47" i="4"/>
  <c r="C49" i="4"/>
  <c r="C50" i="4"/>
  <c r="C51" i="4"/>
  <c r="C52" i="4"/>
  <c r="C53" i="4"/>
  <c r="C54" i="4"/>
  <c r="C55" i="4"/>
  <c r="C56" i="4"/>
  <c r="C57" i="4"/>
  <c r="C58" i="4"/>
  <c r="C59" i="4"/>
  <c r="C60" i="4"/>
  <c r="C61" i="4"/>
  <c r="C62" i="4"/>
  <c r="C63" i="4"/>
  <c r="C64" i="4"/>
  <c r="C65" i="4"/>
  <c r="C66" i="4"/>
  <c r="C67" i="4"/>
  <c r="C68" i="4"/>
  <c r="C69" i="4"/>
  <c r="C70" i="4"/>
  <c r="C71" i="4"/>
  <c r="C72" i="4"/>
  <c r="C73" i="4"/>
  <c r="C75" i="4"/>
  <c r="C76" i="4"/>
  <c r="C77" i="4"/>
  <c r="C78" i="4"/>
  <c r="C79" i="4"/>
  <c r="C80" i="4"/>
  <c r="C81" i="4"/>
  <c r="C82" i="4"/>
  <c r="C83" i="4"/>
  <c r="C84" i="4"/>
  <c r="C85" i="4"/>
  <c r="C86" i="4"/>
  <c r="C87" i="4"/>
  <c r="C88" i="4"/>
  <c r="C89" i="4"/>
  <c r="C91" i="4"/>
  <c r="C92" i="4"/>
  <c r="C93" i="4"/>
  <c r="C94" i="4"/>
  <c r="C95" i="4"/>
  <c r="C96" i="4"/>
  <c r="C97" i="4"/>
  <c r="C98" i="4"/>
  <c r="C99" i="4"/>
  <c r="C100" i="4"/>
  <c r="C101" i="4"/>
  <c r="C103" i="4"/>
  <c r="C102" i="4" s="1"/>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4" i="4"/>
  <c r="C153" i="4" s="1"/>
  <c r="C156" i="4"/>
  <c r="C155" i="4" s="1"/>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74" i="4" l="1"/>
  <c r="C43" i="4" s="1"/>
  <c r="C41" i="4" s="1"/>
  <c r="C90" i="4"/>
  <c r="D19" i="2"/>
  <c r="C19" i="4" l="1"/>
  <c r="O16" i="10" l="1"/>
  <c r="O17" i="10"/>
  <c r="O18" i="10"/>
  <c r="O19" i="10"/>
  <c r="O20" i="10"/>
  <c r="D11" i="10"/>
  <c r="M11" i="10" s="1"/>
  <c r="C10" i="10"/>
  <c r="D29" i="2"/>
  <c r="P10" i="10" l="1"/>
  <c r="E29" i="12" l="1"/>
  <c r="E31" i="12"/>
  <c r="E30" i="12"/>
  <c r="E28" i="12"/>
  <c r="E32" i="12"/>
  <c r="Q32" i="12"/>
  <c r="Q28" i="12"/>
  <c r="Q30" i="12"/>
  <c r="Q31" i="12"/>
  <c r="Q29" i="12"/>
  <c r="J32" i="12"/>
  <c r="J28" i="12"/>
  <c r="J30" i="12"/>
  <c r="J31" i="12"/>
  <c r="J29" i="12"/>
  <c r="N32" i="12"/>
  <c r="G32" i="12"/>
  <c r="N28" i="12"/>
  <c r="N30" i="12"/>
  <c r="G30" i="12"/>
  <c r="N31" i="12"/>
  <c r="G31" i="12"/>
  <c r="N29" i="12"/>
  <c r="G29" i="12"/>
  <c r="F30" i="12" l="1"/>
  <c r="M30" i="12"/>
  <c r="M29" i="12"/>
  <c r="N22" i="12"/>
  <c r="G28" i="12"/>
  <c r="F28" i="12" s="1"/>
  <c r="H22" i="12"/>
  <c r="J22" i="12"/>
  <c r="E22" i="12"/>
  <c r="F29" i="12"/>
  <c r="C29" i="12" s="1"/>
  <c r="G22" i="12"/>
  <c r="Q22" i="12"/>
  <c r="D29" i="12"/>
  <c r="M31" i="12"/>
  <c r="M32" i="12"/>
  <c r="D30" i="12"/>
  <c r="D28" i="12"/>
  <c r="M28" i="12"/>
  <c r="C28" i="12" s="1"/>
  <c r="F31" i="12"/>
  <c r="D31" i="12"/>
  <c r="C30" i="12"/>
  <c r="F32" i="12"/>
  <c r="D32" i="12"/>
  <c r="E11" i="12" l="1"/>
  <c r="E10" i="12" s="1"/>
  <c r="H11" i="12"/>
  <c r="H10" i="12" s="1"/>
  <c r="N11" i="12"/>
  <c r="N10" i="12" s="1"/>
  <c r="G11" i="12"/>
  <c r="G10" i="12" s="1"/>
  <c r="Q11" i="12"/>
  <c r="Q10" i="12" s="1"/>
  <c r="J11" i="12"/>
  <c r="J10" i="12" s="1"/>
  <c r="M22" i="12"/>
  <c r="D22" i="12"/>
  <c r="F22" i="12"/>
  <c r="C32" i="12"/>
  <c r="C31" i="12"/>
  <c r="D11" i="12" l="1"/>
  <c r="D10" i="12" s="1"/>
  <c r="F11" i="12"/>
  <c r="F10" i="12" s="1"/>
  <c r="M11" i="12"/>
  <c r="M10" i="12" s="1"/>
  <c r="C22" i="12"/>
  <c r="E10" i="4"/>
  <c r="D11" i="5"/>
  <c r="C11" i="12" l="1"/>
  <c r="C10" i="12" s="1"/>
  <c r="D10" i="4"/>
  <c r="D12" i="10" l="1"/>
  <c r="D13" i="10"/>
  <c r="D14" i="10"/>
  <c r="M14" i="10" s="1"/>
  <c r="D15" i="10"/>
  <c r="D16" i="10"/>
  <c r="D17" i="10"/>
  <c r="D18" i="10"/>
  <c r="D19" i="10"/>
  <c r="D20" i="10"/>
  <c r="C11" i="11" l="1"/>
  <c r="C12" i="11"/>
  <c r="C13" i="11"/>
  <c r="C14" i="11"/>
  <c r="C15" i="11"/>
  <c r="C16" i="11"/>
  <c r="C17" i="11"/>
  <c r="C18" i="11"/>
  <c r="C19" i="11"/>
  <c r="C10" i="11"/>
  <c r="D9" i="11"/>
  <c r="F9" i="11"/>
  <c r="M12" i="10"/>
  <c r="M13" i="10"/>
  <c r="M16" i="10"/>
  <c r="M17" i="10"/>
  <c r="M18" i="10"/>
  <c r="M19" i="10"/>
  <c r="M20" i="10"/>
  <c r="E9" i="11" l="1"/>
  <c r="C9" i="11"/>
  <c r="M15" i="10"/>
  <c r="E10" i="10"/>
  <c r="F10" i="10"/>
  <c r="G10" i="10"/>
  <c r="H10" i="10"/>
  <c r="L10" i="10"/>
  <c r="D40" i="5"/>
  <c r="D41" i="5"/>
  <c r="D44" i="5"/>
  <c r="D42" i="5"/>
  <c r="D39" i="5"/>
  <c r="E40" i="5" s="1"/>
  <c r="E36" i="4"/>
  <c r="D9" i="5" l="1"/>
  <c r="M10" i="10"/>
  <c r="D10" i="10"/>
  <c r="O10" i="10" l="1"/>
  <c r="C38" i="4"/>
  <c r="C40" i="4"/>
  <c r="E32" i="4"/>
  <c r="D32" i="4"/>
  <c r="C33" i="4"/>
  <c r="C29" i="4"/>
  <c r="C23" i="4"/>
  <c r="C24" i="4"/>
  <c r="C25" i="4"/>
  <c r="C26" i="4"/>
  <c r="C27" i="4"/>
  <c r="C28" i="4"/>
  <c r="C11" i="4"/>
  <c r="C12" i="4"/>
  <c r="C14" i="4"/>
  <c r="C15" i="4"/>
  <c r="C17" i="4"/>
  <c r="C18" i="4"/>
  <c r="C20" i="4"/>
  <c r="C21" i="4"/>
  <c r="C10" i="4" l="1"/>
  <c r="D7" i="5"/>
  <c r="C37" i="4"/>
  <c r="C32" i="4"/>
  <c r="C36" i="4" l="1"/>
  <c r="D35" i="4" l="1"/>
  <c r="D31" i="4" s="1"/>
  <c r="D8" i="4" s="1"/>
  <c r="H32" i="4" l="1"/>
  <c r="F9" i="5"/>
  <c r="G9" i="5" s="1"/>
  <c r="E35" i="4"/>
  <c r="E31" i="4" s="1"/>
  <c r="E8" i="4" s="1"/>
  <c r="C35" i="4" l="1"/>
  <c r="C31" i="4" l="1"/>
  <c r="C8" i="4"/>
  <c r="D27" i="2"/>
  <c r="D25" i="2" s="1"/>
  <c r="D33" i="2" s="1"/>
  <c r="D13" i="2"/>
  <c r="D8" i="1"/>
  <c r="D32" i="2" l="1"/>
  <c r="D8" i="2"/>
  <c r="D18" i="2" s="1"/>
  <c r="D20" i="1"/>
  <c r="D36" i="1"/>
  <c r="D29" i="1"/>
  <c r="D7" i="1"/>
  <c r="F18" i="2" l="1"/>
  <c r="D17" i="2"/>
  <c r="F17" i="2" s="1"/>
</calcChain>
</file>

<file path=xl/comments1.xml><?xml version="1.0" encoding="utf-8"?>
<comments xmlns="http://schemas.openxmlformats.org/spreadsheetml/2006/main">
  <authors>
    <author>Author</author>
  </authors>
  <commentList>
    <comment ref="B174" authorId="0">
      <text>
        <r>
          <rPr>
            <b/>
            <sz val="9"/>
            <color indexed="81"/>
            <rFont val="Tahoma"/>
            <family val="2"/>
            <charset val="163"/>
          </rPr>
          <t>Author:</t>
        </r>
        <r>
          <rPr>
            <sz val="9"/>
            <color indexed="81"/>
            <rFont val="Tahoma"/>
            <family val="2"/>
            <charset val="163"/>
          </rPr>
          <t xml:space="preserve">
Tên: Theo QĐ DA và thông báo Ma DA là (Km0+00 - Km1+850); Theo QĐ giao vốn 2019 là không có số Km</t>
        </r>
      </text>
    </comment>
  </commentList>
</comments>
</file>

<file path=xl/sharedStrings.xml><?xml version="1.0" encoding="utf-8"?>
<sst xmlns="http://schemas.openxmlformats.org/spreadsheetml/2006/main" count="2907" uniqueCount="1159">
  <si>
    <t>Biểu số 46/CK-NSNN</t>
  </si>
  <si>
    <t>(Dự toán đã được Hội đồng nhân dân quyết định)</t>
  </si>
  <si>
    <t>Đơn vị: Triệu đồng</t>
  </si>
  <si>
    <t>STT</t>
  </si>
  <si>
    <t>NỘI DUNG</t>
  </si>
  <si>
    <t>DỰ TOÁN</t>
  </si>
  <si>
    <t>A</t>
  </si>
  <si>
    <t>TỔNG NGUỒN THU NSĐP</t>
  </si>
  <si>
    <t>I</t>
  </si>
  <si>
    <t>Thu NSĐP được hưởng theo phân cấp</t>
  </si>
  <si>
    <t>Thu NSĐP được hưởng 100%</t>
  </si>
  <si>
    <t xml:space="preserve">Thu NSĐP hưởng từ các khoản thu phân chia </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</si>
  <si>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</si>
  <si>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</si>
  <si>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</si>
  <si>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</si>
  <si>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</si>
  <si>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</si>
  <si>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</si>
  <si>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</si>
  <si>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</si>
  <si>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</si>
  <si>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</si>
  <si>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</si>
  <si>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Tổng 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</si>
  <si>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</si>
  <si>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</si>
  <si>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</si>
  <si>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</si>
  <si>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</si>
  <si>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</si>
  <si>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</si>
  <si>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</si>
  <si>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</si>
  <si>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</si>
  <si>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D</t>
  </si>
  <si>
    <t xml:space="preserve">Từ nguồn vay để trả nợ gốc </t>
  </si>
  <si>
    <t>2 </t>
  </si>
  <si>
    <t>Từ nguồn bội thu, tăng thu, tiết kiệm chi, kết dư ngân sách cấp tỉnh</t>
  </si>
  <si>
    <t>TỔNG MỨC VAY CỦA NSĐP</t>
  </si>
  <si>
    <t>Vay để bù đắp bội chi</t>
  </si>
  <si>
    <t>UBND TỈNH KON TUM</t>
  </si>
  <si>
    <t>Biểu số 47/CK-NSNN</t>
  </si>
  <si>
    <t xml:space="preserve">DỰ TOÁN </t>
  </si>
  <si>
    <t>NGÂN SÁCH CẤP TỈNH</t>
  </si>
  <si>
    <t>Nguồn thu ngân sách</t>
  </si>
  <si>
    <t>Thu ngân sách được hưởng theo phân cấp</t>
  </si>
  <si>
    <t>-</t>
  </si>
  <si>
    <t>Chi ngân sách</t>
  </si>
  <si>
    <t>Chi thuộc nhiệm vụ của ngân sách cấp tỉnh</t>
  </si>
  <si>
    <t>Chi bổ sung cho ngân sách huyện</t>
  </si>
  <si>
    <t> -</t>
  </si>
  <si>
    <t>Chi bổ sung cân đối</t>
  </si>
  <si>
    <t>Chi bổ sung có mục tiêu</t>
  </si>
  <si>
    <t>Chi chuyển nguồn sang năm sau</t>
  </si>
  <si>
    <t>NGÂN SÁCH HUYỆN (BAO GỒM NGÂN SÁCH CẤP HUYỆN VÀ NGÂN SÁCH XÃ)</t>
  </si>
  <si>
    <t>Thu ngân sách huyện được hưởng theo phân cấp</t>
  </si>
  <si>
    <t>Thu bổ sung từ ngân sách cấp tỉnh</t>
  </si>
  <si>
    <t>- </t>
  </si>
  <si>
    <t>Chi thuộc nhiệm vụ của ngân sách cấp huyện</t>
  </si>
  <si>
    <t>Chi bổ sung cho ngân sách xã</t>
  </si>
  <si>
    <t>Biểu số 48/CK-NSNN</t>
  </si>
  <si>
    <t>TỔNG THU NSNN</t>
  </si>
  <si>
    <t>THU NSĐP</t>
  </si>
  <si>
    <t>TỔNG THU NGÂN SÁCH NHÀ NƯỚC</t>
  </si>
  <si>
    <t>Thu nội địa</t>
  </si>
  <si>
    <t xml:space="preserve">Thu từ khu vực DNNN do Trung ương quản lý </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</si>
  <si>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</si>
  <si>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</si>
  <si>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</si>
  <si>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</si>
  <si>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</si>
  <si>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</si>
  <si>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</si>
  <si>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Phí và lệ phí trung ương</t>
  </si>
  <si>
    <t>Phí và lệ phí địa phương</t>
  </si>
  <si>
    <t>Thuế sử dụng đất nông nghiệp</t>
  </si>
  <si>
    <t>Thuế sử dụng đất phi nông nghiệp</t>
  </si>
  <si>
    <t>Thu tiền sử dụng đất</t>
  </si>
  <si>
    <t xml:space="preserve">Thu từ hoạt động xổ số kiến thiết </t>
  </si>
  <si>
    <t>Thu khác ngân sách</t>
  </si>
  <si>
    <t>Thu từ hoạt động xuất, nhập khẩu</t>
  </si>
  <si>
    <t>Thuế giá trị gia tăng thu từ hàng hóa nhập khẩu</t>
  </si>
  <si>
    <t>Thuế xuất khẩu</t>
  </si>
  <si>
    <t>Thuế nhập khẩu</t>
  </si>
  <si>
    <t>Thu viện trợ</t>
  </si>
  <si>
    <t>Biểu số 49/CK-NSNN</t>
  </si>
  <si>
    <t>NSĐP</t>
  </si>
  <si>
    <t>CHIA RA</t>
  </si>
  <si>
    <t>TỔNG CHI NGÂN SÁCH ĐỊA PHƯƠNG</t>
  </si>
  <si>
    <t>CHI CÂN ĐỐI NGÂN SÁCH ĐỊA PHƯƠNG</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</si>
  <si>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</si>
  <si>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</si>
  <si>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</si>
  <si>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</si>
  <si>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</si>
  <si>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</si>
  <si>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</si>
  <si>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</si>
  <si>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</si>
  <si>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</si>
  <si>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</si>
  <si>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</si>
  <si>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</si>
  <si>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</si>
  <si>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 xml:space="preserve">CHI BỔ SUNG CÂN ĐỐI CHO NGÂN SÁCH HUYỆN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</si>
  <si>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</si>
  <si>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</si>
  <si>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</si>
  <si>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</si>
  <si>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</si>
  <si>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</si>
  <si>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</si>
  <si>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</si>
  <si>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</si>
  <si>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</si>
  <si>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</si>
  <si>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</si>
  <si>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</si>
  <si>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</si>
  <si>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</si>
  <si>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</si>
  <si>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</si>
  <si>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</si>
  <si>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</si>
  <si>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Biểu số 51/CK-NSNN</t>
  </si>
  <si>
    <t>TỔNG SỐ</t>
  </si>
  <si>
    <t>VII</t>
  </si>
  <si>
    <t>Biểu số 52/CK-NSNN</t>
  </si>
  <si>
    <t>Biểu số 53/CK-NSNN</t>
  </si>
  <si>
    <t>Biểu số 54/CK-NSNN</t>
  </si>
  <si>
    <t>Đơn vị: %</t>
  </si>
  <si>
    <t>Stt</t>
  </si>
  <si>
    <t>Tên đơn vị</t>
  </si>
  <si>
    <t>Thuế giá trị gia tăng</t>
  </si>
  <si>
    <t>Thuế thu nhập doanh nghiệp</t>
  </si>
  <si>
    <t>Biểu số 55/CK-NSNN</t>
  </si>
  <si>
    <t>Số bổ sung cân đối từ ngân sách cấp tỉnh</t>
  </si>
  <si>
    <t>Tổng chi cân đối ngân sách huyện</t>
  </si>
  <si>
    <t>Tổng số</t>
  </si>
  <si>
    <t xml:space="preserve">Chia ra </t>
  </si>
  <si>
    <t>Thu ngân sách huyện hưởng 100%</t>
  </si>
  <si>
    <t>Thu ngân sách huyện hưởng từ các khoản thu phân chia (theo phân cấp HĐND cấp tỉnh)</t>
  </si>
  <si>
    <t>Biểu số 56/CK-NSNN</t>
  </si>
  <si>
    <t>Bổ sung vốn sự nghiệp để thực hiện các chế độ, chính sách, nhiệm vụ</t>
  </si>
  <si>
    <t>Bổ sung thực hiện các chương trình mục tiêu quốc gia</t>
  </si>
  <si>
    <t>Biểu số 57/CK-NSNN</t>
  </si>
  <si>
    <t>Trong đó</t>
  </si>
  <si>
    <t>Đầu tư phát triển</t>
  </si>
  <si>
    <t>Kinh phí sự nghiệp</t>
  </si>
  <si>
    <t>Vốn trong nước</t>
  </si>
  <si>
    <t>Vốn ngoài nước</t>
  </si>
  <si>
    <t>1=2+3</t>
  </si>
  <si>
    <t>2=5+12</t>
  </si>
  <si>
    <t>3=8+15</t>
  </si>
  <si>
    <t>4=5+8</t>
  </si>
  <si>
    <t>5=6+7</t>
  </si>
  <si>
    <t>8=9+10</t>
  </si>
  <si>
    <t>11=12+15</t>
  </si>
  <si>
    <t>12=13+14</t>
  </si>
  <si>
    <t>15=16+17</t>
  </si>
  <si>
    <t>Biểu số 58/CK-NSNN</t>
  </si>
  <si>
    <t>Năng lực thiết kế</t>
  </si>
  <si>
    <t>Tổng mức đầu tư được duyệt</t>
  </si>
  <si>
    <t>Tổng số (tất cả các nguồn vốn)</t>
  </si>
  <si>
    <t>Chia theo nguồn vốn</t>
  </si>
  <si>
    <t>Ngân sách trung ương</t>
  </si>
  <si>
    <t>a</t>
  </si>
  <si>
    <t>b</t>
  </si>
  <si>
    <t>Chương trình MTQG NTM</t>
  </si>
  <si>
    <t>Chương trình MTQG Giảm nghèo bền vững</t>
  </si>
  <si>
    <t>Phòng Đầu tư phối hợp</t>
  </si>
  <si>
    <t>II.1</t>
  </si>
  <si>
    <t>II.2</t>
  </si>
  <si>
    <t>Bổ sung mục tiêu vốn sự nghiệp</t>
  </si>
  <si>
    <t xml:space="preserve">Vốn ngoài nước </t>
  </si>
  <si>
    <t>Sở Tư pháp</t>
  </si>
  <si>
    <t>Hỗ trợ chi phí học tập</t>
  </si>
  <si>
    <t>Khối huyện, TP</t>
  </si>
  <si>
    <t>Kinh phí cấp bù, miễn giảm học phí</t>
  </si>
  <si>
    <t>Khối tỉnh</t>
  </si>
  <si>
    <t>Sở Giáo dục và Đào tạo</t>
  </si>
  <si>
    <t>Trường Cao đẳng Cộng đồng Kon Tum</t>
  </si>
  <si>
    <t>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</si>
  <si>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Chính sách nội trú đối với học sinh, sinh viên học cao đẳng, trung cấp (Trường Cao đẳng Cộng đồng tỉnh Kon Tum)</t>
  </si>
  <si>
    <t xml:space="preserve">Hỗ trợ kinh phí đào tạo cán bộ quân sự cấp xã </t>
  </si>
  <si>
    <t>Bộ Chỉ huy Quân sự tỉnh</t>
  </si>
  <si>
    <t>Tập trung tại tỉnh</t>
  </si>
  <si>
    <t xml:space="preserve"> Hỗ trợ kinh phí mua thẻ BHYT người nghèo, người sống ở vùng kinh tế xã hội ĐBKK, người dân tộc thiểu số sống ở vùng KT-XH khó khăn</t>
  </si>
  <si>
    <t xml:space="preserve">Cấp KP trực tiếp vể Bảo hiểm Xã hội tỉnh </t>
  </si>
  <si>
    <t>Hỗ trợ kinh phí mua thẻ BHYT cho trẻ em dưới 6 tuổi</t>
  </si>
  <si>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</si>
  <si>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Hỗ trợ kinh phí mua thẻ BHYT cho các đối tượng bảo trợ xã hội</t>
  </si>
  <si>
    <t xml:space="preserve">Hỗ trợ kinh phí mua thẻ BHYT cho các đối tượng học sinh, sinh viên (Cấp KP trực tiếp vể Bảo hiểm Xã hội tỉnh) </t>
  </si>
  <si>
    <t>Hỗ trợ thực hiện chính sách đối với đối tượng bảo trợ xã hội theo NĐ 136</t>
  </si>
  <si>
    <t>Sở Lao động TB và XH</t>
  </si>
  <si>
    <t>Hỗ trợ tiền điện hộ nghèo, hộ chính sách xã hội</t>
  </si>
  <si>
    <t>Khối huyện</t>
  </si>
  <si>
    <t>Hỗ trợ chính sách đối với người có uy tín trong đồng bào dân tộc thiểu số</t>
  </si>
  <si>
    <t>Ban Dân tộc</t>
  </si>
  <si>
    <t>Hỗ trợ tổ chức, đơn vị sử dụng lao động là người dân tộc thiểu số</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</si>
  <si>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</si>
  <si>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</si>
  <si>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</si>
  <si>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</si>
  <si>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</si>
  <si>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Ia Hdrai</t>
  </si>
  <si>
    <t>Bổ sung kinh phí thực hiện nhiệm vụ đảm bảo trật tự an toàn giao thông</t>
  </si>
  <si>
    <t>Công an tỉnh</t>
  </si>
  <si>
    <t>Ban an toàn giao thông tỉnh</t>
  </si>
  <si>
    <t>Thanh tra giao thông</t>
  </si>
  <si>
    <t>Sở Giáo dục và Đào tạo tỉnh</t>
  </si>
  <si>
    <t>Sở Văn hóa Thể thao và DL</t>
  </si>
  <si>
    <t>UB mặt trận tổ chốc VN tỉnh</t>
  </si>
  <si>
    <t>Báo Kon Tum</t>
  </si>
  <si>
    <t>Tỉnh đoàn thanh niên</t>
  </si>
  <si>
    <t>Đài phát thanh Truyền hình</t>
  </si>
  <si>
    <t>Sở Thông tin Truyền thông</t>
  </si>
  <si>
    <t>Bổ sung thực hiện một số Chương trình mục tiêu</t>
  </si>
  <si>
    <t>Sở lao động TB và XH</t>
  </si>
  <si>
    <t>Dự án phát triển hệ thống trợ giúp XH đối với các đối tượng yếu thế</t>
  </si>
  <si>
    <t xml:space="preserve">Dự án phát triển hệ thống bảo vệ trẻ em </t>
  </si>
  <si>
    <t xml:space="preserve"> + Sở Lao động Tb và XH</t>
  </si>
  <si>
    <t xml:space="preserve"> + Khối huyện</t>
  </si>
  <si>
    <t>Dự án hỗ trợ thực hiện các mục tiêu bình đẳng giới</t>
  </si>
  <si>
    <t>Tăng cường sự tham gia của phụ nữ vào các vị trí quản lý, lãnh đạo và CQ dân cử  (Sở Lao động TB và XH thực hiện)</t>
  </si>
  <si>
    <t>Cung cấp dịch vụ về phòng chống bạo lực trên cơ sở giới</t>
  </si>
  <si>
    <t>Dự án phát triển hệ thống dịch vụ hỗ trợ người cai nghiện ma túy, mại dâm và nạn nhân bị buôn bán người</t>
  </si>
  <si>
    <t>Phòng chống ma túy</t>
  </si>
  <si>
    <t xml:space="preserve"> Chương trình mục tiêu Y tế dân số (Sở Y tế thực hiện)</t>
  </si>
  <si>
    <t>Dự án 1: Phòng, chống một số bệnh có tính chất nguy hiểm đối với cộng đồng</t>
  </si>
  <si>
    <t>Dự án 2: Tiêm chủng mở rộng</t>
  </si>
  <si>
    <t>Dự án 3: Dân số và phát triển</t>
  </si>
  <si>
    <t>Dân số - Kế hoạch hóa gia đình</t>
  </si>
  <si>
    <t>Chăm sóc sức khỏe sinh sản</t>
  </si>
  <si>
    <t>Cải thiện tình trạng dinh dưỡng trẻ em</t>
  </si>
  <si>
    <t>Dự án 4: An toàn thực phẩm</t>
  </si>
  <si>
    <t>Dự án 5: Phòng chống HIV/AIDS</t>
  </si>
  <si>
    <t>Dự án 7: Quân dân y kết hợp</t>
  </si>
  <si>
    <t xml:space="preserve"> Chương trình mục tiêu Phát triển lâm nghiệp bền vững</t>
  </si>
  <si>
    <t>BQL rừng phòng hộ Thạch Nham</t>
  </si>
  <si>
    <t>BQL khu bảo tồn thiên nhiên Ngọc Linh</t>
  </si>
  <si>
    <t>BQL vườn quốc gia Chư Mom Ray</t>
  </si>
  <si>
    <t>BQL rừng đặc dụng Đăk Uy</t>
  </si>
  <si>
    <t>2.1</t>
  </si>
  <si>
    <t>2.2</t>
  </si>
  <si>
    <t>2.3</t>
  </si>
  <si>
    <t>c</t>
  </si>
  <si>
    <t>d</t>
  </si>
  <si>
    <t>e</t>
  </si>
  <si>
    <t>Chi thường xuyên khác</t>
  </si>
  <si>
    <t>Thành phố Kon Tum</t>
  </si>
  <si>
    <t>Huyện Đăk Tô</t>
  </si>
  <si>
    <t xml:space="preserve">Huyện Ngọc Hồi </t>
  </si>
  <si>
    <t>Huyện Đăk Hà</t>
  </si>
  <si>
    <t>Huyện Đăk Glei</t>
  </si>
  <si>
    <t>Huyện Sa Thầy</t>
  </si>
  <si>
    <t>Huyện Ia H'Drai</t>
  </si>
  <si>
    <t>Huyện Kon Rẫy</t>
  </si>
  <si>
    <t>Huyện Kon Plong</t>
  </si>
  <si>
    <t>Huyện Tu Mơ Rông</t>
  </si>
  <si>
    <t>Số bổ sung thực hiện tiền lương</t>
  </si>
  <si>
    <t>Ngân sách Trung ương</t>
  </si>
  <si>
    <t>Ngân sách tỉnh</t>
  </si>
  <si>
    <t>Tổng cộng</t>
  </si>
  <si>
    <t>Phần B theo em của ngân sách cấp huyện trình HĐND huyện phân bổ nên dấu lại</t>
  </si>
  <si>
    <t>Thuế tài nguyên</t>
  </si>
  <si>
    <t>+</t>
  </si>
  <si>
    <t>Thuế tài nguyên nước</t>
  </si>
  <si>
    <t>Thuế tài nguyên khác</t>
  </si>
  <si>
    <t>3.1</t>
  </si>
  <si>
    <t>3.2</t>
  </si>
  <si>
    <t>4.1</t>
  </si>
  <si>
    <t>4.2</t>
  </si>
  <si>
    <t>4.3</t>
  </si>
  <si>
    <t>Thuế tài nguyên rừng</t>
  </si>
  <si>
    <t>4.4</t>
  </si>
  <si>
    <t>Thuế TTĐB hàng nội địa</t>
  </si>
  <si>
    <t>8.1</t>
  </si>
  <si>
    <t>8.2</t>
  </si>
  <si>
    <t>Lệ phí môn bài</t>
  </si>
  <si>
    <t>Phí, lệ phí khác</t>
  </si>
  <si>
    <t xml:space="preserve">    Trong đó, Phí sử dụng các công trình kết cấu hạ tầng (đối với phương tiện ra, vào cửa khẩu) trong Khu kinh tế Cửa khẩu quốc tế Bờ Y</t>
  </si>
  <si>
    <t>Thuế Tài nguyên nước khu vực NQD</t>
  </si>
  <si>
    <t xml:space="preserve">Thuế tài nguyên khác </t>
  </si>
  <si>
    <t>Lệ phí trước bạ nhà đất</t>
  </si>
  <si>
    <t>Lệ phí trước bạ tài sản</t>
  </si>
  <si>
    <t>Thu từ việc bán tài sản nhà nước, kể cả thu tiền sử dụng đất gắn với tài sản trên đất do các cơ quan, tổ chức thuộc huyện, thị xã, thành phố quản lý</t>
  </si>
  <si>
    <t>Viện trợ không hoàn lại của các tổ chức, cá nhân ở nước ngoài được cấp thẩm quyền giao UBND huyện, thị xã, thành phố</t>
  </si>
  <si>
    <t>Phí thu từ các hoạt động dịch vụ do cơ quan nhà nước thuộc huyện, thị xã, thành phố quản lý, thu</t>
  </si>
  <si>
    <t>Phí bảo vệ môi trường khai thác khoáng sản</t>
  </si>
  <si>
    <t>Lệ phí do cơ quan, đơn vị thuộc huyện, thị xã, thành phố quản lý, thu (không bao gồm lệ phí môn bài)</t>
  </si>
  <si>
    <t>Thu cấp quyền khai thác khoáng sản (đối với giấy phép do địa phương phát sinh trên địa bàn huyện, thị xã, thành phố)</t>
  </si>
  <si>
    <t>Tiền phạt vi phạm hành chính</t>
  </si>
  <si>
    <t>Thu từ tài sản được xác lập quyền sở hữu của nhà nước do các cơ quan, đơn vị cấp huyện quản lý, thu</t>
  </si>
  <si>
    <t>Thu huy động đóng góp từ các  cơ quan, đơn vị cấp huyện quản lý, thu</t>
  </si>
  <si>
    <t>Thu kết dư ngân sách cấp huyện</t>
  </si>
  <si>
    <t>Các khoản thu khác của theo quy định của pháp luật</t>
  </si>
  <si>
    <t>Thuế GTGT và TNDN thu từ khu vực DNNN và DN có vốn ĐTNN</t>
  </si>
  <si>
    <t>Thuế GTGT và TNDN thu từ công thương nghiệp và dịch vụ NQD</t>
  </si>
  <si>
    <t>Thuế tiêu thu đặc biệt (trừ thuế TTĐB thu từ hàng hóa XNK)</t>
  </si>
  <si>
    <t>Thu bổ sung từ ngân sách tỉnh</t>
  </si>
  <si>
    <t>Thu chuyển nguồn ngân sách cấp huyện</t>
  </si>
  <si>
    <t>UBND TỈNH KONTUM</t>
  </si>
  <si>
    <t xml:space="preserve">                            TỶ LỆ PHẦN TRĂM (%) PHÂN CHIA CÁC KHOẢN THU </t>
  </si>
  <si>
    <t>Nội dung</t>
  </si>
  <si>
    <t>Thuế sử dụng đất NN</t>
  </si>
  <si>
    <t>Thuế SD đất phi nông nghiệp</t>
  </si>
  <si>
    <t>Phí trước bạ nhà đất</t>
  </si>
  <si>
    <t>Viện trợ không hoàn lại của các tổ chức, cá nhân ở nước ngoài được cấp thẩm quyền giao UBND cấp xã</t>
  </si>
  <si>
    <t>Phí thu từ các hoạt động dịch vụ do cơ quan nhà nước thuộc  xã quản lý, thu</t>
  </si>
  <si>
    <t>Lệ phí do thuộc xã quản lý, thu (không bao gồm lệ phí môn bài)</t>
  </si>
  <si>
    <t>Tiền thu phạt vi phạm hành chính</t>
  </si>
  <si>
    <t>Thu từ quỹ đất công ích và thu hoa lợi công sản khác</t>
  </si>
  <si>
    <t>Thu huy động đóng góp từ các  cơ quan, đơn vị cấp xã quản lý, thu</t>
  </si>
  <si>
    <t>Thu kết dư ngân sách cấp xã</t>
  </si>
  <si>
    <t>Các khoản thu khác của ngân sách xã theo quy định của pháp luật</t>
  </si>
  <si>
    <t>Thu bổ sung từ ngân sách cấp trên</t>
  </si>
  <si>
    <t>Thu chuyển nguồn ngân sách cấp xã</t>
  </si>
  <si>
    <t>Trên địa bàn các phường, thị trấn, xã chưa đạt chuẩn nông thôn mới</t>
  </si>
  <si>
    <t xml:space="preserve"> Trên địa bàn các phường, thị trấn, xã đã đạt chuẩn nông thôn mới</t>
  </si>
  <si>
    <t>NS xã, phường, thị trấn</t>
  </si>
  <si>
    <t>Biểu số 54a/CK-NSNN</t>
  </si>
  <si>
    <t>Phòng Đầu tư phối hợp (Xong) chưa có chi tiết các khoản còn lại</t>
  </si>
  <si>
    <t>1</t>
  </si>
  <si>
    <t>2</t>
  </si>
  <si>
    <t>3</t>
  </si>
  <si>
    <t xml:space="preserve"> -</t>
  </si>
  <si>
    <t>4</t>
  </si>
  <si>
    <t>5</t>
  </si>
  <si>
    <t>6.1</t>
  </si>
  <si>
    <t>6.2</t>
  </si>
  <si>
    <t>7.1</t>
  </si>
  <si>
    <t>7.2</t>
  </si>
  <si>
    <t>Chương trình mục tiêu Giáo dục nghề nghiệp, việc làm và an toàn lao động</t>
  </si>
  <si>
    <t>đ</t>
  </si>
  <si>
    <t>h</t>
  </si>
  <si>
    <t>CHI NGÂN SÁCH TỈNH THEO LĨNH VỰC</t>
  </si>
  <si>
    <t>Chương trình mục tiêu quốc gia giảm nghèo bền vững</t>
  </si>
  <si>
    <t>Chương trình mục tiêu quốc gia xây dựng nông thôn mới</t>
  </si>
  <si>
    <t>Huyện Ngọc Hồi</t>
  </si>
  <si>
    <t xml:space="preserve">Sở Nông nghiệp và PTNT </t>
  </si>
  <si>
    <t>Sở Lao động - TBXH</t>
  </si>
  <si>
    <t>Văn phòng Điều phối NTM tỉnh</t>
  </si>
  <si>
    <t>Hội Nông dân tỉnh</t>
  </si>
  <si>
    <t>Hội Liên hiệp Phụ nữ tỉnh</t>
  </si>
  <si>
    <t>Ủy ban Mặt trận Tổ quốc Việt Nam tỉnh</t>
  </si>
  <si>
    <t>Liên minh Hợp tác xã tỉnh</t>
  </si>
  <si>
    <t>Sở Thông tin - Truyền thông</t>
  </si>
  <si>
    <t>NGÂN SÁCH CẤP HUYỆN</t>
  </si>
  <si>
    <t>TT</t>
  </si>
  <si>
    <t>Nguồn vốn/ Danh mục dự án</t>
  </si>
  <si>
    <t>Chi Giáo dục - Đào tạo và Dạy nghề</t>
  </si>
  <si>
    <t>Chi Khoa học và Công nghệ</t>
  </si>
  <si>
    <t>Chi Y tế, dân số và gia đình</t>
  </si>
  <si>
    <t>Chi Văn hóa thông tin</t>
  </si>
  <si>
    <t>Chi Phát thanh, Truyền hình, Thông tấn</t>
  </si>
  <si>
    <t>Chi Thể dục thể thao</t>
  </si>
  <si>
    <t>Chi hoạt động của cơ quan quản lý ĐP, Đảng, đoàn thể</t>
  </si>
  <si>
    <t>Chi giao thông</t>
  </si>
  <si>
    <t>Khác</t>
  </si>
  <si>
    <t>Kon Tum</t>
  </si>
  <si>
    <t>2018-</t>
  </si>
  <si>
    <t>Bệnh viện đa khoa tỉnh</t>
  </si>
  <si>
    <t>Nâng cấp Bệnh viện đa khoa tỉnh lên 750 giường bệnh (giai đoạn I)</t>
  </si>
  <si>
    <t>1144-31/10/2017</t>
  </si>
  <si>
    <t>Bộ chỉ huy quân sự tỉnh</t>
  </si>
  <si>
    <t>Đăk Tô</t>
  </si>
  <si>
    <t>2017-</t>
  </si>
  <si>
    <t>Ngọc Hồi</t>
  </si>
  <si>
    <t>Đầu tư cơ sở hạ tầng Khu nông nghiệp ứng dụng công nghệ cao Măng Đen</t>
  </si>
  <si>
    <t>1147-31/10/17</t>
  </si>
  <si>
    <t>Cầu số 01 qua sông Đăk Bla, thành phố Kon Tum</t>
  </si>
  <si>
    <t>1321-31/10/16</t>
  </si>
  <si>
    <t>770-11/8/2017</t>
  </si>
  <si>
    <t>Đầu tư hạ tầng Khu du lịch văn hóa, lịch sử Ngục Kon Tum</t>
  </si>
  <si>
    <t>1153-31/10/2017</t>
  </si>
  <si>
    <t>Toàn tỉnh</t>
  </si>
  <si>
    <t>2017-2022</t>
  </si>
  <si>
    <t>4638/QĐ-BNN 9/11/2015</t>
  </si>
  <si>
    <t>Đăk Hà</t>
  </si>
  <si>
    <t>Các chủ đầu tư</t>
  </si>
  <si>
    <t>Các dự án quyết toán hoàn thành khác</t>
  </si>
  <si>
    <t>Chi phí quản lý đất đai</t>
  </si>
  <si>
    <t xml:space="preserve">Bổ sung quỹ phát triển đất </t>
  </si>
  <si>
    <t>Ia H'Drai</t>
  </si>
  <si>
    <t>Hiện đại hóa trang thiết bị Trung tâm sản xuất chương trình phát thanh, truyền hình và hệ thống tổng khống chế</t>
  </si>
  <si>
    <t>980-28/9/2017</t>
  </si>
  <si>
    <t>Đầu tư xây dựng bể bơi tại các trường học trên địa bàn các huyện, thành phố</t>
  </si>
  <si>
    <t>1155-31/10/2017</t>
  </si>
  <si>
    <t>Đăk Glei</t>
  </si>
  <si>
    <t>2016-</t>
  </si>
  <si>
    <t>Sở Kế hoạch và Đầu tư</t>
  </si>
  <si>
    <t>Dự án giảm nghèo Khu vực Tây nguyên - tỉnh Kon Tum</t>
  </si>
  <si>
    <t>2014-2019</t>
  </si>
  <si>
    <t>551-31/10/13</t>
  </si>
  <si>
    <t>Dự án phát triển khu vực biên giới tỉnh Kon Tum - Đầu tư nâng cấp Tỉnh lộ 675A</t>
  </si>
  <si>
    <t>669-14/7/2017</t>
  </si>
  <si>
    <t>Sở Nông nghiệp và PTNT</t>
  </si>
  <si>
    <t>Dự án Phát triển cơ sở hạ tầng nông thôn phục vụ sản xuất cho các tỉnh Tây Nguyên</t>
  </si>
  <si>
    <t>Dự án chuyển đổi nông nghiệp bền vững tại Việt Nam</t>
  </si>
  <si>
    <t>2016-2020</t>
  </si>
  <si>
    <t>Sở Y tế</t>
  </si>
  <si>
    <t>Nâng cấp Bệnh viện Đa khoa Khu vực Ngọc Hồi từ 100 giường bệnh lên 250 giường bệnh</t>
  </si>
  <si>
    <t>1149-31/10/2017</t>
  </si>
  <si>
    <t>Trung tâm nước sinh hoạt và VSMT nông thôn</t>
  </si>
  <si>
    <t>Mở rộng quy mô vệ sinh và nước sạch nông thôn dựa trên kết quả giai đoạn 2016 - 2020</t>
  </si>
  <si>
    <t>2017-2020</t>
  </si>
  <si>
    <t>UBND thành phố Kon Tum</t>
  </si>
  <si>
    <t>UBND huyện Ia H'Drai</t>
  </si>
  <si>
    <t>UBND huyện Kon Plong</t>
  </si>
  <si>
    <t>UBND huyện Sa Thầy</t>
  </si>
  <si>
    <t>Đường giao thông liên thôn xã Sa Bình - Ya Ly</t>
  </si>
  <si>
    <t>UBND huyện Tu Mơ Rông</t>
  </si>
  <si>
    <t>UBND huyện Đăk Glei</t>
  </si>
  <si>
    <t>Đập Đăk Cải xã Đăk Choong huyện Đăk Glei</t>
  </si>
  <si>
    <t>Đvt: triệu đồng</t>
  </si>
  <si>
    <t>Đơn vị</t>
  </si>
  <si>
    <t>Chi giáo dục-đào tạo và dạy nghề</t>
  </si>
  <si>
    <t>Chi KHCN</t>
  </si>
  <si>
    <t>Chi sự nghiệp y tế</t>
  </si>
  <si>
    <t>Chi PTTH</t>
  </si>
  <si>
    <t>Chi NLN, thủy lợi</t>
  </si>
  <si>
    <t xml:space="preserve">hµnh </t>
  </si>
  <si>
    <t>chÝnh</t>
  </si>
  <si>
    <t>Chi cân đối ngân sách cấp tỉnh</t>
  </si>
  <si>
    <t>A1</t>
  </si>
  <si>
    <t>Các cơ quan, tổ chức</t>
  </si>
  <si>
    <t>A2</t>
  </si>
  <si>
    <t>Sở NN và PT nông thôn</t>
  </si>
  <si>
    <t>Chi quản lý hành chính</t>
  </si>
  <si>
    <t>Sở GTVT và các đơn vị trực thuộc</t>
  </si>
  <si>
    <t>Sở Xây dựng và các đơn vị trực thuộc</t>
  </si>
  <si>
    <t>Sở Tài  nguyên MT và các ĐV trực thuộc</t>
  </si>
  <si>
    <t>Sở Công Thương và các ĐV trực thuộc</t>
  </si>
  <si>
    <t>6</t>
  </si>
  <si>
    <t>Chi  giáo dục - Đào tạo ngành Giáo dục</t>
  </si>
  <si>
    <t xml:space="preserve"> Sở Giáo dục đào tạo</t>
  </si>
  <si>
    <t>7</t>
  </si>
  <si>
    <t>7.3</t>
  </si>
  <si>
    <t>7.4</t>
  </si>
  <si>
    <t>7.5</t>
  </si>
  <si>
    <t>8</t>
  </si>
  <si>
    <t xml:space="preserve"> Văn hoá Thể thao và Du lịch</t>
  </si>
  <si>
    <t>8.3</t>
  </si>
  <si>
    <t>9</t>
  </si>
  <si>
    <t>Sở LĐ TB-XH và các đơn vị trực thuộc</t>
  </si>
  <si>
    <t>10</t>
  </si>
  <si>
    <t>Sở Tư pháp và các đơn vị trực thuộc</t>
  </si>
  <si>
    <t>11</t>
  </si>
  <si>
    <t>VP Tỉnh Uỷ và các đơn vị trực thuộc Tỉnh Uỷ</t>
  </si>
  <si>
    <t>12</t>
  </si>
  <si>
    <t>Sở Kh. học và CN và các ĐV trực thuộc</t>
  </si>
  <si>
    <t>13</t>
  </si>
  <si>
    <t>Tỉnh đoàn và các đơn vị trực thuộc</t>
  </si>
  <si>
    <t>14</t>
  </si>
  <si>
    <t>Sở Thông tin và truyền thông</t>
  </si>
  <si>
    <t>15</t>
  </si>
  <si>
    <t xml:space="preserve">Ban QL Khu Kinh tế  </t>
  </si>
  <si>
    <t>Sở Nội vụ</t>
  </si>
  <si>
    <t>Vườn quốc gia Chư Mo Ray</t>
  </si>
  <si>
    <t>Trường Chính trị</t>
  </si>
  <si>
    <t>Ban bảo vệ sức khoẻ cán bộ</t>
  </si>
  <si>
    <t>Sở Ngọai vụ</t>
  </si>
  <si>
    <t>Thanh tra nhà nước</t>
  </si>
  <si>
    <t>VP Đoàn ĐBQH và  HĐND tỉnh</t>
  </si>
  <si>
    <t>Hỗ trợ hoạt động Đoàn đại biểu quốc hội</t>
  </si>
  <si>
    <t>Sở Kế hoạch  và Đầu tư</t>
  </si>
  <si>
    <t>Sở Tài chính</t>
  </si>
  <si>
    <t>VP Uỷ ban nhân dân tỉnh</t>
  </si>
  <si>
    <t>Hội Cựu chiến binh</t>
  </si>
  <si>
    <t>Hội Nông dân</t>
  </si>
  <si>
    <t>Uỷ ban mặt trận tổ quốc</t>
  </si>
  <si>
    <t>Hội liên hiệp phụ nữ tỉnh</t>
  </si>
  <si>
    <t>Hỗ trợ kinh phí người cao tuổi</t>
  </si>
  <si>
    <t>Hội khuyến học</t>
  </si>
  <si>
    <t>Ban liên lạc tù chính trị</t>
  </si>
  <si>
    <t>Hội nhà báo</t>
  </si>
  <si>
    <t>Hội Cựu Thanh niên xung phong</t>
  </si>
  <si>
    <t>Hội Văn học Nghệ thuật</t>
  </si>
  <si>
    <t>Hội HN Việt Nam -Lào, Việt nam - CamPuchia</t>
  </si>
  <si>
    <t>Hội liên lạc người Việt Nam ở nước ngoài</t>
  </si>
  <si>
    <t>Hội Luật gia</t>
  </si>
  <si>
    <t xml:space="preserve">Hội chữ thập đỏ </t>
  </si>
  <si>
    <t>Liên minh các Hợp tác xã</t>
  </si>
  <si>
    <t>Các Hội đặc thù khác</t>
  </si>
  <si>
    <t>Đoàn Luật sư</t>
  </si>
  <si>
    <t>KP hoạt động Ban chỉ đạo thi hành án dân sự tỉnh</t>
  </si>
  <si>
    <t>Hỗ trợ đơn vị Trung ương kết nghĩa xây dựng xã theo NQ 04-TU</t>
  </si>
  <si>
    <t>Kho bạc nhà nước tỉnh</t>
  </si>
  <si>
    <t>Cục thi hành án dân sự</t>
  </si>
  <si>
    <t>Ngân hàng nhà nước tỉnh</t>
  </si>
  <si>
    <t>Tòa án nhân dân tỉnh</t>
  </si>
  <si>
    <t>Viện Kiểm sát nhân dân tỉnh</t>
  </si>
  <si>
    <t>Bưu điện tỉnh</t>
  </si>
  <si>
    <t>Viễn thông tinh</t>
  </si>
  <si>
    <t>Ngân hàng chĩnh sánh XH tỉnh</t>
  </si>
  <si>
    <t>Cục Thống kê tỉnh</t>
  </si>
  <si>
    <t>Cục Thuế tỉnh</t>
  </si>
  <si>
    <t>Bảo hiểm xã hội tỉnh</t>
  </si>
  <si>
    <t>Liên đoàn lao động tỉnh</t>
  </si>
  <si>
    <t>Kinh phí trực phục vụ Tết Nguyên đán 2017</t>
  </si>
  <si>
    <t>Công ty TNHH MTV Môi trường đô thị</t>
  </si>
  <si>
    <t>Công ty điện lực Kon Tum</t>
  </si>
  <si>
    <t>Chi khác ngân sách</t>
  </si>
  <si>
    <t>Hoạt động đối ngoại Lào CPC</t>
  </si>
  <si>
    <t>Chi hoạt động thu lệ phí</t>
  </si>
  <si>
    <t>Quĩ khen thưởng</t>
  </si>
  <si>
    <t>Nguồn thực hiện CCTL</t>
  </si>
  <si>
    <t>Chi trả nợ lãi</t>
  </si>
  <si>
    <t>Hội Nhà báo</t>
  </si>
  <si>
    <t>Công ty TNHH MTV Lâm nghiệp Ia H'Drai</t>
  </si>
  <si>
    <t>Tỉnh đoàn</t>
  </si>
  <si>
    <t>Đài PTTH</t>
  </si>
  <si>
    <t>Vay để trả nợ gốc (là mức tối đa được vay)</t>
  </si>
  <si>
    <t>Nên bung ra để phù hợp với Quy định CK. Số liệu (khi chưa cso đầy đủ các huyện, thì có thể TH được)</t>
  </si>
  <si>
    <t>E kiểm tra lại số này cho khớp.</t>
  </si>
  <si>
    <t>Tổng không cộng, đưa chỉ tiêu này làm gì (xem lại Chỉ tiêu này GTGC, có nên đưa vào không?)</t>
  </si>
  <si>
    <t>CTMTQG, TW bổ sung</t>
  </si>
  <si>
    <t xml:space="preserve"> Tại biểu 04/UB: 181,220+383,090 = 564,310</t>
  </si>
  <si>
    <t>Nếu chuyển 32.791 trđ chi TX thuộc nhiệm vụ chi NST thì chi BS NSH còn lại (564.310 trđ - 32791 trđ)</t>
  </si>
  <si>
    <t>SL lấy chi NS cấp tỉnh</t>
  </si>
  <si>
    <t>E Hà , Long phối hợp thông nhất lấy chỉ tiêu này</t>
  </si>
  <si>
    <t>SL thường xuyên lấy số chi NST (Biểu số 04/UB)</t>
  </si>
  <si>
    <t>= Biểu 56</t>
  </si>
  <si>
    <t>Ghi chú</t>
  </si>
  <si>
    <t>Ngân sách địa phương</t>
  </si>
  <si>
    <t>NGUỒN CÂN ĐỐI NSĐP THEO TIÊU CHI QUY ĐỊNH TẠI QĐ 40/2015/QĐ-TTG</t>
  </si>
  <si>
    <t>I.1</t>
  </si>
  <si>
    <t>I.2</t>
  </si>
  <si>
    <t>Kon Rẫy</t>
  </si>
  <si>
    <t>192-08/02/17</t>
  </si>
  <si>
    <t>Các chủ đầu tư khác</t>
  </si>
  <si>
    <t>NGUỒN THU TIỀN SỬ DỤNG ĐẤT</t>
  </si>
  <si>
    <t>2015-</t>
  </si>
  <si>
    <t>NGUỒN THU XỔ SỐ KIẾN THIẾT</t>
  </si>
  <si>
    <t>III.1</t>
  </si>
  <si>
    <t>III.2</t>
  </si>
  <si>
    <t>NGUỒN NGÂN SÁCH TRUNG ƯƠNG</t>
  </si>
  <si>
    <t>Huyện Kon Plông</t>
  </si>
  <si>
    <t>Huyện Ia H'drai</t>
  </si>
  <si>
    <t>CTMTQG GIẢM NGHÈO BỀN VỮNG</t>
  </si>
  <si>
    <t>Phân cấp ngân sách huyện, thành phố</t>
  </si>
  <si>
    <t>2013-2014</t>
  </si>
  <si>
    <t>2014-2015</t>
  </si>
  <si>
    <t>Xã Đăk Tờ Re</t>
  </si>
  <si>
    <t>Xã Măng Cành</t>
  </si>
  <si>
    <t>Xã Đăk Nhoong</t>
  </si>
  <si>
    <t>Xã Đăk Pék</t>
  </si>
  <si>
    <t>Xã Đăk Môn</t>
  </si>
  <si>
    <t>Xã Đăk Choong</t>
  </si>
  <si>
    <t>Dòng này P.NS chỉ ghi bội thu (năm nay không có bội chi)</t>
  </si>
  <si>
    <t>P.NS tổng hợp nhanh số bổ sung NSH cho NSX cho đầy đủ theo yêu cầu</t>
  </si>
  <si>
    <t xml:space="preserve">P.NS Xem lại thể hiện cột số liệu thu NSĐP có đúng với tinh thần biểu quy định? ( thu NSĐP hay nhiệm vụ của địa phương thu? Cầ phân định rõ để thực hiện ) </t>
  </si>
  <si>
    <t xml:space="preserve">                                                                                           Chia theo sắc thuế</t>
  </si>
  <si>
    <t>Các huyện còn lại (9 huyện)</t>
  </si>
  <si>
    <t>Thu cho thuê mặt đất mặt nước</t>
  </si>
  <si>
    <t>Thu tiền cho thuê và bán nhà ở thuộc sở hữu nhà nước</t>
  </si>
  <si>
    <t>Thu tiền cấp quyền khai thác khoáng sản, tài nguyên nước</t>
  </si>
  <si>
    <t>Thu cổ tức, lợi nhuận sau thuế</t>
  </si>
  <si>
    <t>Hỗ trợ các Hội Văn học nghệ thuật và Hội Nhà báo địa phương</t>
  </si>
  <si>
    <t>Công ty TNHH MTV Lâm nghiệp KonPlong</t>
  </si>
  <si>
    <t>Công ty cổ phần Đầu tư phát triển Duy Tân</t>
  </si>
  <si>
    <t>Thu thủy lợi phí, giá dịch vụ thủy lợi</t>
  </si>
  <si>
    <t>Ban quản lý khai thác các công trình thủy lợi</t>
  </si>
  <si>
    <t>17.1</t>
  </si>
  <si>
    <t>Kinh phí thực hiện Quyết định 2085/QĐ-TTg, ngày 31/10/2016 của Thủ tướng Chính phủ</t>
  </si>
  <si>
    <t>17.2</t>
  </si>
  <si>
    <t>18.1</t>
  </si>
  <si>
    <t>18.2</t>
  </si>
  <si>
    <t>18.3</t>
  </si>
  <si>
    <t>Khối huyện, thành phố</t>
  </si>
  <si>
    <t>Phòng chống mại dâm</t>
  </si>
  <si>
    <t>18.4</t>
  </si>
  <si>
    <t>18.5</t>
  </si>
  <si>
    <t>18.6</t>
  </si>
  <si>
    <t>18.7</t>
  </si>
  <si>
    <t>BQL rừng phòng hộ Đăk Glei</t>
  </si>
  <si>
    <t>18.8</t>
  </si>
  <si>
    <t>18.9</t>
  </si>
  <si>
    <t>Chương trình mục tiêu ứng phó với biến đổi khí hậu và tăng trưởng xanh</t>
  </si>
  <si>
    <t>Sở Tài nguyên và Môi trường</t>
  </si>
  <si>
    <t>6a</t>
  </si>
  <si>
    <t>Sở Văn hóa, Thể thao và Du lịch</t>
  </si>
  <si>
    <t>Văn phòng Hội đồng nhân dân tỉnh</t>
  </si>
  <si>
    <t>Trường Chính trị tỉnh</t>
  </si>
  <si>
    <t>16</t>
  </si>
  <si>
    <t>Các đơn vị khác</t>
  </si>
  <si>
    <t>17</t>
  </si>
  <si>
    <t>KP sắp xếp bộ máy theo NQ 18, 19/CP và KP dự phòng cho số nhân viên 68/NĐ-CP (phân bổ khi có chủ trương của cấp thẩm quyền)</t>
  </si>
  <si>
    <t>Hỗ trợ hộ nghèo ăn Tết (triển khai theo KH của UBND tỉnh)</t>
  </si>
  <si>
    <t>Chi đầu tư thực hiện các chương trình mục tiêu, nhiệm vụ</t>
  </si>
  <si>
    <t>A.1</t>
  </si>
  <si>
    <t>Cấp bù LS hộ nghèo vay vốn theo NQ HĐND (xử lý cho các khế ước vay còn trong hạn)</t>
  </si>
  <si>
    <t>DỰ TOÁN CHI NGÂN SÁCH CẤP TỈNH THEO TỪNG LĨNH VỰC NĂM 2019</t>
  </si>
  <si>
    <t>CHO NGÂN SÁCH XÃ, PHƯỜNG, THỊ TRẤN THUỘC HUYỆN, THÀNH PHỐ NĂM 2019</t>
  </si>
  <si>
    <t>10% nhưng lũy kế số tiền sử dụng đất điều tiết cho 01 xã không quá 5 tỷ đồng/năm</t>
  </si>
  <si>
    <t>Số thu còn lại sau khi điều tiết cho ngân sách cấp xã, ngân sách cấp tỉnh</t>
  </si>
  <si>
    <t xml:space="preserve">Tiền sử dụng đất; nguồn thu từ đề án khai thác quỹ đất tạo vốn đầu tư xây dựng kết cấu hạ tầng do cấp tỉnh, cấp huyện quản lý thu </t>
  </si>
  <si>
    <t>Tiền sử dụng đất; nguồn thu từ đề án khai thác quỹ đất tạo vốn đầu tư xây dựng kết cấu hạ tầng do cấp tỉnh, cấp huyện quản lý thu</t>
  </si>
  <si>
    <t xml:space="preserve">Thu tiền chậm nộp do Chi Cục thuế cấp huyện thu </t>
  </si>
  <si>
    <t>1.</t>
  </si>
  <si>
    <t>Quy hoạch tỉnh Kon Tum thời kỳ 2021 - 2030</t>
  </si>
  <si>
    <t>2.</t>
  </si>
  <si>
    <t>3.</t>
  </si>
  <si>
    <t>Sân vận động tỉnh (giai đoạn 2, hạng mục mái che khán đài A)</t>
  </si>
  <si>
    <t>Trưng bày bảo tàng ngoài trời</t>
  </si>
  <si>
    <t>4.</t>
  </si>
  <si>
    <t>5.</t>
  </si>
  <si>
    <t>Đài Phát thanh và Truyền hình tỉnh</t>
  </si>
  <si>
    <t>Ban quản lý các dự án 98</t>
  </si>
  <si>
    <t>Cầu qua sông Đăk Bla (từ xã Vinh Quang đi phường Nguyên Trãi, TP Kon Tum - Cầu số 3)</t>
  </si>
  <si>
    <t>Đường và cầu từ tỉnh lộ 671 đi Quốc lộ 14</t>
  </si>
  <si>
    <t>Ban quản lý dự án đầu tư xây dựng các công trình Nông nghiệp và PTNT</t>
  </si>
  <si>
    <t>Kè chống sạt lở bờ sông Pô Kô đoạn qua thị trấn Đăk Glei</t>
  </si>
  <si>
    <t>Hồ chứa nước Đăk Pokei (giai đoạn 1)</t>
  </si>
  <si>
    <t>Trung tâm nước sinh hoạt và Vệ sinh môi trường nông thôn</t>
  </si>
  <si>
    <t>Vay lại vốn nước ngoài để thực hiện các dự án ODA</t>
  </si>
  <si>
    <t>Phân cấp đầu tư các xã biên giới</t>
  </si>
  <si>
    <t>Đường GTNT khu tái định cư thôn Kon Riêng xã Đăk Choong huyện Đăk Glei</t>
  </si>
  <si>
    <t>Đường giao thông từ thôn Pêng Prông đi khu sản xuất tập trung xã Đăk Pét huyện Đăk Glei</t>
  </si>
  <si>
    <t>Đường GTNT khu tái định cư thôn Kon Riêng xã Đăk Choong (các đường nhánh khu tái định cư)</t>
  </si>
  <si>
    <t>Cầu tràn thôn Đăk Ung xã Đăk Nhoong huyện Đăk Glei</t>
  </si>
  <si>
    <t>Trường mầm non xã Đăk Kroong (Hạng mục: 03 phòng học tại 03 điểm trường)</t>
  </si>
  <si>
    <t>Trường phổ thông dân tộc bán trú THCS xã Đăk Choong (Hạng mục: 04 phòng công vụ giáo viên và 04 phòng ở học sinh)</t>
  </si>
  <si>
    <t>Trường phổ thông dân tộc bán trú THCS xã Đăk Long</t>
  </si>
  <si>
    <t>Trường THCS huyện Kon Rẫy</t>
  </si>
  <si>
    <t>UBND huyện Kon Plông</t>
  </si>
  <si>
    <t xml:space="preserve">Tổng số </t>
  </si>
  <si>
    <t>Chi Quốc phòng</t>
  </si>
  <si>
    <t>Chi nông ngiệp, lâm nghiệp, thủy lợi, thủy sản</t>
  </si>
  <si>
    <t>ĐVT: Triệu đồng</t>
  </si>
  <si>
    <t>Trong đó: NSĐP</t>
  </si>
  <si>
    <t>Nước ngoài</t>
  </si>
  <si>
    <t>Huy động dân góp</t>
  </si>
  <si>
    <t>NGUỒN CÂN ĐỐI NGÂN SÁCH ĐỊA PHƯƠNG</t>
  </si>
  <si>
    <t>I.2.</t>
  </si>
  <si>
    <t>4229/QĐ-BNN-KH, 26/10/2015</t>
  </si>
  <si>
    <t>2019-</t>
  </si>
  <si>
    <t>3102/QĐ-BNN ngày 21/7/2016</t>
  </si>
  <si>
    <t>Kon Rẫy, Kon Tum</t>
  </si>
  <si>
    <t>2010-</t>
  </si>
  <si>
    <t>565-04/6/09</t>
  </si>
  <si>
    <t>1185-10/10/16</t>
  </si>
  <si>
    <t>Phân cấp ngân sách các huyện, thành phố được hưởng</t>
  </si>
  <si>
    <t>Phân cấp đầu tư cho các huyện, thành phố</t>
  </si>
  <si>
    <t>Chi phí quản lý đất đai tại tỉnh</t>
  </si>
  <si>
    <t>Bổ sung quỹ phát triển đất</t>
  </si>
  <si>
    <t>Lĩnh vực y tế</t>
  </si>
  <si>
    <t>1203-31/10/2018</t>
  </si>
  <si>
    <t>1087-18/10/2018</t>
  </si>
  <si>
    <t>B.</t>
  </si>
  <si>
    <t>CHƯƠNG TRÌNH MỤC TIÊU QUỐC GIA</t>
  </si>
  <si>
    <t>a.</t>
  </si>
  <si>
    <t>b.</t>
  </si>
  <si>
    <t>Cấp tỉnh quản lý</t>
  </si>
  <si>
    <t>Xã Đăk Kôi</t>
  </si>
  <si>
    <t>1530;
24/10/2012</t>
  </si>
  <si>
    <t>1292;
12/10/2012</t>
  </si>
  <si>
    <t>1291;
12/10/2012</t>
  </si>
  <si>
    <t>1041;
25/10/2012</t>
  </si>
  <si>
    <t>1304;
25/10/2012</t>
  </si>
  <si>
    <t>1305;
25/10/2012</t>
  </si>
  <si>
    <t>1306;
25/10/2012</t>
  </si>
  <si>
    <t>Xã Đăk Long</t>
  </si>
  <si>
    <t>1042;
25/10/2012</t>
  </si>
  <si>
    <t>Các Chủ đầu tư khác</t>
  </si>
  <si>
    <t>Cấp tỉnh</t>
  </si>
  <si>
    <t>Cấp huyện</t>
  </si>
  <si>
    <t>CTMTQG Xây dựng nông thôn mới</t>
  </si>
  <si>
    <t>3=4+5</t>
  </si>
  <si>
    <t>Tổng thu NSNN trên địa bàn (1)</t>
  </si>
  <si>
    <t>1.11</t>
  </si>
  <si>
    <t xml:space="preserve">Thu cấp quyền khai thác tài nguyên nước  (đối với giấy phép do UBND tỉnh cấp phép) </t>
  </si>
  <si>
    <t>CÂN ĐỐI NGÂN SÁCH ĐỊA PHƯƠNG NĂM 2020</t>
  </si>
  <si>
    <t>Thu bổ sung thực hiện tiền lương tăng thêm</t>
  </si>
  <si>
    <t> I.1</t>
  </si>
  <si>
    <t>Chi từ nguồn bội chi ngân sách địa phương</t>
  </si>
  <si>
    <t>Tổng chi cân đối NSĐP (Bao gồm bội chi NSĐP)</t>
  </si>
  <si>
    <t>Chi từ nguồn tăng thu các dự án khai thác quỹ đất so với dự toán Trung ương giao (phân bổ cho các dự án, nhiệm vụ theo tiến độ nguồn thu thực tế; kể cả xác định 50% thực hiện CCTL theo quy định)</t>
  </si>
  <si>
    <t>BỘI CHI NSĐP</t>
  </si>
  <si>
    <t xml:space="preserve"> Thu từ hàng hóa nhập khẩu</t>
  </si>
  <si>
    <t xml:space="preserve"> Thu từ hàng hóa  sản xuất trong nước</t>
  </si>
  <si>
    <t>Thu hoa lợi công sản, quỹ đất công ích, … tại xã</t>
  </si>
  <si>
    <t>19</t>
  </si>
  <si>
    <t>Tăng thu từ các dự án khai thác quỹ đất so với dự toán Trung ương giao (phân bổ chi đầu tư các dự án, nhiệm vụ theo tiến độ nguồn thu thực tế)</t>
  </si>
  <si>
    <t>DỰ TOÁN THU NGÂN SÁCH NHÀ NƯỚC NĂM 2020</t>
  </si>
  <si>
    <t>DỰ TOÁN CHI NGÂN SÁCH ĐỊA PHƯƠNG, CHI NGÂN SÁCH CẤP TỈNH VÀ CHI NGÂN SÁCH HUYỆN THEO CƠ CẤU CHI NĂM 2020</t>
  </si>
  <si>
    <t>DỰ TOÁN CHI BỔ SUNG CÓ MỤC TIÊU TỪ NGÂN SÁCH CẤP TỈNH CHO NGÂN SÁCH TỪNG HUYỆN NĂM 2020</t>
  </si>
  <si>
    <t>Tiền cho thuê mặt đất mặt nước (1)</t>
  </si>
  <si>
    <t>* Ghi chú: (1) Đối với nguồn thu tiền cho thuê đất theo hình thức đấu giá quyền sử dụng đất, đấu thầu lựa chọn nhà đầu tư do cấp tỉnh phê duyệt và trực tiếp quản lý, tổ chức đấu thầu, đấu giá: Ngân sách tỉnh 100%</t>
  </si>
  <si>
    <t>TỶ LỆ PHẦN TRĂM (%) CÁC KHOẢN THU PHÂN CHIA GIỮA NGÂN SÁCH HUYỆN, THÀNH PHỐ NĂM 2020</t>
  </si>
  <si>
    <t>CÂN ĐỐI NGUỒN THU, CHI DỰ TOÁN NGÂN SÁCH CẤP TỈNH VÀ NGÂN SÁCH HUYỆN NĂM 2020</t>
  </si>
  <si>
    <t>DỰ TOÁN CHI CHƯƠNG TRÌNH MỤC TIÊU QUỐC GIA NGÂN SÁCH CẤP TỈNH VÀ NGÂN SÁCH HUYỆN NĂM 2020</t>
  </si>
  <si>
    <t>Chi từ nguồn tăng thu các dự án khai thác quỹ đất so với dự toán Trung ương giao (phân bổ cho các dự án, nhiệm vụ theo tiến độ nguồn thu thực tế) (1)</t>
  </si>
  <si>
    <t>Hỗ trợ Hội Nhà báo địa phương</t>
  </si>
  <si>
    <t xml:space="preserve">Hội các Hội Văn học nghệ thuật </t>
  </si>
  <si>
    <t>Hỗ trợ Hội Liên hiệp Phụ nữ (Hội Liên hiệp phụ nữ tỉnh)</t>
  </si>
  <si>
    <t>Chính sách trợ giúp pháp lý</t>
  </si>
  <si>
    <t>Hỗ trợ chi phí học tập và miễn giảm học phí theo Nghị Định 86/NĐ-CP</t>
  </si>
  <si>
    <t>Hỗ trợ học sinh và trường phổ thông ở xã, thôn đặc biệt khó khăn Nghị định số 116/2016/NĐ-CP</t>
  </si>
  <si>
    <t>Hỗ trợ kinh phí ăn trưa đối với trẻ em mẫu giáo và chính sách đối với giáo viên mầm non; Chính sách ưu tiên đối với học sinh mẫu giáo, học sinh dân tộc rất ít người</t>
  </si>
  <si>
    <t>Hỗ trợ kinh phí ăn trưa đối với trẻ em mẫu giáo và chính sách đối với giáo viên mầm non</t>
  </si>
  <si>
    <t>Tập trung tại ngân sách tỉnh</t>
  </si>
  <si>
    <t>Chính sách ưu tiên đối với học sinh mẫu giáo, học sinh dân tộc rất ít người</t>
  </si>
  <si>
    <t>Học bổng học sinh dân tộc nội trú theo Quyết định số 82/2006/QĐ-TTg ngày 14/04/2006 của Thủ tướng chính phủ (Sở Giáo dục và Đào tạo)</t>
  </si>
  <si>
    <t>Học bổng và phương tiện học tập cho học sinh khuyết tật theo TTLT số  42/2013/TTLT--BGDĐT-BLĐTBXH-BTC ngày 31/12/2013</t>
  </si>
  <si>
    <t>Hỗ trợ kinh phí đào tạo cán bộ quân sự cấp xã; kinh phí đào tạo cán bộ cơ sở vùng Tây Nguyên; Kinh phí thực hiện đề án giảm thiểu hôn nhân cận huyết</t>
  </si>
  <si>
    <t xml:space="preserve">Hỗ trợ đào tạo cán bộ cơ sở vùng Tây Nguyên </t>
  </si>
  <si>
    <t>Kinh phí thực hiện Đề án giảm thiểu tình trạng tảo hôn và hôn nhân cận huyết thống trong đồng bào dân tộc thiểu số theo QĐ 498/QĐ-TTg</t>
  </si>
  <si>
    <t xml:space="preserve">Cấp kinh phí trực tiếp vể Bảo hiểm Xã hội tỉnh </t>
  </si>
  <si>
    <t>Hỗ trợ kinh phí mua thẻ BHYT cho các đối tượng cựu chiến binh, thanh niên xung phong, dân công hỏa tuyến</t>
  </si>
  <si>
    <t>Sở Lao động Thương binh và Xã hội</t>
  </si>
  <si>
    <t xml:space="preserve">Hỗ trợ kinh phí mua thẻ BHYT cho các đối tượng hộ cận nghèo, hộ làm nông nghiệp có mức sống trung bình, hiến tạng (Cấp KP trực tiếp vể Bảo hiểm Xã hội tỉnh) </t>
  </si>
  <si>
    <t>+ Cận nghèo</t>
  </si>
  <si>
    <t>+ Nông lâm ngư nghiệp</t>
  </si>
  <si>
    <t>+ Hiến tạng</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</si>
  <si>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</si>
  <si>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12.1</t>
  </si>
  <si>
    <t>12.2</t>
  </si>
  <si>
    <t>12.3</t>
  </si>
  <si>
    <t>12.4</t>
  </si>
  <si>
    <t>Công ty cổ phần Sâm Ngọc Linh Kon Tum</t>
  </si>
  <si>
    <t>Công ty TNHH MTV cao su Kon Tum</t>
  </si>
  <si>
    <t>Công ty TNHH MTV Cao su Chư Mom Ray</t>
  </si>
  <si>
    <t>Công ty cổ phần cao su Sa Thầy</t>
  </si>
  <si>
    <t>Kinh phí nâng cấp đô thị; Hỗ trợ kinh phí thực hiện đề án tăng cường công tác quản lý khai thác gỗ rừng tự nhiên giai đoạn 2014 - 2020; Hỗ trợ kinh phí sản phẩm, dịch vụ công ích thủy lợi.</t>
  </si>
  <si>
    <t>13.1</t>
  </si>
  <si>
    <t>Hỗ trợ kinh phí thực hiện đề án tăng cường công tác quản lý khai thác gỗ rừng tự nhiên giai đoạn 2014 - 2020</t>
  </si>
  <si>
    <t>Công ty TNHH MTV Lâm nghiệp KonpLong</t>
  </si>
  <si>
    <t>13.2</t>
  </si>
  <si>
    <t>BQL khai thác công trình thủy lợi tỉnh</t>
  </si>
  <si>
    <t>Dự án hoàn thiện, hiện đại hóa hồ sơ, bản đồ địa giới hành chính (Sở Nội vụ thực hiện)</t>
  </si>
  <si>
    <t>Bộ chỉ huy Bộ đội biên phòng tỉnh Kon Tum</t>
  </si>
  <si>
    <t>Kinh phí quản lý, bảo trì đường bộ (Qũy bảo trì đường bộ tỉnh thực hiện)</t>
  </si>
  <si>
    <t>16.1</t>
  </si>
  <si>
    <t>Hỗ trợ trạm kiểm soát tải trọng xe số 54 (Thanh tra Sở Giao thông vận tải)</t>
  </si>
  <si>
    <t>Sửa chữa các tuyến đường giao thông bị hư hỏng, xuống cấp</t>
  </si>
  <si>
    <t>Sửa chữa nền, mặt đường, công trình thoát nước, ATGT đoạn từ Km54+500 - Km62, tỉnh lộ 671</t>
  </si>
  <si>
    <t>Sửa chữa nền, mặt đường, công trình thoát nước, ATGT đoạn từ Km6 - Km20, đường tái định cư thủy điện PleiKrông</t>
  </si>
  <si>
    <t>Đề án phát triển KTXH vùng dân tộc rất ít người; Kinh phí thực hiện Quyết định 2085, 2086 của Thủ tướng Chính phủ</t>
  </si>
  <si>
    <t>Kinh phí thực hiện Quyết định 2086/QĐ-TTg, ngày 31/10/2016 của Thủ tướng Chính phủ</t>
  </si>
  <si>
    <t>Hoạt động giáo dục nghề nghiệp (Trường cao đẳng Cộng đồng tỉnh Kon Tum thực hiện)</t>
  </si>
  <si>
    <t>Phát triển hệ thống thông tin thị trường lao động</t>
  </si>
  <si>
    <t>Nâng cao năng lực và hiệu quả quản lý về an toàn vệ sinh lao động</t>
  </si>
  <si>
    <t>Tuyên truyền, huấn luyện giáo dục nâng cao nhận thức, kỹ năng và sự tuân thủ PL về an toàn VSLĐ</t>
  </si>
  <si>
    <t xml:space="preserve"> Chương trình mục tiêu Phát triển hệ thống Trợ giúp xã hội</t>
  </si>
  <si>
    <t>Đào tạo, tập huấn nâng cao năng lực cho CBNV CTXH và tâm thần; nghiên cứu, ĐGGS cơ sở dữ liệu truyền thông (Sở lao động TB và XH thực hiện)</t>
  </si>
  <si>
    <t>Hỗ trợ trang bị CSVC, duy trì hoạt động cung cấp và kết nối dịch vụ bảo vệ trẻ em cho TT công tác XH trẻ em hoặc hợp phần trẻ em trong TT CTXH (Sở Lao động TB và XH thực hiện)</t>
  </si>
  <si>
    <t>Nâng cấp và duy trì hoạt động tổng đài điện thoại quốc gia và mạng lưới kết nối (Sở Lao động TB và XH thực hiện)</t>
  </si>
  <si>
    <t>XD triển khai thực hiện kế hoạch hỗ trợ, can thiệp các trường hợp trẻ em bị xâm hại hoặc có nguy cơ bị bạo lực, bóc lột, bỏ rơi và TE có hoàn cảnh ĐB.</t>
  </si>
  <si>
    <t>Nâng cao năng lực quản lý, cung cấp dịch vụ BVTE, năng lực của cha mẹ, người CSTE và TE về BVTE</t>
  </si>
  <si>
    <t>XD và hoàn thiện sở dữ liệu về bảo vệ trẻ em</t>
  </si>
  <si>
    <t>Truyền thông nâng cao nhận thức về bình đẳng giới</t>
  </si>
  <si>
    <t xml:space="preserve"> + Ban Dân tộc</t>
  </si>
  <si>
    <t>Nâng cao năng lực và hiệu quả quản lý NN về bình đẳng giới (Sở Lao động TB và XH thực hiện)</t>
  </si>
  <si>
    <t xml:space="preserve"> + Sở Lao động TB và XH</t>
  </si>
  <si>
    <t>Dự án 8: Theo dõi, giám sát, truyền thông</t>
  </si>
  <si>
    <t>Truyền thông  y tế</t>
  </si>
  <si>
    <t>Truyền thông TP</t>
  </si>
  <si>
    <t>Chương trình mục tiêu phát triển văn hóa (Sở Văn hóa Thể thao và Du lịch thực hiện)</t>
  </si>
  <si>
    <t>Dự án bảo tồn và phát huy giá trị di sản văn hóa</t>
  </si>
  <si>
    <t>Chống xuống cấp tu bổ di tích</t>
  </si>
  <si>
    <t>Bảo tồn lễ hội truyền thống các dân tộc thiểu số Việt Nam</t>
  </si>
  <si>
    <t xml:space="preserve">Dự án tăng cường đầu tư XD, phát triển hệ thống thiết chế văn hóa </t>
  </si>
  <si>
    <t>Cấp sách cho hệ thống Thư viện cấp tỉnh</t>
  </si>
  <si>
    <t>Cấp sản phẩm văn hóa cho đồng bào dân tộc thiểu số, các xã khu vực III, các trường dân tộc nội trú</t>
  </si>
  <si>
    <t>Chương trình mục tiêu đảm bảo trật tự ATGT, phòng cháy, chữa cháy; phòng chống tội phạm, ma túy</t>
  </si>
  <si>
    <t>Khoán bảo vệ rừng</t>
  </si>
  <si>
    <t>Quản lý bảo vệ rừng đặc dụng</t>
  </si>
  <si>
    <t>Hỗ trợ phát triển cộng đồng vùng đệm rừng đặc dụng</t>
  </si>
  <si>
    <t>Công ty TNHH MTV lâm nghiệp Ia H'Drai</t>
  </si>
  <si>
    <t>Giao nhiệm vụ công ích (khoán bảo vệ rừng)</t>
  </si>
  <si>
    <t>Chi cục kiểm lâm</t>
  </si>
  <si>
    <t>Hoạt động đặc thù (điểm b, khoản 1, điều 14, Thông tư só 62/2018/TT-BTC ngày 30/7/2018)</t>
  </si>
  <si>
    <t>Hỗ trợ bảo vệ rừng giao hộ gia đình xã Mô Rai</t>
  </si>
  <si>
    <t>Hỗ trợ bảo vệ rừng giao hộ gia đình xã Ia Dal</t>
  </si>
  <si>
    <t>Hỗ trợ bảo vệ rừng cộng đồng thôn Vi Chư Ring</t>
  </si>
  <si>
    <t>Hỗ trợ bảo vệ rừng cộng đồng các thôn thuộc xã Pờ Ê</t>
  </si>
  <si>
    <t>Hỗ trợ quản lý bảo vệ rừng</t>
  </si>
  <si>
    <t>Hỗ trợ gạo trồng rừng thay thế nuong rẫy</t>
  </si>
  <si>
    <t xml:space="preserve"> Chương trình mục tiêu Tái cơ cấu kinh tế nông nghiệp và phòng chống giảm nhẹ thiên tai, ổn định đời sống dân cư (Sở Nông nghiệp và PTNT thực hiện)</t>
  </si>
  <si>
    <t>Chương trình mục tiêu Giáo dục vùng núi, vùng dân tộc thiểu số, vùng khó khăn (Tăng cường cơ sở vật chất, sảa chữa nâng cấp các trường dân tộc bán trú… - Sở Giáo dục và đào tạo thực hiện)</t>
  </si>
  <si>
    <t>Kinh phí hỗ trợ an ninh, quốc phòng</t>
  </si>
  <si>
    <t>Kinh phí phát quang đường thông tầm nhìn biên giới; xây dựng vật đánh dấu đường biên giới - Bộ chỉ huy bộ đội biên phòng tỉnh thực hiện</t>
  </si>
  <si>
    <t>TỔNG CHI NGÂN SÁCH ĐỊA PHƯƠNG (BAO GỒM BỘI CHI NSĐP)</t>
  </si>
  <si>
    <t>A.2</t>
  </si>
  <si>
    <t>CHI TỪ NGUỒN BỘI CHI NSĐP</t>
  </si>
  <si>
    <t>Chi từ nguồn bội chi NSĐP</t>
  </si>
  <si>
    <t>DỰ TOÁN CHI ĐẦU TƯ PHÁT TRIỂN CỦA NGÂN SÁCH CẤP TỈNH CHO TỪNG CƠ QUAN, TỔ CHỨC THEO LĨNH VỰC NĂM 2020</t>
  </si>
  <si>
    <t>anh 11-12-2019</t>
  </si>
  <si>
    <t>Sở Công thương</t>
  </si>
  <si>
    <t xml:space="preserve">Đối ứng Tiểu dự án 2-Cấp điện nông thôn từ lưới điện quốc gia tỉnh Kon Tum giai đoạn 2018-2020 - EU tài trợ </t>
  </si>
  <si>
    <t>Đối ứng dự án Chăm sóc sức khỏe nhân dân các tỉnh Tây Nguyên giai đoạn 2</t>
  </si>
  <si>
    <t>Trạm y tế xã Ngọc Linh huyện Đăk Glei</t>
  </si>
  <si>
    <t>Sở Khoa học và Công nghệ</t>
  </si>
  <si>
    <t>Nâng cao năng lực ứng dụng công nghệ cao trong sản xuất nông nghiệp tại thành phố Kon Tum</t>
  </si>
  <si>
    <t xml:space="preserve">Hội trường Báo Kon Tum và các hạng mục phụ trợ </t>
  </si>
  <si>
    <t>Đầu tư cơ sở vật chất phục vụ công tác đào tạo, bồi dưỡng tại Trường Chính trị tỉnh Kon Tum</t>
  </si>
  <si>
    <t>Sửa chữa và nâng cao an toàn đập</t>
  </si>
  <si>
    <t>Mở rông trạm bơm Vinh Quang đảm bảo tưới cho cánh đồng Cà Tiên</t>
  </si>
  <si>
    <t>Ban quản lý Khu kinh tế tỉnh</t>
  </si>
  <si>
    <t>Hệ thống xử lý nước thải tập trung Khu Công nghiệp Sao Mai (giai đoạn 1)</t>
  </si>
  <si>
    <t>Trung tâm Phát triển quỹ đất tỉnh</t>
  </si>
  <si>
    <t>Dự án đầu tư chỉnh trang đô thị, tạo quỹ đất để thực hiện quy hoạch Khu phức hợp đô thị tại Phường Quang Trung, thành phố Kon Tum, tỉnh Kon Tum</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</si>
  <si>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</si>
  <si>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</si>
  <si>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Chuẩn bị đầu tư các dự án khác</t>
  </si>
  <si>
    <t>Bố trí đầu tư các dự án do tỉnh quản lý</t>
  </si>
  <si>
    <t>Đường hầm Sở chỉ huy cơ bản huyện Ngọc Hồi</t>
  </si>
  <si>
    <t>Thao trường bắn, thao trường huấn luyện cấp tỉnh Đăk Rơ Nga</t>
  </si>
  <si>
    <t>Dự án xây dựng điểm chốt chiến đấu dân quân thường trực tại xã Bờ Y, huyện Ngọc Hồi</t>
  </si>
  <si>
    <t>UBND huyện Đăk Tô</t>
  </si>
  <si>
    <t>Bãi xử lý rác thải huyện Đăk Tô</t>
  </si>
  <si>
    <t>DANH MỤC CÁC CHƯƠNG TRÌNH, DỰ ÁN SỬ DỤNG VỐN NGÂN SÁCH NHÀ NƯỚC NĂM 2020</t>
  </si>
  <si>
    <t>Danh mục dự án</t>
  </si>
  <si>
    <t>Chủ đầu tư</t>
  </si>
  <si>
    <t>Mã dự án</t>
  </si>
  <si>
    <t>Mã ngành kinh tế</t>
  </si>
  <si>
    <t>Địa điểm XD</t>
  </si>
  <si>
    <t>Thời gian KC-HT</t>
  </si>
  <si>
    <t xml:space="preserve">Quyết định đầu tư </t>
  </si>
  <si>
    <t>Lũy kế vốn đã bố trí đến hết kế hoạch năm 2019</t>
  </si>
  <si>
    <t>Kế hoạch năm trung hạn 5 năm giai đoạn 2016 - 2020</t>
  </si>
  <si>
    <t>Kế hoạch trung hạn đã giao đến hết năm 2019</t>
  </si>
  <si>
    <t>Nhu cầu kế hoạch năm 2020</t>
  </si>
  <si>
    <t>Kế hoạch năm 2020</t>
  </si>
  <si>
    <t>Số quyết định; ngày, tháng, năm ban hành</t>
  </si>
  <si>
    <t>Trong NSĐP</t>
  </si>
  <si>
    <t>Thu hồi các khoản vốn ứng trước</t>
  </si>
  <si>
    <t>Thanh toán nợ XDCB</t>
  </si>
  <si>
    <t>PHÂN CÂP CHO NGÂN SÁCH CẤP HUYỆN</t>
  </si>
  <si>
    <t>Phân cấp cân đối theo tiêu chí quy định tại NQ 24/2015/NQ-HĐND</t>
  </si>
  <si>
    <t>UBND huyện Đăk Hà</t>
  </si>
  <si>
    <t>Tu Mơ Rông</t>
  </si>
  <si>
    <t>UBND huyện Ngọc Hồi</t>
  </si>
  <si>
    <t>Sa Thầy</t>
  </si>
  <si>
    <t>UBND huyện Kon Rẫy</t>
  </si>
  <si>
    <t>Kon Plong</t>
  </si>
  <si>
    <t xml:space="preserve">Phân cấp đầu tư vùng kinh tế động lực </t>
  </si>
  <si>
    <t>Hỗ trợ đầu tư các xã điểm về đích đạt chuẩn nông thôn mới đến năm 2020</t>
  </si>
  <si>
    <t>Phân cấp đầu tư các công trình cấp bách</t>
  </si>
  <si>
    <t xml:space="preserve">Huyện Đăk Hà </t>
  </si>
  <si>
    <t xml:space="preserve">Huyện Ia Hdrai </t>
  </si>
  <si>
    <t>Kon Tẫy</t>
  </si>
  <si>
    <t>CHI NGÂN SÁCH TỈNH</t>
  </si>
  <si>
    <t>495-28/02/2018</t>
  </si>
  <si>
    <t>1352-02/12/2019</t>
  </si>
  <si>
    <t>1190-30/10/2018</t>
  </si>
  <si>
    <t>BQL khai thác các công trình thủy lợi</t>
  </si>
  <si>
    <t>Ban quản lý đầu tư xây dựng các công trình Nông nghiệp và PTNT</t>
  </si>
  <si>
    <t>1211/31/10/2018</t>
  </si>
  <si>
    <t>Bố trí trả nợ quyết toán dự án hoàn thành</t>
  </si>
  <si>
    <t>072</t>
  </si>
  <si>
    <t>011</t>
  </si>
  <si>
    <t>302-04/4/2019</t>
  </si>
  <si>
    <t>Bộ Chỉ huy quân sự tỉnh</t>
  </si>
  <si>
    <t>2020-</t>
  </si>
  <si>
    <t>463-09/5/2019</t>
  </si>
  <si>
    <t>854-30/8/17</t>
  </si>
  <si>
    <t>204-27/02/2019</t>
  </si>
  <si>
    <t>206-27/02/2019</t>
  </si>
  <si>
    <t>205-27/02/2019</t>
  </si>
  <si>
    <t>241-25/9/2019</t>
  </si>
  <si>
    <t>257-21/3/2019</t>
  </si>
  <si>
    <t>1055-30/10/2015</t>
  </si>
  <si>
    <t>Đài Phát thanh và truyền hình tỉnh</t>
  </si>
  <si>
    <t>Đầu tư hệ thống máy phát thanh FM 10kw và thiết bị phụ trợ</t>
  </si>
  <si>
    <t>685-16/8/2019</t>
  </si>
  <si>
    <t>1217-31/10/2019</t>
  </si>
  <si>
    <t>Nguồn thu tiền sử dụng đất theo mức vốn cân đối của Bộ Tài chính</t>
  </si>
  <si>
    <t>c.</t>
  </si>
  <si>
    <t>Quỹ phát triển đất</t>
  </si>
  <si>
    <t>d.</t>
  </si>
  <si>
    <t>Bố trí đầu tư các dự án do cấp tỉnh quản lý</t>
  </si>
  <si>
    <t>Nguồn thu tiền sử dụng đất, tài sản trên đất, thuê đất từ các dự án có sử dụng đất tỉnh giao tăng thêm</t>
  </si>
  <si>
    <t>Lĩnh vực giáo dục</t>
  </si>
  <si>
    <t>092</t>
  </si>
  <si>
    <t>1343-29/11/2018</t>
  </si>
  <si>
    <t>1003-29/12/15</t>
  </si>
  <si>
    <t>2018-2020</t>
  </si>
  <si>
    <t>1219-31/10/2019</t>
  </si>
  <si>
    <t>III.3</t>
  </si>
  <si>
    <t>Lĩnh vực công cộng và phúc lợi xã hội</t>
  </si>
  <si>
    <t>Sở Văn hóa, thể thao và du lịch</t>
  </si>
  <si>
    <t>2019- 2020</t>
  </si>
  <si>
    <t xml:space="preserve">Chưa phân bổ chi tiết </t>
  </si>
  <si>
    <t>Đường GTNT Măng Lây đi thôn Ngọc Ring</t>
  </si>
  <si>
    <t>Xã Đăk Ring</t>
  </si>
  <si>
    <t>1289; 14/11/2019</t>
  </si>
  <si>
    <t>Thủy lợi Măng Tiang, thôn Kon Du, xã Măng Cành</t>
  </si>
  <si>
    <t>1291; 14/11/2019</t>
  </si>
  <si>
    <t>Đường giao thông nối tiếp từ đường ĐĐT02 đi cầu Drai</t>
  </si>
  <si>
    <t>Xã Ia Tơi</t>
  </si>
  <si>
    <t>576; 
07/6/2019</t>
  </si>
  <si>
    <t>Đường giao thông từ Cầu Drai đến đường tuần tra biên giới tại khu vực Hồ Le (Đoạn Km3+426,82 - Km6+475,67)</t>
  </si>
  <si>
    <t xml:space="preserve">7770340
</t>
  </si>
  <si>
    <t>Xã Ia Đal</t>
  </si>
  <si>
    <t>578; 
07/6/2019</t>
  </si>
  <si>
    <t>Hồ chứa nước số 2 trung tâm hành chính huyện</t>
  </si>
  <si>
    <t>881; 
23/8/2019</t>
  </si>
  <si>
    <t>Công trình Thủy lợi Hồ chứa nước xã IV (thôn 1, thôn 2, xã Ia Đal, huyện Ia H'Drai)</t>
  </si>
  <si>
    <t>880; 
23/8/2019</t>
  </si>
  <si>
    <t>7192792</t>
  </si>
  <si>
    <t>Xã Sa Bình, Ya Ly</t>
  </si>
  <si>
    <t>1409;
 09/11/2009</t>
  </si>
  <si>
    <t>Đường từ thôn 4 đi thôn 11, xã Đăk Tờ Re</t>
  </si>
  <si>
    <t>906a;
28/9/2012</t>
  </si>
  <si>
    <t>Cầu treo thôn 6 xã Đăk Tờ Re huyện Kon Rẫy (Hạng mục: Cầu và đường hai đầu cầu)</t>
  </si>
  <si>
    <t>947;
05/10/2012</t>
  </si>
  <si>
    <t>Trường THCS xã Tân Lập. Hạng mục: Nhà ở bán trú cho học sinh 04 phòng</t>
  </si>
  <si>
    <t>7406810</t>
  </si>
  <si>
    <t>073</t>
  </si>
  <si>
    <t>Xã Tân Lập</t>
  </si>
  <si>
    <t>1051a;
30/10/2012</t>
  </si>
  <si>
    <t>Trường mầm non Hoa Hồng, xã Đăk Tờ Re</t>
  </si>
  <si>
    <t>7406816</t>
  </si>
  <si>
    <t>071</t>
  </si>
  <si>
    <t>1052a;
30/10/2012</t>
  </si>
  <si>
    <t>Xã Đăk Ruồng</t>
  </si>
  <si>
    <t>1044;
25/10/2012</t>
  </si>
  <si>
    <t>Đường đi khu dân cư thôn 5 - thôn 6, xã Đăk Kôi</t>
  </si>
  <si>
    <t>908a;
28/9/2012</t>
  </si>
  <si>
    <t>6.</t>
  </si>
  <si>
    <t>283</t>
  </si>
  <si>
    <t>1040;
25/10/2012</t>
  </si>
  <si>
    <t>Xã Đăk Kroong</t>
  </si>
  <si>
    <t>Trường mầm non xã Đăk Môn (Hạng muc: 08 phòng học tại 08 điểm trường)</t>
  </si>
  <si>
    <t>DỰ TOÁN CHI NGÂN SÁCH CẤP TỈNH 
CHO TỪNG CƠ QUAN, TỔ CHỨC THEO LĨNH VỰC NĂM 2020</t>
  </si>
  <si>
    <t>Chi đầu tư phát triển (Không kể chương trình mục tiêu quốc gia</t>
  </si>
  <si>
    <t>Chi thường xuyên (không kể chương trình mục tiêu quốc gia)</t>
  </si>
  <si>
    <t>Chi trả nợ lãi vay</t>
  </si>
  <si>
    <t>Chi bổ sung Quỹ dự trữ tài chính</t>
  </si>
  <si>
    <t xml:space="preserve">Chi từ nguồn tăng thu; kể cả xác định 50% thực hiện CCTL theo quy định các dự án khai thác quỹ đất so với dự toán Trung ương giao </t>
  </si>
  <si>
    <t>Chi dự phòng ngân sách</t>
  </si>
  <si>
    <t>Chi đầu tư từ nguồn bội chi NSĐP</t>
  </si>
  <si>
    <t>Chi Chương trình MTQG</t>
  </si>
  <si>
    <t>Trung ương bổ sung mục tiêu</t>
  </si>
  <si>
    <t>Chi chuyển nguồn sang ngân sách năm sau</t>
  </si>
  <si>
    <t>TỔNG CỘNG</t>
  </si>
  <si>
    <t xml:space="preserve">TỔNG CHI CÂN ĐỐI NGÂN SÁCH TỈNH (BAO GỒM CẢ BỘI CHI) </t>
  </si>
  <si>
    <t>18</t>
  </si>
  <si>
    <t>20</t>
  </si>
  <si>
    <t>Chi SN NLN, thủy lợi</t>
  </si>
  <si>
    <t>Chi SN giao thông</t>
  </si>
  <si>
    <t>Chi SN kinh tế</t>
  </si>
  <si>
    <t>Chi SN môi trường</t>
  </si>
  <si>
    <t>Chi SN giáo dục-đào tạo</t>
  </si>
  <si>
    <t>Chi BC tăng thêm 2018, đối ứng CTMT, sắp xếp các trường ĐT, khác</t>
  </si>
  <si>
    <t>Chi đào tạo bồi dưỡng CBCC, hỗ trợ đào tạo, thu hút cán bộ</t>
  </si>
  <si>
    <t>Chi SN y tế</t>
  </si>
  <si>
    <t>Chi SN văn hóa</t>
  </si>
  <si>
    <t>Chi SN thể dục thể thao</t>
  </si>
  <si>
    <t>Chi SN đảm bảo xã hội</t>
  </si>
  <si>
    <t>1.12</t>
  </si>
  <si>
    <t>Chi SN khoa học công nghệ</t>
  </si>
  <si>
    <t>1.13</t>
  </si>
  <si>
    <t>1.14</t>
  </si>
  <si>
    <t>1.15</t>
  </si>
  <si>
    <t>Chi SN bảo vệ môi trường</t>
  </si>
  <si>
    <t>1.16</t>
  </si>
  <si>
    <t>1.17</t>
  </si>
  <si>
    <t>1.18</t>
  </si>
  <si>
    <t>Truờng Cao đẳng kinh tế cộng đồng</t>
  </si>
  <si>
    <t>1.19</t>
  </si>
  <si>
    <t>1.20</t>
  </si>
  <si>
    <t xml:space="preserve"> Đài phát thanh - Truyền hình</t>
  </si>
  <si>
    <t>1.21</t>
  </si>
  <si>
    <t>1.22</t>
  </si>
  <si>
    <t>1.23</t>
  </si>
  <si>
    <t>Đoàn ra đoàn vào</t>
  </si>
  <si>
    <t>1.24</t>
  </si>
  <si>
    <t>1.25</t>
  </si>
  <si>
    <t>1.26</t>
  </si>
  <si>
    <t>1.27</t>
  </si>
  <si>
    <t>1.28</t>
  </si>
  <si>
    <t>1.29</t>
  </si>
  <si>
    <t>1.30</t>
  </si>
  <si>
    <t>1.31</t>
  </si>
  <si>
    <t>1.32</t>
  </si>
  <si>
    <t>1.33</t>
  </si>
  <si>
    <t>1.34</t>
  </si>
  <si>
    <t>1.35</t>
  </si>
  <si>
    <t>Hội nạn nhân chất độc da cam/dioxin</t>
  </si>
  <si>
    <t>1.36</t>
  </si>
  <si>
    <t>Hội bảo trợ người khuyết tật và trẻ mồ côi</t>
  </si>
  <si>
    <t>1.37</t>
  </si>
  <si>
    <t>1.38</t>
  </si>
  <si>
    <t>1.39</t>
  </si>
  <si>
    <t>1.40</t>
  </si>
  <si>
    <t xml:space="preserve">Liên hiệp hội khoa học và kỹ thuật </t>
  </si>
  <si>
    <t>1.41</t>
  </si>
  <si>
    <t>1.42</t>
  </si>
  <si>
    <t>1.43</t>
  </si>
  <si>
    <t>1.44</t>
  </si>
  <si>
    <t>1.45</t>
  </si>
  <si>
    <t>1.46</t>
  </si>
  <si>
    <t>1.47</t>
  </si>
  <si>
    <t>1.48</t>
  </si>
  <si>
    <t>1.49</t>
  </si>
  <si>
    <t>1.50</t>
  </si>
  <si>
    <t>Công ty CP cấp nước Kon Tum (KP chúc Tết)</t>
  </si>
  <si>
    <t>1.51</t>
  </si>
  <si>
    <t>Công đoàn viên chức tỉnh</t>
  </si>
  <si>
    <t>1.52</t>
  </si>
  <si>
    <t>Chi mua sắm, sửa chữa lớn xe ô tô, nhà làm việc</t>
  </si>
  <si>
    <t>Văn phòng Tỉnh ủy</t>
  </si>
  <si>
    <t>2.4</t>
  </si>
  <si>
    <t>2.5</t>
  </si>
  <si>
    <t>Đảng ủy khối các cơ quan tỉnh</t>
  </si>
  <si>
    <t>2.6</t>
  </si>
  <si>
    <t>Phân bổ khi có chủ trương cấp thẩm quyền</t>
  </si>
  <si>
    <t>2.7</t>
  </si>
  <si>
    <t>Tiết kiệm 10%</t>
  </si>
  <si>
    <t>KP lập các Quy hoạch theo NQ 69/TW  (phân bổ cụ thể khi có chủ trương cấp thẩm quyền)</t>
  </si>
  <si>
    <t xml:space="preserve">Cấp vốn ủy thác, bù lãi suất theo NQ  HĐND </t>
  </si>
  <si>
    <t>Bổ sung vốn ủy thác cho vay hộ nghèo qua NHCS tỉnh</t>
  </si>
  <si>
    <t>KP Đại hội Đảng các cấp ở địa phương  (tạm giao, phân bổ kết hợp nguồn  TW bổ sung trong năm)</t>
  </si>
  <si>
    <t>Chi hoạt động phạt vi phạm hành chính, thanh tra</t>
  </si>
  <si>
    <t>Quỹ hỗ trợ nông dân</t>
  </si>
  <si>
    <t>7.6</t>
  </si>
  <si>
    <t>Các nhiệm vụ phân bổ khi kế hoạch, đề án được phê duyệt</t>
  </si>
  <si>
    <t>Đối ứng CNTT nâng cấp công thông tin điện tử; kinh phí CNTT liên quan khác,…</t>
  </si>
  <si>
    <t>KP tham gia các sự kiện thu hút đầu tư, tổ chức các ngày lễ lớn trong năm, tổ chức tuần lễ văn hóa,... (triển khai khi có KH UB)</t>
  </si>
  <si>
    <t>KP hoạt động Trụ sở hành chính mới (phân bổ khi trụ sở đi vào hoạt động)</t>
  </si>
  <si>
    <t xml:space="preserve">KP thực hiện đối ứng các DA, ĐA đang chờ cấp thẩm quyền phê duyệt (Đề án xây dựng hệ thống thông tin dữ liệu về công tác dân tộc;Đề án số hoá triển khai truyền hình mặt đất; biên soạn lịch sử; đối ứng nông thôn mới…) và nhiệm vụ khác </t>
  </si>
  <si>
    <t>Nguồn thực hiện CCTL SN khác</t>
  </si>
  <si>
    <t>Chi bổ sung Quỹ dự trữ tài chính địa phương</t>
  </si>
  <si>
    <t>Chi từ nguồn tăng thu; kể cả xác định 50% thực hiện CCTL theo quy định các dự án khai thác quỹ đất so với dự toán Trung ương giao (phân bổ cho các dự án, nhiệm vụ theo tiến độ nguồn thu thực tế)</t>
  </si>
  <si>
    <t>Chi đầu tư từ nguồn bội chi ngân sách địa phương</t>
  </si>
  <si>
    <t>Chi từ nguồn bổ sung có mục tiêu từ ngân sách trung ương để thực hiện các Chương trình mục tiêu quốc gia, Chương trình mục tiêu và nhiệm vụ khác</t>
  </si>
  <si>
    <t>Chi từ nguồn hỗ trợ vốn sự nghiệp thực hiện các chế độ, chính sách theo  quy định và một số chương trình mục tiêu</t>
  </si>
  <si>
    <t>Hội Văn học nghệ thuật</t>
  </si>
  <si>
    <t>Hội Liên hiệp phụ nữ</t>
  </si>
  <si>
    <t>Sở Giáo dục Đào tạo</t>
  </si>
  <si>
    <t>Trường Cao đẳng cộng đồng Kon Tum</t>
  </si>
  <si>
    <t>2.8</t>
  </si>
  <si>
    <t>2.9</t>
  </si>
  <si>
    <t>2.10</t>
  </si>
  <si>
    <t>BHXH tỉnh</t>
  </si>
  <si>
    <t>2.11</t>
  </si>
  <si>
    <t>Sở Lao động TBXH</t>
  </si>
  <si>
    <t>2.12</t>
  </si>
  <si>
    <t>Công ty TNHH MTV Lâm nghiệp Đăk Glei</t>
  </si>
  <si>
    <t>2.13</t>
  </si>
  <si>
    <t>2.14</t>
  </si>
  <si>
    <t>2.15</t>
  </si>
  <si>
    <t>2.16</t>
  </si>
  <si>
    <t>2.17</t>
  </si>
  <si>
    <t>Công ty TNHH MTV Lâm nghiệp Kon Plong</t>
  </si>
  <si>
    <t>2.18</t>
  </si>
  <si>
    <t>2.19</t>
  </si>
  <si>
    <t>Công ty Cổ phần Sâm Ngọc Linh Kon Tum</t>
  </si>
  <si>
    <t>2.20</t>
  </si>
  <si>
    <t>Công ty Cổ phần Đầu tư phát triển Duy Tân</t>
  </si>
  <si>
    <t>2.21</t>
  </si>
  <si>
    <t>2.22</t>
  </si>
  <si>
    <t>2.23</t>
  </si>
  <si>
    <t>Công ty Cổ phần cao su Sa Thầy</t>
  </si>
  <si>
    <t>2.24</t>
  </si>
  <si>
    <t>2.25</t>
  </si>
  <si>
    <t>2.26</t>
  </si>
  <si>
    <t>Ban An toàn giao thông tỉnh</t>
  </si>
  <si>
    <t>2.27</t>
  </si>
  <si>
    <t>2.28</t>
  </si>
  <si>
    <t>2.29</t>
  </si>
  <si>
    <t>Ủy ban mặt trận tổ quốc Việt Nam tỉnh</t>
  </si>
  <si>
    <t>2.30</t>
  </si>
  <si>
    <t>2.31</t>
  </si>
  <si>
    <t>2.32</t>
  </si>
  <si>
    <t>2.33</t>
  </si>
  <si>
    <t>2.34</t>
  </si>
  <si>
    <t>Bộ chỉ huy bộ đội biên phòng</t>
  </si>
  <si>
    <t>2.35</t>
  </si>
  <si>
    <t>Quỹ bảo trì đường bộ tỉnh</t>
  </si>
  <si>
    <t>2.36</t>
  </si>
  <si>
    <t>2.37</t>
  </si>
  <si>
    <t>2.38</t>
  </si>
  <si>
    <t>2.39</t>
  </si>
  <si>
    <t>2.40</t>
  </si>
  <si>
    <t>BQL rừng phòng hộ Đăk Uy</t>
  </si>
  <si>
    <t>2.41</t>
  </si>
  <si>
    <t>2.42</t>
  </si>
  <si>
    <t>Chi cục Kiểm lâm</t>
  </si>
  <si>
    <t>2.43</t>
  </si>
  <si>
    <t>2.44</t>
  </si>
  <si>
    <t>Sở Tài nguyên môi trường</t>
  </si>
  <si>
    <t>2.45</t>
  </si>
  <si>
    <t>Nguồn tập trung NS tỉnh</t>
  </si>
  <si>
    <t>Chi thực hiện 02 chương trình mục tiêu quốc gia</t>
  </si>
  <si>
    <t>CT MTQG xây dựng nông thôn mới</t>
  </si>
  <si>
    <t>Sở Lao động, Thương binh và Xã hội</t>
  </si>
  <si>
    <t>Tỉnh Đoàn</t>
  </si>
  <si>
    <t>CT MTQG giảm nghèo bền vững</t>
  </si>
  <si>
    <t>Sở Thông tin và Truyền thông</t>
  </si>
  <si>
    <t>DỰ TOÁN CHI THƯỜNG XUYÊN NGÂN SÁCH CẤP TỈNH 
CHO TỪNG CƠ QUAN, TỔ CHỨC THEO LĨNH VỰC NĂM 2020</t>
  </si>
  <si>
    <t>Mã</t>
  </si>
  <si>
    <t>Chi thường xuyên (không kể CTMTQG)</t>
  </si>
  <si>
    <t>Chi CTMTQG (nguồn chi TX)</t>
  </si>
  <si>
    <t>Trung ương bổ sung mục tiêu (nguồn chi TX)</t>
  </si>
  <si>
    <t>Chi sự nghiệp y tế, dân số và gia đình</t>
  </si>
  <si>
    <t>Chi sự nghiệp văn hóa thông tin</t>
  </si>
  <si>
    <t>Chi TDTT</t>
  </si>
  <si>
    <t>Chi hoạt động kinh tế</t>
  </si>
  <si>
    <t>Chi hoạt động quản lý nhà nước, Đảng, đoàn thể</t>
  </si>
  <si>
    <t>Hoạt động KT khác</t>
  </si>
  <si>
    <t xml:space="preserve">Chi thường xuyên </t>
  </si>
  <si>
    <t>340</t>
  </si>
  <si>
    <t>280</t>
  </si>
  <si>
    <t>250</t>
  </si>
  <si>
    <t>070</t>
  </si>
  <si>
    <t>130</t>
  </si>
  <si>
    <t>370</t>
  </si>
  <si>
    <t>160</t>
  </si>
  <si>
    <t>220</t>
  </si>
  <si>
    <t>100</t>
  </si>
  <si>
    <t>190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</si>
  <si>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</si>
  <si>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</si>
  <si>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</si>
  <si>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</si>
  <si>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</si>
  <si>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</si>
  <si>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</si>
  <si>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</si>
  <si>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</si>
  <si>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</si>
  <si>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</si>
  <si>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</si>
  <si>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</si>
  <si>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</si>
  <si>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</si>
  <si>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</si>
  <si>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</si>
  <si>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</si>
  <si>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</si>
  <si>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</si>
  <si>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</si>
  <si>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</si>
  <si>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</si>
  <si>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</si>
  <si>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</si>
  <si>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</si>
  <si>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</si>
  <si>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</si>
  <si>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</si>
  <si>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</si>
  <si>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</si>
  <si>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428</t>
  </si>
  <si>
    <t>52</t>
  </si>
  <si>
    <t>VIII</t>
  </si>
  <si>
    <t>933</t>
  </si>
  <si>
    <t xml:space="preserve">Chi từ nguồn tăng thu các dự án khai thác quỹ đất so với dự toán Trung ương giao (phân bổ cho các dự án, nhiệm vụ theo tiến độ nguồn thu thực tế) </t>
  </si>
  <si>
    <t>CHI ĐẦU TƯ THỰC HIỆN CÁC CHƯƠNG TRÌNH MỤC TIÊU, NHIỆM VỤ</t>
  </si>
  <si>
    <t>(1)</t>
  </si>
  <si>
    <t>Ghi chú: (1) Chờ cấp có thẩm quyền phân bổ chi tiết cho các Chủ đầu tư thực hiện.</t>
  </si>
  <si>
    <t>Bội chi NSĐP</t>
  </si>
  <si>
    <t>DỰ TOÁN THU, SỐ BỔ SUNG VÀ DỰ TOÁN CHI CÂN ĐỐI NGÂN SÁCH TỪNG HUYỆN NĂM 2020</t>
  </si>
  <si>
    <r>
      <rPr>
        <sz val="11"/>
        <rFont val="Calibri"/>
        <family val="2"/>
        <scheme val="minor"/>
      </rPr>
      <t xml:space="preserve">Ghi chú: </t>
    </r>
    <r>
      <rPr>
        <i/>
        <sz val="11"/>
        <rFont val="Calibri"/>
        <family val="2"/>
        <scheme val="minor"/>
      </rPr>
      <t>(1) Bao gồm số thu thuế XNK trên địa bàn 270.000 triệu đồng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</si>
</sst>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0">
    <numFmt numFmtId="41" formatCode="_-* #,##0\ _₫_-;\-* #,##0\ _₫_-;_-* &quot;-&quot;\ _₫_-;_-@_-"/>
    <numFmt numFmtId="43" formatCode="_-* #,##0.00\ _₫_-;\-* #,##0.00\ _₫_-;_-* &quot;-&quot;??\ _₫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 &quot;€&quot;_-;\-* #,##0\ &quot;€&quot;_-;_-* &quot;-&quot;\ &quot;€&quot;_-;_-@_-"/>
    <numFmt numFmtId="170" formatCode="_-* #,##0\ _€_-;\-* #,##0\ _€_-;_-* &quot;-&quot;\ _€_-;_-@_-"/>
    <numFmt numFmtId="171" formatCode="_-* #,##0.00\ _€_-;\-* #,##0.00\ _€_-;_-* &quot;-&quot;??\ _€_-;_-@_-"/>
    <numFmt numFmtId="172" formatCode="&quot;£&quot;#,##0;\-&quot;£&quot;#,##0"/>
    <numFmt numFmtId="173" formatCode="&quot;£&quot;#,##0;[Red]\-&quot;£&quot;#,##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0_);_(* \(#,##0.00\);_(* \-??_);_(@_)"/>
    <numFmt numFmtId="179" formatCode="_(* #,##0_);_(* \(#,##0\);_(* \-??_);_(@_)"/>
    <numFmt numFmtId="180" formatCode="#,##0.0"/>
    <numFmt numFmtId="181" formatCode="[&lt;=9999999][$-1000000]###\-####;[$-1000000]\(#\)\ ###\-####"/>
    <numFmt numFmtId="182" formatCode="_(* #,##0_);_(* \(#,##0\);_(* &quot;-&quot;??_);_(@_)"/>
    <numFmt numFmtId="183" formatCode="#,##0_ ;\-#,##0\ "/>
    <numFmt numFmtId="184" formatCode="_ * #,##0_)\ &quot;$&quot;_ ;_ * \(#,##0\)\ &quot;$&quot;_ ;_ * &quot;-&quot;_)\ &quot;$&quot;_ ;_ @_ "/>
    <numFmt numFmtId="185" formatCode="#,##0.000"/>
    <numFmt numFmtId="186" formatCode="_(* #,##0.0_);_(* \(#,##0.0\);_(* &quot;-&quot;??_);_(@_)"/>
    <numFmt numFmtId="187" formatCode="_-* #,##0_-;\-* #,##0_-;_-* &quot;-&quot;??_-;_-@_-"/>
    <numFmt numFmtId="188" formatCode="_-&quot;$&quot;* #,##0_-;\-&quot;$&quot;* #,##0_-;_-&quot;$&quot;* &quot;-&quot;_-;_-@_-"/>
    <numFmt numFmtId="189" formatCode="_(&quot;£&quot;\ * #,##0_);_(&quot;£&quot;\ * \(#,##0\);_(&quot;£&quot;\ * &quot;-&quot;_);_(@_)"/>
    <numFmt numFmtId="190" formatCode="&quot;€&quot;###,0&quot;.&quot;00_);\(&quot;€&quot;###,0&quot;.&quot;00\)"/>
    <numFmt numFmtId="191" formatCode="&quot;\&quot;#,##0;[Red]&quot;\&quot;&quot;\&quot;\-#,##0"/>
    <numFmt numFmtId="192" formatCode="#.##00"/>
    <numFmt numFmtId="193" formatCode="_-* #,##0\ _F_-;\-* #,##0\ _F_-;_-* &quot;-&quot;\ _F_-;_-@_-"/>
    <numFmt numFmtId="194" formatCode="_-* #,##0\ &quot;F&quot;_-;\-* #,##0\ &quot;F&quot;_-;_-* &quot;-&quot;\ &quot;F&quot;_-;_-@_-"/>
    <numFmt numFmtId="195" formatCode="_-* #,##0&quot;$&quot;_-;_-* #,##0&quot;$&quot;\-;_-* &quot;-&quot;&quot;$&quot;_-;_-@_-"/>
    <numFmt numFmtId="196" formatCode="_-* #,##0\ &quot;$&quot;_-;\-* #,##0\ &quot;$&quot;_-;_-* &quot;-&quot;\ &quot;$&quot;_-;_-@_-"/>
    <numFmt numFmtId="197" formatCode="_-&quot;$&quot;* #,##0.00_-;\-&quot;$&quot;* #,##0.00_-;_-&quot;$&quot;* &quot;-&quot;??_-;_-@_-"/>
    <numFmt numFmtId="198" formatCode="_-&quot;ñ&quot;* #,##0_-;\-&quot;ñ&quot;* #,##0_-;_-&quot;ñ&quot;* &quot;-&quot;_-;_-@_-"/>
    <numFmt numFmtId="199" formatCode="0.0000"/>
    <numFmt numFmtId="200" formatCode="_-&quot;€&quot;* #,##0_-;\-&quot;€&quot;* #,##0_-;_-&quot;€&quot;* &quot;-&quot;_-;_-@_-"/>
    <numFmt numFmtId="201" formatCode="_-* ###,0&quot;.&quot;00_-;\-* ###,0&quot;.&quot;00_-;_-* &quot;-&quot;??_-;_-@_-"/>
    <numFmt numFmtId="202" formatCode="_-* #,##0.00\ _F_-;\-* #,##0.00\ _F_-;_-* &quot;-&quot;??\ _F_-;_-@_-"/>
    <numFmt numFmtId="203" formatCode="_ * #,##0.00_ ;_ * \-#,##0.00_ ;_ * &quot;-&quot;??_ ;_ @_ "/>
    <numFmt numFmtId="204" formatCode="_-* #,##0.00\ _V_N_D_-;\-* #,##0.00\ _V_N_D_-;_-* &quot;-&quot;??\ _V_N_D_-;_-@_-"/>
    <numFmt numFmtId="205" formatCode="_-* #,##0.00\ _V_N_Ñ_-;_-* #,##0.00\ _V_N_Ñ\-;_-* &quot;-&quot;??\ _V_N_Ñ_-;_-@_-"/>
    <numFmt numFmtId="206" formatCode="_-* #,##0.00_$_-;_-* #,##0.00_$\-;_-* &quot;-&quot;??_$_-;_-@_-"/>
    <numFmt numFmtId="207" formatCode="_(* ###,0&quot;.&quot;00_);_(* \(###,0&quot;.&quot;00\);_(* &quot;-&quot;??_);_(@_)"/>
    <numFmt numFmtId="208" formatCode="_-* #,##0.00\ _ñ_-;\-* #,##0.00\ _ñ_-;_-* &quot;-&quot;??\ _ñ_-;_-@_-"/>
    <numFmt numFmtId="209" formatCode="0.00000"/>
    <numFmt numFmtId="210" formatCode="#,##0.00\ &quot;F&quot;;\-#,##0.00\ &quot;F&quot;"/>
    <numFmt numFmtId="211" formatCode="&quot;$&quot;#,##0;[Red]\-&quot;$&quot;#,##0"/>
    <numFmt numFmtId="212" formatCode="_(&quot;$&quot;\ * #,##0_);_(&quot;$&quot;\ * \(#,##0\);_(&quot;$&quot;\ * &quot;-&quot;_);_(@_)"/>
    <numFmt numFmtId="213" formatCode="&quot;$&quot;#,##0.00;[Red]\-&quot;$&quot;#,##0.00"/>
    <numFmt numFmtId="214" formatCode="_-* #,##0\ &quot;ñ&quot;_-;\-* #,##0\ &quot;ñ&quot;_-;_-* &quot;-&quot;\ &quot;ñ&quot;_-;_-@_-"/>
    <numFmt numFmtId="215" formatCode="0.0000000"/>
    <numFmt numFmtId="216" formatCode="_(&quot;€&quot;* #,##0_);_(&quot;€&quot;* \(#,##0\);_(&quot;€&quot;* &quot;-&quot;_);_(@_)"/>
    <numFmt numFmtId="217" formatCode="_ * #,##0_ ;_ * \-#,##0_ ;_ * &quot;-&quot;_ ;_ @_ "/>
    <numFmt numFmtId="218" formatCode="_-* #,##0\ _V_N_D_-;\-* #,##0\ _V_N_D_-;_-* &quot;-&quot;\ _V_N_D_-;_-@_-"/>
    <numFmt numFmtId="219" formatCode="_-* #,##0\ _V_N_Ñ_-;_-* #,##0\ _V_N_Ñ\-;_-* &quot;-&quot;\ _V_N_Ñ_-;_-@_-"/>
    <numFmt numFmtId="220" formatCode="_-* #,##0_$_-;_-* #,##0_$\-;_-* &quot;-&quot;_$_-;_-@_-"/>
    <numFmt numFmtId="221" formatCode="_-* #,##0\ _$_-;\-* #,##0\ _$_-;_-* &quot;-&quot;\ _$_-;_-@_-"/>
    <numFmt numFmtId="222" formatCode="_-* #,##0\ _m_k_-;\-* #,##0\ _m_k_-;_-* &quot;-&quot;\ _m_k_-;_-@_-"/>
    <numFmt numFmtId="223" formatCode="_-* #,##0\ _ñ_-;\-* #,##0\ _ñ_-;_-* &quot;-&quot;\ _ñ_-;_-@_-"/>
    <numFmt numFmtId="224" formatCode="0.000000"/>
    <numFmt numFmtId="225" formatCode="#,##0.0_);[Red]\(#,##0.0\)"/>
    <numFmt numFmtId="226" formatCode="_ &quot;\&quot;* #,##0_ ;_ &quot;\&quot;* \-#,##0_ ;_ &quot;\&quot;* &quot;-&quot;_ ;_ @_ "/>
    <numFmt numFmtId="227" formatCode="&quot;\&quot;#,##0.00;[Red]&quot;\&quot;\-#,##0.00"/>
    <numFmt numFmtId="228" formatCode="&quot;\&quot;#,##0;[Red]&quot;\&quot;\-#,##0"/>
    <numFmt numFmtId="229" formatCode="&quot;SFr.&quot;\ #,##0.00;[Red]&quot;SFr.&quot;\ \-#,##0.00"/>
    <numFmt numFmtId="230" formatCode="&quot;SFr.&quot;\ #,##0.00;&quot;SFr.&quot;\ \-#,##0.00"/>
    <numFmt numFmtId="231" formatCode="_ &quot;SFr.&quot;\ * #,##0_ ;_ &quot;SFr.&quot;\ * \-#,##0_ ;_ &quot;SFr.&quot;\ * &quot;-&quot;_ ;_ @_ "/>
    <numFmt numFmtId="232" formatCode="#,##0.0_);\(#,##0.0\)"/>
    <numFmt numFmtId="233" formatCode="_(* #,##0.0000_);_(* \(#,##0.0000\);_(* &quot;-&quot;??_);_(@_)"/>
    <numFmt numFmtId="234" formatCode="0.0%;[Red]\(0.0%\)"/>
    <numFmt numFmtId="235" formatCode="_ * #,##0.00_)&quot;£&quot;_ ;_ * \(#,##0.00\)&quot;£&quot;_ ;_ * &quot;-&quot;??_)&quot;£&quot;_ ;_ @_ "/>
    <numFmt numFmtId="236" formatCode="0.0%;\(0.0%\)"/>
    <numFmt numFmtId="237" formatCode="_-* #,##0.00\ &quot;F&quot;_-;\-* #,##0.00\ &quot;F&quot;_-;_-* &quot;-&quot;??\ &quot;F&quot;_-;_-@_-"/>
    <numFmt numFmtId="238" formatCode="0.000_)"/>
    <numFmt numFmtId="239" formatCode="_(* #,##0_);_(* \(#,##0\);_(* \-_);_(@_)"/>
    <numFmt numFmtId="240" formatCode="#,##0.00;[Red]#,##0.00"/>
    <numFmt numFmtId="241" formatCode="#,##0;\(#,##0\)"/>
    <numFmt numFmtId="242" formatCode="_ &quot;R&quot;\ * #,##0_ ;_ &quot;R&quot;\ * \-#,##0_ ;_ &quot;R&quot;\ * &quot;-&quot;_ ;_ @_ "/>
    <numFmt numFmtId="243" formatCode="\$#,##0\ ;&quot;($&quot;#,##0\)"/>
    <numFmt numFmtId="244" formatCode="\$#,##0\ ;\(\$#,##0\)"/>
    <numFmt numFmtId="245" formatCode="#,##0.000_);\(#,##0.000\)"/>
    <numFmt numFmtId="246" formatCode="\t0.00%"/>
    <numFmt numFmtId="247" formatCode="0.000"/>
    <numFmt numFmtId="248" formatCode="?\,???.??__;[Red]&quot;- &quot;?\,???.??__"/>
    <numFmt numFmtId="249" formatCode="?,???.??__;[Red]\-\ ?,???.??__;"/>
    <numFmt numFmtId="250" formatCode="\U\S\$#,##0.00;\(\U\S\$#,##0.00\)"/>
    <numFmt numFmtId="251" formatCode="_(\§\g\ #,##0_);_(\§\g\ \(#,##0\);_(\§\g\ &quot;-&quot;??_);_(@_)"/>
    <numFmt numFmtId="252" formatCode="_(\§\g\ #,##0_);_(\§\g\ \(#,##0\);_(\§\g\ &quot;-&quot;_);_(@_)"/>
    <numFmt numFmtId="253" formatCode="\t#\ ??/??"/>
    <numFmt numFmtId="254" formatCode="\§\g#,##0_);\(\§\g#,##0\)"/>
    <numFmt numFmtId="255" formatCode="_-&quot;VND&quot;* #,##0_-;\-&quot;VND&quot;* #,##0_-;_-&quot;VND&quot;* &quot;-&quot;_-;_-@_-"/>
    <numFmt numFmtId="256" formatCode="_(&quot;Rp&quot;* #,##0.00_);_(&quot;Rp&quot;* \(#,##0.00\);_(&quot;Rp&quot;* &quot;-&quot;??_);_(@_)"/>
    <numFmt numFmtId="257" formatCode="#,##0.00\ &quot;FB&quot;;[Red]\-#,##0.00\ &quot;FB&quot;"/>
    <numFmt numFmtId="258" formatCode="#,##0\ &quot;$&quot;;\-#,##0\ &quot;$&quot;"/>
    <numFmt numFmtId="259" formatCode="&quot;$&quot;#,##0;\-&quot;$&quot;#,##0"/>
    <numFmt numFmtId="260" formatCode="_-* #,##0\ _F_B_-;\-* #,##0\ _F_B_-;_-* &quot;-&quot;\ _F_B_-;_-@_-"/>
    <numFmt numFmtId="261" formatCode="_-[$€]* #,##0.00_-;\-[$€]* #,##0.00_-;_-[$€]* &quot;-&quot;??_-;_-@_-"/>
    <numFmt numFmtId="262" formatCode="&quot;öS&quot;\ #,##0;[Red]\-&quot;öS&quot;\ #,##0"/>
    <numFmt numFmtId="263" formatCode="&quot;Q&quot;#,##0_);\(&quot;Q&quot;#,##0\)"/>
    <numFmt numFmtId="264" formatCode="#,##0_);\-#,##0_)"/>
    <numFmt numFmtId="265" formatCode="#,###;\-#,###;&quot;&quot;;_(@_)"/>
    <numFmt numFmtId="266" formatCode="_(* #,##0.000000_);_(* \(#,##0.000000\);_(* &quot;-&quot;??_);_(@_)"/>
    <numFmt numFmtId="267" formatCode="#,##0\ &quot;$&quot;_);\(#,##0\ &quot;$&quot;\)"/>
    <numFmt numFmtId="268" formatCode="#,###"/>
    <numFmt numFmtId="269" formatCode="#,##0\ &quot;£&quot;_);[Red]\(#,##0\ &quot;£&quot;\)"/>
    <numFmt numFmtId="270" formatCode="&quot;£&quot;###,0&quot;.&quot;00_);[Red]\(&quot;£&quot;###,0&quot;.&quot;00\)"/>
    <numFmt numFmtId="271" formatCode="&quot;\&quot;#,##0;[Red]\-&quot;\&quot;#,##0"/>
    <numFmt numFmtId="272" formatCode="&quot;\&quot;#,##0.00;\-&quot;\&quot;#,##0.00"/>
    <numFmt numFmtId="273" formatCode="0#,###,#&quot;.&quot;00"/>
    <numFmt numFmtId="274" formatCode="&quot;VND&quot;#,##0_);[Red]\(&quot;VND&quot;#,##0\)"/>
    <numFmt numFmtId="275" formatCode="_ * #,##0_)&quot; $&quot;_ ;_ * \(#,##0&quot;) $&quot;_ ;_ * \-_)&quot; $&quot;_ ;_ @_ "/>
    <numFmt numFmtId="276" formatCode="#,##0.00_);\-#,##0.00_)"/>
    <numFmt numFmtId="277" formatCode="#"/>
    <numFmt numFmtId="278" formatCode="#,##0.0000"/>
    <numFmt numFmtId="279" formatCode="&quot;¡Ì&quot;#,##0;[Red]\-&quot;¡Ì&quot;#,##0"/>
    <numFmt numFmtId="280" formatCode="#,##0.00\ &quot;F&quot;;[Red]\-#,##0.00\ &quot;F&quot;"/>
    <numFmt numFmtId="281" formatCode="#,##0.00&quot; F&quot;;[Red]\-#,##0.00&quot; F&quot;"/>
    <numFmt numFmtId="282" formatCode="_-* #,##0.0\ _F_-;\-* #,##0.0\ _F_-;_-* &quot;-&quot;??\ _F_-;_-@_-"/>
    <numFmt numFmtId="283" formatCode="#,##0.00\ \ "/>
    <numFmt numFmtId="284" formatCode="0.00000000"/>
    <numFmt numFmtId="285" formatCode="_ * #,##0.0_ ;_ * \-#,##0.0_ ;_ * &quot;-&quot;??_ ;_ @_ "/>
    <numFmt numFmtId="286" formatCode="#,##0.00\ \ \ \ "/>
    <numFmt numFmtId="287" formatCode="_(* #.##0.00_);_(* \(#.##0.00\);_(* &quot;-&quot;??_);_(@_)"/>
    <numFmt numFmtId="288" formatCode="###\ ###\ ##0"/>
    <numFmt numFmtId="289" formatCode="&quot;\&quot;#,##0;&quot;\&quot;\-#,##0"/>
    <numFmt numFmtId="290" formatCode="_-* ###,0&quot;.&quot;00\ _F_B_-;\-* ###,0&quot;.&quot;00\ _F_B_-;_-* &quot;-&quot;??\ _F_B_-;_-@_-"/>
    <numFmt numFmtId="291" formatCode="\\#,##0;[Red]&quot;-\&quot;#,##0"/>
    <numFmt numFmtId="292" formatCode="_ * #.##._ ;_ * \-#.##._ ;_ * &quot;-&quot;??_ ;_ @_ⴆ"/>
    <numFmt numFmtId="293" formatCode="#,##0\ &quot;F&quot;;\-#,##0\ &quot;F&quot;"/>
    <numFmt numFmtId="294" formatCode="#,##0\ &quot;F&quot;;[Red]\-#,##0\ &quot;F&quot;"/>
    <numFmt numFmtId="295" formatCode="_-* #,##0\ _F_-;\-* #,##0\ _F_-;_-* &quot;-&quot;??\ _F_-;_-@_-"/>
    <numFmt numFmtId="296" formatCode="#.00\ ##0"/>
    <numFmt numFmtId="297" formatCode="#.\ ##0"/>
    <numFmt numFmtId="298" formatCode="_-* #,##0\ &quot;DM&quot;_-;\-* #,##0\ &quot;DM&quot;_-;_-* &quot;-&quot;\ &quot;DM&quot;_-;_-@_-"/>
    <numFmt numFmtId="299" formatCode="_-* #,##0.00\ &quot;DM&quot;_-;\-* #,##0.00\ &quot;DM&quot;_-;_-* &quot;-&quot;??\ &quot;DM&quot;_-;_-@_-"/>
    <numFmt numFmtId="300" formatCode="_-* #,##0\ _₫_-;\-* #,##0\ _₫_-;_-* &quot;-&quot;??\ _₫_-;_-@_-"/>
    <numFmt numFmtId="301" formatCode="_-[$€-2]* #,##0.00_-;\-[$€-2]* #,##0.00_-;_-[$€-2]* &quot;-&quot;??_-"/>
  </numFmts>
  <fonts count="244">
    <font>
      <sz val="11"/>
      <color theme="1"/>
      <name val="Calibri"/>
      <family val="2"/>
      <scheme val="minor"/>
    </font>
    <font>
      <sz val="12"/>
      <color theme="1"/>
      <name val="Times New Roman"/>
      <family val="2"/>
      <charset val="163"/>
    </font>
    <font>
      <sz val="12"/>
      <color theme="1"/>
      <name val="Times New Roman"/>
      <family val="2"/>
      <charset val="163"/>
    </font>
    <font>
      <sz val="12"/>
      <color theme="1"/>
      <name val="Times New Roman"/>
      <family val="2"/>
      <charset val="163"/>
    </font>
    <font>
      <sz val="12"/>
      <color theme="1"/>
      <name val="Times New Roman"/>
      <family val="2"/>
      <charset val="163"/>
    </font>
    <font>
      <b/>
      <sz val="10"/>
      <color rgb="FF000000"/>
      <name val="Arial"/>
      <family val="2"/>
    </font>
    <font>
      <i/>
      <sz val="10"/>
      <color rgb="FF000000"/>
      <name val="Arial"/>
      <family val="2"/>
    </font>
    <font>
      <b/>
      <sz val="10"/>
      <name val="Arial"/>
      <family val="2"/>
    </font>
    <font>
      <sz val="10"/>
      <name val="Arial"/>
      <family val="2"/>
    </font>
    <font>
      <i/>
      <sz val="10"/>
      <name val="Arial"/>
      <family val="2"/>
    </font>
    <font>
      <sz val="10"/>
      <color rgb="FF000000"/>
      <name val="Arial"/>
      <family val="2"/>
    </font>
    <font>
      <sz val="11"/>
      <color theme="1"/>
      <name val="Calibri"/>
      <family val="2"/>
      <scheme val="minor"/>
    </font>
    <font>
      <b/>
      <sz val="11"/>
      <color theme="1"/>
      <name val="Calibri"/>
      <family val="2"/>
      <scheme val="minor"/>
    </font>
    <font>
      <b/>
      <sz val="10"/>
      <name val="Arial Narrow"/>
      <family val="2"/>
    </font>
    <font>
      <sz val="10"/>
      <name val="Arial Narrow"/>
      <family val="2"/>
    </font>
    <font>
      <i/>
      <sz val="10"/>
      <name val="Arial Narrow"/>
      <family val="2"/>
    </font>
    <font>
      <sz val="12"/>
      <name val=".VnTime"/>
      <family val="2"/>
    </font>
    <font>
      <sz val="8"/>
      <name val="Arial Narrow"/>
      <family val="2"/>
    </font>
    <font>
      <sz val="14"/>
      <name val="Arial Narrow"/>
      <family val="2"/>
    </font>
    <font>
      <b/>
      <sz val="14"/>
      <name val="Arial Narrow"/>
      <family val="2"/>
    </font>
    <font>
      <i/>
      <sz val="13"/>
      <name val="Arial Narrow"/>
      <family val="2"/>
    </font>
    <font>
      <sz val="11"/>
      <name val="Arial Narrow"/>
      <family val="2"/>
    </font>
    <font>
      <sz val="11"/>
      <color theme="1"/>
      <name val="Arial Narrow"/>
      <family val="2"/>
    </font>
    <font>
      <b/>
      <sz val="11"/>
      <name val="Arial Narrow"/>
      <family val="2"/>
    </font>
    <font>
      <sz val="11"/>
      <color indexed="8"/>
      <name val="Calibri"/>
      <family val="2"/>
    </font>
    <font>
      <sz val="11"/>
      <color indexed="8"/>
      <name val="Arial Narrow"/>
      <family val="2"/>
    </font>
    <font>
      <sz val="10"/>
      <color indexed="8"/>
      <name val="Arial Narrow"/>
      <family val="2"/>
    </font>
    <font>
      <b/>
      <sz val="12"/>
      <name val="Arial Narrow"/>
      <family val="2"/>
    </font>
    <font>
      <sz val="12"/>
      <color theme="1"/>
      <name val="Times New Roman"/>
      <family val="2"/>
    </font>
    <font>
      <sz val="11"/>
      <name val="Calibri"/>
      <family val="2"/>
      <scheme val="minor"/>
    </font>
    <font>
      <b/>
      <sz val="11"/>
      <name val="Calibri"/>
      <family val="2"/>
      <scheme val="minor"/>
    </font>
    <font>
      <sz val="12"/>
      <name val="VNI-Times"/>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1"/>
      <color indexed="20"/>
      <name val="Calibri"/>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1"/>
      <color indexed="52"/>
      <name val="Calibri"/>
      <family val="2"/>
    </font>
    <font>
      <b/>
      <sz val="10"/>
      <name val="Helv"/>
    </font>
    <font>
      <b/>
      <sz val="12"/>
      <color indexed="9"/>
      <name val="Arial Narrow"/>
      <family val="2"/>
    </font>
    <font>
      <b/>
      <sz val="11"/>
      <color indexed="9"/>
      <name val="Calibri"/>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1"/>
      <color theme="1"/>
      <name val="Calibri"/>
      <family val="2"/>
      <charset val="163"/>
      <scheme val="minor"/>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i/>
      <sz val="11"/>
      <color indexed="23"/>
      <name val="Calibri"/>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u/>
      <sz val="13"/>
      <name val="VnTime"/>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name val="Arial"/>
      <family val="2"/>
    </font>
    <font>
      <sz val="12"/>
      <color indexed="52"/>
      <name val="Arial Narrow"/>
      <family val="2"/>
    </font>
    <font>
      <sz val="11"/>
      <color indexed="52"/>
      <name val="Calibri"/>
      <family val="2"/>
    </font>
    <font>
      <sz val="8"/>
      <name val="VNarial"/>
      <family val="2"/>
    </font>
    <font>
      <b/>
      <sz val="11"/>
      <name val="Helv"/>
    </font>
    <font>
      <sz val="10"/>
      <name val=".VnAvant"/>
      <family val="2"/>
    </font>
    <font>
      <sz val="12"/>
      <color indexed="60"/>
      <name val="Arial Narrow"/>
      <family val="2"/>
    </font>
    <font>
      <sz val="11"/>
      <color indexed="60"/>
      <name val="Calibri"/>
      <family val="2"/>
    </font>
    <font>
      <sz val="7"/>
      <name val="Small Fonts"/>
      <family val="2"/>
    </font>
    <font>
      <b/>
      <sz val="12"/>
      <name val="VN-NTime"/>
    </font>
    <font>
      <sz val="12"/>
      <name val="???"/>
      <family val="1"/>
      <charset val="129"/>
    </font>
    <font>
      <sz val="12"/>
      <name val="바탕체"/>
      <family val="1"/>
      <charset val="129"/>
    </font>
    <font>
      <sz val="9"/>
      <name val="Arial"/>
      <family val="2"/>
    </font>
    <font>
      <sz val="12"/>
      <color indexed="8"/>
      <name val="Times New Roman"/>
      <family val="2"/>
      <charset val="163"/>
    </font>
    <font>
      <sz val="13"/>
      <name val="Times New Roman"/>
      <family val="1"/>
      <charset val="163"/>
    </font>
    <font>
      <sz val="12"/>
      <name val=".VnArial Narrow"/>
      <family val="2"/>
    </font>
    <font>
      <sz val="11"/>
      <color indexed="8"/>
      <name val="Arial"/>
      <family val="2"/>
    </font>
    <font>
      <sz val="11"/>
      <color indexed="8"/>
      <name val="Helvetica Neue"/>
    </font>
    <font>
      <sz val="10"/>
      <name val="VNlucida sans"/>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0"/>
      <name val=".VnArial Narrow"/>
      <family val="2"/>
    </font>
    <font>
      <sz val="9"/>
      <name val="VNswitzerlandCondensed"/>
      <family val="2"/>
    </font>
    <font>
      <sz val="11"/>
      <name val="VNI-Times"/>
    </font>
    <font>
      <sz val="11"/>
      <color indexed="10"/>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b/>
      <strike/>
      <sz val="10"/>
      <color rgb="FF0000CC"/>
      <name val="Arial"/>
      <family val="2"/>
    </font>
    <font>
      <strike/>
      <sz val="11"/>
      <color rgb="FF0000CC"/>
      <name val="Calibri"/>
      <family val="2"/>
      <scheme val="minor"/>
    </font>
    <font>
      <b/>
      <sz val="10"/>
      <name val="Times New Roman"/>
      <family val="1"/>
    </font>
    <font>
      <b/>
      <i/>
      <sz val="11"/>
      <name val="Calibri"/>
      <family val="2"/>
      <scheme val="minor"/>
    </font>
    <font>
      <sz val="13"/>
      <color theme="1"/>
      <name val="Times New Roman"/>
      <family val="2"/>
    </font>
    <font>
      <sz val="10"/>
      <color indexed="8"/>
      <name val="Times New Roman"/>
      <family val="2"/>
    </font>
    <font>
      <sz val="11"/>
      <color rgb="FF7030A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4"/>
      <name val="Times New Roman"/>
      <family val="1"/>
    </font>
    <font>
      <i/>
      <sz val="14"/>
      <name val="Times New Roman"/>
      <family val="1"/>
    </font>
    <font>
      <sz val="14"/>
      <name val="Times New Roman"/>
      <family val="1"/>
    </font>
    <font>
      <i/>
      <sz val="10"/>
      <name val="Times New Roman"/>
      <family val="1"/>
    </font>
    <font>
      <b/>
      <i/>
      <sz val="10"/>
      <name val="Times New Roman"/>
      <family val="1"/>
    </font>
    <font>
      <b/>
      <sz val="9"/>
      <color indexed="81"/>
      <name val="Tahoma"/>
      <family val="2"/>
      <charset val="163"/>
    </font>
    <font>
      <sz val="9"/>
      <color indexed="81"/>
      <name val="Tahoma"/>
      <family val="2"/>
      <charset val="163"/>
    </font>
    <font>
      <b/>
      <sz val="10"/>
      <color rgb="FF0070C0"/>
      <name val="Arial"/>
      <family val="2"/>
    </font>
    <font>
      <sz val="12"/>
      <color theme="0"/>
      <name val="Calibri"/>
      <family val="2"/>
      <scheme val="minor"/>
    </font>
    <font>
      <b/>
      <sz val="13"/>
      <name val="Times New Roman"/>
      <family val="1"/>
    </font>
    <font>
      <sz val="11"/>
      <name val="Times New Roman"/>
      <family val="1"/>
    </font>
    <font>
      <i/>
      <sz val="11"/>
      <name val="Calibri"/>
      <family val="2"/>
      <scheme val="minor"/>
    </font>
  </fonts>
  <fills count="7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rgb="FFFFFF00"/>
        <bgColor indexed="64"/>
      </patternFill>
    </fill>
  </fills>
  <borders count="8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rgb="FF000000"/>
      </left>
      <right style="thin">
        <color rgb="FF000000"/>
      </right>
      <top style="hair">
        <color rgb="FF000000"/>
      </top>
      <bottom style="thin">
        <color indexed="64"/>
      </bottom>
      <diagonal/>
    </border>
    <border>
      <left style="thin">
        <color rgb="FF000000"/>
      </left>
      <right/>
      <top/>
      <bottom/>
      <diagonal/>
    </border>
    <border>
      <left style="thin">
        <color rgb="FF000000"/>
      </left>
      <right style="thin">
        <color rgb="FF000000"/>
      </right>
      <top style="hair">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rgb="FF000000"/>
      </right>
      <top style="hair">
        <color rgb="FF000000"/>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right/>
      <top style="double">
        <color indexed="8"/>
      </top>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indexed="64"/>
      </right>
      <top style="hair">
        <color rgb="FF000000"/>
      </top>
      <bottom style="hair">
        <color indexed="64"/>
      </bottom>
      <diagonal/>
    </border>
    <border>
      <left style="thin">
        <color indexed="64"/>
      </left>
      <right style="thin">
        <color indexed="64"/>
      </right>
      <top style="hair">
        <color rgb="FF000000"/>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s>
  <cellStyleXfs count="2278">
    <xf numFmtId="0" fontId="0" fillId="0" borderId="0"/>
    <xf numFmtId="43" fontId="11" fillId="0" borderId="0" applyFont="0" applyFill="0" applyBorder="0" applyAlignment="0" applyProtection="0"/>
    <xf numFmtId="178" fontId="8" fillId="0" borderId="0" applyFill="0" applyBorder="0" applyAlignment="0" applyProtection="0"/>
    <xf numFmtId="0" fontId="8" fillId="0" borderId="0"/>
    <xf numFmtId="0" fontId="8" fillId="0" borderId="0"/>
    <xf numFmtId="0" fontId="16" fillId="0" borderId="0"/>
    <xf numFmtId="0" fontId="4" fillId="0" borderId="0"/>
    <xf numFmtId="168" fontId="8" fillId="0" borderId="0" applyFont="0" applyFill="0" applyBorder="0" applyAlignment="0" applyProtection="0"/>
    <xf numFmtId="0" fontId="8" fillId="0" borderId="0"/>
    <xf numFmtId="0" fontId="11" fillId="0" borderId="0"/>
    <xf numFmtId="0" fontId="11" fillId="0" borderId="0"/>
    <xf numFmtId="0" fontId="8" fillId="0" borderId="0"/>
    <xf numFmtId="0" fontId="24" fillId="0" borderId="0"/>
    <xf numFmtId="184" fontId="16" fillId="0" borderId="0"/>
    <xf numFmtId="0" fontId="11" fillId="0" borderId="0"/>
    <xf numFmtId="0" fontId="24" fillId="0" borderId="0"/>
    <xf numFmtId="0" fontId="25" fillId="0" borderId="0"/>
    <xf numFmtId="0" fontId="26" fillId="0" borderId="0"/>
    <xf numFmtId="0" fontId="8" fillId="0" borderId="0"/>
    <xf numFmtId="0" fontId="8" fillId="0" borderId="0"/>
    <xf numFmtId="0" fontId="28" fillId="0" borderId="0"/>
    <xf numFmtId="0" fontId="28" fillId="0" borderId="0"/>
    <xf numFmtId="188" fontId="31" fillId="0" borderId="0" applyFont="0" applyFill="0" applyBorder="0" applyAlignment="0" applyProtection="0"/>
    <xf numFmtId="0" fontId="16" fillId="0" borderId="0" applyNumberFormat="0" applyFill="0" applyBorder="0" applyAlignment="0" applyProtection="0"/>
    <xf numFmtId="3" fontId="32" fillId="0" borderId="5"/>
    <xf numFmtId="3" fontId="32" fillId="0" borderId="5"/>
    <xf numFmtId="3" fontId="32" fillId="0" borderId="5"/>
    <xf numFmtId="3" fontId="32" fillId="0" borderId="5"/>
    <xf numFmtId="3" fontId="32" fillId="0" borderId="5"/>
    <xf numFmtId="3" fontId="32" fillId="0" borderId="5"/>
    <xf numFmtId="182" fontId="33" fillId="0" borderId="34" applyFont="0" applyBorder="0"/>
    <xf numFmtId="182" fontId="33" fillId="0" borderId="34" applyFont="0" applyBorder="0"/>
    <xf numFmtId="179" fontId="34" fillId="0" borderId="0" applyBorder="0"/>
    <xf numFmtId="182" fontId="33" fillId="0" borderId="34" applyFont="0" applyBorder="0"/>
    <xf numFmtId="182" fontId="33" fillId="0" borderId="34" applyFont="0" applyBorder="0"/>
    <xf numFmtId="0" fontId="35" fillId="0" borderId="0"/>
    <xf numFmtId="189" fontId="3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90" fontId="38" fillId="0" borderId="0" applyFont="0" applyFill="0" applyBorder="0" applyAlignment="0" applyProtection="0"/>
    <xf numFmtId="191"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applyFont="0" applyFill="0" applyBorder="0" applyAlignment="0" applyProtection="0"/>
    <xf numFmtId="0" fontId="40" fillId="0" borderId="35"/>
    <xf numFmtId="174" fontId="41" fillId="0" borderId="0" applyFont="0" applyFill="0" applyBorder="0" applyAlignment="0" applyProtection="0"/>
    <xf numFmtId="176" fontId="41" fillId="0" borderId="0" applyFont="0" applyFill="0" applyBorder="0" applyAlignment="0" applyProtection="0"/>
    <xf numFmtId="192" fontId="35" fillId="0" borderId="0" applyFont="0" applyFill="0" applyBorder="0" applyAlignment="0" applyProtection="0"/>
    <xf numFmtId="175" fontId="42" fillId="0" borderId="0" applyFont="0" applyFill="0" applyBorder="0" applyAlignment="0" applyProtection="0"/>
    <xf numFmtId="177" fontId="42" fillId="0" borderId="0" applyFont="0" applyFill="0" applyBorder="0" applyAlignment="0" applyProtection="0"/>
    <xf numFmtId="164" fontId="43" fillId="0" borderId="0" applyFont="0" applyFill="0" applyBorder="0" applyAlignment="0" applyProtection="0"/>
    <xf numFmtId="0" fontId="44"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5" fillId="0" borderId="0"/>
    <xf numFmtId="0" fontId="8" fillId="0" borderId="0" applyNumberFormat="0" applyFill="0" applyBorder="0" applyAlignment="0" applyProtection="0"/>
    <xf numFmtId="175" fontId="16" fillId="0" borderId="0" applyFont="0" applyFill="0" applyBorder="0" applyAlignment="0" applyProtection="0"/>
    <xf numFmtId="165"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0" fontId="47" fillId="0" borderId="0"/>
    <xf numFmtId="0" fontId="47" fillId="0" borderId="0"/>
    <xf numFmtId="0" fontId="47" fillId="0" borderId="0"/>
    <xf numFmtId="193" fontId="16" fillId="0" borderId="0" applyFont="0" applyFill="0" applyBorder="0" applyAlignment="0" applyProtection="0"/>
    <xf numFmtId="165" fontId="46" fillId="0" borderId="0" applyFont="0" applyFill="0" applyBorder="0" applyAlignment="0" applyProtection="0"/>
    <xf numFmtId="0" fontId="47" fillId="0" borderId="0"/>
    <xf numFmtId="0" fontId="37" fillId="0" borderId="0"/>
    <xf numFmtId="0" fontId="48" fillId="0" borderId="0">
      <alignment vertical="top"/>
    </xf>
    <xf numFmtId="0" fontId="48" fillId="0" borderId="0">
      <alignment vertical="top"/>
    </xf>
    <xf numFmtId="165" fontId="46" fillId="0" borderId="0" applyFont="0" applyFill="0" applyBorder="0" applyAlignment="0" applyProtection="0"/>
    <xf numFmtId="194" fontId="31" fillId="0" borderId="0" applyFont="0" applyFill="0" applyBorder="0" applyAlignment="0" applyProtection="0"/>
    <xf numFmtId="195" fontId="46" fillId="0" borderId="0" applyFont="0" applyFill="0" applyBorder="0" applyAlignment="0" applyProtection="0"/>
    <xf numFmtId="196" fontId="46" fillId="0" borderId="0" applyFont="0" applyFill="0" applyBorder="0" applyAlignment="0" applyProtection="0"/>
    <xf numFmtId="195" fontId="46" fillId="0" borderId="0" applyFont="0" applyFill="0" applyBorder="0" applyAlignment="0" applyProtection="0"/>
    <xf numFmtId="194" fontId="31" fillId="0" borderId="0" applyFont="0" applyFill="0" applyBorder="0" applyAlignment="0" applyProtection="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194" fontId="31" fillId="0" borderId="0" applyFont="0" applyFill="0" applyBorder="0" applyAlignment="0" applyProtection="0"/>
    <xf numFmtId="0" fontId="37" fillId="0" borderId="0"/>
    <xf numFmtId="0" fontId="48" fillId="0" borderId="0">
      <alignment vertical="top"/>
    </xf>
    <xf numFmtId="0" fontId="48" fillId="0" borderId="0">
      <alignment vertical="top"/>
    </xf>
    <xf numFmtId="165" fontId="46" fillId="0" borderId="0" applyFont="0" applyFill="0" applyBorder="0" applyAlignment="0" applyProtection="0"/>
    <xf numFmtId="16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xf numFmtId="0" fontId="37" fillId="0" borderId="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37" fillId="0" borderId="0"/>
    <xf numFmtId="0" fontId="37" fillId="0" borderId="0"/>
    <xf numFmtId="0" fontId="47" fillId="0" borderId="0"/>
    <xf numFmtId="165" fontId="46" fillId="0" borderId="0" applyFont="0" applyFill="0" applyBorder="0" applyAlignment="0" applyProtection="0"/>
    <xf numFmtId="187" fontId="31" fillId="0" borderId="0" applyFont="0" applyFill="0" applyBorder="0" applyAlignment="0" applyProtection="0"/>
    <xf numFmtId="174" fontId="46" fillId="0" borderId="0" applyFont="0" applyFill="0" applyBorder="0" applyAlignment="0" applyProtection="0"/>
    <xf numFmtId="174"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7" fontId="50"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9" fontId="8" fillId="0" borderId="0" applyFont="0" applyFill="0" applyBorder="0" applyAlignment="0" applyProtection="0"/>
    <xf numFmtId="199" fontId="50" fillId="0" borderId="0" applyFont="0" applyFill="0" applyBorder="0" applyAlignment="0" applyProtection="0"/>
    <xf numFmtId="198" fontId="31" fillId="0" borderId="0" applyFont="0" applyFill="0" applyBorder="0" applyAlignment="0" applyProtection="0"/>
    <xf numFmtId="197" fontId="50" fillId="0" borderId="0" applyFont="0" applyFill="0" applyBorder="0" applyAlignment="0" applyProtection="0"/>
    <xf numFmtId="200"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201" fontId="31"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3"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5"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3" fontId="46" fillId="0" borderId="0" applyFont="0" applyFill="0" applyBorder="0" applyAlignment="0" applyProtection="0"/>
    <xf numFmtId="171" fontId="46" fillId="0" borderId="0" applyFont="0" applyFill="0" applyBorder="0" applyAlignment="0" applyProtection="0"/>
    <xf numFmtId="204" fontId="46" fillId="0" borderId="0" applyFont="0" applyFill="0" applyBorder="0" applyAlignment="0" applyProtection="0"/>
    <xf numFmtId="206" fontId="46" fillId="0" borderId="0" applyFont="0" applyFill="0" applyBorder="0" applyAlignment="0" applyProtection="0"/>
    <xf numFmtId="206" fontId="46" fillId="0" borderId="0" applyFont="0" applyFill="0" applyBorder="0" applyAlignment="0" applyProtection="0"/>
    <xf numFmtId="203" fontId="46" fillId="0" borderId="0" applyFont="0" applyFill="0" applyBorder="0" applyAlignment="0" applyProtection="0"/>
    <xf numFmtId="202"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202" fontId="46" fillId="0" borderId="0" applyFont="0" applyFill="0" applyBorder="0" applyAlignment="0" applyProtection="0"/>
    <xf numFmtId="207"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3" fontId="31"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175" fontId="50" fillId="0" borderId="0" applyFont="0" applyFill="0" applyBorder="0" applyAlignment="0" applyProtection="0"/>
    <xf numFmtId="208" fontId="46" fillId="0" borderId="0" applyFont="0" applyFill="0" applyBorder="0" applyAlignment="0" applyProtection="0"/>
    <xf numFmtId="208" fontId="46" fillId="0" borderId="0" applyFont="0" applyFill="0" applyBorder="0" applyAlignment="0" applyProtection="0"/>
    <xf numFmtId="209" fontId="8" fillId="0" borderId="0" applyFont="0" applyFill="0" applyBorder="0" applyAlignment="0" applyProtection="0"/>
    <xf numFmtId="177" fontId="50" fillId="0" borderId="0" applyFont="0" applyFill="0" applyBorder="0" applyAlignment="0" applyProtection="0"/>
    <xf numFmtId="208" fontId="46" fillId="0" borderId="0" applyFont="0" applyFill="0" applyBorder="0" applyAlignment="0" applyProtection="0"/>
    <xf numFmtId="175" fontId="50" fillId="0" borderId="0" applyFont="0" applyFill="0" applyBorder="0" applyAlignment="0" applyProtection="0"/>
    <xf numFmtId="210" fontId="51" fillId="0" borderId="0" applyFont="0" applyFill="0" applyBorder="0" applyAlignment="0" applyProtection="0"/>
    <xf numFmtId="207" fontId="46" fillId="0" borderId="0" applyFont="0" applyFill="0" applyBorder="0" applyAlignment="0" applyProtection="0"/>
    <xf numFmtId="20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5" fontId="31" fillId="0" borderId="0" applyFont="0" applyFill="0" applyBorder="0" applyAlignment="0" applyProtection="0"/>
    <xf numFmtId="174" fontId="46" fillId="0" borderId="0" applyFont="0" applyFill="0" applyBorder="0" applyAlignment="0" applyProtection="0"/>
    <xf numFmtId="194" fontId="31" fillId="0" borderId="0" applyFont="0" applyFill="0" applyBorder="0" applyAlignment="0" applyProtection="0"/>
    <xf numFmtId="195" fontId="46" fillId="0" borderId="0" applyFont="0" applyFill="0" applyBorder="0" applyAlignment="0" applyProtection="0"/>
    <xf numFmtId="196"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65" fontId="46" fillId="0" borderId="0" applyFont="0" applyFill="0" applyBorder="0" applyAlignment="0" applyProtection="0"/>
    <xf numFmtId="187" fontId="31" fillId="0" borderId="0" applyFont="0" applyFill="0" applyBorder="0" applyAlignment="0" applyProtection="0"/>
    <xf numFmtId="165"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89" fontId="46" fillId="0" borderId="0" applyFont="0" applyFill="0" applyBorder="0" applyAlignment="0" applyProtection="0"/>
    <xf numFmtId="194" fontId="31"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212" fontId="46" fillId="0" borderId="0" applyFont="0" applyFill="0" applyBorder="0" applyAlignment="0" applyProtection="0"/>
    <xf numFmtId="213" fontId="50" fillId="0" borderId="0" applyFont="0" applyFill="0" applyBorder="0" applyAlignment="0" applyProtection="0"/>
    <xf numFmtId="212" fontId="46"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194" fontId="46" fillId="0" borderId="0" applyFont="0" applyFill="0" applyBorder="0" applyAlignment="0" applyProtection="0"/>
    <xf numFmtId="194" fontId="46" fillId="0" borderId="0" applyFont="0" applyFill="0" applyBorder="0" applyAlignment="0" applyProtection="0"/>
    <xf numFmtId="213" fontId="50" fillId="0" borderId="0" applyFont="0" applyFill="0" applyBorder="0" applyAlignment="0" applyProtection="0"/>
    <xf numFmtId="214" fontId="46" fillId="0" borderId="0" applyFont="0" applyFill="0" applyBorder="0" applyAlignment="0" applyProtection="0"/>
    <xf numFmtId="214" fontId="46" fillId="0" borderId="0" applyFont="0" applyFill="0" applyBorder="0" applyAlignment="0" applyProtection="0"/>
    <xf numFmtId="215" fontId="8" fillId="0" borderId="0" applyFont="0" applyFill="0" applyBorder="0" applyAlignment="0" applyProtection="0"/>
    <xf numFmtId="175" fontId="50" fillId="0" borderId="0" applyFont="0" applyFill="0" applyBorder="0" applyAlignment="0" applyProtection="0"/>
    <xf numFmtId="214" fontId="46" fillId="0" borderId="0" applyFont="0" applyFill="0" applyBorder="0" applyAlignment="0" applyProtection="0"/>
    <xf numFmtId="213" fontId="50" fillId="0" borderId="0" applyFont="0" applyFill="0" applyBorder="0" applyAlignment="0" applyProtection="0"/>
    <xf numFmtId="180" fontId="51" fillId="0" borderId="0" applyFont="0" applyFill="0" applyBorder="0" applyAlignment="0" applyProtection="0"/>
    <xf numFmtId="216" fontId="46" fillId="0" borderId="0" applyFont="0" applyFill="0" applyBorder="0" applyAlignment="0" applyProtection="0"/>
    <xf numFmtId="165"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3"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5"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3" fontId="46" fillId="0" borderId="0" applyFont="0" applyFill="0" applyBorder="0" applyAlignment="0" applyProtection="0"/>
    <xf numFmtId="171" fontId="46" fillId="0" borderId="0" applyFont="0" applyFill="0" applyBorder="0" applyAlignment="0" applyProtection="0"/>
    <xf numFmtId="204" fontId="46" fillId="0" borderId="0" applyFont="0" applyFill="0" applyBorder="0" applyAlignment="0" applyProtection="0"/>
    <xf numFmtId="206" fontId="46" fillId="0" borderId="0" applyFont="0" applyFill="0" applyBorder="0" applyAlignment="0" applyProtection="0"/>
    <xf numFmtId="206" fontId="46" fillId="0" borderId="0" applyFont="0" applyFill="0" applyBorder="0" applyAlignment="0" applyProtection="0"/>
    <xf numFmtId="203" fontId="46" fillId="0" borderId="0" applyFont="0" applyFill="0" applyBorder="0" applyAlignment="0" applyProtection="0"/>
    <xf numFmtId="202"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202" fontId="46" fillId="0" borderId="0" applyFont="0" applyFill="0" applyBorder="0" applyAlignment="0" applyProtection="0"/>
    <xf numFmtId="207"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3" fontId="31"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175" fontId="50" fillId="0" borderId="0" applyFont="0" applyFill="0" applyBorder="0" applyAlignment="0" applyProtection="0"/>
    <xf numFmtId="208" fontId="46" fillId="0" borderId="0" applyFont="0" applyFill="0" applyBorder="0" applyAlignment="0" applyProtection="0"/>
    <xf numFmtId="208" fontId="46" fillId="0" borderId="0" applyFont="0" applyFill="0" applyBorder="0" applyAlignment="0" applyProtection="0"/>
    <xf numFmtId="209" fontId="8" fillId="0" borderId="0" applyFont="0" applyFill="0" applyBorder="0" applyAlignment="0" applyProtection="0"/>
    <xf numFmtId="177" fontId="50" fillId="0" borderId="0" applyFont="0" applyFill="0" applyBorder="0" applyAlignment="0" applyProtection="0"/>
    <xf numFmtId="208" fontId="46" fillId="0" borderId="0" applyFont="0" applyFill="0" applyBorder="0" applyAlignment="0" applyProtection="0"/>
    <xf numFmtId="175" fontId="50" fillId="0" borderId="0" applyFont="0" applyFill="0" applyBorder="0" applyAlignment="0" applyProtection="0"/>
    <xf numFmtId="210" fontId="51" fillId="0" borderId="0" applyFont="0" applyFill="0" applyBorder="0" applyAlignment="0" applyProtection="0"/>
    <xf numFmtId="207" fontId="46" fillId="0" borderId="0" applyFont="0" applyFill="0" applyBorder="0" applyAlignment="0" applyProtection="0"/>
    <xf numFmtId="204" fontId="46" fillId="0" borderId="0" applyFont="0" applyFill="0" applyBorder="0" applyAlignment="0" applyProtection="0"/>
    <xf numFmtId="177" fontId="46"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201" fontId="31" fillId="0" borderId="0" applyFont="0" applyFill="0" applyBorder="0" applyAlignment="0" applyProtection="0"/>
    <xf numFmtId="177"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7"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7" fontId="46" fillId="0" borderId="0" applyFont="0" applyFill="0" applyBorder="0" applyAlignment="0" applyProtection="0"/>
    <xf numFmtId="219" fontId="46" fillId="0" borderId="0" applyFont="0" applyFill="0" applyBorder="0" applyAlignment="0" applyProtection="0"/>
    <xf numFmtId="193" fontId="31" fillId="0" borderId="0" applyFont="0" applyFill="0" applyBorder="0" applyAlignment="0" applyProtection="0"/>
    <xf numFmtId="41" fontId="46" fillId="0" borderId="0" applyFont="0" applyFill="0" applyBorder="0" applyAlignment="0" applyProtection="0"/>
    <xf numFmtId="193" fontId="31"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7" fontId="46" fillId="0" borderId="0" applyFont="0" applyFill="0" applyBorder="0" applyAlignment="0" applyProtection="0"/>
    <xf numFmtId="170" fontId="46" fillId="0" borderId="0" applyFont="0" applyFill="0" applyBorder="0" applyAlignment="0" applyProtection="0"/>
    <xf numFmtId="218" fontId="46" fillId="0" borderId="0" applyFont="0" applyFill="0" applyBorder="0" applyAlignment="0" applyProtection="0"/>
    <xf numFmtId="220" fontId="46" fillId="0" borderId="0" applyFont="0" applyFill="0" applyBorder="0" applyAlignment="0" applyProtection="0"/>
    <xf numFmtId="221" fontId="46" fillId="0" borderId="0" applyFont="0" applyFill="0" applyBorder="0" applyAlignment="0" applyProtection="0"/>
    <xf numFmtId="220" fontId="46" fillId="0" borderId="0" applyFont="0" applyFill="0" applyBorder="0" applyAlignment="0" applyProtection="0"/>
    <xf numFmtId="217" fontId="46" fillId="0" borderId="0" applyFont="0" applyFill="0" applyBorder="0" applyAlignment="0" applyProtection="0"/>
    <xf numFmtId="193" fontId="4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93" fontId="46" fillId="0" borderId="0" applyFont="0" applyFill="0" applyBorder="0" applyAlignment="0" applyProtection="0"/>
    <xf numFmtId="222"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72" fontId="31"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188" fontId="50" fillId="0" borderId="0" applyFont="0" applyFill="0" applyBorder="0" applyAlignment="0" applyProtection="0"/>
    <xf numFmtId="223" fontId="46" fillId="0" borderId="0" applyFont="0" applyFill="0" applyBorder="0" applyAlignment="0" applyProtection="0"/>
    <xf numFmtId="223" fontId="46" fillId="0" borderId="0" applyFont="0" applyFill="0" applyBorder="0" applyAlignment="0" applyProtection="0"/>
    <xf numFmtId="224" fontId="8" fillId="0" borderId="0" applyFont="0" applyFill="0" applyBorder="0" applyAlignment="0" applyProtection="0"/>
    <xf numFmtId="197" fontId="50" fillId="0" borderId="0" applyFont="0" applyFill="0" applyBorder="0" applyAlignment="0" applyProtection="0"/>
    <xf numFmtId="223" fontId="46" fillId="0" borderId="0" applyFont="0" applyFill="0" applyBorder="0" applyAlignment="0" applyProtection="0"/>
    <xf numFmtId="188" fontId="50" fillId="0" borderId="0" applyFont="0" applyFill="0" applyBorder="0" applyAlignment="0" applyProtection="0"/>
    <xf numFmtId="225" fontId="51" fillId="0" borderId="0" applyFont="0" applyFill="0" applyBorder="0" applyAlignment="0" applyProtection="0"/>
    <xf numFmtId="218"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94" fontId="31" fillId="0" borderId="0" applyFont="0" applyFill="0" applyBorder="0" applyAlignment="0" applyProtection="0"/>
    <xf numFmtId="195" fontId="46" fillId="0" borderId="0" applyFont="0" applyFill="0" applyBorder="0" applyAlignment="0" applyProtection="0"/>
    <xf numFmtId="196"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65" fontId="46" fillId="0" borderId="0" applyFont="0" applyFill="0" applyBorder="0" applyAlignment="0" applyProtection="0"/>
    <xf numFmtId="187" fontId="31" fillId="0" borderId="0" applyFont="0" applyFill="0" applyBorder="0" applyAlignment="0" applyProtection="0"/>
    <xf numFmtId="165"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89" fontId="46" fillId="0" borderId="0" applyFont="0" applyFill="0" applyBorder="0" applyAlignment="0" applyProtection="0"/>
    <xf numFmtId="194" fontId="31"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212" fontId="46" fillId="0" borderId="0" applyFont="0" applyFill="0" applyBorder="0" applyAlignment="0" applyProtection="0"/>
    <xf numFmtId="213" fontId="50" fillId="0" borderId="0" applyFont="0" applyFill="0" applyBorder="0" applyAlignment="0" applyProtection="0"/>
    <xf numFmtId="212" fontId="46"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194" fontId="46" fillId="0" borderId="0" applyFont="0" applyFill="0" applyBorder="0" applyAlignment="0" applyProtection="0"/>
    <xf numFmtId="194" fontId="46" fillId="0" borderId="0" applyFont="0" applyFill="0" applyBorder="0" applyAlignment="0" applyProtection="0"/>
    <xf numFmtId="213" fontId="50" fillId="0" borderId="0" applyFont="0" applyFill="0" applyBorder="0" applyAlignment="0" applyProtection="0"/>
    <xf numFmtId="214" fontId="46" fillId="0" borderId="0" applyFont="0" applyFill="0" applyBorder="0" applyAlignment="0" applyProtection="0"/>
    <xf numFmtId="214" fontId="46" fillId="0" borderId="0" applyFont="0" applyFill="0" applyBorder="0" applyAlignment="0" applyProtection="0"/>
    <xf numFmtId="215" fontId="8" fillId="0" borderId="0" applyFont="0" applyFill="0" applyBorder="0" applyAlignment="0" applyProtection="0"/>
    <xf numFmtId="175" fontId="50" fillId="0" borderId="0" applyFont="0" applyFill="0" applyBorder="0" applyAlignment="0" applyProtection="0"/>
    <xf numFmtId="214" fontId="46" fillId="0" borderId="0" applyFont="0" applyFill="0" applyBorder="0" applyAlignment="0" applyProtection="0"/>
    <xf numFmtId="213" fontId="50" fillId="0" borderId="0" applyFont="0" applyFill="0" applyBorder="0" applyAlignment="0" applyProtection="0"/>
    <xf numFmtId="180" fontId="51" fillId="0" borderId="0" applyFont="0" applyFill="0" applyBorder="0" applyAlignment="0" applyProtection="0"/>
    <xf numFmtId="216" fontId="46" fillId="0" borderId="0" applyFont="0" applyFill="0" applyBorder="0" applyAlignment="0" applyProtection="0"/>
    <xf numFmtId="175" fontId="31" fillId="0" borderId="0" applyFont="0" applyFill="0" applyBorder="0" applyAlignment="0" applyProtection="0"/>
    <xf numFmtId="165" fontId="46" fillId="0" borderId="0" applyFont="0" applyFill="0" applyBorder="0" applyAlignment="0" applyProtection="0"/>
    <xf numFmtId="177" fontId="31"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7"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7" fontId="46" fillId="0" borderId="0" applyFont="0" applyFill="0" applyBorder="0" applyAlignment="0" applyProtection="0"/>
    <xf numFmtId="219" fontId="46" fillId="0" borderId="0" applyFont="0" applyFill="0" applyBorder="0" applyAlignment="0" applyProtection="0"/>
    <xf numFmtId="193" fontId="31" fillId="0" borderId="0" applyFont="0" applyFill="0" applyBorder="0" applyAlignment="0" applyProtection="0"/>
    <xf numFmtId="41" fontId="46" fillId="0" borderId="0" applyFont="0" applyFill="0" applyBorder="0" applyAlignment="0" applyProtection="0"/>
    <xf numFmtId="193" fontId="31"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7" fontId="46" fillId="0" borderId="0" applyFont="0" applyFill="0" applyBorder="0" applyAlignment="0" applyProtection="0"/>
    <xf numFmtId="170" fontId="46" fillId="0" borderId="0" applyFont="0" applyFill="0" applyBorder="0" applyAlignment="0" applyProtection="0"/>
    <xf numFmtId="218" fontId="46" fillId="0" borderId="0" applyFont="0" applyFill="0" applyBorder="0" applyAlignment="0" applyProtection="0"/>
    <xf numFmtId="220" fontId="46" fillId="0" borderId="0" applyFont="0" applyFill="0" applyBorder="0" applyAlignment="0" applyProtection="0"/>
    <xf numFmtId="221" fontId="46" fillId="0" borderId="0" applyFont="0" applyFill="0" applyBorder="0" applyAlignment="0" applyProtection="0"/>
    <xf numFmtId="220" fontId="46" fillId="0" borderId="0" applyFont="0" applyFill="0" applyBorder="0" applyAlignment="0" applyProtection="0"/>
    <xf numFmtId="217" fontId="46" fillId="0" borderId="0" applyFont="0" applyFill="0" applyBorder="0" applyAlignment="0" applyProtection="0"/>
    <xf numFmtId="193" fontId="4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93" fontId="46" fillId="0" borderId="0" applyFont="0" applyFill="0" applyBorder="0" applyAlignment="0" applyProtection="0"/>
    <xf numFmtId="222"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72" fontId="31"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188" fontId="50" fillId="0" borderId="0" applyFont="0" applyFill="0" applyBorder="0" applyAlignment="0" applyProtection="0"/>
    <xf numFmtId="223" fontId="46" fillId="0" borderId="0" applyFont="0" applyFill="0" applyBorder="0" applyAlignment="0" applyProtection="0"/>
    <xf numFmtId="223" fontId="46" fillId="0" borderId="0" applyFont="0" applyFill="0" applyBorder="0" applyAlignment="0" applyProtection="0"/>
    <xf numFmtId="224" fontId="8" fillId="0" borderId="0" applyFont="0" applyFill="0" applyBorder="0" applyAlignment="0" applyProtection="0"/>
    <xf numFmtId="197" fontId="50" fillId="0" borderId="0" applyFont="0" applyFill="0" applyBorder="0" applyAlignment="0" applyProtection="0"/>
    <xf numFmtId="223" fontId="46" fillId="0" borderId="0" applyFont="0" applyFill="0" applyBorder="0" applyAlignment="0" applyProtection="0"/>
    <xf numFmtId="188" fontId="50" fillId="0" borderId="0" applyFont="0" applyFill="0" applyBorder="0" applyAlignment="0" applyProtection="0"/>
    <xf numFmtId="225" fontId="51" fillId="0" borderId="0" applyFont="0" applyFill="0" applyBorder="0" applyAlignment="0" applyProtection="0"/>
    <xf numFmtId="218"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3"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5"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3" fontId="46" fillId="0" borderId="0" applyFont="0" applyFill="0" applyBorder="0" applyAlignment="0" applyProtection="0"/>
    <xf numFmtId="171" fontId="46" fillId="0" borderId="0" applyFont="0" applyFill="0" applyBorder="0" applyAlignment="0" applyProtection="0"/>
    <xf numFmtId="204" fontId="46" fillId="0" borderId="0" applyFont="0" applyFill="0" applyBorder="0" applyAlignment="0" applyProtection="0"/>
    <xf numFmtId="206" fontId="46" fillId="0" borderId="0" applyFont="0" applyFill="0" applyBorder="0" applyAlignment="0" applyProtection="0"/>
    <xf numFmtId="206" fontId="46" fillId="0" borderId="0" applyFont="0" applyFill="0" applyBorder="0" applyAlignment="0" applyProtection="0"/>
    <xf numFmtId="203" fontId="46" fillId="0" borderId="0" applyFont="0" applyFill="0" applyBorder="0" applyAlignment="0" applyProtection="0"/>
    <xf numFmtId="202"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202" fontId="46" fillId="0" borderId="0" applyFont="0" applyFill="0" applyBorder="0" applyAlignment="0" applyProtection="0"/>
    <xf numFmtId="207"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3" fontId="31"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175" fontId="50" fillId="0" borderId="0" applyFont="0" applyFill="0" applyBorder="0" applyAlignment="0" applyProtection="0"/>
    <xf numFmtId="208" fontId="46" fillId="0" borderId="0" applyFont="0" applyFill="0" applyBorder="0" applyAlignment="0" applyProtection="0"/>
    <xf numFmtId="208" fontId="46" fillId="0" borderId="0" applyFont="0" applyFill="0" applyBorder="0" applyAlignment="0" applyProtection="0"/>
    <xf numFmtId="209" fontId="8" fillId="0" borderId="0" applyFont="0" applyFill="0" applyBorder="0" applyAlignment="0" applyProtection="0"/>
    <xf numFmtId="177" fontId="50" fillId="0" borderId="0" applyFont="0" applyFill="0" applyBorder="0" applyAlignment="0" applyProtection="0"/>
    <xf numFmtId="208" fontId="46" fillId="0" borderId="0" applyFont="0" applyFill="0" applyBorder="0" applyAlignment="0" applyProtection="0"/>
    <xf numFmtId="175" fontId="50" fillId="0" borderId="0" applyFont="0" applyFill="0" applyBorder="0" applyAlignment="0" applyProtection="0"/>
    <xf numFmtId="210" fontId="51" fillId="0" borderId="0" applyFont="0" applyFill="0" applyBorder="0" applyAlignment="0" applyProtection="0"/>
    <xf numFmtId="207" fontId="46" fillId="0" borderId="0" applyFont="0" applyFill="0" applyBorder="0" applyAlignment="0" applyProtection="0"/>
    <xf numFmtId="20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5" fontId="31" fillId="0" borderId="0" applyFont="0" applyFill="0" applyBorder="0" applyAlignment="0" applyProtection="0"/>
    <xf numFmtId="174"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7" fontId="50"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9" fontId="8" fillId="0" borderId="0" applyFont="0" applyFill="0" applyBorder="0" applyAlignment="0" applyProtection="0"/>
    <xf numFmtId="199" fontId="50" fillId="0" borderId="0" applyFont="0" applyFill="0" applyBorder="0" applyAlignment="0" applyProtection="0"/>
    <xf numFmtId="198" fontId="31" fillId="0" borderId="0" applyFont="0" applyFill="0" applyBorder="0" applyAlignment="0" applyProtection="0"/>
    <xf numFmtId="197" fontId="50" fillId="0" borderId="0" applyFont="0" applyFill="0" applyBorder="0" applyAlignment="0" applyProtection="0"/>
    <xf numFmtId="200"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201" fontId="31" fillId="0" borderId="0" applyFont="0" applyFill="0" applyBorder="0" applyAlignment="0" applyProtection="0"/>
    <xf numFmtId="165"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9" fontId="46" fillId="0" borderId="0" applyFont="0" applyFill="0" applyBorder="0" applyAlignment="0" applyProtection="0"/>
    <xf numFmtId="194" fontId="31"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212" fontId="46" fillId="0" borderId="0" applyFont="0" applyFill="0" applyBorder="0" applyAlignment="0" applyProtection="0"/>
    <xf numFmtId="213" fontId="50" fillId="0" borderId="0" applyFont="0" applyFill="0" applyBorder="0" applyAlignment="0" applyProtection="0"/>
    <xf numFmtId="212" fontId="46"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194" fontId="46" fillId="0" borderId="0" applyFont="0" applyFill="0" applyBorder="0" applyAlignment="0" applyProtection="0"/>
    <xf numFmtId="194" fontId="46" fillId="0" borderId="0" applyFont="0" applyFill="0" applyBorder="0" applyAlignment="0" applyProtection="0"/>
    <xf numFmtId="0" fontId="52" fillId="0" borderId="0"/>
    <xf numFmtId="165" fontId="46" fillId="0" borderId="0" applyFont="0" applyFill="0" applyBorder="0" applyAlignment="0" applyProtection="0"/>
    <xf numFmtId="165" fontId="46" fillId="0" borderId="0" applyFont="0" applyFill="0" applyBorder="0" applyAlignment="0" applyProtection="0"/>
    <xf numFmtId="0" fontId="37" fillId="0" borderId="0"/>
    <xf numFmtId="213" fontId="50" fillId="0" borderId="0" applyFont="0" applyFill="0" applyBorder="0" applyAlignment="0" applyProtection="0"/>
    <xf numFmtId="214" fontId="46" fillId="0" borderId="0" applyFont="0" applyFill="0" applyBorder="0" applyAlignment="0" applyProtection="0"/>
    <xf numFmtId="214" fontId="46" fillId="0" borderId="0" applyFont="0" applyFill="0" applyBorder="0" applyAlignment="0" applyProtection="0"/>
    <xf numFmtId="215" fontId="8" fillId="0" borderId="0" applyFont="0" applyFill="0" applyBorder="0" applyAlignment="0" applyProtection="0"/>
    <xf numFmtId="175" fontId="50" fillId="0" borderId="0" applyFont="0" applyFill="0" applyBorder="0" applyAlignment="0" applyProtection="0"/>
    <xf numFmtId="214" fontId="46" fillId="0" borderId="0" applyFont="0" applyFill="0" applyBorder="0" applyAlignment="0" applyProtection="0"/>
    <xf numFmtId="213" fontId="50" fillId="0" borderId="0" applyFont="0" applyFill="0" applyBorder="0" applyAlignment="0" applyProtection="0"/>
    <xf numFmtId="180" fontId="51" fillId="0" borderId="0" applyFont="0" applyFill="0" applyBorder="0" applyAlignment="0" applyProtection="0"/>
    <xf numFmtId="216"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5" fontId="31"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7"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7" fontId="46" fillId="0" borderId="0" applyFont="0" applyFill="0" applyBorder="0" applyAlignment="0" applyProtection="0"/>
    <xf numFmtId="219" fontId="46" fillId="0" borderId="0" applyFont="0" applyFill="0" applyBorder="0" applyAlignment="0" applyProtection="0"/>
    <xf numFmtId="193" fontId="31" fillId="0" borderId="0" applyFont="0" applyFill="0" applyBorder="0" applyAlignment="0" applyProtection="0"/>
    <xf numFmtId="41" fontId="46" fillId="0" borderId="0" applyFont="0" applyFill="0" applyBorder="0" applyAlignment="0" applyProtection="0"/>
    <xf numFmtId="193" fontId="31"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7" fontId="46" fillId="0" borderId="0" applyFont="0" applyFill="0" applyBorder="0" applyAlignment="0" applyProtection="0"/>
    <xf numFmtId="170" fontId="46" fillId="0" borderId="0" applyFont="0" applyFill="0" applyBorder="0" applyAlignment="0" applyProtection="0"/>
    <xf numFmtId="218" fontId="46" fillId="0" borderId="0" applyFont="0" applyFill="0" applyBorder="0" applyAlignment="0" applyProtection="0"/>
    <xf numFmtId="220" fontId="46" fillId="0" borderId="0" applyFont="0" applyFill="0" applyBorder="0" applyAlignment="0" applyProtection="0"/>
    <xf numFmtId="221" fontId="46" fillId="0" borderId="0" applyFont="0" applyFill="0" applyBorder="0" applyAlignment="0" applyProtection="0"/>
    <xf numFmtId="220" fontId="46" fillId="0" borderId="0" applyFont="0" applyFill="0" applyBorder="0" applyAlignment="0" applyProtection="0"/>
    <xf numFmtId="217" fontId="46" fillId="0" borderId="0" applyFont="0" applyFill="0" applyBorder="0" applyAlignment="0" applyProtection="0"/>
    <xf numFmtId="193" fontId="4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93" fontId="46" fillId="0" borderId="0" applyFont="0" applyFill="0" applyBorder="0" applyAlignment="0" applyProtection="0"/>
    <xf numFmtId="222"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72" fontId="31"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188" fontId="50" fillId="0" borderId="0" applyFont="0" applyFill="0" applyBorder="0" applyAlignment="0" applyProtection="0"/>
    <xf numFmtId="223" fontId="46" fillId="0" borderId="0" applyFont="0" applyFill="0" applyBorder="0" applyAlignment="0" applyProtection="0"/>
    <xf numFmtId="223" fontId="46" fillId="0" borderId="0" applyFont="0" applyFill="0" applyBorder="0" applyAlignment="0" applyProtection="0"/>
    <xf numFmtId="224" fontId="8" fillId="0" borderId="0" applyFont="0" applyFill="0" applyBorder="0" applyAlignment="0" applyProtection="0"/>
    <xf numFmtId="197" fontId="50" fillId="0" borderId="0" applyFont="0" applyFill="0" applyBorder="0" applyAlignment="0" applyProtection="0"/>
    <xf numFmtId="223" fontId="46" fillId="0" borderId="0" applyFont="0" applyFill="0" applyBorder="0" applyAlignment="0" applyProtection="0"/>
    <xf numFmtId="188" fontId="50" fillId="0" borderId="0" applyFont="0" applyFill="0" applyBorder="0" applyAlignment="0" applyProtection="0"/>
    <xf numFmtId="225" fontId="51" fillId="0" borderId="0" applyFont="0" applyFill="0" applyBorder="0" applyAlignment="0" applyProtection="0"/>
    <xf numFmtId="218"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3"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5"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3" fontId="46" fillId="0" borderId="0" applyFont="0" applyFill="0" applyBorder="0" applyAlignment="0" applyProtection="0"/>
    <xf numFmtId="171" fontId="46" fillId="0" borderId="0" applyFont="0" applyFill="0" applyBorder="0" applyAlignment="0" applyProtection="0"/>
    <xf numFmtId="204" fontId="46" fillId="0" borderId="0" applyFont="0" applyFill="0" applyBorder="0" applyAlignment="0" applyProtection="0"/>
    <xf numFmtId="206" fontId="46" fillId="0" borderId="0" applyFont="0" applyFill="0" applyBorder="0" applyAlignment="0" applyProtection="0"/>
    <xf numFmtId="206" fontId="46" fillId="0" borderId="0" applyFont="0" applyFill="0" applyBorder="0" applyAlignment="0" applyProtection="0"/>
    <xf numFmtId="203" fontId="46" fillId="0" borderId="0" applyFont="0" applyFill="0" applyBorder="0" applyAlignment="0" applyProtection="0"/>
    <xf numFmtId="202" fontId="46" fillId="0" borderId="0" applyFont="0" applyFill="0" applyBorder="0" applyAlignment="0" applyProtection="0"/>
    <xf numFmtId="202"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202" fontId="46" fillId="0" borderId="0" applyFont="0" applyFill="0" applyBorder="0" applyAlignment="0" applyProtection="0"/>
    <xf numFmtId="207"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3" fontId="31"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204" fontId="46" fillId="0" borderId="0" applyFont="0" applyFill="0" applyBorder="0" applyAlignment="0" applyProtection="0"/>
    <xf numFmtId="202" fontId="46" fillId="0" borderId="0" applyFont="0" applyFill="0" applyBorder="0" applyAlignment="0" applyProtection="0"/>
    <xf numFmtId="175" fontId="50" fillId="0" borderId="0" applyFont="0" applyFill="0" applyBorder="0" applyAlignment="0" applyProtection="0"/>
    <xf numFmtId="208" fontId="46" fillId="0" borderId="0" applyFont="0" applyFill="0" applyBorder="0" applyAlignment="0" applyProtection="0"/>
    <xf numFmtId="208" fontId="46" fillId="0" borderId="0" applyFont="0" applyFill="0" applyBorder="0" applyAlignment="0" applyProtection="0"/>
    <xf numFmtId="209" fontId="8" fillId="0" borderId="0" applyFont="0" applyFill="0" applyBorder="0" applyAlignment="0" applyProtection="0"/>
    <xf numFmtId="177" fontId="50" fillId="0" borderId="0" applyFont="0" applyFill="0" applyBorder="0" applyAlignment="0" applyProtection="0"/>
    <xf numFmtId="208" fontId="46" fillId="0" borderId="0" applyFont="0" applyFill="0" applyBorder="0" applyAlignment="0" applyProtection="0"/>
    <xf numFmtId="175" fontId="50" fillId="0" borderId="0" applyFont="0" applyFill="0" applyBorder="0" applyAlignment="0" applyProtection="0"/>
    <xf numFmtId="210" fontId="51" fillId="0" borderId="0" applyFont="0" applyFill="0" applyBorder="0" applyAlignment="0" applyProtection="0"/>
    <xf numFmtId="207" fontId="46" fillId="0" borderId="0" applyFont="0" applyFill="0" applyBorder="0" applyAlignment="0" applyProtection="0"/>
    <xf numFmtId="20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43" fontId="46" fillId="0" borderId="0" applyFont="0" applyFill="0" applyBorder="0" applyAlignment="0" applyProtection="0"/>
    <xf numFmtId="204" fontId="46" fillId="0" borderId="0" applyFont="0" applyFill="0" applyBorder="0" applyAlignment="0" applyProtection="0"/>
    <xf numFmtId="174"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97" fontId="50"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9" fontId="8" fillId="0" borderId="0" applyFont="0" applyFill="0" applyBorder="0" applyAlignment="0" applyProtection="0"/>
    <xf numFmtId="199" fontId="50" fillId="0" borderId="0" applyFont="0" applyFill="0" applyBorder="0" applyAlignment="0" applyProtection="0"/>
    <xf numFmtId="198" fontId="31" fillId="0" borderId="0" applyFont="0" applyFill="0" applyBorder="0" applyAlignment="0" applyProtection="0"/>
    <xf numFmtId="197" fontId="50" fillId="0" borderId="0" applyFont="0" applyFill="0" applyBorder="0" applyAlignment="0" applyProtection="0"/>
    <xf numFmtId="200"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201" fontId="31" fillId="0" borderId="0" applyFont="0" applyFill="0" applyBorder="0" applyAlignment="0" applyProtection="0"/>
    <xf numFmtId="165" fontId="46" fillId="0" borderId="0" applyFont="0" applyFill="0" applyBorder="0" applyAlignment="0" applyProtection="0"/>
    <xf numFmtId="0" fontId="35" fillId="0" borderId="0" applyNumberForma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165" fontId="46" fillId="0" borderId="0" applyFont="0" applyFill="0" applyBorder="0" applyAlignment="0" applyProtection="0"/>
    <xf numFmtId="0" fontId="48" fillId="0" borderId="0">
      <alignment vertical="top"/>
    </xf>
    <xf numFmtId="0" fontId="48" fillId="0" borderId="0">
      <alignment vertical="top"/>
    </xf>
    <xf numFmtId="0" fontId="48" fillId="0" borderId="0">
      <alignment vertical="top"/>
    </xf>
    <xf numFmtId="0" fontId="35" fillId="0" borderId="0" applyNumberFormat="0" applyFill="0" applyBorder="0" applyAlignment="0" applyProtection="0"/>
    <xf numFmtId="0" fontId="37" fillId="0" borderId="0"/>
    <xf numFmtId="0" fontId="47" fillId="0" borderId="0"/>
    <xf numFmtId="0" fontId="47" fillId="0" borderId="0"/>
    <xf numFmtId="174" fontId="46" fillId="0" borderId="0" applyFont="0" applyFill="0" applyBorder="0" applyAlignment="0" applyProtection="0"/>
    <xf numFmtId="226" fontId="53" fillId="0" borderId="0" applyFont="0" applyFill="0" applyBorder="0" applyAlignment="0" applyProtection="0"/>
    <xf numFmtId="227" fontId="54" fillId="0" borderId="0" applyFont="0" applyFill="0" applyBorder="0" applyAlignment="0" applyProtection="0"/>
    <xf numFmtId="228" fontId="54" fillId="0" borderId="0" applyFont="0" applyFill="0" applyBorder="0" applyAlignment="0" applyProtection="0"/>
    <xf numFmtId="0" fontId="55" fillId="0" borderId="0"/>
    <xf numFmtId="0" fontId="56" fillId="0" borderId="0"/>
    <xf numFmtId="0" fontId="56" fillId="0" borderId="0"/>
    <xf numFmtId="0" fontId="38" fillId="0" borderId="0"/>
    <xf numFmtId="1" fontId="57" fillId="0" borderId="5" applyBorder="0" applyAlignment="0">
      <alignment horizontal="center"/>
    </xf>
    <xf numFmtId="1" fontId="57" fillId="0" borderId="5" applyBorder="0" applyAlignment="0">
      <alignment horizontal="center"/>
    </xf>
    <xf numFmtId="1" fontId="57" fillId="0" borderId="5" applyBorder="0" applyAlignment="0">
      <alignment horizontal="center"/>
    </xf>
    <xf numFmtId="1" fontId="57" fillId="0" borderId="5" applyBorder="0" applyAlignment="0">
      <alignment horizontal="center"/>
    </xf>
    <xf numFmtId="1" fontId="57" fillId="0" borderId="5" applyBorder="0" applyAlignment="0">
      <alignment horizontal="center"/>
    </xf>
    <xf numFmtId="1" fontId="57" fillId="0" borderId="5" applyBorder="0" applyAlignment="0">
      <alignment horizontal="center"/>
    </xf>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3" fontId="32" fillId="0" borderId="5"/>
    <xf numFmtId="226" fontId="53" fillId="0" borderId="0" applyFont="0" applyFill="0" applyBorder="0" applyAlignment="0" applyProtection="0"/>
    <xf numFmtId="0" fontId="58" fillId="0" borderId="7" applyFont="0" applyAlignment="0">
      <alignment horizontal="left"/>
    </xf>
    <xf numFmtId="0" fontId="58" fillId="0" borderId="7" applyFont="0" applyAlignment="0">
      <alignment horizontal="left"/>
    </xf>
    <xf numFmtId="0" fontId="58" fillId="0" borderId="7" applyFont="0" applyAlignment="0">
      <alignment horizontal="left"/>
    </xf>
    <xf numFmtId="226" fontId="53" fillId="0" borderId="0" applyFont="0" applyFill="0" applyBorder="0" applyAlignment="0" applyProtection="0"/>
    <xf numFmtId="226" fontId="53" fillId="0" borderId="0" applyFont="0" applyFill="0" applyBorder="0" applyAlignment="0" applyProtection="0"/>
    <xf numFmtId="226" fontId="53" fillId="0" borderId="0" applyFont="0" applyFill="0" applyBorder="0" applyAlignment="0" applyProtection="0"/>
    <xf numFmtId="0" fontId="59" fillId="3" borderId="0"/>
    <xf numFmtId="0" fontId="60" fillId="3" borderId="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60" fillId="4" borderId="0"/>
    <xf numFmtId="0" fontId="60" fillId="3" borderId="0"/>
    <xf numFmtId="0" fontId="58" fillId="0" borderId="7" applyFont="0" applyAlignment="0">
      <alignment horizontal="left"/>
    </xf>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60" fillId="3" borderId="0"/>
    <xf numFmtId="0" fontId="60" fillId="3" borderId="0"/>
    <xf numFmtId="0" fontId="60" fillId="3" borderId="0"/>
    <xf numFmtId="0" fontId="60" fillId="3" borderId="0"/>
    <xf numFmtId="0" fontId="58" fillId="0" borderId="7" applyFont="0" applyAlignment="0">
      <alignment horizontal="left"/>
    </xf>
    <xf numFmtId="0" fontId="34" fillId="0" borderId="36" applyAlignment="0"/>
    <xf numFmtId="0" fontId="34" fillId="0" borderId="36" applyAlignment="0"/>
    <xf numFmtId="0" fontId="59" fillId="3" borderId="0"/>
    <xf numFmtId="0" fontId="34" fillId="0" borderId="37" applyFill="0" applyAlignment="0"/>
    <xf numFmtId="0" fontId="34" fillId="0" borderId="37" applyFill="0" applyAlignment="0"/>
    <xf numFmtId="0" fontId="60" fillId="4" borderId="0"/>
    <xf numFmtId="0" fontId="34" fillId="0" borderId="37" applyFill="0" applyAlignment="0"/>
    <xf numFmtId="0" fontId="34" fillId="0" borderId="37" applyFill="0" applyAlignment="0"/>
    <xf numFmtId="0" fontId="60" fillId="3" borderId="0"/>
    <xf numFmtId="0" fontId="60" fillId="3" borderId="0"/>
    <xf numFmtId="0" fontId="34" fillId="0" borderId="36" applyAlignment="0"/>
    <xf numFmtId="0" fontId="34" fillId="0" borderId="36" applyAlignment="0"/>
    <xf numFmtId="0" fontId="34" fillId="0" borderId="36" applyAlignment="0"/>
    <xf numFmtId="0" fontId="34" fillId="0" borderId="36" applyAlignment="0"/>
    <xf numFmtId="0" fontId="59" fillId="3" borderId="0"/>
    <xf numFmtId="226" fontId="53" fillId="0" borderId="0" applyFont="0" applyFill="0" applyBorder="0" applyAlignment="0" applyProtection="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0" fontId="34" fillId="0" borderId="36" applyAlignment="0"/>
    <xf numFmtId="226" fontId="53" fillId="0" borderId="0" applyFont="0" applyFill="0" applyBorder="0" applyAlignment="0" applyProtection="0"/>
    <xf numFmtId="226" fontId="53" fillId="0" borderId="0" applyFont="0" applyFill="0" applyBorder="0" applyAlignment="0" applyProtection="0"/>
    <xf numFmtId="0" fontId="16" fillId="3" borderId="0"/>
    <xf numFmtId="0" fontId="60" fillId="3" borderId="0"/>
    <xf numFmtId="0" fontId="59" fillId="3" borderId="0"/>
    <xf numFmtId="0" fontId="60" fillId="3" borderId="0"/>
    <xf numFmtId="0" fontId="58" fillId="0" borderId="7" applyFont="0" applyAlignment="0">
      <alignment horizontal="left"/>
    </xf>
    <xf numFmtId="0" fontId="59" fillId="3" borderId="0"/>
    <xf numFmtId="0" fontId="58" fillId="0" borderId="7" applyFont="0" applyAlignment="0">
      <alignment horizontal="left"/>
    </xf>
    <xf numFmtId="0" fontId="34" fillId="0" borderId="36" applyAlignment="0"/>
    <xf numFmtId="0" fontId="34" fillId="0" borderId="36" applyAlignment="0"/>
    <xf numFmtId="0" fontId="34" fillId="0" borderId="36" applyAlignment="0"/>
    <xf numFmtId="0" fontId="34" fillId="0" borderId="36" applyAlignment="0"/>
    <xf numFmtId="0" fontId="61" fillId="0" borderId="0" applyFont="0" applyFill="0" applyBorder="0" applyAlignment="0">
      <alignment horizontal="left"/>
    </xf>
    <xf numFmtId="0" fontId="60" fillId="3" borderId="0"/>
    <xf numFmtId="0" fontId="58" fillId="0" borderId="7" applyFont="0" applyAlignment="0">
      <alignment horizontal="left"/>
    </xf>
    <xf numFmtId="0" fontId="60" fillId="3" borderId="0"/>
    <xf numFmtId="0" fontId="59" fillId="3" borderId="0"/>
    <xf numFmtId="0" fontId="60" fillId="3" borderId="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16" fillId="0" borderId="37" applyAlignment="0"/>
    <xf numFmtId="0" fontId="58" fillId="0" borderId="7" applyFont="0" applyAlignment="0">
      <alignment horizontal="left"/>
    </xf>
    <xf numFmtId="0" fontId="34" fillId="0" borderId="36" applyAlignment="0"/>
    <xf numFmtId="0" fontId="34" fillId="0" borderId="36" applyAlignment="0"/>
    <xf numFmtId="0" fontId="34" fillId="0" borderId="36" applyAlignment="0"/>
    <xf numFmtId="0" fontId="34" fillId="0" borderId="36" applyAlignment="0"/>
    <xf numFmtId="0" fontId="59" fillId="3" borderId="0"/>
    <xf numFmtId="0" fontId="59" fillId="3" borderId="0"/>
    <xf numFmtId="0" fontId="60" fillId="3" borderId="0"/>
    <xf numFmtId="0" fontId="60" fillId="3" borderId="0"/>
    <xf numFmtId="0" fontId="58" fillId="0" borderId="7" applyFont="0" applyAlignment="0">
      <alignment horizontal="left"/>
    </xf>
    <xf numFmtId="0" fontId="34" fillId="0" borderId="36" applyAlignment="0"/>
    <xf numFmtId="0" fontId="34" fillId="0" borderId="36" applyAlignment="0"/>
    <xf numFmtId="0" fontId="62" fillId="0" borderId="5" applyNumberFormat="0" applyFont="0" applyBorder="0">
      <alignment horizontal="left" indent="2"/>
    </xf>
    <xf numFmtId="0" fontId="62" fillId="0" borderId="5" applyNumberFormat="0" applyFont="0" applyBorder="0">
      <alignment horizontal="left" indent="2"/>
    </xf>
    <xf numFmtId="0" fontId="61" fillId="0" borderId="0" applyFont="0" applyFill="0" applyBorder="0" applyAlignment="0">
      <alignment horizontal="left"/>
    </xf>
    <xf numFmtId="0" fontId="62" fillId="0" borderId="5" applyNumberFormat="0" applyFont="0" applyBorder="0">
      <alignment horizontal="left" indent="2"/>
    </xf>
    <xf numFmtId="0" fontId="62" fillId="0" borderId="5" applyNumberFormat="0" applyFont="0" applyBorder="0">
      <alignment horizontal="left" indent="2"/>
    </xf>
    <xf numFmtId="0" fontId="60" fillId="3" borderId="0"/>
    <xf numFmtId="0" fontId="60" fillId="3" borderId="0"/>
    <xf numFmtId="0" fontId="63" fillId="0" borderId="0"/>
    <xf numFmtId="0" fontId="64" fillId="5" borderId="38" applyFont="0" applyFill="0" applyAlignment="0">
      <alignment vertical="center" wrapText="1"/>
    </xf>
    <xf numFmtId="9" fontId="65" fillId="0" borderId="0" applyBorder="0" applyAlignment="0" applyProtection="0"/>
    <xf numFmtId="0" fontId="66" fillId="3" borderId="0"/>
    <xf numFmtId="0" fontId="59" fillId="3" borderId="0"/>
    <xf numFmtId="0" fontId="66" fillId="4" borderId="0"/>
    <xf numFmtId="0" fontId="16" fillId="0" borderId="36" applyNumberFormat="0" applyFill="0"/>
    <xf numFmtId="0" fontId="16" fillId="0" borderId="36" applyNumberFormat="0" applyFill="0"/>
    <xf numFmtId="0" fontId="59" fillId="3" borderId="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66" fillId="3" borderId="0"/>
    <xf numFmtId="0" fontId="16" fillId="0" borderId="36" applyNumberFormat="0" applyFill="0"/>
    <xf numFmtId="0" fontId="16" fillId="0" borderId="36" applyNumberFormat="0" applyFill="0"/>
    <xf numFmtId="0" fontId="59" fillId="3" borderId="0"/>
    <xf numFmtId="0" fontId="16" fillId="3" borderId="0"/>
    <xf numFmtId="0" fontId="59" fillId="3" borderId="0"/>
    <xf numFmtId="0" fontId="59" fillId="3" borderId="0"/>
    <xf numFmtId="0" fontId="66" fillId="3" borderId="0"/>
    <xf numFmtId="0" fontId="59" fillId="3" borderId="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16" fillId="0" borderId="36" applyNumberFormat="0" applyAlignment="0"/>
    <xf numFmtId="0" fontId="59" fillId="3" borderId="0"/>
    <xf numFmtId="0" fontId="59" fillId="3" borderId="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16" fillId="0" borderId="36" applyNumberFormat="0" applyFill="0"/>
    <xf numFmtId="0" fontId="66" fillId="3" borderId="0"/>
    <xf numFmtId="0" fontId="66" fillId="3" borderId="0"/>
    <xf numFmtId="0" fontId="66" fillId="3" borderId="0"/>
    <xf numFmtId="0" fontId="62" fillId="0" borderId="5" applyNumberFormat="0" applyFont="0" applyBorder="0" applyAlignment="0">
      <alignment horizontal="center"/>
    </xf>
    <xf numFmtId="0" fontId="62" fillId="0" borderId="5" applyNumberFormat="0" applyFont="0" applyBorder="0" applyAlignment="0">
      <alignment horizontal="center"/>
    </xf>
    <xf numFmtId="0" fontId="62" fillId="0" borderId="5" applyNumberFormat="0" applyFont="0" applyBorder="0" applyAlignment="0">
      <alignment horizontal="center"/>
    </xf>
    <xf numFmtId="0" fontId="62" fillId="0" borderId="5" applyNumberFormat="0" applyFont="0" applyBorder="0" applyAlignment="0">
      <alignment horizontal="center"/>
    </xf>
    <xf numFmtId="0" fontId="16" fillId="0" borderId="0"/>
    <xf numFmtId="0" fontId="67" fillId="6" borderId="0" applyNumberFormat="0" applyBorder="0" applyAlignment="0" applyProtection="0"/>
    <xf numFmtId="0" fontId="24" fillId="7" borderId="0" applyNumberFormat="0" applyBorder="0" applyAlignment="0" applyProtection="0"/>
    <xf numFmtId="0" fontId="67" fillId="8" borderId="0" applyNumberFormat="0" applyBorder="0" applyAlignment="0" applyProtection="0"/>
    <xf numFmtId="0" fontId="24" fillId="9" borderId="0" applyNumberFormat="0" applyBorder="0" applyAlignment="0" applyProtection="0"/>
    <xf numFmtId="0" fontId="67" fillId="10" borderId="0" applyNumberFormat="0" applyBorder="0" applyAlignment="0" applyProtection="0"/>
    <xf numFmtId="0" fontId="24" fillId="11" borderId="0" applyNumberFormat="0" applyBorder="0" applyAlignment="0" applyProtection="0"/>
    <xf numFmtId="0" fontId="67" fillId="12" borderId="0" applyNumberFormat="0" applyBorder="0" applyAlignment="0" applyProtection="0"/>
    <xf numFmtId="0" fontId="24" fillId="13" borderId="0" applyNumberFormat="0" applyBorder="0" applyAlignment="0" applyProtection="0"/>
    <xf numFmtId="0" fontId="67" fillId="14" borderId="0" applyNumberFormat="0" applyBorder="0" applyAlignment="0" applyProtection="0"/>
    <xf numFmtId="0" fontId="24" fillId="15" borderId="0" applyNumberFormat="0" applyBorder="0" applyAlignment="0" applyProtection="0"/>
    <xf numFmtId="0" fontId="67" fillId="16" borderId="0" applyNumberFormat="0" applyBorder="0" applyAlignment="0" applyProtection="0"/>
    <xf numFmtId="0" fontId="24" fillId="17"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8" fillId="0" borderId="0"/>
    <xf numFmtId="0" fontId="68" fillId="3" borderId="0"/>
    <xf numFmtId="0" fontId="59" fillId="3" borderId="0"/>
    <xf numFmtId="0" fontId="68" fillId="4" borderId="0"/>
    <xf numFmtId="0" fontId="59" fillId="3" borderId="0"/>
    <xf numFmtId="0" fontId="59" fillId="3" borderId="0"/>
    <xf numFmtId="0" fontId="16" fillId="3" borderId="0"/>
    <xf numFmtId="0" fontId="59" fillId="3" borderId="0"/>
    <xf numFmtId="0" fontId="59" fillId="3" borderId="0"/>
    <xf numFmtId="0" fontId="68" fillId="3" borderId="0"/>
    <xf numFmtId="0" fontId="59" fillId="3" borderId="0"/>
    <xf numFmtId="0" fontId="59" fillId="3" borderId="0"/>
    <xf numFmtId="0" fontId="59" fillId="3" borderId="0"/>
    <xf numFmtId="0" fontId="68" fillId="3" borderId="0"/>
    <xf numFmtId="0" fontId="68" fillId="3" borderId="0"/>
    <xf numFmtId="0" fontId="69" fillId="0" borderId="0">
      <alignment wrapText="1"/>
    </xf>
    <xf numFmtId="0" fontId="59" fillId="0" borderId="0">
      <alignment wrapText="1"/>
    </xf>
    <xf numFmtId="0" fontId="69" fillId="0" borderId="0">
      <alignment wrapText="1"/>
    </xf>
    <xf numFmtId="0" fontId="59" fillId="0" borderId="0">
      <alignment wrapText="1"/>
    </xf>
    <xf numFmtId="0" fontId="59" fillId="0" borderId="0">
      <alignment wrapText="1"/>
    </xf>
    <xf numFmtId="0" fontId="16" fillId="0" borderId="0">
      <alignment wrapText="1"/>
    </xf>
    <xf numFmtId="0" fontId="59" fillId="0" borderId="0">
      <alignment wrapText="1"/>
    </xf>
    <xf numFmtId="0" fontId="5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7" fillId="18" borderId="0" applyNumberFormat="0" applyBorder="0" applyAlignment="0" applyProtection="0"/>
    <xf numFmtId="0" fontId="24" fillId="19" borderId="0" applyNumberFormat="0" applyBorder="0" applyAlignment="0" applyProtection="0"/>
    <xf numFmtId="0" fontId="67" fillId="20" borderId="0" applyNumberFormat="0" applyBorder="0" applyAlignment="0" applyProtection="0"/>
    <xf numFmtId="0" fontId="24" fillId="21" borderId="0" applyNumberFormat="0" applyBorder="0" applyAlignment="0" applyProtection="0"/>
    <xf numFmtId="0" fontId="67" fillId="22" borderId="0" applyNumberFormat="0" applyBorder="0" applyAlignment="0" applyProtection="0"/>
    <xf numFmtId="0" fontId="24" fillId="23" borderId="0" applyNumberFormat="0" applyBorder="0" applyAlignment="0" applyProtection="0"/>
    <xf numFmtId="0" fontId="67" fillId="12" borderId="0" applyNumberFormat="0" applyBorder="0" applyAlignment="0" applyProtection="0"/>
    <xf numFmtId="0" fontId="24" fillId="13" borderId="0" applyNumberFormat="0" applyBorder="0" applyAlignment="0" applyProtection="0"/>
    <xf numFmtId="0" fontId="67" fillId="18" borderId="0" applyNumberFormat="0" applyBorder="0" applyAlignment="0" applyProtection="0"/>
    <xf numFmtId="0" fontId="24" fillId="19" borderId="0" applyNumberFormat="0" applyBorder="0" applyAlignment="0" applyProtection="0"/>
    <xf numFmtId="0" fontId="67" fillId="24"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4" fillId="12" borderId="0" applyNumberFormat="0" applyBorder="0" applyAlignment="0" applyProtection="0"/>
    <xf numFmtId="0" fontId="24" fillId="18" borderId="0" applyNumberFormat="0" applyBorder="0" applyAlignment="0" applyProtection="0"/>
    <xf numFmtId="0" fontId="24" fillId="24" borderId="0" applyNumberFormat="0" applyBorder="0" applyAlignment="0" applyProtection="0"/>
    <xf numFmtId="0" fontId="35" fillId="0" borderId="0"/>
    <xf numFmtId="0" fontId="35" fillId="0" borderId="0"/>
    <xf numFmtId="0" fontId="35" fillId="0" borderId="0"/>
    <xf numFmtId="0" fontId="16" fillId="0" borderId="0"/>
    <xf numFmtId="0" fontId="35" fillId="0" borderId="0"/>
    <xf numFmtId="0" fontId="70" fillId="26" borderId="0" applyNumberFormat="0" applyBorder="0" applyAlignment="0" applyProtection="0"/>
    <xf numFmtId="0" fontId="71" fillId="27" borderId="0" applyNumberFormat="0" applyBorder="0" applyAlignment="0" applyProtection="0"/>
    <xf numFmtId="0" fontId="70" fillId="20" borderId="0" applyNumberFormat="0" applyBorder="0" applyAlignment="0" applyProtection="0"/>
    <xf numFmtId="0" fontId="71" fillId="21" borderId="0" applyNumberFormat="0" applyBorder="0" applyAlignment="0" applyProtection="0"/>
    <xf numFmtId="0" fontId="70" fillId="22" borderId="0" applyNumberFormat="0" applyBorder="0" applyAlignment="0" applyProtection="0"/>
    <xf numFmtId="0" fontId="71" fillId="23" borderId="0" applyNumberFormat="0" applyBorder="0" applyAlignment="0" applyProtection="0"/>
    <xf numFmtId="0" fontId="70" fillId="28"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1"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71" fillId="26" borderId="0" applyNumberFormat="0" applyBorder="0" applyAlignment="0" applyProtection="0"/>
    <xf numFmtId="0" fontId="71" fillId="20" borderId="0" applyNumberFormat="0" applyBorder="0" applyAlignment="0" applyProtection="0"/>
    <xf numFmtId="0" fontId="71" fillId="22" borderId="0" applyNumberFormat="0" applyBorder="0" applyAlignment="0" applyProtection="0"/>
    <xf numFmtId="0" fontId="71" fillId="28" borderId="0" applyNumberFormat="0" applyBorder="0" applyAlignment="0" applyProtection="0"/>
    <xf numFmtId="0" fontId="71" fillId="30" borderId="0" applyNumberFormat="0" applyBorder="0" applyAlignment="0" applyProtection="0"/>
    <xf numFmtId="0" fontId="71" fillId="32" borderId="0" applyNumberFormat="0" applyBorder="0" applyAlignment="0" applyProtection="0"/>
    <xf numFmtId="0" fontId="72" fillId="0" borderId="0"/>
    <xf numFmtId="0" fontId="70" fillId="34" borderId="0" applyNumberFormat="0" applyBorder="0" applyAlignment="0" applyProtection="0"/>
    <xf numFmtId="0" fontId="71" fillId="35" borderId="0" applyNumberFormat="0" applyBorder="0" applyAlignment="0" applyProtection="0"/>
    <xf numFmtId="0" fontId="70" fillId="36" borderId="0" applyNumberFormat="0" applyBorder="0" applyAlignment="0" applyProtection="0"/>
    <xf numFmtId="0" fontId="71" fillId="37" borderId="0" applyNumberFormat="0" applyBorder="0" applyAlignment="0" applyProtection="0"/>
    <xf numFmtId="0" fontId="70" fillId="38" borderId="0" applyNumberFormat="0" applyBorder="0" applyAlignment="0" applyProtection="0"/>
    <xf numFmtId="0" fontId="71" fillId="39" borderId="0" applyNumberFormat="0" applyBorder="0" applyAlignment="0" applyProtection="0"/>
    <xf numFmtId="0" fontId="70" fillId="28"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1" borderId="0" applyNumberFormat="0" applyBorder="0" applyAlignment="0" applyProtection="0"/>
    <xf numFmtId="0" fontId="70" fillId="40" borderId="0" applyNumberFormat="0" applyBorder="0" applyAlignment="0" applyProtection="0"/>
    <xf numFmtId="0" fontId="71" fillId="41" borderId="0" applyNumberFormat="0" applyBorder="0" applyAlignment="0" applyProtection="0"/>
    <xf numFmtId="229" fontId="8" fillId="0" borderId="0" applyFont="0" applyFill="0" applyBorder="0" applyAlignment="0" applyProtection="0"/>
    <xf numFmtId="0" fontId="73" fillId="0" borderId="0" applyFont="0" applyFill="0" applyBorder="0" applyAlignment="0" applyProtection="0"/>
    <xf numFmtId="230" fontId="31" fillId="0" borderId="0" applyFont="0" applyFill="0" applyBorder="0" applyAlignment="0" applyProtection="0"/>
    <xf numFmtId="231" fontId="8" fillId="0" borderId="0" applyFont="0" applyFill="0" applyBorder="0" applyAlignment="0" applyProtection="0"/>
    <xf numFmtId="0" fontId="73" fillId="0" borderId="0" applyFont="0" applyFill="0" applyBorder="0" applyAlignment="0" applyProtection="0"/>
    <xf numFmtId="229" fontId="31" fillId="0" borderId="0" applyFont="0" applyFill="0" applyBorder="0" applyAlignment="0" applyProtection="0"/>
    <xf numFmtId="0" fontId="74" fillId="0" borderId="0">
      <alignment horizontal="center" wrapText="1"/>
      <protection locked="0"/>
    </xf>
    <xf numFmtId="0" fontId="75" fillId="0" borderId="0" applyNumberFormat="0" applyBorder="0" applyAlignment="0">
      <alignment horizontal="center"/>
    </xf>
    <xf numFmtId="217" fontId="76" fillId="0" borderId="0" applyFont="0" applyFill="0" applyBorder="0" applyAlignment="0" applyProtection="0"/>
    <xf numFmtId="0" fontId="73" fillId="0" borderId="0" applyFont="0" applyFill="0" applyBorder="0" applyAlignment="0" applyProtection="0"/>
    <xf numFmtId="217" fontId="76" fillId="0" borderId="0" applyFont="0" applyFill="0" applyBorder="0" applyAlignment="0" applyProtection="0"/>
    <xf numFmtId="203" fontId="76" fillId="0" borderId="0" applyFont="0" applyFill="0" applyBorder="0" applyAlignment="0" applyProtection="0"/>
    <xf numFmtId="0" fontId="73" fillId="0" borderId="0" applyFont="0" applyFill="0" applyBorder="0" applyAlignment="0" applyProtection="0"/>
    <xf numFmtId="203" fontId="76" fillId="0" borderId="0" applyFont="0" applyFill="0" applyBorder="0" applyAlignment="0" applyProtection="0"/>
    <xf numFmtId="174" fontId="31" fillId="0" borderId="0" applyFont="0" applyFill="0" applyBorder="0" applyAlignment="0" applyProtection="0"/>
    <xf numFmtId="0" fontId="8" fillId="0" borderId="0"/>
    <xf numFmtId="0" fontId="8" fillId="0" borderId="0"/>
    <xf numFmtId="0" fontId="8" fillId="0" borderId="0"/>
    <xf numFmtId="0" fontId="8" fillId="0" borderId="0"/>
    <xf numFmtId="0" fontId="77" fillId="8" borderId="0" applyNumberFormat="0" applyBorder="0" applyAlignment="0" applyProtection="0"/>
    <xf numFmtId="0" fontId="78" fillId="9" borderId="0" applyNumberFormat="0" applyBorder="0" applyAlignment="0" applyProtection="0"/>
    <xf numFmtId="0" fontId="79" fillId="0" borderId="0" applyNumberFormat="0" applyFill="0" applyBorder="0" applyAlignment="0" applyProtection="0"/>
    <xf numFmtId="0" fontId="73" fillId="0" borderId="0"/>
    <xf numFmtId="0" fontId="51" fillId="0" borderId="0"/>
    <xf numFmtId="0" fontId="38" fillId="0" borderId="0"/>
    <xf numFmtId="0" fontId="73" fillId="0" borderId="0"/>
    <xf numFmtId="0" fontId="80" fillId="0" borderId="0"/>
    <xf numFmtId="0" fontId="81" fillId="0" borderId="0"/>
    <xf numFmtId="0" fontId="82" fillId="0" borderId="0"/>
    <xf numFmtId="0" fontId="8" fillId="0" borderId="0" applyFill="0" applyBorder="0" applyAlignment="0"/>
    <xf numFmtId="232" fontId="83" fillId="0" borderId="0" applyFill="0" applyBorder="0" applyAlignment="0"/>
    <xf numFmtId="233" fontId="83" fillId="0" borderId="0" applyFill="0" applyBorder="0" applyAlignment="0"/>
    <xf numFmtId="234" fontId="83" fillId="0" borderId="0" applyFill="0" applyBorder="0" applyAlignment="0"/>
    <xf numFmtId="235" fontId="8" fillId="0" borderId="0" applyFill="0" applyBorder="0" applyAlignment="0"/>
    <xf numFmtId="176" fontId="83" fillId="0" borderId="0" applyFill="0" applyBorder="0" applyAlignment="0"/>
    <xf numFmtId="236" fontId="83" fillId="0" borderId="0" applyFill="0" applyBorder="0" applyAlignment="0"/>
    <xf numFmtId="232" fontId="83" fillId="0" borderId="0" applyFill="0" applyBorder="0" applyAlignment="0"/>
    <xf numFmtId="0" fontId="84" fillId="42" borderId="39" applyNumberFormat="0" applyAlignment="0" applyProtection="0"/>
    <xf numFmtId="0" fontId="84" fillId="42" borderId="39" applyNumberFormat="0" applyAlignment="0" applyProtection="0"/>
    <xf numFmtId="0" fontId="85" fillId="4" borderId="39" applyNumberFormat="0" applyAlignment="0" applyProtection="0"/>
    <xf numFmtId="0" fontId="86" fillId="0" borderId="0"/>
    <xf numFmtId="237" fontId="46" fillId="0" borderId="0" applyFont="0" applyFill="0" applyBorder="0" applyAlignment="0" applyProtection="0"/>
    <xf numFmtId="0" fontId="87" fillId="43" borderId="40" applyNumberFormat="0" applyAlignment="0" applyProtection="0"/>
    <xf numFmtId="0" fontId="88" fillId="44" borderId="40" applyNumberFormat="0" applyAlignment="0" applyProtection="0"/>
    <xf numFmtId="182" fontId="36" fillId="0" borderId="0" applyFont="0" applyFill="0" applyBorder="0" applyAlignment="0" applyProtection="0"/>
    <xf numFmtId="4" fontId="89" fillId="0" borderId="0" applyAlignment="0"/>
    <xf numFmtId="1" fontId="90" fillId="0" borderId="19" applyBorder="0"/>
    <xf numFmtId="1" fontId="90" fillId="0" borderId="19" applyBorder="0"/>
    <xf numFmtId="1" fontId="90" fillId="0" borderId="19" applyBorder="0"/>
    <xf numFmtId="1" fontId="90" fillId="0" borderId="19" applyBorder="0"/>
    <xf numFmtId="202" fontId="91" fillId="0" borderId="0" applyFont="0" applyFill="0" applyBorder="0" applyAlignment="0" applyProtection="0"/>
    <xf numFmtId="238" fontId="92" fillId="0" borderId="0"/>
    <xf numFmtId="238" fontId="92" fillId="0" borderId="0"/>
    <xf numFmtId="238" fontId="92" fillId="0" borderId="0"/>
    <xf numFmtId="238" fontId="92" fillId="0" borderId="0"/>
    <xf numFmtId="238" fontId="92" fillId="0" borderId="0"/>
    <xf numFmtId="238" fontId="92" fillId="0" borderId="0"/>
    <xf numFmtId="238" fontId="92" fillId="0" borderId="0"/>
    <xf numFmtId="238" fontId="92" fillId="0" borderId="0"/>
    <xf numFmtId="239" fontId="34" fillId="0" borderId="0" applyFill="0" applyBorder="0" applyAlignment="0" applyProtection="0"/>
    <xf numFmtId="239" fontId="34" fillId="0" borderId="0" applyFill="0" applyBorder="0" applyAlignment="0" applyProtection="0"/>
    <xf numFmtId="239" fontId="34" fillId="0" borderId="0" applyFill="0" applyBorder="0" applyAlignment="0" applyProtection="0"/>
    <xf numFmtId="41" fontId="36" fillId="0" borderId="0" applyFont="0" applyFill="0" applyBorder="0" applyAlignment="0" applyProtection="0"/>
    <xf numFmtId="176" fontId="83"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78" fontId="8" fillId="0" borderId="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4"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78" fontId="8" fillId="0" borderId="0" applyFill="0" applyBorder="0" applyAlignment="0" applyProtection="0"/>
    <xf numFmtId="43" fontId="93" fillId="0" borderId="0" applyFont="0" applyFill="0" applyBorder="0" applyAlignment="0" applyProtection="0"/>
    <xf numFmtId="0" fontId="24" fillId="0" borderId="0" applyFont="0" applyFill="0" applyBorder="0" applyAlignment="0" applyProtection="0"/>
    <xf numFmtId="178" fontId="8" fillId="0" borderId="0" applyFill="0" applyBorder="0" applyAlignment="0" applyProtection="0"/>
    <xf numFmtId="168" fontId="94" fillId="0" borderId="0" applyFont="0" applyFill="0" applyBorder="0" applyAlignment="0" applyProtection="0"/>
    <xf numFmtId="178" fontId="8" fillId="0" borderId="0" applyFill="0" applyBorder="0" applyAlignment="0" applyProtection="0"/>
    <xf numFmtId="179" fontId="8" fillId="0" borderId="0" applyFont="0" applyFill="0" applyBorder="0" applyAlignment="0" applyProtection="0"/>
    <xf numFmtId="168" fontId="8" fillId="0" borderId="0" applyFont="0" applyFill="0" applyBorder="0" applyAlignment="0" applyProtection="0"/>
    <xf numFmtId="204" fontId="8"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95" fillId="0" borderId="0" applyFont="0" applyFill="0" applyBorder="0" applyAlignment="0" applyProtection="0"/>
    <xf numFmtId="168" fontId="11" fillId="0" borderId="0" applyFont="0" applyFill="0" applyBorder="0" applyAlignment="0" applyProtection="0"/>
    <xf numFmtId="43" fontId="95" fillId="0" borderId="0" applyFont="0" applyFill="0" applyBorder="0" applyAlignment="0" applyProtection="0"/>
    <xf numFmtId="178" fontId="8" fillId="0" borderId="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8" fontId="8" fillId="0" borderId="0" applyFill="0" applyBorder="0" applyAlignment="0" applyProtection="0"/>
    <xf numFmtId="168" fontId="8" fillId="0" borderId="0" applyFont="0" applyFill="0" applyBorder="0" applyAlignment="0" applyProtection="0"/>
    <xf numFmtId="178" fontId="16" fillId="0" borderId="0" applyFill="0" applyBorder="0" applyAlignment="0" applyProtection="0"/>
    <xf numFmtId="178" fontId="8" fillId="0" borderId="0" applyFill="0" applyBorder="0" applyAlignment="0" applyProtection="0"/>
    <xf numFmtId="43" fontId="96"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43" fontId="96" fillId="0" borderId="0" applyFont="0" applyFill="0" applyBorder="0" applyAlignment="0" applyProtection="0"/>
    <xf numFmtId="0" fontId="24" fillId="0" borderId="0" applyFont="0" applyFill="0" applyBorder="0" applyAlignment="0" applyProtection="0"/>
    <xf numFmtId="240" fontId="96" fillId="0" borderId="0" applyFont="0" applyFill="0" applyBorder="0" applyAlignment="0" applyProtection="0"/>
    <xf numFmtId="168" fontId="8" fillId="0" borderId="0" applyFont="0" applyFill="0" applyBorder="0" applyAlignment="0" applyProtection="0"/>
    <xf numFmtId="43" fontId="36" fillId="0" borderId="0" applyFont="0" applyFill="0" applyBorder="0" applyAlignment="0" applyProtection="0"/>
    <xf numFmtId="168" fontId="8" fillId="0" borderId="0" applyFont="0" applyFill="0" applyBorder="0" applyAlignment="0" applyProtection="0"/>
    <xf numFmtId="43" fontId="24"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241" fontId="38" fillId="0" borderId="0"/>
    <xf numFmtId="3" fontId="8" fillId="0" borderId="0" applyFill="0" applyBorder="0" applyAlignment="0" applyProtection="0"/>
    <xf numFmtId="0" fontId="97" fillId="0" borderId="0"/>
    <xf numFmtId="0" fontId="83" fillId="0" borderId="0"/>
    <xf numFmtId="3" fontId="8"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ont="0" applyFill="0" applyBorder="0" applyAlignment="0" applyProtection="0"/>
    <xf numFmtId="0" fontId="97" fillId="0" borderId="0"/>
    <xf numFmtId="0" fontId="83" fillId="0" borderId="0"/>
    <xf numFmtId="0" fontId="98" fillId="0" borderId="0">
      <alignment horizontal="center"/>
    </xf>
    <xf numFmtId="0" fontId="99" fillId="0" borderId="0" applyNumberFormat="0" applyAlignment="0">
      <alignment horizontal="left"/>
    </xf>
    <xf numFmtId="242" fontId="51" fillId="0" borderId="0" applyFont="0" applyFill="0" applyBorder="0" applyAlignment="0" applyProtection="0"/>
    <xf numFmtId="232" fontId="83"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43" fontId="8" fillId="0" borderId="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5" fontId="8" fillId="0" borderId="0" applyFont="0" applyFill="0" applyBorder="0" applyAlignment="0" applyProtection="0"/>
    <xf numFmtId="243" fontId="8" fillId="0" borderId="0" applyFill="0" applyBorder="0" applyAlignment="0" applyProtection="0"/>
    <xf numFmtId="243" fontId="8" fillId="0" borderId="0" applyFill="0" applyBorder="0" applyAlignment="0" applyProtection="0"/>
    <xf numFmtId="244" fontId="8" fillId="0" borderId="0" applyFont="0" applyFill="0" applyBorder="0" applyAlignment="0" applyProtection="0"/>
    <xf numFmtId="246" fontId="8" fillId="0" borderId="0"/>
    <xf numFmtId="247" fontId="16" fillId="0" borderId="41"/>
    <xf numFmtId="0" fontId="8" fillId="0" borderId="0" applyFill="0" applyBorder="0" applyAlignment="0" applyProtection="0"/>
    <xf numFmtId="0" fontId="8" fillId="0" borderId="0" applyFont="0" applyFill="0" applyBorder="0" applyAlignment="0" applyProtection="0"/>
    <xf numFmtId="0" fontId="8" fillId="0" borderId="0" applyFill="0" applyBorder="0" applyAlignment="0" applyProtection="0"/>
    <xf numFmtId="14" fontId="48" fillId="0" borderId="0" applyFill="0" applyBorder="0" applyAlignment="0"/>
    <xf numFmtId="0" fontId="8" fillId="0" borderId="0" applyFont="0" applyFill="0" applyBorder="0" applyAlignment="0" applyProtection="0"/>
    <xf numFmtId="0" fontId="100" fillId="42" borderId="42" applyNumberFormat="0" applyAlignment="0" applyProtection="0"/>
    <xf numFmtId="0" fontId="100" fillId="42" borderId="42" applyNumberFormat="0" applyAlignment="0" applyProtection="0"/>
    <xf numFmtId="0" fontId="101" fillId="16" borderId="39" applyNumberFormat="0" applyAlignment="0" applyProtection="0"/>
    <xf numFmtId="0" fontId="101" fillId="16" borderId="39" applyNumberFormat="0" applyAlignment="0" applyProtection="0"/>
    <xf numFmtId="3" fontId="102" fillId="0" borderId="27">
      <alignment horizontal="left" vertical="top" wrapText="1"/>
    </xf>
    <xf numFmtId="0" fontId="103" fillId="0" borderId="43" applyNumberFormat="0" applyFill="0" applyAlignment="0" applyProtection="0"/>
    <xf numFmtId="0" fontId="104" fillId="0" borderId="44" applyNumberFormat="0" applyFill="0" applyAlignment="0" applyProtection="0"/>
    <xf numFmtId="0" fontId="105" fillId="0" borderId="45" applyNumberFormat="0" applyFill="0" applyAlignment="0" applyProtection="0"/>
    <xf numFmtId="0" fontId="105" fillId="0" borderId="0" applyNumberFormat="0" applyFill="0" applyBorder="0" applyAlignment="0" applyProtection="0"/>
    <xf numFmtId="248" fontId="34" fillId="0" borderId="0" applyFill="0" applyBorder="0" applyProtection="0">
      <alignment vertical="center"/>
    </xf>
    <xf numFmtId="249" fontId="16" fillId="0" borderId="0" applyFont="0" applyFill="0" applyBorder="0" applyProtection="0">
      <alignment vertical="center"/>
    </xf>
    <xf numFmtId="249" fontId="16" fillId="0" borderId="0" applyFont="0" applyFill="0" applyBorder="0" applyProtection="0">
      <alignment vertical="center"/>
    </xf>
    <xf numFmtId="249" fontId="16" fillId="0" borderId="0" applyFont="0" applyFill="0" applyBorder="0" applyProtection="0">
      <alignment vertical="center"/>
    </xf>
    <xf numFmtId="250" fontId="8" fillId="0" borderId="46">
      <alignment vertical="center"/>
    </xf>
    <xf numFmtId="0" fontId="8" fillId="0" borderId="0" applyFont="0" applyFill="0" applyBorder="0" applyAlignment="0" applyProtection="0"/>
    <xf numFmtId="0" fontId="8" fillId="0" borderId="0" applyFont="0" applyFill="0" applyBorder="0" applyAlignment="0" applyProtection="0"/>
    <xf numFmtId="251" fontId="16" fillId="0" borderId="0"/>
    <xf numFmtId="252" fontId="35" fillId="0" borderId="5"/>
    <xf numFmtId="252" fontId="35" fillId="0" borderId="5"/>
    <xf numFmtId="0" fontId="106" fillId="0" borderId="0">
      <protection locked="0"/>
    </xf>
    <xf numFmtId="253" fontId="8" fillId="0" borderId="0"/>
    <xf numFmtId="254" fontId="35" fillId="0" borderId="0"/>
    <xf numFmtId="0" fontId="91" fillId="0" borderId="0">
      <alignment vertical="top" wrapText="1"/>
    </xf>
    <xf numFmtId="0" fontId="91" fillId="0" borderId="0">
      <alignment vertical="top" wrapText="1"/>
    </xf>
    <xf numFmtId="175" fontId="107" fillId="0" borderId="0" applyFont="0" applyFill="0" applyBorder="0" applyAlignment="0" applyProtection="0"/>
    <xf numFmtId="177" fontId="107" fillId="0" borderId="0" applyFont="0" applyFill="0" applyBorder="0" applyAlignment="0" applyProtection="0"/>
    <xf numFmtId="175" fontId="107" fillId="0" borderId="0" applyFont="0" applyFill="0" applyBorder="0" applyAlignment="0" applyProtection="0"/>
    <xf numFmtId="41" fontId="107"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175" fontId="107" fillId="0" borderId="0" applyFont="0" applyFill="0" applyBorder="0" applyAlignment="0" applyProtection="0"/>
    <xf numFmtId="175" fontId="107"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6" fontId="16" fillId="0" borderId="0" applyFont="0" applyFill="0" applyBorder="0" applyAlignment="0" applyProtection="0"/>
    <xf numFmtId="256" fontId="16" fillId="0" borderId="0" applyFont="0" applyFill="0" applyBorder="0" applyAlignment="0" applyProtection="0"/>
    <xf numFmtId="257" fontId="16" fillId="0" borderId="0" applyFont="0" applyFill="0" applyBorder="0" applyAlignment="0" applyProtection="0"/>
    <xf numFmtId="257" fontId="16"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175" fontId="107" fillId="0" borderId="0" applyFont="0" applyFill="0" applyBorder="0" applyAlignment="0" applyProtection="0"/>
    <xf numFmtId="41" fontId="107" fillId="0" borderId="0" applyFont="0" applyFill="0" applyBorder="0" applyAlignment="0" applyProtection="0"/>
    <xf numFmtId="175"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41" fontId="107" fillId="0" borderId="0" applyFont="0" applyFill="0" applyBorder="0" applyAlignment="0" applyProtection="0"/>
    <xf numFmtId="177" fontId="107" fillId="0" borderId="0" applyFont="0" applyFill="0" applyBorder="0" applyAlignment="0" applyProtection="0"/>
    <xf numFmtId="43" fontId="107"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177" fontId="107" fillId="0" borderId="0" applyFont="0" applyFill="0" applyBorder="0" applyAlignment="0" applyProtection="0"/>
    <xf numFmtId="177" fontId="107" fillId="0" borderId="0" applyFont="0" applyFill="0" applyBorder="0" applyAlignment="0" applyProtection="0"/>
    <xf numFmtId="258" fontId="8" fillId="0" borderId="0" applyFont="0" applyFill="0" applyBorder="0" applyAlignment="0" applyProtection="0"/>
    <xf numFmtId="258" fontId="8" fillId="0" borderId="0" applyFont="0" applyFill="0" applyBorder="0" applyAlignment="0" applyProtection="0"/>
    <xf numFmtId="259" fontId="16" fillId="0" borderId="0" applyFont="0" applyFill="0" applyBorder="0" applyAlignment="0" applyProtection="0"/>
    <xf numFmtId="259" fontId="16" fillId="0" borderId="0" applyFont="0" applyFill="0" applyBorder="0" applyAlignment="0" applyProtection="0"/>
    <xf numFmtId="260" fontId="16" fillId="0" borderId="0" applyFont="0" applyFill="0" applyBorder="0" applyAlignment="0" applyProtection="0"/>
    <xf numFmtId="260" fontId="1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77" fontId="107" fillId="0" borderId="0" applyFont="0" applyFill="0" applyBorder="0" applyAlignment="0" applyProtection="0"/>
    <xf numFmtId="43" fontId="107" fillId="0" borderId="0" applyFont="0" applyFill="0" applyBorder="0" applyAlignment="0" applyProtection="0"/>
    <xf numFmtId="177"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3" fontId="16" fillId="0" borderId="0" applyFont="0" applyBorder="0" applyAlignment="0"/>
    <xf numFmtId="0" fontId="108" fillId="0" borderId="0">
      <protection locked="0"/>
    </xf>
    <xf numFmtId="0" fontId="108" fillId="0" borderId="0">
      <protection locked="0"/>
    </xf>
    <xf numFmtId="176" fontId="83" fillId="0" borderId="0" applyFill="0" applyBorder="0" applyAlignment="0"/>
    <xf numFmtId="232" fontId="83" fillId="0" borderId="0" applyFill="0" applyBorder="0" applyAlignment="0"/>
    <xf numFmtId="176" fontId="83" fillId="0" borderId="0" applyFill="0" applyBorder="0" applyAlignment="0"/>
    <xf numFmtId="236" fontId="83" fillId="0" borderId="0" applyFill="0" applyBorder="0" applyAlignment="0"/>
    <xf numFmtId="232" fontId="83" fillId="0" borderId="0" applyFill="0" applyBorder="0" applyAlignment="0"/>
    <xf numFmtId="0" fontId="109" fillId="0" borderId="0" applyNumberFormat="0" applyAlignment="0">
      <alignment horizontal="left"/>
    </xf>
    <xf numFmtId="186" fontId="110" fillId="0" borderId="0">
      <protection locked="0"/>
    </xf>
    <xf numFmtId="186" fontId="110" fillId="0" borderId="0">
      <protection locked="0"/>
    </xf>
    <xf numFmtId="186" fontId="110" fillId="0" borderId="0">
      <protection locked="0"/>
    </xf>
    <xf numFmtId="186" fontId="110" fillId="0" borderId="0">
      <protection locked="0"/>
    </xf>
    <xf numFmtId="261" fontId="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3" fontId="16" fillId="0" borderId="0" applyFont="0" applyBorder="0" applyAlignment="0"/>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0" fontId="106" fillId="0" borderId="0">
      <protection locked="0"/>
    </xf>
    <xf numFmtId="4" fontId="106" fillId="0" borderId="0">
      <protection locked="0"/>
    </xf>
    <xf numFmtId="0" fontId="106" fillId="0" borderId="0">
      <protection locked="0"/>
    </xf>
    <xf numFmtId="262" fontId="16" fillId="0" borderId="0">
      <protection locked="0"/>
    </xf>
    <xf numFmtId="2" fontId="8" fillId="0" borderId="0" applyFill="0" applyBorder="0" applyAlignment="0" applyProtection="0"/>
    <xf numFmtId="2" fontId="8" fillId="0" borderId="0" applyFont="0" applyFill="0" applyBorder="0" applyAlignment="0" applyProtection="0"/>
    <xf numFmtId="2" fontId="8" fillId="0" borderId="0" applyFill="0" applyBorder="0" applyAlignment="0" applyProtection="0"/>
    <xf numFmtId="0" fontId="113" fillId="0" borderId="0" applyNumberFormat="0" applyFill="0" applyBorder="0" applyAlignment="0" applyProtection="0"/>
    <xf numFmtId="0" fontId="114" fillId="0" borderId="0" applyNumberFormat="0" applyFill="0" applyBorder="0" applyProtection="0">
      <alignment vertical="center"/>
    </xf>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Alignment="0" applyProtection="0"/>
    <xf numFmtId="263" fontId="33" fillId="0" borderId="47" applyNumberFormat="0" applyFill="0" applyBorder="0" applyAlignment="0" applyProtection="0"/>
    <xf numFmtId="263" fontId="33" fillId="0" borderId="47" applyNumberFormat="0" applyFill="0" applyBorder="0" applyAlignment="0" applyProtection="0"/>
    <xf numFmtId="0" fontId="119" fillId="0" borderId="0" applyNumberFormat="0" applyFill="0" applyBorder="0" applyAlignment="0" applyProtection="0"/>
    <xf numFmtId="0" fontId="120" fillId="45" borderId="48" applyNumberFormat="0" applyAlignment="0">
      <protection locked="0"/>
    </xf>
    <xf numFmtId="0" fontId="120" fillId="45" borderId="48" applyNumberFormat="0" applyAlignment="0">
      <protection locked="0"/>
    </xf>
    <xf numFmtId="0" fontId="120" fillId="45" borderId="48" applyNumberFormat="0" applyAlignment="0">
      <protection locked="0"/>
    </xf>
    <xf numFmtId="0" fontId="8" fillId="46" borderId="49" applyNumberFormat="0" applyFont="0" applyAlignment="0" applyProtection="0"/>
    <xf numFmtId="0" fontId="8" fillId="46" borderId="49" applyNumberFormat="0" applyFont="0" applyAlignment="0" applyProtection="0"/>
    <xf numFmtId="0" fontId="121" fillId="0" borderId="0">
      <alignment vertical="top" wrapText="1"/>
    </xf>
    <xf numFmtId="0" fontId="122" fillId="10" borderId="0" applyNumberFormat="0" applyBorder="0" applyAlignment="0" applyProtection="0"/>
    <xf numFmtId="0" fontId="123" fillId="11" borderId="0" applyNumberFormat="0" applyBorder="0" applyAlignment="0" applyProtection="0"/>
    <xf numFmtId="38" fontId="124" fillId="47" borderId="0" applyNumberFormat="0" applyBorder="0" applyAlignment="0" applyProtection="0"/>
    <xf numFmtId="264" fontId="125" fillId="3" borderId="0" applyBorder="0" applyProtection="0"/>
    <xf numFmtId="0" fontId="126" fillId="0" borderId="9" applyNumberFormat="0" applyFill="0" applyBorder="0" applyAlignment="0" applyProtection="0">
      <alignment horizontal="center" vertical="center"/>
    </xf>
    <xf numFmtId="0" fontId="127" fillId="0" borderId="0" applyNumberFormat="0" applyFont="0" applyBorder="0" applyAlignment="0">
      <alignment horizontal="left" vertical="center"/>
    </xf>
    <xf numFmtId="265" fontId="128" fillId="0" borderId="50" applyFont="0" applyFill="0" applyBorder="0" applyAlignment="0" applyProtection="0">
      <alignment horizontal="right"/>
    </xf>
    <xf numFmtId="0" fontId="129" fillId="48" borderId="0"/>
    <xf numFmtId="0" fontId="130" fillId="0" borderId="0">
      <alignment horizontal="left"/>
    </xf>
    <xf numFmtId="0" fontId="131" fillId="0" borderId="51" applyNumberFormat="0" applyAlignment="0" applyProtection="0">
      <alignment horizontal="left" vertical="center"/>
    </xf>
    <xf numFmtId="0" fontId="131" fillId="0" borderId="21">
      <alignment horizontal="left" vertical="center"/>
    </xf>
    <xf numFmtId="0" fontId="131" fillId="0" borderId="21">
      <alignment horizontal="left" vertical="center"/>
    </xf>
    <xf numFmtId="0" fontId="132" fillId="0" borderId="0" applyNumberFormat="0" applyFill="0" applyBorder="0" applyAlignment="0" applyProtection="0"/>
    <xf numFmtId="0" fontId="103" fillId="0" borderId="43" applyNumberFormat="0" applyFill="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04" fillId="0" borderId="44" applyNumberFormat="0" applyFill="0" applyAlignment="0" applyProtection="0"/>
    <xf numFmtId="0" fontId="131" fillId="0" borderId="0" applyNumberFormat="0" applyFill="0" applyBorder="0" applyAlignment="0" applyProtection="0"/>
    <xf numFmtId="0" fontId="133" fillId="0" borderId="45" applyNumberFormat="0" applyFill="0" applyAlignment="0" applyProtection="0"/>
    <xf numFmtId="0" fontId="105" fillId="0" borderId="45" applyNumberFormat="0" applyFill="0" applyAlignment="0" applyProtection="0"/>
    <xf numFmtId="0" fontId="133" fillId="0" borderId="0" applyNumberFormat="0" applyFill="0" applyBorder="0" applyAlignment="0" applyProtection="0"/>
    <xf numFmtId="0" fontId="105" fillId="0" borderId="0" applyNumberFormat="0" applyFill="0" applyBorder="0" applyAlignment="0" applyProtection="0"/>
    <xf numFmtId="266" fontId="31" fillId="0" borderId="0">
      <protection locked="0"/>
    </xf>
    <xf numFmtId="266" fontId="31" fillId="0" borderId="0">
      <protection locked="0"/>
    </xf>
    <xf numFmtId="0" fontId="134" fillId="0" borderId="52">
      <alignment horizontal="center"/>
    </xf>
    <xf numFmtId="0" fontId="134" fillId="0" borderId="0">
      <alignment horizontal="center"/>
    </xf>
    <xf numFmtId="172" fontId="135" fillId="49" borderId="5" applyNumberFormat="0" applyAlignment="0">
      <alignment horizontal="left" vertical="top"/>
    </xf>
    <xf numFmtId="172" fontId="135" fillId="49" borderId="5" applyNumberFormat="0" applyAlignment="0">
      <alignment horizontal="left" vertical="top"/>
    </xf>
    <xf numFmtId="0" fontId="136" fillId="0" borderId="0"/>
    <xf numFmtId="49" fontId="137" fillId="0" borderId="5">
      <alignment vertical="center"/>
    </xf>
    <xf numFmtId="49" fontId="137" fillId="0" borderId="5">
      <alignment vertical="center"/>
    </xf>
    <xf numFmtId="0" fontId="38" fillId="0" borderId="0"/>
    <xf numFmtId="175" fontId="16" fillId="0" borderId="0" applyFont="0" applyFill="0" applyBorder="0" applyAlignment="0" applyProtection="0"/>
    <xf numFmtId="38" fontId="47" fillId="0" borderId="0" applyFont="0" applyFill="0" applyBorder="0" applyAlignment="0" applyProtection="0"/>
    <xf numFmtId="218" fontId="46" fillId="0" borderId="0" applyFont="0" applyFill="0" applyBorder="0" applyAlignment="0" applyProtection="0"/>
    <xf numFmtId="267" fontId="138" fillId="0" borderId="0" applyFont="0" applyFill="0" applyBorder="0" applyAlignment="0" applyProtection="0"/>
    <xf numFmtId="10" fontId="124" fillId="47" borderId="5" applyNumberFormat="0" applyBorder="0" applyAlignment="0" applyProtection="0"/>
    <xf numFmtId="10" fontId="124" fillId="47" borderId="5" applyNumberFormat="0" applyBorder="0" applyAlignment="0" applyProtection="0"/>
    <xf numFmtId="0" fontId="139" fillId="16" borderId="39" applyNumberFormat="0" applyAlignment="0" applyProtection="0"/>
    <xf numFmtId="0" fontId="139" fillId="16" borderId="39" applyNumberFormat="0" applyAlignment="0" applyProtection="0"/>
    <xf numFmtId="0" fontId="101" fillId="17" borderId="39" applyNumberFormat="0" applyAlignment="0" applyProtection="0"/>
    <xf numFmtId="0" fontId="101" fillId="17" borderId="39" applyNumberFormat="0" applyAlignment="0" applyProtection="0"/>
    <xf numFmtId="0" fontId="101" fillId="17" borderId="39" applyNumberFormat="0" applyAlignment="0" applyProtection="0"/>
    <xf numFmtId="2" fontId="50" fillId="0" borderId="20" applyBorder="0"/>
    <xf numFmtId="2" fontId="50" fillId="0" borderId="20" applyBorder="0"/>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75" fontId="16" fillId="0" borderId="0" applyFont="0" applyFill="0" applyBorder="0" applyAlignment="0" applyProtection="0"/>
    <xf numFmtId="0" fontId="16" fillId="0" borderId="0"/>
    <xf numFmtId="2" fontId="143" fillId="0" borderId="18" applyBorder="0"/>
    <xf numFmtId="2" fontId="143" fillId="0" borderId="18" applyBorder="0"/>
    <xf numFmtId="0" fontId="74" fillId="0" borderId="53">
      <alignment horizontal="centerContinuous"/>
    </xf>
    <xf numFmtId="0" fontId="74" fillId="0" borderId="53">
      <alignment horizontal="centerContinuous"/>
    </xf>
    <xf numFmtId="0" fontId="88" fillId="43" borderId="40" applyNumberFormat="0" applyAlignment="0" applyProtection="0"/>
    <xf numFmtId="0" fontId="144" fillId="0" borderId="54">
      <alignment horizontal="center" vertical="center" wrapText="1"/>
    </xf>
    <xf numFmtId="0" fontId="91" fillId="47" borderId="0" applyNumberFormat="0" applyFont="0" applyBorder="0" applyAlignment="0"/>
    <xf numFmtId="0" fontId="91" fillId="47" borderId="0" applyNumberFormat="0" applyFont="0" applyBorder="0" applyAlignment="0"/>
    <xf numFmtId="0" fontId="47" fillId="0" borderId="0"/>
    <xf numFmtId="0" fontId="24" fillId="0" borderId="0"/>
    <xf numFmtId="0" fontId="145" fillId="0" borderId="0"/>
    <xf numFmtId="0" fontId="24" fillId="0" borderId="0"/>
    <xf numFmtId="0" fontId="38" fillId="0" borderId="0" applyNumberFormat="0" applyFont="0" applyFill="0" applyBorder="0" applyProtection="0">
      <alignment horizontal="left" vertical="center"/>
    </xf>
    <xf numFmtId="0" fontId="47" fillId="0" borderId="0"/>
    <xf numFmtId="176" fontId="83" fillId="0" borderId="0" applyFill="0" applyBorder="0" applyAlignment="0"/>
    <xf numFmtId="232" fontId="83" fillId="0" borderId="0" applyFill="0" applyBorder="0" applyAlignment="0"/>
    <xf numFmtId="176" fontId="83" fillId="0" borderId="0" applyFill="0" applyBorder="0" applyAlignment="0"/>
    <xf numFmtId="236" fontId="83" fillId="0" borderId="0" applyFill="0" applyBorder="0" applyAlignment="0"/>
    <xf numFmtId="232" fontId="83" fillId="0" borderId="0" applyFill="0" applyBorder="0" applyAlignment="0"/>
    <xf numFmtId="0" fontId="146" fillId="0" borderId="55" applyNumberFormat="0" applyFill="0" applyAlignment="0" applyProtection="0"/>
    <xf numFmtId="0" fontId="147" fillId="0" borderId="55" applyNumberFormat="0" applyFill="0" applyAlignment="0" applyProtection="0"/>
    <xf numFmtId="247" fontId="148" fillId="0" borderId="33" applyNumberFormat="0" applyFont="0" applyFill="0" applyBorder="0">
      <alignment horizontal="center"/>
    </xf>
    <xf numFmtId="38" fontId="47" fillId="0" borderId="0" applyFont="0" applyFill="0" applyBorder="0" applyAlignment="0" applyProtection="0"/>
    <xf numFmtId="4" fontId="83" fillId="0" borderId="0" applyFont="0" applyFill="0" applyBorder="0" applyAlignment="0" applyProtection="0"/>
    <xf numFmtId="216" fontId="38" fillId="0" borderId="0" applyFont="0" applyFill="0" applyBorder="0" applyAlignment="0" applyProtection="0"/>
    <xf numFmtId="40" fontId="47"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149" fillId="0" borderId="52"/>
    <xf numFmtId="268" fontId="150" fillId="0" borderId="33"/>
    <xf numFmtId="269" fontId="47" fillId="0" borderId="0" applyFont="0" applyFill="0" applyBorder="0" applyAlignment="0" applyProtection="0"/>
    <xf numFmtId="270" fontId="47" fillId="0" borderId="0" applyFont="0" applyFill="0" applyBorder="0" applyAlignment="0" applyProtection="0"/>
    <xf numFmtId="177" fontId="110" fillId="0" borderId="0">
      <protection locked="0"/>
    </xf>
    <xf numFmtId="271" fontId="8" fillId="0" borderId="0" applyFont="0" applyFill="0" applyBorder="0" applyAlignment="0" applyProtection="0"/>
    <xf numFmtId="177" fontId="110" fillId="0" borderId="0">
      <protection locked="0"/>
    </xf>
    <xf numFmtId="177" fontId="110" fillId="0" borderId="0">
      <protection locked="0"/>
    </xf>
    <xf numFmtId="272" fontId="8" fillId="0" borderId="0" applyFont="0" applyFill="0" applyBorder="0" applyAlignment="0" applyProtection="0"/>
    <xf numFmtId="0" fontId="145" fillId="0" borderId="0" applyNumberFormat="0" applyFont="0" applyFill="0" applyAlignment="0"/>
    <xf numFmtId="0" fontId="145" fillId="0" borderId="0" applyNumberFormat="0" applyFont="0" applyFill="0" applyAlignment="0"/>
    <xf numFmtId="0" fontId="34" fillId="0" borderId="0" applyNumberFormat="0" applyFill="0" applyAlignment="0"/>
    <xf numFmtId="0" fontId="34" fillId="0" borderId="0" applyNumberFormat="0" applyFill="0" applyAlignment="0"/>
    <xf numFmtId="0" fontId="145" fillId="0" borderId="0" applyNumberFormat="0" applyFont="0" applyFill="0" applyAlignment="0"/>
    <xf numFmtId="0" fontId="151" fillId="50" borderId="0" applyNumberFormat="0" applyBorder="0" applyAlignment="0" applyProtection="0"/>
    <xf numFmtId="0" fontId="152" fillId="51" borderId="0" applyNumberFormat="0" applyBorder="0" applyAlignment="0" applyProtection="0"/>
    <xf numFmtId="0" fontId="51" fillId="0" borderId="5"/>
    <xf numFmtId="0" fontId="51" fillId="0" borderId="5"/>
    <xf numFmtId="0" fontId="38" fillId="0" borderId="0"/>
    <xf numFmtId="0" fontId="35" fillId="0" borderId="7" applyNumberFormat="0" applyAlignment="0">
      <alignment horizontal="center"/>
    </xf>
    <xf numFmtId="0" fontId="71" fillId="34" borderId="0" applyNumberFormat="0" applyBorder="0" applyAlignment="0" applyProtection="0"/>
    <xf numFmtId="0" fontId="71" fillId="36" borderId="0" applyNumberFormat="0" applyBorder="0" applyAlignment="0" applyProtection="0"/>
    <xf numFmtId="0" fontId="71" fillId="38" borderId="0" applyNumberFormat="0" applyBorder="0" applyAlignment="0" applyProtection="0"/>
    <xf numFmtId="0" fontId="71" fillId="28" borderId="0" applyNumberFormat="0" applyBorder="0" applyAlignment="0" applyProtection="0"/>
    <xf numFmtId="0" fontId="71" fillId="30" borderId="0" applyNumberFormat="0" applyBorder="0" applyAlignment="0" applyProtection="0"/>
    <xf numFmtId="0" fontId="71" fillId="40" borderId="0" applyNumberFormat="0" applyBorder="0" applyAlignment="0" applyProtection="0"/>
    <xf numFmtId="37" fontId="153" fillId="0" borderId="0"/>
    <xf numFmtId="0" fontId="154" fillId="0" borderId="5" applyNumberFormat="0" applyFont="0" applyFill="0" applyBorder="0" applyAlignment="0">
      <alignment horizontal="center"/>
    </xf>
    <xf numFmtId="0" fontId="154" fillId="0" borderId="5" applyNumberFormat="0" applyFont="0" applyFill="0" applyBorder="0" applyAlignment="0">
      <alignment horizontal="center"/>
    </xf>
    <xf numFmtId="0" fontId="155" fillId="0" borderId="0"/>
    <xf numFmtId="273" fontId="33" fillId="0" borderId="0"/>
    <xf numFmtId="184" fontId="16" fillId="0" borderId="0"/>
    <xf numFmtId="184" fontId="16" fillId="0" borderId="0"/>
    <xf numFmtId="184" fontId="16" fillId="0" borderId="0"/>
    <xf numFmtId="274" fontId="49" fillId="0" borderId="0"/>
    <xf numFmtId="274" fontId="49" fillId="0" borderId="0"/>
    <xf numFmtId="274" fontId="49" fillId="0" borderId="0"/>
    <xf numFmtId="274" fontId="49" fillId="0" borderId="0"/>
    <xf numFmtId="274" fontId="49" fillId="0" borderId="0"/>
    <xf numFmtId="273" fontId="33" fillId="0" borderId="0"/>
    <xf numFmtId="273" fontId="33" fillId="0" borderId="0"/>
    <xf numFmtId="275" fontId="16" fillId="0" borderId="0"/>
    <xf numFmtId="0" fontId="156" fillId="0" borderId="0"/>
    <xf numFmtId="0" fontId="95" fillId="0" borderId="0"/>
    <xf numFmtId="0" fontId="24" fillId="0" borderId="0"/>
    <xf numFmtId="0" fontId="24" fillId="0" borderId="0"/>
    <xf numFmtId="0" fontId="24"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6" fillId="0" borderId="0"/>
    <xf numFmtId="3" fontId="51" fillId="0" borderId="0"/>
    <xf numFmtId="0" fontId="8" fillId="0" borderId="0"/>
    <xf numFmtId="0" fontId="34" fillId="0" borderId="0"/>
    <xf numFmtId="0" fontId="28" fillId="0" borderId="0"/>
    <xf numFmtId="0" fontId="16" fillId="0" borderId="0"/>
    <xf numFmtId="0" fontId="11" fillId="0" borderId="0"/>
    <xf numFmtId="0" fontId="11" fillId="0" borderId="0"/>
    <xf numFmtId="0" fontId="11" fillId="0" borderId="0"/>
    <xf numFmtId="0" fontId="11" fillId="0" borderId="0"/>
    <xf numFmtId="0" fontId="11" fillId="0" borderId="0"/>
    <xf numFmtId="0" fontId="95" fillId="0" borderId="0"/>
    <xf numFmtId="0" fontId="95" fillId="0" borderId="0"/>
    <xf numFmtId="0" fontId="8" fillId="0" borderId="0"/>
    <xf numFmtId="0" fontId="157" fillId="0" borderId="0" applyProtection="0"/>
    <xf numFmtId="0" fontId="157" fillId="0" borderId="0" applyProtection="0"/>
    <xf numFmtId="0" fontId="158" fillId="0" borderId="0"/>
    <xf numFmtId="0" fontId="24" fillId="0" borderId="0"/>
    <xf numFmtId="0" fontId="8" fillId="0" borderId="0"/>
    <xf numFmtId="0" fontId="24" fillId="0" borderId="0"/>
    <xf numFmtId="0" fontId="96" fillId="0" borderId="0"/>
    <xf numFmtId="0" fontId="24" fillId="0" borderId="0"/>
    <xf numFmtId="0" fontId="24" fillId="0" borderId="0"/>
    <xf numFmtId="0" fontId="8" fillId="0" borderId="0"/>
    <xf numFmtId="0" fontId="159" fillId="0" borderId="0"/>
    <xf numFmtId="0" fontId="96" fillId="0" borderId="0"/>
    <xf numFmtId="0" fontId="160" fillId="0" borderId="0"/>
    <xf numFmtId="0" fontId="8" fillId="0" borderId="0"/>
    <xf numFmtId="0" fontId="34" fillId="0" borderId="0"/>
    <xf numFmtId="0" fontId="8" fillId="0" borderId="0"/>
    <xf numFmtId="0" fontId="8" fillId="0" borderId="0"/>
    <xf numFmtId="0" fontId="8" fillId="0" borderId="0"/>
    <xf numFmtId="0" fontId="96" fillId="0" borderId="0"/>
    <xf numFmtId="0" fontId="28" fillId="0" borderId="0"/>
    <xf numFmtId="0" fontId="28" fillId="0" borderId="0"/>
    <xf numFmtId="0" fontId="28" fillId="0" borderId="0"/>
    <xf numFmtId="0" fontId="28" fillId="0" borderId="0"/>
    <xf numFmtId="0" fontId="28" fillId="0" borderId="0"/>
    <xf numFmtId="0" fontId="161" fillId="0" borderId="0"/>
    <xf numFmtId="0" fontId="162" fillId="0" borderId="0" applyNumberFormat="0" applyFill="0" applyBorder="0" applyProtection="0">
      <alignment vertical="top"/>
    </xf>
    <xf numFmtId="0" fontId="11" fillId="0" borderId="0"/>
    <xf numFmtId="0" fontId="96" fillId="0" borderId="0"/>
    <xf numFmtId="0" fontId="11" fillId="0" borderId="0"/>
    <xf numFmtId="0" fontId="11" fillId="0" borderId="0"/>
    <xf numFmtId="0" fontId="24" fillId="0" borderId="0"/>
    <xf numFmtId="0" fontId="8" fillId="0" borderId="0"/>
    <xf numFmtId="0" fontId="16" fillId="0" borderId="0"/>
    <xf numFmtId="0" fontId="57" fillId="0" borderId="0" applyFont="0"/>
    <xf numFmtId="0" fontId="163" fillId="0" borderId="0">
      <alignment horizontal="left" vertical="top"/>
    </xf>
    <xf numFmtId="0" fontId="83" fillId="47" borderId="0"/>
    <xf numFmtId="0" fontId="107" fillId="0" borderId="0"/>
    <xf numFmtId="0" fontId="8" fillId="46" borderId="49" applyNumberFormat="0" applyFont="0" applyAlignment="0" applyProtection="0"/>
    <xf numFmtId="0" fontId="8" fillId="46" borderId="49" applyNumberFormat="0" applyFont="0" applyAlignment="0" applyProtection="0"/>
    <xf numFmtId="0" fontId="8" fillId="52" borderId="49" applyNumberFormat="0" applyAlignment="0" applyProtection="0"/>
    <xf numFmtId="276" fontId="52" fillId="0" borderId="0" applyFont="0" applyFill="0" applyBorder="0" applyProtection="0">
      <alignment vertical="top" wrapText="1"/>
    </xf>
    <xf numFmtId="0" fontId="147" fillId="0" borderId="55" applyNumberFormat="0" applyFill="0" applyAlignment="0" applyProtection="0"/>
    <xf numFmtId="0" fontId="35" fillId="0" borderId="0"/>
    <xf numFmtId="177" fontId="55" fillId="0" borderId="0" applyFont="0" applyFill="0" applyBorder="0" applyAlignment="0" applyProtection="0"/>
    <xf numFmtId="175" fontId="55" fillId="0" borderId="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34" fillId="0" borderId="0" applyFill="0" applyBorder="0" applyAlignment="0" applyProtection="0"/>
    <xf numFmtId="0" fontId="38" fillId="0" borderId="0"/>
    <xf numFmtId="0" fontId="165" fillId="42" borderId="42" applyNumberFormat="0" applyAlignment="0" applyProtection="0"/>
    <xf numFmtId="0" fontId="165" fillId="42" borderId="42" applyNumberFormat="0" applyAlignment="0" applyProtection="0"/>
    <xf numFmtId="0" fontId="100" fillId="4" borderId="42" applyNumberFormat="0" applyAlignment="0" applyProtection="0"/>
    <xf numFmtId="182" fontId="166" fillId="0" borderId="7" applyFont="0" applyBorder="0" applyAlignment="0"/>
    <xf numFmtId="0" fontId="167" fillId="47" borderId="0"/>
    <xf numFmtId="41" fontId="8" fillId="0" borderId="0" applyFont="0" applyFill="0" applyBorder="0" applyAlignment="0" applyProtection="0"/>
    <xf numFmtId="14" fontId="74" fillId="0" borderId="0">
      <alignment horizontal="center" wrapText="1"/>
      <protection locked="0"/>
    </xf>
    <xf numFmtId="235" fontId="8" fillId="0" borderId="0" applyFont="0" applyFill="0" applyBorder="0" applyAlignment="0" applyProtection="0"/>
    <xf numFmtId="245"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160"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47" fillId="0" borderId="56" applyNumberFormat="0" applyBorder="0"/>
    <xf numFmtId="0" fontId="8" fillId="0" borderId="0"/>
    <xf numFmtId="182" fontId="110" fillId="0" borderId="0">
      <protection locked="0"/>
    </xf>
    <xf numFmtId="182" fontId="110" fillId="0" borderId="0">
      <protection locked="0"/>
    </xf>
    <xf numFmtId="176" fontId="83" fillId="0" borderId="0" applyFill="0" applyBorder="0" applyAlignment="0"/>
    <xf numFmtId="232" fontId="83" fillId="0" borderId="0" applyFill="0" applyBorder="0" applyAlignment="0"/>
    <xf numFmtId="176" fontId="83" fillId="0" borderId="0" applyFill="0" applyBorder="0" applyAlignment="0"/>
    <xf numFmtId="236" fontId="83" fillId="0" borderId="0" applyFill="0" applyBorder="0" applyAlignment="0"/>
    <xf numFmtId="232" fontId="83" fillId="0" borderId="0" applyFill="0" applyBorder="0" applyAlignment="0"/>
    <xf numFmtId="0" fontId="168" fillId="0" borderId="0"/>
    <xf numFmtId="0" fontId="47" fillId="0" borderId="0" applyNumberFormat="0" applyFont="0" applyFill="0" applyBorder="0" applyAlignment="0" applyProtection="0">
      <alignment horizontal="left"/>
    </xf>
    <xf numFmtId="0" fontId="169" fillId="0" borderId="52">
      <alignment horizontal="center"/>
    </xf>
    <xf numFmtId="0" fontId="170" fillId="53" borderId="0" applyNumberFormat="0" applyFont="0" applyBorder="0" applyAlignment="0">
      <alignment horizontal="center"/>
    </xf>
    <xf numFmtId="14" fontId="171" fillId="0" borderId="0" applyNumberFormat="0" applyFill="0" applyBorder="0" applyAlignment="0" applyProtection="0">
      <alignment horizontal="left"/>
    </xf>
    <xf numFmtId="0" fontId="141" fillId="0" borderId="0" applyNumberFormat="0" applyFill="0" applyBorder="0" applyAlignment="0" applyProtection="0">
      <alignment vertical="top"/>
      <protection locked="0"/>
    </xf>
    <xf numFmtId="0" fontId="35" fillId="0" borderId="0"/>
    <xf numFmtId="218" fontId="46" fillId="0" borderId="0" applyFont="0" applyFill="0" applyBorder="0" applyAlignment="0" applyProtection="0"/>
    <xf numFmtId="0" fontId="16" fillId="0" borderId="0" applyNumberFormat="0" applyFill="0" applyBorder="0" applyAlignment="0" applyProtection="0"/>
    <xf numFmtId="4" fontId="172" fillId="54" borderId="57" applyNumberFormat="0" applyProtection="0">
      <alignment vertical="center"/>
    </xf>
    <xf numFmtId="4" fontId="172" fillId="54" borderId="57" applyNumberFormat="0" applyProtection="0">
      <alignment vertical="center"/>
    </xf>
    <xf numFmtId="4" fontId="173" fillId="54" borderId="57" applyNumberFormat="0" applyProtection="0">
      <alignment vertical="center"/>
    </xf>
    <xf numFmtId="4" fontId="173" fillId="54" borderId="57" applyNumberFormat="0" applyProtection="0">
      <alignment vertical="center"/>
    </xf>
    <xf numFmtId="4" fontId="174" fillId="54" borderId="57" applyNumberFormat="0" applyProtection="0">
      <alignment horizontal="left" vertical="center" indent="1"/>
    </xf>
    <xf numFmtId="4" fontId="174" fillId="54" borderId="57" applyNumberFormat="0" applyProtection="0">
      <alignment horizontal="left" vertical="center" indent="1"/>
    </xf>
    <xf numFmtId="4" fontId="174" fillId="55" borderId="0" applyNumberFormat="0" applyProtection="0">
      <alignment horizontal="left" vertical="center" indent="1"/>
    </xf>
    <xf numFmtId="4" fontId="174" fillId="56" borderId="57" applyNumberFormat="0" applyProtection="0">
      <alignment horizontal="right" vertical="center"/>
    </xf>
    <xf numFmtId="4" fontId="174" fillId="56" borderId="57" applyNumberFormat="0" applyProtection="0">
      <alignment horizontal="right" vertical="center"/>
    </xf>
    <xf numFmtId="4" fontId="174" fillId="57" borderId="57" applyNumberFormat="0" applyProtection="0">
      <alignment horizontal="right" vertical="center"/>
    </xf>
    <xf numFmtId="4" fontId="174" fillId="57" borderId="57" applyNumberFormat="0" applyProtection="0">
      <alignment horizontal="right" vertical="center"/>
    </xf>
    <xf numFmtId="4" fontId="174" fillId="58" borderId="57" applyNumberFormat="0" applyProtection="0">
      <alignment horizontal="right" vertical="center"/>
    </xf>
    <xf numFmtId="4" fontId="174" fillId="58" borderId="57" applyNumberFormat="0" applyProtection="0">
      <alignment horizontal="right" vertical="center"/>
    </xf>
    <xf numFmtId="4" fontId="174" fillId="59" borderId="57" applyNumberFormat="0" applyProtection="0">
      <alignment horizontal="right" vertical="center"/>
    </xf>
    <xf numFmtId="4" fontId="174" fillId="59" borderId="57" applyNumberFormat="0" applyProtection="0">
      <alignment horizontal="right" vertical="center"/>
    </xf>
    <xf numFmtId="4" fontId="174" fillId="60" borderId="57" applyNumberFormat="0" applyProtection="0">
      <alignment horizontal="right" vertical="center"/>
    </xf>
    <xf numFmtId="4" fontId="174" fillId="60" borderId="57" applyNumberFormat="0" applyProtection="0">
      <alignment horizontal="right" vertical="center"/>
    </xf>
    <xf numFmtId="4" fontId="174" fillId="61" borderId="57" applyNumberFormat="0" applyProtection="0">
      <alignment horizontal="right" vertical="center"/>
    </xf>
    <xf numFmtId="4" fontId="174" fillId="61" borderId="57" applyNumberFormat="0" applyProtection="0">
      <alignment horizontal="right" vertical="center"/>
    </xf>
    <xf numFmtId="4" fontId="174" fillId="62" borderId="57" applyNumberFormat="0" applyProtection="0">
      <alignment horizontal="right" vertical="center"/>
    </xf>
    <xf numFmtId="4" fontId="174" fillId="62" borderId="57" applyNumberFormat="0" applyProtection="0">
      <alignment horizontal="right" vertical="center"/>
    </xf>
    <xf numFmtId="4" fontId="174" fillId="63" borderId="57" applyNumberFormat="0" applyProtection="0">
      <alignment horizontal="right" vertical="center"/>
    </xf>
    <xf numFmtId="4" fontId="174" fillId="63" borderId="57" applyNumberFormat="0" applyProtection="0">
      <alignment horizontal="right" vertical="center"/>
    </xf>
    <xf numFmtId="4" fontId="174" fillId="64" borderId="57" applyNumberFormat="0" applyProtection="0">
      <alignment horizontal="right" vertical="center"/>
    </xf>
    <xf numFmtId="4" fontId="174" fillId="64" borderId="57" applyNumberFormat="0" applyProtection="0">
      <alignment horizontal="right" vertical="center"/>
    </xf>
    <xf numFmtId="4" fontId="172" fillId="65" borderId="58" applyNumberFormat="0" applyProtection="0">
      <alignment horizontal="left" vertical="center" indent="1"/>
    </xf>
    <xf numFmtId="4" fontId="172" fillId="66" borderId="0" applyNumberFormat="0" applyProtection="0">
      <alignment horizontal="left" vertical="center" indent="1"/>
    </xf>
    <xf numFmtId="4" fontId="172" fillId="55" borderId="0" applyNumberFormat="0" applyProtection="0">
      <alignment horizontal="left" vertical="center" indent="1"/>
    </xf>
    <xf numFmtId="4" fontId="174" fillId="66" borderId="57" applyNumberFormat="0" applyProtection="0">
      <alignment horizontal="right" vertical="center"/>
    </xf>
    <xf numFmtId="4" fontId="174" fillId="66" borderId="57" applyNumberFormat="0" applyProtection="0">
      <alignment horizontal="right" vertical="center"/>
    </xf>
    <xf numFmtId="4" fontId="48" fillId="66" borderId="0" applyNumberFormat="0" applyProtection="0">
      <alignment horizontal="left" vertical="center" indent="1"/>
    </xf>
    <xf numFmtId="4" fontId="48" fillId="55" borderId="0" applyNumberFormat="0" applyProtection="0">
      <alignment horizontal="left" vertical="center" indent="1"/>
    </xf>
    <xf numFmtId="4" fontId="174" fillId="67" borderId="57" applyNumberFormat="0" applyProtection="0">
      <alignment vertical="center"/>
    </xf>
    <xf numFmtId="4" fontId="174" fillId="67" borderId="57" applyNumberFormat="0" applyProtection="0">
      <alignment vertical="center"/>
    </xf>
    <xf numFmtId="4" fontId="175" fillId="67" borderId="57" applyNumberFormat="0" applyProtection="0">
      <alignment vertical="center"/>
    </xf>
    <xf numFmtId="4" fontId="175" fillId="67" borderId="57" applyNumberFormat="0" applyProtection="0">
      <alignment vertical="center"/>
    </xf>
    <xf numFmtId="4" fontId="172" fillId="66" borderId="59" applyNumberFormat="0" applyProtection="0">
      <alignment horizontal="left" vertical="center" indent="1"/>
    </xf>
    <xf numFmtId="4" fontId="172" fillId="66" borderId="59" applyNumberFormat="0" applyProtection="0">
      <alignment horizontal="left" vertical="center" indent="1"/>
    </xf>
    <xf numFmtId="4" fontId="174" fillId="67" borderId="57" applyNumberFormat="0" applyProtection="0">
      <alignment horizontal="right" vertical="center"/>
    </xf>
    <xf numFmtId="4" fontId="174" fillId="67" borderId="57" applyNumberFormat="0" applyProtection="0">
      <alignment horizontal="right" vertical="center"/>
    </xf>
    <xf numFmtId="4" fontId="175" fillId="67" borderId="57" applyNumberFormat="0" applyProtection="0">
      <alignment horizontal="right" vertical="center"/>
    </xf>
    <xf numFmtId="4" fontId="175" fillId="67" borderId="57" applyNumberFormat="0" applyProtection="0">
      <alignment horizontal="right" vertical="center"/>
    </xf>
    <xf numFmtId="4" fontId="172" fillId="66" borderId="57" applyNumberFormat="0" applyProtection="0">
      <alignment horizontal="left" vertical="center" indent="1"/>
    </xf>
    <xf numFmtId="4" fontId="172" fillId="66" borderId="57" applyNumberFormat="0" applyProtection="0">
      <alignment horizontal="left" vertical="center" indent="1"/>
    </xf>
    <xf numFmtId="4" fontId="176" fillId="49" borderId="59" applyNumberFormat="0" applyProtection="0">
      <alignment horizontal="left" vertical="center" indent="1"/>
    </xf>
    <xf numFmtId="4" fontId="176" fillId="49" borderId="59" applyNumberFormat="0" applyProtection="0">
      <alignment horizontal="left" vertical="center" indent="1"/>
    </xf>
    <xf numFmtId="4" fontId="177" fillId="67" borderId="57" applyNumberFormat="0" applyProtection="0">
      <alignment horizontal="right" vertical="center"/>
    </xf>
    <xf numFmtId="4" fontId="177" fillId="67" borderId="57" applyNumberFormat="0" applyProtection="0">
      <alignment horizontal="right" vertical="center"/>
    </xf>
    <xf numFmtId="277" fontId="178" fillId="0" borderId="0" applyFont="0" applyFill="0" applyBorder="0" applyAlignment="0" applyProtection="0"/>
    <xf numFmtId="0" fontId="170" fillId="1" borderId="21" applyNumberFormat="0" applyFont="0" applyAlignment="0">
      <alignment horizontal="center"/>
    </xf>
    <xf numFmtId="0" fontId="170" fillId="1" borderId="21" applyNumberFormat="0" applyFont="0" applyAlignment="0">
      <alignment horizontal="center"/>
    </xf>
    <xf numFmtId="4" fontId="8" fillId="0" borderId="27" applyBorder="0"/>
    <xf numFmtId="2" fontId="8" fillId="0" borderId="27"/>
    <xf numFmtId="278" fontId="8" fillId="0" borderId="0"/>
    <xf numFmtId="3" fontId="31" fillId="0" borderId="0"/>
    <xf numFmtId="0" fontId="179" fillId="0" borderId="0" applyNumberFormat="0" applyFill="0" applyBorder="0" applyAlignment="0">
      <alignment horizontal="center"/>
    </xf>
    <xf numFmtId="0" fontId="180" fillId="0" borderId="60" applyNumberFormat="0" applyFill="0" applyBorder="0" applyAlignment="0" applyProtection="0"/>
    <xf numFmtId="0" fontId="180" fillId="0" borderId="60" applyNumberFormat="0" applyFill="0" applyBorder="0" applyAlignment="0" applyProtection="0"/>
    <xf numFmtId="0" fontId="8" fillId="0" borderId="0"/>
    <xf numFmtId="1" fontId="8" fillId="0" borderId="0"/>
    <xf numFmtId="182" fontId="181" fillId="0" borderId="0" applyNumberFormat="0" applyBorder="0" applyAlignment="0">
      <alignment horizontal="centerContinuous"/>
    </xf>
    <xf numFmtId="0" fontId="16" fillId="0" borderId="27">
      <alignment horizontal="center"/>
    </xf>
    <xf numFmtId="0" fontId="37" fillId="0" borderId="0"/>
    <xf numFmtId="182" fontId="36" fillId="0" borderId="0" applyFont="0" applyFill="0" applyBorder="0" applyAlignment="0" applyProtection="0"/>
    <xf numFmtId="218"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93" fontId="46" fillId="0" borderId="0" applyFont="0" applyFill="0" applyBorder="0" applyAlignment="0" applyProtection="0"/>
    <xf numFmtId="222"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72" fontId="31"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75" fontId="1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188" fontId="50" fillId="0" borderId="0" applyFont="0" applyFill="0" applyBorder="0" applyAlignment="0" applyProtection="0"/>
    <xf numFmtId="223" fontId="46" fillId="0" borderId="0" applyFont="0" applyFill="0" applyBorder="0" applyAlignment="0" applyProtection="0"/>
    <xf numFmtId="223" fontId="46" fillId="0" borderId="0" applyFont="0" applyFill="0" applyBorder="0" applyAlignment="0" applyProtection="0"/>
    <xf numFmtId="224" fontId="8" fillId="0" borderId="0" applyFont="0" applyFill="0" applyBorder="0" applyAlignment="0" applyProtection="0"/>
    <xf numFmtId="197" fontId="50" fillId="0" borderId="0" applyFont="0" applyFill="0" applyBorder="0" applyAlignment="0" applyProtection="0"/>
    <xf numFmtId="175" fontId="16" fillId="0" borderId="0" applyFont="0" applyFill="0" applyBorder="0" applyAlignment="0" applyProtection="0"/>
    <xf numFmtId="223" fontId="46" fillId="0" borderId="0" applyFont="0" applyFill="0" applyBorder="0" applyAlignment="0" applyProtection="0"/>
    <xf numFmtId="188" fontId="50" fillId="0" borderId="0" applyFont="0" applyFill="0" applyBorder="0" applyAlignment="0" applyProtection="0"/>
    <xf numFmtId="225" fontId="51" fillId="0" borderId="0" applyFont="0" applyFill="0" applyBorder="0" applyAlignment="0" applyProtection="0"/>
    <xf numFmtId="218"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75" fontId="16" fillId="0" borderId="0" applyFont="0" applyFill="0" applyBorder="0" applyAlignment="0" applyProtection="0"/>
    <xf numFmtId="174" fontId="46" fillId="0" borderId="0" applyFont="0" applyFill="0" applyBorder="0" applyAlignment="0" applyProtection="0"/>
    <xf numFmtId="194" fontId="31" fillId="0" borderId="0" applyFont="0" applyFill="0" applyBorder="0" applyAlignment="0" applyProtection="0"/>
    <xf numFmtId="195" fontId="46" fillId="0" borderId="0" applyFont="0" applyFill="0" applyBorder="0" applyAlignment="0" applyProtection="0"/>
    <xf numFmtId="196" fontId="46" fillId="0" borderId="0" applyFont="0" applyFill="0" applyBorder="0" applyAlignment="0" applyProtection="0"/>
    <xf numFmtId="195" fontId="4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65" fontId="46" fillId="0" borderId="0" applyFont="0" applyFill="0" applyBorder="0" applyAlignment="0" applyProtection="0"/>
    <xf numFmtId="187" fontId="31" fillId="0" borderId="0" applyFont="0" applyFill="0" applyBorder="0" applyAlignment="0" applyProtection="0"/>
    <xf numFmtId="165" fontId="46" fillId="0" borderId="0" applyFont="0" applyFill="0" applyBorder="0" applyAlignment="0" applyProtection="0"/>
    <xf numFmtId="195" fontId="46" fillId="0" borderId="0" applyFont="0" applyFill="0" applyBorder="0" applyAlignment="0" applyProtection="0"/>
    <xf numFmtId="182" fontId="36" fillId="0" borderId="0" applyFont="0" applyFill="0" applyBorder="0" applyAlignment="0" applyProtection="0"/>
    <xf numFmtId="188" fontId="49" fillId="0" borderId="0" applyFont="0" applyFill="0" applyBorder="0" applyAlignment="0" applyProtection="0"/>
    <xf numFmtId="188" fontId="49" fillId="0" borderId="0" applyFont="0" applyFill="0" applyBorder="0" applyAlignment="0" applyProtection="0"/>
    <xf numFmtId="189" fontId="46" fillId="0" borderId="0" applyFont="0" applyFill="0" applyBorder="0" applyAlignment="0" applyProtection="0"/>
    <xf numFmtId="194" fontId="31"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212" fontId="46" fillId="0" borderId="0" applyFont="0" applyFill="0" applyBorder="0" applyAlignment="0" applyProtection="0"/>
    <xf numFmtId="213" fontId="50" fillId="0" borderId="0" applyFont="0" applyFill="0" applyBorder="0" applyAlignment="0" applyProtection="0"/>
    <xf numFmtId="212" fontId="46" fillId="0" borderId="0" applyFont="0" applyFill="0" applyBorder="0" applyAlignment="0" applyProtection="0"/>
    <xf numFmtId="211" fontId="50" fillId="0" borderId="0" applyFont="0" applyFill="0" applyBorder="0" applyAlignment="0" applyProtection="0"/>
    <xf numFmtId="212" fontId="46" fillId="0" borderId="0" applyFont="0" applyFill="0" applyBorder="0" applyAlignment="0" applyProtection="0"/>
    <xf numFmtId="182" fontId="36" fillId="0" borderId="0" applyFont="0" applyFill="0" applyBorder="0" applyAlignment="0" applyProtection="0"/>
    <xf numFmtId="194" fontId="46" fillId="0" borderId="0" applyFont="0" applyFill="0" applyBorder="0" applyAlignment="0" applyProtection="0"/>
    <xf numFmtId="194" fontId="46" fillId="0" borderId="0" applyFont="0" applyFill="0" applyBorder="0" applyAlignment="0" applyProtection="0"/>
    <xf numFmtId="213" fontId="50" fillId="0" borderId="0" applyFont="0" applyFill="0" applyBorder="0" applyAlignment="0" applyProtection="0"/>
    <xf numFmtId="214" fontId="46" fillId="0" borderId="0" applyFont="0" applyFill="0" applyBorder="0" applyAlignment="0" applyProtection="0"/>
    <xf numFmtId="214" fontId="46" fillId="0" borderId="0" applyFont="0" applyFill="0" applyBorder="0" applyAlignment="0" applyProtection="0"/>
    <xf numFmtId="215" fontId="8" fillId="0" borderId="0" applyFont="0" applyFill="0" applyBorder="0" applyAlignment="0" applyProtection="0"/>
    <xf numFmtId="175" fontId="50" fillId="0" borderId="0" applyFont="0" applyFill="0" applyBorder="0" applyAlignment="0" applyProtection="0"/>
    <xf numFmtId="214" fontId="46" fillId="0" borderId="0" applyFont="0" applyFill="0" applyBorder="0" applyAlignment="0" applyProtection="0"/>
    <xf numFmtId="213" fontId="50" fillId="0" borderId="0" applyFont="0" applyFill="0" applyBorder="0" applyAlignment="0" applyProtection="0"/>
    <xf numFmtId="180" fontId="51" fillId="0" borderId="0" applyFont="0" applyFill="0" applyBorder="0" applyAlignment="0" applyProtection="0"/>
    <xf numFmtId="41" fontId="46" fillId="0" borderId="0" applyFont="0" applyFill="0" applyBorder="0" applyAlignment="0" applyProtection="0"/>
    <xf numFmtId="216" fontId="46" fillId="0" borderId="0" applyFont="0" applyFill="0" applyBorder="0" applyAlignment="0" applyProtection="0"/>
    <xf numFmtId="165" fontId="46" fillId="0" borderId="0" applyFont="0" applyFill="0" applyBorder="0" applyAlignment="0" applyProtection="0"/>
    <xf numFmtId="0" fontId="35" fillId="0" borderId="0"/>
    <xf numFmtId="279" fontId="51"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182" fontId="3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65" fontId="46" fillId="0" borderId="0" applyFont="0" applyFill="0" applyBorder="0" applyAlignment="0" applyProtection="0"/>
    <xf numFmtId="212" fontId="46" fillId="0" borderId="0" applyFont="0" applyFill="0" applyBorder="0" applyAlignment="0" applyProtection="0"/>
    <xf numFmtId="194" fontId="31" fillId="0" borderId="0" applyFont="0" applyFill="0" applyBorder="0" applyAlignment="0" applyProtection="0"/>
    <xf numFmtId="194" fontId="46" fillId="0" borderId="0" applyFont="0" applyFill="0" applyBorder="0" applyAlignment="0" applyProtection="0"/>
    <xf numFmtId="0" fontId="35" fillId="0" borderId="0"/>
    <xf numFmtId="279" fontId="51"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70" fontId="46" fillId="0" borderId="0" applyFont="0" applyFill="0" applyBorder="0" applyAlignment="0" applyProtection="0"/>
    <xf numFmtId="193" fontId="46" fillId="0" borderId="0" applyFont="0" applyFill="0" applyBorder="0" applyAlignment="0" applyProtection="0"/>
    <xf numFmtId="222"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172" fontId="31"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188" fontId="50" fillId="0" borderId="0" applyFont="0" applyFill="0" applyBorder="0" applyAlignment="0" applyProtection="0"/>
    <xf numFmtId="223" fontId="46" fillId="0" borderId="0" applyFont="0" applyFill="0" applyBorder="0" applyAlignment="0" applyProtection="0"/>
    <xf numFmtId="193" fontId="46" fillId="0" borderId="0" applyFont="0" applyFill="0" applyBorder="0" applyAlignment="0" applyProtection="0"/>
    <xf numFmtId="223" fontId="46" fillId="0" borderId="0" applyFont="0" applyFill="0" applyBorder="0" applyAlignment="0" applyProtection="0"/>
    <xf numFmtId="224" fontId="8" fillId="0" borderId="0" applyFont="0" applyFill="0" applyBorder="0" applyAlignment="0" applyProtection="0"/>
    <xf numFmtId="197" fontId="50" fillId="0" borderId="0" applyFont="0" applyFill="0" applyBorder="0" applyAlignment="0" applyProtection="0"/>
    <xf numFmtId="223" fontId="46" fillId="0" borderId="0" applyFont="0" applyFill="0" applyBorder="0" applyAlignment="0" applyProtection="0"/>
    <xf numFmtId="188" fontId="50" fillId="0" borderId="0" applyFont="0" applyFill="0" applyBorder="0" applyAlignment="0" applyProtection="0"/>
    <xf numFmtId="225" fontId="51" fillId="0" borderId="0" applyFont="0" applyFill="0" applyBorder="0" applyAlignment="0" applyProtection="0"/>
    <xf numFmtId="218" fontId="46" fillId="0" borderId="0" applyFont="0" applyFill="0" applyBorder="0" applyAlignment="0" applyProtection="0"/>
    <xf numFmtId="175" fontId="46" fillId="0" borderId="0" applyFont="0" applyFill="0" applyBorder="0" applyAlignment="0" applyProtection="0"/>
    <xf numFmtId="175"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182" fontId="3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82" fontId="36" fillId="0" borderId="0" applyFont="0" applyFill="0" applyBorder="0" applyAlignment="0" applyProtection="0"/>
    <xf numFmtId="182" fontId="3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217" fontId="46" fillId="0" borderId="0" applyFont="0" applyFill="0" applyBorder="0" applyAlignment="0" applyProtection="0"/>
    <xf numFmtId="218"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7" fontId="46" fillId="0" borderId="0" applyFont="0" applyFill="0" applyBorder="0" applyAlignment="0" applyProtection="0"/>
    <xf numFmtId="219" fontId="46" fillId="0" borderId="0" applyFont="0" applyFill="0" applyBorder="0" applyAlignment="0" applyProtection="0"/>
    <xf numFmtId="41" fontId="46" fillId="0" borderId="0" applyFont="0" applyFill="0" applyBorder="0" applyAlignment="0" applyProtection="0"/>
    <xf numFmtId="193" fontId="31" fillId="0" borderId="0" applyFont="0" applyFill="0" applyBorder="0" applyAlignment="0" applyProtection="0"/>
    <xf numFmtId="41" fontId="46" fillId="0" borderId="0" applyFont="0" applyFill="0" applyBorder="0" applyAlignment="0" applyProtection="0"/>
    <xf numFmtId="193" fontId="31"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217" fontId="46" fillId="0" borderId="0" applyFont="0" applyFill="0" applyBorder="0" applyAlignment="0" applyProtection="0"/>
    <xf numFmtId="170" fontId="46" fillId="0" borderId="0" applyFont="0" applyFill="0" applyBorder="0" applyAlignment="0" applyProtection="0"/>
    <xf numFmtId="218" fontId="46" fillId="0" borderId="0" applyFont="0" applyFill="0" applyBorder="0" applyAlignment="0" applyProtection="0"/>
    <xf numFmtId="220" fontId="46" fillId="0" borderId="0" applyFont="0" applyFill="0" applyBorder="0" applyAlignment="0" applyProtection="0"/>
    <xf numFmtId="221" fontId="46" fillId="0" borderId="0" applyFont="0" applyFill="0" applyBorder="0" applyAlignment="0" applyProtection="0"/>
    <xf numFmtId="41" fontId="46" fillId="0" borderId="0" applyFont="0" applyFill="0" applyBorder="0" applyAlignment="0" applyProtection="0"/>
    <xf numFmtId="220" fontId="46" fillId="0" borderId="0" applyFont="0" applyFill="0" applyBorder="0" applyAlignment="0" applyProtection="0"/>
    <xf numFmtId="217" fontId="46" fillId="0" borderId="0" applyFont="0" applyFill="0" applyBorder="0" applyAlignment="0" applyProtection="0"/>
    <xf numFmtId="193" fontId="46" fillId="0" borderId="0" applyFont="0" applyFill="0" applyBorder="0" applyAlignment="0" applyProtection="0"/>
    <xf numFmtId="193" fontId="46" fillId="0" borderId="0" applyFont="0" applyFill="0" applyBorder="0" applyAlignment="0" applyProtection="0"/>
    <xf numFmtId="41" fontId="46" fillId="0" borderId="0" applyFont="0" applyFill="0" applyBorder="0" applyAlignment="0" applyProtection="0"/>
    <xf numFmtId="218" fontId="46" fillId="0" borderId="0" applyFont="0" applyFill="0" applyBorder="0" applyAlignment="0" applyProtection="0"/>
    <xf numFmtId="41" fontId="46" fillId="0" borderId="0" applyFont="0" applyFill="0" applyBorder="0" applyAlignment="0" applyProtection="0"/>
    <xf numFmtId="193" fontId="46" fillId="0" borderId="0" applyFont="0" applyFill="0" applyBorder="0" applyAlignment="0" applyProtection="0"/>
    <xf numFmtId="218" fontId="46" fillId="0" borderId="0" applyFont="0" applyFill="0" applyBorder="0" applyAlignment="0" applyProtection="0"/>
    <xf numFmtId="218" fontId="46" fillId="0" borderId="0" applyFont="0" applyFill="0" applyBorder="0" applyAlignment="0" applyProtection="0"/>
    <xf numFmtId="14" fontId="182" fillId="0" borderId="0"/>
    <xf numFmtId="14" fontId="182" fillId="0" borderId="0"/>
    <xf numFmtId="0" fontId="183" fillId="0" borderId="0"/>
    <xf numFmtId="0" fontId="149" fillId="0" borderId="0"/>
    <xf numFmtId="40" fontId="184" fillId="0" borderId="0" applyBorder="0">
      <alignment horizontal="right"/>
    </xf>
    <xf numFmtId="0" fontId="185" fillId="0" borderId="0"/>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4" fontId="186" fillId="0" borderId="20">
      <alignment horizontal="right" vertical="center"/>
    </xf>
    <xf numFmtId="174" fontId="186" fillId="0" borderId="20">
      <alignment horizontal="right" vertical="center"/>
    </xf>
    <xf numFmtId="173" fontId="72" fillId="0" borderId="20">
      <alignment horizontal="right" vertical="center"/>
    </xf>
    <xf numFmtId="173" fontId="72"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1" fontId="51" fillId="0" borderId="61">
      <alignment horizontal="right" vertical="center"/>
    </xf>
    <xf numFmtId="281" fontId="51" fillId="0" borderId="61">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80" fontId="51" fillId="0" borderId="20">
      <alignment horizontal="right" vertical="center"/>
    </xf>
    <xf numFmtId="280" fontId="51" fillId="0" borderId="20">
      <alignment horizontal="right" vertical="center"/>
    </xf>
    <xf numFmtId="281" fontId="51" fillId="0" borderId="61">
      <alignment horizontal="right" vertical="center"/>
    </xf>
    <xf numFmtId="281" fontId="51" fillId="0" borderId="61">
      <alignment horizontal="right" vertical="center"/>
    </xf>
    <xf numFmtId="176" fontId="35" fillId="0" borderId="20">
      <alignment horizontal="right" vertical="center"/>
    </xf>
    <xf numFmtId="176" fontId="35"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6" fontId="35" fillId="0" borderId="20">
      <alignment horizontal="right" vertical="center"/>
    </xf>
    <xf numFmtId="176" fontId="35" fillId="0" borderId="20">
      <alignment horizontal="right" vertical="center"/>
    </xf>
    <xf numFmtId="209" fontId="16" fillId="0" borderId="20">
      <alignment horizontal="right" vertical="center"/>
    </xf>
    <xf numFmtId="209" fontId="16" fillId="0" borderId="20">
      <alignment horizontal="right" vertical="center"/>
    </xf>
    <xf numFmtId="282" fontId="16" fillId="0" borderId="20">
      <alignment horizontal="right" vertical="center"/>
    </xf>
    <xf numFmtId="282" fontId="16" fillId="0" borderId="20">
      <alignment horizontal="right" vertical="center"/>
    </xf>
    <xf numFmtId="283" fontId="46" fillId="0" borderId="20">
      <alignment horizontal="right" vertical="center"/>
    </xf>
    <xf numFmtId="283" fontId="46" fillId="0" borderId="20">
      <alignment horizontal="right" vertical="center"/>
    </xf>
    <xf numFmtId="284" fontId="16" fillId="0" borderId="20">
      <alignment horizontal="right" vertical="center"/>
    </xf>
    <xf numFmtId="284" fontId="16" fillId="0" borderId="20">
      <alignment horizontal="right" vertical="center"/>
    </xf>
    <xf numFmtId="284" fontId="16" fillId="0" borderId="20">
      <alignment horizontal="right" vertical="center"/>
    </xf>
    <xf numFmtId="284" fontId="16" fillId="0" borderId="20">
      <alignment horizontal="right" vertical="center"/>
    </xf>
    <xf numFmtId="282" fontId="16" fillId="0" borderId="20">
      <alignment horizontal="right" vertical="center"/>
    </xf>
    <xf numFmtId="282" fontId="16" fillId="0" borderId="20">
      <alignment horizontal="right" vertical="center"/>
    </xf>
    <xf numFmtId="176" fontId="35" fillId="0" borderId="20">
      <alignment horizontal="right" vertical="center"/>
    </xf>
    <xf numFmtId="176" fontId="35" fillId="0" borderId="20">
      <alignment horizontal="right" vertical="center"/>
    </xf>
    <xf numFmtId="209" fontId="16" fillId="0" borderId="20">
      <alignment horizontal="right" vertical="center"/>
    </xf>
    <xf numFmtId="209" fontId="16" fillId="0" borderId="20">
      <alignment horizontal="right" vertical="center"/>
    </xf>
    <xf numFmtId="176" fontId="35" fillId="0" borderId="20">
      <alignment horizontal="right" vertical="center"/>
    </xf>
    <xf numFmtId="176" fontId="35"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85" fontId="31" fillId="0" borderId="20">
      <alignment horizontal="right" vertical="center"/>
    </xf>
    <xf numFmtId="285" fontId="31" fillId="0" borderId="20">
      <alignment horizontal="right" vertical="center"/>
    </xf>
    <xf numFmtId="176" fontId="35" fillId="0" borderId="20">
      <alignment horizontal="right" vertical="center"/>
    </xf>
    <xf numFmtId="176" fontId="35" fillId="0" borderId="20">
      <alignment horizontal="right" vertical="center"/>
    </xf>
    <xf numFmtId="281" fontId="51" fillId="0" borderId="61">
      <alignment horizontal="right" vertical="center"/>
    </xf>
    <xf numFmtId="281" fontId="51" fillId="0" borderId="61">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1" fontId="51" fillId="0" borderId="61">
      <alignment horizontal="right" vertical="center"/>
    </xf>
    <xf numFmtId="281" fontId="51" fillId="0" borderId="61">
      <alignment horizontal="right" vertical="center"/>
    </xf>
    <xf numFmtId="282" fontId="16" fillId="0" borderId="20">
      <alignment horizontal="right" vertical="center"/>
    </xf>
    <xf numFmtId="282" fontId="16" fillId="0" borderId="20">
      <alignment horizontal="right" vertical="center"/>
    </xf>
    <xf numFmtId="283" fontId="46" fillId="0" borderId="20">
      <alignment horizontal="right" vertical="center"/>
    </xf>
    <xf numFmtId="283" fontId="46" fillId="0" borderId="20">
      <alignment horizontal="right" vertical="center"/>
    </xf>
    <xf numFmtId="282" fontId="16" fillId="0" borderId="20">
      <alignment horizontal="right" vertical="center"/>
    </xf>
    <xf numFmtId="282" fontId="16" fillId="0" borderId="20">
      <alignment horizontal="right" vertical="center"/>
    </xf>
    <xf numFmtId="284" fontId="16" fillId="0" borderId="20">
      <alignment horizontal="right" vertical="center"/>
    </xf>
    <xf numFmtId="284" fontId="16"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2" fontId="16" fillId="0" borderId="20">
      <alignment horizontal="right" vertical="center"/>
    </xf>
    <xf numFmtId="282" fontId="16" fillId="0" borderId="20">
      <alignment horizontal="right" vertical="center"/>
    </xf>
    <xf numFmtId="286" fontId="187" fillId="3" borderId="62" applyFont="0" applyFill="0" applyBorder="0"/>
    <xf numFmtId="282" fontId="16" fillId="0" borderId="20">
      <alignment horizontal="right" vertical="center"/>
    </xf>
    <xf numFmtId="282" fontId="16" fillId="0" borderId="20">
      <alignment horizontal="right" vertical="center"/>
    </xf>
    <xf numFmtId="281" fontId="51" fillId="0" borderId="61">
      <alignment horizontal="right" vertical="center"/>
    </xf>
    <xf numFmtId="281" fontId="51" fillId="0" borderId="61">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2" fontId="51" fillId="0" borderId="20">
      <alignment horizontal="right" vertical="center"/>
    </xf>
    <xf numFmtId="172" fontId="51" fillId="0" borderId="20">
      <alignment horizontal="right" vertical="center"/>
    </xf>
    <xf numFmtId="286" fontId="187" fillId="3" borderId="62" applyFont="0" applyFill="0" applyBorder="0"/>
    <xf numFmtId="287" fontId="8" fillId="0" borderId="20">
      <alignment horizontal="right" vertical="center"/>
    </xf>
    <xf numFmtId="287" fontId="8"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2" fontId="51" fillId="0" borderId="20">
      <alignment horizontal="right" vertical="center"/>
    </xf>
    <xf numFmtId="172" fontId="51" fillId="0" borderId="20">
      <alignment horizontal="right" vertical="center"/>
    </xf>
    <xf numFmtId="209" fontId="16" fillId="0" borderId="20">
      <alignment horizontal="right" vertical="center"/>
    </xf>
    <xf numFmtId="209" fontId="16" fillId="0" borderId="20">
      <alignment horizontal="right" vertical="center"/>
    </xf>
    <xf numFmtId="281" fontId="51" fillId="0" borderId="61">
      <alignment horizontal="right" vertical="center"/>
    </xf>
    <xf numFmtId="281" fontId="51" fillId="0" borderId="61">
      <alignment horizontal="right" vertical="center"/>
    </xf>
    <xf numFmtId="282" fontId="16" fillId="0" borderId="20">
      <alignment horizontal="right" vertical="center"/>
    </xf>
    <xf numFmtId="282" fontId="16" fillId="0" borderId="20">
      <alignment horizontal="right" vertical="center"/>
    </xf>
    <xf numFmtId="283" fontId="46" fillId="0" borderId="20">
      <alignment horizontal="right" vertical="center"/>
    </xf>
    <xf numFmtId="283" fontId="46" fillId="0" borderId="20">
      <alignment horizontal="right" vertical="center"/>
    </xf>
    <xf numFmtId="282" fontId="16" fillId="0" borderId="20">
      <alignment horizontal="right" vertical="center"/>
    </xf>
    <xf numFmtId="282" fontId="16" fillId="0" borderId="20">
      <alignment horizontal="right" vertical="center"/>
    </xf>
    <xf numFmtId="280" fontId="51" fillId="0" borderId="20">
      <alignment horizontal="right" vertical="center"/>
    </xf>
    <xf numFmtId="280" fontId="51" fillId="0" borderId="20">
      <alignment horizontal="right" vertical="center"/>
    </xf>
    <xf numFmtId="209" fontId="16" fillId="0" borderId="20">
      <alignment horizontal="right" vertical="center"/>
    </xf>
    <xf numFmtId="209" fontId="16" fillId="0" borderId="20">
      <alignment horizontal="right" vertical="center"/>
    </xf>
    <xf numFmtId="209" fontId="16" fillId="0" borderId="20">
      <alignment horizontal="right" vertical="center"/>
    </xf>
    <xf numFmtId="209" fontId="16" fillId="0" borderId="20">
      <alignment horizontal="right" vertical="center"/>
    </xf>
    <xf numFmtId="288" fontId="31" fillId="0" borderId="20">
      <alignment horizontal="right" vertical="center"/>
    </xf>
    <xf numFmtId="288" fontId="31" fillId="0" borderId="20">
      <alignment horizontal="right" vertical="center"/>
    </xf>
    <xf numFmtId="281" fontId="51" fillId="0" borderId="61">
      <alignment horizontal="right" vertical="center"/>
    </xf>
    <xf numFmtId="281" fontId="51" fillId="0" borderId="61">
      <alignment horizontal="right" vertical="center"/>
    </xf>
    <xf numFmtId="289" fontId="16" fillId="0" borderId="20">
      <alignment horizontal="right" vertical="center"/>
    </xf>
    <xf numFmtId="289" fontId="16"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82" fontId="16" fillId="0" borderId="20">
      <alignment horizontal="right" vertical="center"/>
    </xf>
    <xf numFmtId="282" fontId="16" fillId="0" borderId="20">
      <alignment horizontal="right" vertical="center"/>
    </xf>
    <xf numFmtId="284" fontId="16" fillId="0" borderId="20">
      <alignment horizontal="right" vertical="center"/>
    </xf>
    <xf numFmtId="284" fontId="16" fillId="0" borderId="20">
      <alignment horizontal="right" vertical="center"/>
    </xf>
    <xf numFmtId="211" fontId="16" fillId="0" borderId="20">
      <alignment horizontal="right" vertical="center"/>
    </xf>
    <xf numFmtId="211" fontId="16"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86" fontId="187" fillId="3" borderId="62" applyFont="0" applyFill="0" applyBorder="0"/>
    <xf numFmtId="282" fontId="16" fillId="0" borderId="20">
      <alignment horizontal="right" vertical="center"/>
    </xf>
    <xf numFmtId="282" fontId="16"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2" fontId="16" fillId="0" borderId="20">
      <alignment horizontal="right" vertical="center"/>
    </xf>
    <xf numFmtId="282" fontId="16"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90" fontId="72" fillId="0" borderId="20">
      <alignment horizontal="right" vertical="center"/>
    </xf>
    <xf numFmtId="290" fontId="72" fillId="0" borderId="20">
      <alignment horizontal="right" vertical="center"/>
    </xf>
    <xf numFmtId="282" fontId="16" fillId="0" borderId="20">
      <alignment horizontal="right" vertical="center"/>
    </xf>
    <xf numFmtId="282" fontId="16" fillId="0" borderId="20">
      <alignment horizontal="right" vertical="center"/>
    </xf>
    <xf numFmtId="286" fontId="187" fillId="3" borderId="62" applyFont="0" applyFill="0" applyBorder="0"/>
    <xf numFmtId="286" fontId="187" fillId="3" borderId="62" applyFont="0" applyFill="0" applyBorder="0"/>
    <xf numFmtId="210" fontId="51" fillId="0" borderId="20">
      <alignment horizontal="right" vertical="center"/>
    </xf>
    <xf numFmtId="210" fontId="51" fillId="0" borderId="20">
      <alignment horizontal="right" vertical="center"/>
    </xf>
    <xf numFmtId="176" fontId="35" fillId="0" borderId="20">
      <alignment horizontal="right" vertical="center"/>
    </xf>
    <xf numFmtId="176" fontId="35" fillId="0" borderId="20">
      <alignment horizontal="right" vertical="center"/>
    </xf>
    <xf numFmtId="173" fontId="72" fillId="0" borderId="20">
      <alignment horizontal="right" vertical="center"/>
    </xf>
    <xf numFmtId="173" fontId="72" fillId="0" borderId="20">
      <alignment horizontal="right" vertical="center"/>
    </xf>
    <xf numFmtId="282" fontId="16" fillId="0" borderId="20">
      <alignment horizontal="right" vertical="center"/>
    </xf>
    <xf numFmtId="282" fontId="16"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173" fontId="72" fillId="0" borderId="20">
      <alignment horizontal="right" vertical="center"/>
    </xf>
    <xf numFmtId="280" fontId="51" fillId="0" borderId="20">
      <alignment horizontal="right" vertical="center"/>
    </xf>
    <xf numFmtId="280" fontId="51" fillId="0" borderId="20">
      <alignment horizontal="right" vertical="center"/>
    </xf>
    <xf numFmtId="286" fontId="187" fillId="3" borderId="62" applyFont="0" applyFill="0" applyBorder="0"/>
    <xf numFmtId="271" fontId="16" fillId="0" borderId="20">
      <alignment horizontal="right" vertical="center"/>
    </xf>
    <xf numFmtId="271" fontId="16" fillId="0" borderId="20">
      <alignment horizontal="right" vertical="center"/>
    </xf>
    <xf numFmtId="271" fontId="16" fillId="0" borderId="20">
      <alignment horizontal="right" vertical="center"/>
    </xf>
    <xf numFmtId="271" fontId="16" fillId="0" borderId="20">
      <alignment horizontal="right" vertical="center"/>
    </xf>
    <xf numFmtId="271" fontId="16" fillId="0" borderId="20">
      <alignment horizontal="right" vertical="center"/>
    </xf>
    <xf numFmtId="271" fontId="16" fillId="0" borderId="20">
      <alignment horizontal="right" vertical="center"/>
    </xf>
    <xf numFmtId="271" fontId="16" fillId="0" borderId="20">
      <alignment horizontal="right" vertical="center"/>
    </xf>
    <xf numFmtId="271" fontId="16" fillId="0" borderId="20">
      <alignment horizontal="right" vertical="center"/>
    </xf>
    <xf numFmtId="280" fontId="51" fillId="0" borderId="20">
      <alignment horizontal="right" vertical="center"/>
    </xf>
    <xf numFmtId="280" fontId="51" fillId="0" borderId="20">
      <alignment horizontal="right" vertical="center"/>
    </xf>
    <xf numFmtId="271" fontId="16" fillId="0" borderId="20">
      <alignment horizontal="right" vertical="center"/>
    </xf>
    <xf numFmtId="271" fontId="16" fillId="0" borderId="20">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291" fontId="16" fillId="0" borderId="61">
      <alignment horizontal="right" vertical="center"/>
    </xf>
    <xf numFmtId="174" fontId="186" fillId="0" borderId="20">
      <alignment horizontal="right" vertical="center"/>
    </xf>
    <xf numFmtId="174" fontId="186" fillId="0" borderId="20">
      <alignment horizontal="right" vertical="center"/>
    </xf>
    <xf numFmtId="280" fontId="51" fillId="0" borderId="20">
      <alignment horizontal="right" vertical="center"/>
    </xf>
    <xf numFmtId="280" fontId="51" fillId="0" borderId="20">
      <alignment horizontal="right" vertical="center"/>
    </xf>
    <xf numFmtId="211" fontId="16" fillId="0" borderId="20">
      <alignment horizontal="right" vertical="center"/>
    </xf>
    <xf numFmtId="211" fontId="16" fillId="0" borderId="20">
      <alignment horizontal="right" vertical="center"/>
    </xf>
    <xf numFmtId="176" fontId="35" fillId="0" borderId="20">
      <alignment horizontal="right" vertical="center"/>
    </xf>
    <xf numFmtId="176" fontId="35"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280" fontId="51" fillId="0" borderId="20">
      <alignment horizontal="right" vertical="center"/>
    </xf>
    <xf numFmtId="176" fontId="35" fillId="0" borderId="20">
      <alignment horizontal="right" vertical="center"/>
    </xf>
    <xf numFmtId="176" fontId="35" fillId="0" borderId="20">
      <alignment horizontal="right" vertical="center"/>
    </xf>
    <xf numFmtId="280" fontId="51" fillId="0" borderId="20">
      <alignment horizontal="right" vertical="center"/>
    </xf>
    <xf numFmtId="280" fontId="51" fillId="0" borderId="20">
      <alignment horizontal="right" vertical="center"/>
    </xf>
    <xf numFmtId="282" fontId="16" fillId="0" borderId="20">
      <alignment horizontal="right" vertical="center"/>
    </xf>
    <xf numFmtId="282" fontId="16" fillId="0" borderId="20">
      <alignment horizontal="right" vertical="center"/>
    </xf>
    <xf numFmtId="280" fontId="51" fillId="0" borderId="20">
      <alignment horizontal="right" vertical="center"/>
    </xf>
    <xf numFmtId="280" fontId="51" fillId="0" borderId="20">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1" fontId="51" fillId="0" borderId="61">
      <alignment horizontal="right" vertical="center"/>
    </xf>
    <xf numFmtId="280" fontId="51" fillId="0" borderId="20">
      <alignment horizontal="right" vertical="center"/>
    </xf>
    <xf numFmtId="280" fontId="51" fillId="0" borderId="20">
      <alignment horizontal="right" vertical="center"/>
    </xf>
    <xf numFmtId="210" fontId="51" fillId="0" borderId="20">
      <alignment horizontal="right" vertical="center"/>
    </xf>
    <xf numFmtId="210" fontId="51" fillId="0" borderId="20">
      <alignment horizontal="right" vertical="center"/>
    </xf>
    <xf numFmtId="292" fontId="188" fillId="0" borderId="20">
      <alignment horizontal="right" vertical="center"/>
    </xf>
    <xf numFmtId="292" fontId="188" fillId="0" borderId="20">
      <alignment horizontal="right" vertical="center"/>
    </xf>
    <xf numFmtId="49" fontId="34" fillId="0" borderId="0" applyFill="0" applyBorder="0" applyProtection="0">
      <alignment horizontal="center" vertical="center" wrapText="1" shrinkToFit="1"/>
    </xf>
    <xf numFmtId="49" fontId="48" fillId="0" borderId="0" applyFill="0" applyBorder="0" applyAlignment="0"/>
    <xf numFmtId="293" fontId="8" fillId="0" borderId="0" applyFill="0" applyBorder="0" applyAlignment="0"/>
    <xf numFmtId="294" fontId="8" fillId="0" borderId="0" applyFill="0" applyBorder="0" applyAlignment="0"/>
    <xf numFmtId="49" fontId="34" fillId="0" borderId="0" applyFill="0" applyBorder="0" applyProtection="0">
      <alignment horizontal="center" vertical="center" wrapText="1" shrinkToFit="1"/>
    </xf>
    <xf numFmtId="194" fontId="51" fillId="0" borderId="20">
      <alignment horizontal="center"/>
    </xf>
    <xf numFmtId="194" fontId="51" fillId="0" borderId="20">
      <alignment horizontal="center"/>
    </xf>
    <xf numFmtId="295" fontId="189" fillId="0" borderId="0" applyNumberFormat="0" applyFont="0" applyFill="0" applyBorder="0" applyAlignment="0">
      <alignment horizontal="centerContinuous"/>
    </xf>
    <xf numFmtId="268" fontId="190" fillId="0" borderId="0">
      <alignment horizontal="center"/>
      <protection locked="0"/>
    </xf>
    <xf numFmtId="0" fontId="16" fillId="0" borderId="63"/>
    <xf numFmtId="0" fontId="5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64" fillId="0" borderId="0" applyNumberFormat="0" applyFill="0" applyBorder="0" applyAlignment="0" applyProtection="0"/>
    <xf numFmtId="0" fontId="36" fillId="0" borderId="7" applyNumberFormat="0" applyBorder="0" applyAlignment="0"/>
    <xf numFmtId="0" fontId="191" fillId="0" borderId="33" applyNumberFormat="0" applyBorder="0" applyAlignment="0">
      <alignment horizontal="center"/>
    </xf>
    <xf numFmtId="3" fontId="192" fillId="0" borderId="9" applyNumberFormat="0" applyBorder="0" applyAlignment="0"/>
    <xf numFmtId="0" fontId="193" fillId="0" borderId="7">
      <alignment horizontal="center" vertical="center" wrapText="1"/>
    </xf>
    <xf numFmtId="0" fontId="194" fillId="0" borderId="0" applyNumberFormat="0" applyFill="0" applyBorder="0" applyAlignment="0" applyProtection="0"/>
    <xf numFmtId="40" fontId="125" fillId="0" borderId="0"/>
    <xf numFmtId="0" fontId="85" fillId="42" borderId="39" applyNumberFormat="0" applyAlignment="0" applyProtection="0"/>
    <xf numFmtId="0" fontId="85" fillId="42" borderId="39" applyNumberFormat="0" applyAlignment="0" applyProtection="0"/>
    <xf numFmtId="3" fontId="195" fillId="0" borderId="0" applyNumberFormat="0" applyFill="0" applyBorder="0" applyAlignment="0" applyProtection="0">
      <alignment horizontal="center" wrapText="1"/>
    </xf>
    <xf numFmtId="0" fontId="196" fillId="0" borderId="18" applyBorder="0" applyAlignment="0">
      <alignment horizontal="center" vertical="center"/>
    </xf>
    <xf numFmtId="0" fontId="196" fillId="0" borderId="18" applyBorder="0" applyAlignment="0">
      <alignment horizontal="center" vertical="center"/>
    </xf>
    <xf numFmtId="0" fontId="197" fillId="0" borderId="0" applyNumberFormat="0" applyFill="0" applyBorder="0" applyAlignment="0" applyProtection="0">
      <alignment horizontal="centerContinuous"/>
    </xf>
    <xf numFmtId="0" fontId="126" fillId="0" borderId="64" applyNumberFormat="0" applyFill="0" applyBorder="0" applyAlignment="0" applyProtection="0">
      <alignment horizontal="center" vertical="center" wrapText="1"/>
    </xf>
    <xf numFmtId="0" fontId="194" fillId="0" borderId="0" applyNumberFormat="0" applyFill="0" applyBorder="0" applyAlignment="0" applyProtection="0"/>
    <xf numFmtId="0" fontId="194" fillId="0" borderId="0" applyNumberFormat="0" applyFill="0" applyBorder="0" applyAlignment="0" applyProtection="0"/>
    <xf numFmtId="0" fontId="198" fillId="0" borderId="65" applyNumberFormat="0" applyFill="0" applyAlignment="0" applyProtection="0"/>
    <xf numFmtId="0" fontId="198" fillId="0" borderId="65" applyNumberFormat="0" applyFill="0" applyAlignment="0" applyProtection="0"/>
    <xf numFmtId="0" fontId="199" fillId="0" borderId="66" applyNumberFormat="0" applyBorder="0" applyAlignment="0">
      <alignment vertical="center"/>
    </xf>
    <xf numFmtId="0" fontId="199" fillId="0" borderId="66" applyNumberFormat="0" applyBorder="0" applyAlignment="0">
      <alignment vertical="center"/>
    </xf>
    <xf numFmtId="0" fontId="123" fillId="10" borderId="0" applyNumberFormat="0" applyBorder="0" applyAlignment="0" applyProtection="0"/>
    <xf numFmtId="0" fontId="8" fillId="0" borderId="38" applyNumberFormat="0" applyFont="0" applyFill="0" applyAlignment="0" applyProtection="0"/>
    <xf numFmtId="0" fontId="198" fillId="0" borderId="65" applyNumberFormat="0" applyFill="0" applyAlignment="0" applyProtection="0"/>
    <xf numFmtId="0" fontId="198" fillId="0" borderId="65" applyNumberFormat="0" applyFill="0" applyAlignment="0" applyProtection="0"/>
    <xf numFmtId="0" fontId="8" fillId="0" borderId="67" applyNumberFormat="0" applyFill="0" applyAlignment="0" applyProtection="0"/>
    <xf numFmtId="0" fontId="150" fillId="0" borderId="68" applyNumberFormat="0" applyAlignment="0">
      <alignment horizontal="center"/>
    </xf>
    <xf numFmtId="0" fontId="152" fillId="50" borderId="0" applyNumberFormat="0" applyBorder="0" applyAlignment="0" applyProtection="0"/>
    <xf numFmtId="0" fontId="200" fillId="0" borderId="69">
      <alignment horizontal="center"/>
    </xf>
    <xf numFmtId="3" fontId="201" fillId="0" borderId="0" applyFill="0">
      <alignment vertical="center"/>
    </xf>
    <xf numFmtId="175" fontId="8" fillId="0" borderId="0" applyFont="0" applyFill="0" applyBorder="0" applyAlignment="0" applyProtection="0"/>
    <xf numFmtId="201" fontId="8" fillId="0" borderId="0" applyFont="0" applyFill="0" applyBorder="0" applyAlignment="0" applyProtection="0"/>
    <xf numFmtId="182" fontId="202" fillId="0" borderId="70" applyNumberFormat="0" applyFont="0" applyAlignment="0">
      <alignment horizontal="centerContinuous"/>
    </xf>
    <xf numFmtId="259" fontId="138" fillId="0" borderId="0" applyFont="0" applyFill="0" applyBorder="0" applyAlignment="0" applyProtection="0"/>
    <xf numFmtId="296" fontId="16" fillId="0" borderId="0" applyFont="0" applyFill="0" applyBorder="0" applyAlignment="0" applyProtection="0"/>
    <xf numFmtId="297" fontId="16" fillId="0" borderId="0" applyFont="0" applyFill="0" applyBorder="0" applyAlignment="0" applyProtection="0"/>
    <xf numFmtId="0" fontId="203" fillId="0" borderId="0" applyNumberFormat="0" applyFill="0" applyBorder="0" applyAlignment="0" applyProtection="0"/>
    <xf numFmtId="0" fontId="112" fillId="0" borderId="0" applyNumberFormat="0" applyFill="0" applyBorder="0" applyAlignment="0" applyProtection="0"/>
    <xf numFmtId="0" fontId="131" fillId="0" borderId="71">
      <alignment horizontal="center"/>
    </xf>
    <xf numFmtId="294" fontId="51" fillId="0" borderId="0"/>
    <xf numFmtId="210" fontId="51" fillId="0" borderId="5"/>
    <xf numFmtId="210" fontId="51" fillId="0" borderId="5"/>
    <xf numFmtId="0" fontId="204" fillId="0" borderId="0"/>
    <xf numFmtId="0" fontId="49" fillId="0" borderId="0"/>
    <xf numFmtId="0" fontId="49" fillId="0" borderId="0"/>
    <xf numFmtId="0" fontId="205" fillId="0" borderId="0"/>
    <xf numFmtId="3" fontId="51" fillId="0" borderId="0" applyNumberFormat="0" applyBorder="0" applyAlignment="0" applyProtection="0">
      <alignment horizontal="centerContinuous"/>
      <protection locked="0"/>
    </xf>
    <xf numFmtId="3" fontId="206" fillId="0" borderId="0">
      <protection locked="0"/>
    </xf>
    <xf numFmtId="0" fontId="49" fillId="0" borderId="0"/>
    <xf numFmtId="0" fontId="49" fillId="0" borderId="0"/>
    <xf numFmtId="0" fontId="207" fillId="0" borderId="72" applyFill="0" applyBorder="0" applyAlignment="0">
      <alignment horizontal="center"/>
    </xf>
    <xf numFmtId="172" fontId="208" fillId="68" borderId="18">
      <alignment vertical="top"/>
    </xf>
    <xf numFmtId="172" fontId="208" fillId="68" borderId="18">
      <alignment vertical="top"/>
    </xf>
    <xf numFmtId="0" fontId="209" fillId="69" borderId="5">
      <alignment horizontal="left" vertical="center"/>
    </xf>
    <xf numFmtId="0" fontId="209" fillId="69" borderId="5">
      <alignment horizontal="left" vertical="center"/>
    </xf>
    <xf numFmtId="173" fontId="210" fillId="52" borderId="18"/>
    <xf numFmtId="173" fontId="210" fillId="52" borderId="18"/>
    <xf numFmtId="172" fontId="135" fillId="0" borderId="18">
      <alignment horizontal="left" vertical="top"/>
    </xf>
    <xf numFmtId="172" fontId="135" fillId="0" borderId="18">
      <alignment horizontal="left" vertical="top"/>
    </xf>
    <xf numFmtId="0" fontId="211" fillId="70" borderId="0">
      <alignment horizontal="left" vertical="center"/>
    </xf>
    <xf numFmtId="172" fontId="35" fillId="0" borderId="27">
      <alignment horizontal="left" vertical="top"/>
    </xf>
    <xf numFmtId="0" fontId="212" fillId="0" borderId="27">
      <alignment horizontal="left" vertical="center"/>
    </xf>
    <xf numFmtId="0" fontId="8" fillId="0" borderId="0" applyFont="0" applyFill="0" applyBorder="0" applyAlignment="0" applyProtection="0"/>
    <xf numFmtId="0" fontId="8" fillId="0" borderId="0" applyFont="0" applyFill="0" applyBorder="0" applyAlignment="0" applyProtection="0"/>
    <xf numFmtId="298" fontId="8" fillId="0" borderId="0" applyFont="0" applyFill="0" applyBorder="0" applyAlignment="0" applyProtection="0"/>
    <xf numFmtId="299" fontId="8" fillId="0" borderId="0" applyFont="0" applyFill="0" applyBorder="0" applyAlignment="0" applyProtection="0"/>
    <xf numFmtId="165" fontId="107" fillId="0" borderId="0" applyFont="0" applyFill="0" applyBorder="0" applyAlignment="0" applyProtection="0"/>
    <xf numFmtId="167" fontId="107" fillId="0" borderId="0" applyFont="0" applyFill="0" applyBorder="0" applyAlignment="0" applyProtection="0"/>
    <xf numFmtId="0" fontId="213" fillId="0" borderId="0" applyNumberFormat="0" applyFill="0" applyBorder="0" applyAlignment="0" applyProtection="0"/>
    <xf numFmtId="0" fontId="20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8" fillId="0" borderId="0" applyFont="0" applyFill="0" applyBorder="0" applyAlignment="0" applyProtection="0"/>
    <xf numFmtId="0" fontId="8" fillId="0" borderId="0" applyFont="0" applyFill="0" applyBorder="0" applyAlignment="0" applyProtection="0"/>
    <xf numFmtId="0" fontId="78" fillId="8" borderId="0" applyNumberFormat="0" applyBorder="0" applyAlignment="0" applyProtection="0"/>
    <xf numFmtId="0" fontId="215" fillId="0" borderId="0" applyNumberFormat="0" applyFill="0" applyBorder="0" applyAlignment="0" applyProtection="0"/>
    <xf numFmtId="0" fontId="72" fillId="0" borderId="73" applyFont="0" applyBorder="0" applyAlignment="0">
      <alignment horizontal="center"/>
    </xf>
    <xf numFmtId="175" fontId="16" fillId="0" borderId="0" applyFont="0" applyFill="0" applyBorder="0" applyAlignment="0" applyProtection="0"/>
    <xf numFmtId="174" fontId="41" fillId="0" borderId="0" applyFont="0" applyFill="0" applyBorder="0" applyAlignment="0" applyProtection="0"/>
    <xf numFmtId="176" fontId="41" fillId="0" borderId="0" applyFont="0" applyFill="0" applyBorder="0" applyAlignment="0" applyProtection="0"/>
    <xf numFmtId="0" fontId="41" fillId="0" borderId="0"/>
    <xf numFmtId="0" fontId="216" fillId="0" borderId="0" applyFont="0" applyFill="0" applyBorder="0" applyAlignment="0" applyProtection="0"/>
    <xf numFmtId="0" fontId="216" fillId="0" borderId="0" applyFont="0" applyFill="0" applyBorder="0" applyAlignment="0" applyProtection="0"/>
    <xf numFmtId="0" fontId="96" fillId="0" borderId="0">
      <alignment vertical="center"/>
    </xf>
    <xf numFmtId="40" fontId="8" fillId="0" borderId="0" applyFill="0" applyBorder="0" applyAlignment="0" applyProtection="0"/>
    <xf numFmtId="38"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9" fontId="217" fillId="0" borderId="0" applyBorder="0" applyAlignment="0" applyProtection="0"/>
    <xf numFmtId="0" fontId="218" fillId="0" borderId="0"/>
    <xf numFmtId="0" fontId="219" fillId="0" borderId="35"/>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6" fillId="0" borderId="0" applyFont="0" applyFill="0" applyBorder="0" applyAlignment="0" applyProtection="0"/>
    <xf numFmtId="0" fontId="156" fillId="0" borderId="0" applyFont="0" applyFill="0" applyBorder="0" applyAlignment="0" applyProtection="0"/>
    <xf numFmtId="188" fontId="8" fillId="0" borderId="0" applyFont="0" applyFill="0" applyBorder="0" applyAlignment="0" applyProtection="0"/>
    <xf numFmtId="197" fontId="8" fillId="0" borderId="0" applyFont="0" applyFill="0" applyBorder="0" applyAlignment="0" applyProtection="0"/>
    <xf numFmtId="0" fontId="156" fillId="0" borderId="0"/>
    <xf numFmtId="0" fontId="220" fillId="0" borderId="0"/>
    <xf numFmtId="0" fontId="145" fillId="0" borderId="0"/>
    <xf numFmtId="175" fontId="157" fillId="0" borderId="0" applyFont="0" applyFill="0" applyBorder="0" applyAlignment="0" applyProtection="0"/>
    <xf numFmtId="177" fontId="157" fillId="0" borderId="0" applyFont="0" applyFill="0" applyBorder="0" applyAlignment="0" applyProtection="0"/>
    <xf numFmtId="185" fontId="49" fillId="0" borderId="0" applyFont="0" applyFill="0" applyBorder="0" applyAlignment="0" applyProtection="0"/>
    <xf numFmtId="278" fontId="49" fillId="0" borderId="0" applyFont="0" applyFill="0" applyBorder="0" applyAlignment="0" applyProtection="0"/>
    <xf numFmtId="0" fontId="8" fillId="0" borderId="0"/>
    <xf numFmtId="174" fontId="157" fillId="0" borderId="0" applyFont="0" applyFill="0" applyBorder="0" applyAlignment="0" applyProtection="0"/>
    <xf numFmtId="164" fontId="43" fillId="0" borderId="0" applyFont="0" applyFill="0" applyBorder="0" applyAlignment="0" applyProtection="0"/>
    <xf numFmtId="176" fontId="157" fillId="0" borderId="0" applyFont="0" applyFill="0" applyBorder="0" applyAlignment="0" applyProtection="0"/>
    <xf numFmtId="186" fontId="8" fillId="0" borderId="0" applyFont="0" applyFill="0" applyBorder="0" applyAlignment="0" applyProtection="0"/>
    <xf numFmtId="188" fontId="49" fillId="0" borderId="0" applyFont="0" applyFill="0" applyBorder="0" applyAlignment="0" applyProtection="0"/>
    <xf numFmtId="0" fontId="225" fillId="0" borderId="0"/>
    <xf numFmtId="166" fontId="24" fillId="0" borderId="0" applyFont="0" applyFill="0" applyBorder="0" applyAlignment="0" applyProtection="0"/>
    <xf numFmtId="166" fontId="24" fillId="0" borderId="0" applyFont="0" applyFill="0" applyBorder="0" applyAlignment="0" applyProtection="0"/>
    <xf numFmtId="168" fontId="22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0" fontId="22" fillId="0" borderId="0"/>
    <xf numFmtId="0" fontId="96" fillId="0" borderId="0"/>
    <xf numFmtId="0" fontId="11" fillId="0" borderId="0"/>
    <xf numFmtId="0" fontId="96" fillId="0" borderId="0"/>
    <xf numFmtId="0" fontId="22" fillId="0" borderId="0"/>
    <xf numFmtId="0" fontId="3" fillId="0" borderId="0"/>
    <xf numFmtId="0" fontId="8" fillId="0" borderId="0"/>
    <xf numFmtId="178" fontId="8" fillId="0" borderId="0" applyFill="0" applyBorder="0" applyAlignment="0" applyProtection="0"/>
    <xf numFmtId="0" fontId="101" fillId="17" borderId="39" applyNumberFormat="0" applyAlignment="0" applyProtection="0"/>
    <xf numFmtId="178" fontId="8" fillId="0" borderId="0" applyFill="0" applyBorder="0" applyAlignment="0" applyProtection="0"/>
    <xf numFmtId="168" fontId="96" fillId="0" borderId="0" applyFont="0" applyFill="0" applyBorder="0" applyAlignment="0" applyProtection="0"/>
    <xf numFmtId="0" fontId="101" fillId="17" borderId="39" applyNumberFormat="0" applyAlignment="0" applyProtection="0"/>
    <xf numFmtId="0" fontId="8" fillId="0" borderId="0"/>
    <xf numFmtId="0" fontId="2" fillId="0" borderId="0"/>
    <xf numFmtId="0" fontId="11" fillId="0" borderId="0"/>
    <xf numFmtId="43" fontId="11" fillId="0" borderId="0" applyFont="0" applyFill="0" applyBorder="0" applyAlignment="0" applyProtection="0"/>
    <xf numFmtId="0" fontId="2" fillId="0" borderId="0"/>
    <xf numFmtId="0" fontId="2" fillId="0" borderId="0"/>
    <xf numFmtId="0" fontId="11" fillId="0" borderId="0"/>
    <xf numFmtId="0" fontId="8" fillId="0" borderId="0"/>
    <xf numFmtId="0" fontId="8" fillId="0" borderId="0"/>
    <xf numFmtId="0" fontId="1" fillId="0" borderId="0"/>
    <xf numFmtId="0" fontId="24" fillId="0" borderId="0"/>
    <xf numFmtId="168" fontId="11" fillId="0" borderId="0" applyFont="0" applyFill="0" applyBorder="0" applyAlignment="0" applyProtection="0"/>
    <xf numFmtId="0" fontId="24" fillId="0" borderId="0"/>
    <xf numFmtId="0" fontId="11" fillId="0" borderId="0"/>
    <xf numFmtId="0" fontId="1" fillId="0" borderId="0"/>
    <xf numFmtId="0" fontId="1" fillId="0" borderId="0"/>
    <xf numFmtId="0" fontId="1" fillId="0" borderId="0"/>
    <xf numFmtId="0" fontId="1" fillId="0" borderId="0"/>
  </cellStyleXfs>
  <cellXfs count="517">
    <xf numFmtId="0" fontId="0" fillId="0" borderId="0" xfId="0"/>
    <xf numFmtId="0" fontId="5" fillId="0" borderId="0" xfId="0" applyFont="1" applyAlignment="1">
      <alignment vertical="center"/>
    </xf>
    <xf numFmtId="0" fontId="0" fillId="0" borderId="0" xfId="0" applyAlignment="1">
      <alignment horizontal="right" vertical="center"/>
    </xf>
    <xf numFmtId="0" fontId="6" fillId="0" borderId="0" xfId="0" applyFont="1" applyAlignment="1">
      <alignment horizontal="right" vertical="center"/>
    </xf>
    <xf numFmtId="0" fontId="0" fillId="0" borderId="0" xfId="0" applyAlignment="1">
      <alignment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3" fontId="7" fillId="0" borderId="3" xfId="1" applyNumberFormat="1" applyFont="1" applyBorder="1" applyAlignment="1">
      <alignment vertical="center" wrapText="1"/>
    </xf>
    <xf numFmtId="3" fontId="8" fillId="0" borderId="3" xfId="1" applyNumberFormat="1" applyFont="1" applyBorder="1" applyAlignment="1">
      <alignment vertical="center" wrapText="1"/>
    </xf>
    <xf numFmtId="3" fontId="8" fillId="0" borderId="3" xfId="0" applyNumberFormat="1" applyFont="1" applyBorder="1" applyAlignment="1">
      <alignment vertical="center" wrapText="1"/>
    </xf>
    <xf numFmtId="3" fontId="7" fillId="0" borderId="3" xfId="0" applyNumberFormat="1" applyFont="1" applyBorder="1" applyAlignment="1">
      <alignment vertical="center" wrapText="1"/>
    </xf>
    <xf numFmtId="3" fontId="8" fillId="0" borderId="4" xfId="0" applyNumberFormat="1" applyFont="1" applyBorder="1" applyAlignment="1">
      <alignment vertical="center" wrapText="1"/>
    </xf>
    <xf numFmtId="0" fontId="12" fillId="0" borderId="0" xfId="0" applyFont="1" applyAlignment="1">
      <alignment vertical="center"/>
    </xf>
    <xf numFmtId="3" fontId="7" fillId="0" borderId="6" xfId="0" applyNumberFormat="1" applyFont="1" applyBorder="1" applyAlignment="1">
      <alignment vertical="center" wrapText="1"/>
    </xf>
    <xf numFmtId="3" fontId="0" fillId="0" borderId="0" xfId="0" applyNumberFormat="1" applyAlignment="1">
      <alignment vertical="center"/>
    </xf>
    <xf numFmtId="0" fontId="18" fillId="0" borderId="0" xfId="8" applyFont="1" applyFill="1"/>
    <xf numFmtId="0" fontId="19" fillId="0" borderId="0" xfId="8" applyFont="1" applyFill="1"/>
    <xf numFmtId="0" fontId="18" fillId="0" borderId="0" xfId="8" applyNumberFormat="1" applyFont="1" applyFill="1"/>
    <xf numFmtId="0" fontId="20" fillId="0" borderId="0" xfId="8" applyNumberFormat="1" applyFont="1" applyFill="1" applyAlignment="1"/>
    <xf numFmtId="179" fontId="21" fillId="0" borderId="19" xfId="2" applyNumberFormat="1" applyFont="1" applyFill="1" applyBorder="1" applyAlignment="1">
      <alignment horizontal="center" vertical="center" wrapText="1"/>
    </xf>
    <xf numFmtId="9" fontId="21" fillId="0" borderId="19" xfId="2" applyNumberFormat="1" applyFont="1" applyFill="1" applyBorder="1" applyAlignment="1">
      <alignment horizontal="center" vertical="center" wrapText="1"/>
    </xf>
    <xf numFmtId="0" fontId="21" fillId="0" borderId="0" xfId="8" applyFont="1" applyFill="1"/>
    <xf numFmtId="9" fontId="14" fillId="0" borderId="23" xfId="2" applyNumberFormat="1" applyFont="1" applyFill="1" applyBorder="1" applyAlignment="1">
      <alignment horizontal="center" vertical="center" wrapText="1"/>
    </xf>
    <xf numFmtId="9" fontId="17" fillId="0" borderId="23" xfId="2" applyNumberFormat="1" applyFont="1" applyFill="1" applyBorder="1" applyAlignment="1">
      <alignment horizontal="center" vertical="center" wrapText="1"/>
    </xf>
    <xf numFmtId="9" fontId="14" fillId="0" borderId="24" xfId="2" applyNumberFormat="1" applyFont="1" applyFill="1" applyBorder="1" applyAlignment="1">
      <alignment horizontal="center" vertical="center" wrapText="1"/>
    </xf>
    <xf numFmtId="9" fontId="14" fillId="0" borderId="3" xfId="2" applyNumberFormat="1" applyFont="1" applyFill="1" applyBorder="1" applyAlignment="1">
      <alignment horizontal="center" vertical="center" wrapText="1"/>
    </xf>
    <xf numFmtId="9" fontId="17" fillId="0" borderId="3" xfId="2" applyNumberFormat="1" applyFont="1" applyFill="1" applyBorder="1" applyAlignment="1">
      <alignment horizontal="center" vertical="center" wrapText="1"/>
    </xf>
    <xf numFmtId="9" fontId="14" fillId="0" borderId="25" xfId="2" applyNumberFormat="1" applyFont="1" applyFill="1" applyBorder="1" applyAlignment="1">
      <alignment horizontal="center" vertical="center" wrapText="1"/>
    </xf>
    <xf numFmtId="0" fontId="27" fillId="0" borderId="0" xfId="8" applyFont="1" applyFill="1"/>
    <xf numFmtId="3" fontId="14" fillId="0" borderId="5" xfId="4" applyNumberFormat="1" applyFont="1" applyFill="1" applyBorder="1" applyAlignment="1">
      <alignment horizontal="center" vertical="center"/>
    </xf>
    <xf numFmtId="0" fontId="13" fillId="0" borderId="33" xfId="4" applyFont="1" applyFill="1" applyBorder="1" applyAlignment="1">
      <alignment horizontal="center" vertical="center" wrapText="1"/>
    </xf>
    <xf numFmtId="49" fontId="13" fillId="0" borderId="33" xfId="4" applyNumberFormat="1" applyFont="1" applyFill="1" applyBorder="1" applyAlignment="1">
      <alignment horizontal="center" vertical="center"/>
    </xf>
    <xf numFmtId="0" fontId="13" fillId="0" borderId="7" xfId="4" applyFont="1" applyFill="1" applyBorder="1" applyAlignment="1">
      <alignment horizontal="left" vertical="center" wrapText="1"/>
    </xf>
    <xf numFmtId="49" fontId="13" fillId="0" borderId="7" xfId="4" applyNumberFormat="1" applyFont="1" applyFill="1" applyBorder="1" applyAlignment="1">
      <alignment horizontal="center" vertical="center"/>
    </xf>
    <xf numFmtId="0" fontId="14" fillId="0" borderId="7" xfId="0" applyFont="1" applyFill="1" applyBorder="1" applyAlignment="1">
      <alignment vertical="center" wrapText="1"/>
    </xf>
    <xf numFmtId="0" fontId="29" fillId="0" borderId="0" xfId="0" applyFont="1" applyFill="1"/>
    <xf numFmtId="182" fontId="13" fillId="0" borderId="7" xfId="7" applyNumberFormat="1" applyFont="1" applyFill="1" applyBorder="1" applyAlignment="1">
      <alignment horizontal="left" vertical="center" wrapText="1"/>
    </xf>
    <xf numFmtId="182" fontId="14" fillId="0" borderId="7" xfId="7" applyNumberFormat="1" applyFont="1" applyFill="1" applyBorder="1" applyAlignment="1">
      <alignment horizontal="left" vertical="center" wrapText="1"/>
    </xf>
    <xf numFmtId="49" fontId="14" fillId="0" borderId="7" xfId="7" applyNumberFormat="1" applyFont="1" applyFill="1" applyBorder="1" applyAlignment="1">
      <alignment horizontal="center" vertical="center"/>
    </xf>
    <xf numFmtId="182" fontId="14" fillId="0" borderId="7" xfId="7" applyNumberFormat="1" applyFont="1" applyFill="1" applyBorder="1" applyAlignment="1">
      <alignment horizontal="center" vertical="center"/>
    </xf>
    <xf numFmtId="182" fontId="14" fillId="0" borderId="7" xfId="7" applyNumberFormat="1" applyFont="1" applyFill="1" applyBorder="1" applyAlignment="1">
      <alignment vertical="center" wrapText="1"/>
    </xf>
    <xf numFmtId="0" fontId="14" fillId="0" borderId="7" xfId="4" applyFont="1" applyFill="1" applyBorder="1" applyAlignment="1">
      <alignment vertical="center" wrapText="1"/>
    </xf>
    <xf numFmtId="49" fontId="14" fillId="0" borderId="7" xfId="7" quotePrefix="1" applyNumberFormat="1" applyFont="1" applyFill="1" applyBorder="1" applyAlignment="1">
      <alignment horizontal="center" vertical="center"/>
    </xf>
    <xf numFmtId="0" fontId="13" fillId="0" borderId="7" xfId="4" applyFont="1" applyFill="1" applyBorder="1" applyAlignment="1">
      <alignment vertical="center" wrapText="1"/>
    </xf>
    <xf numFmtId="49" fontId="13" fillId="0" borderId="7" xfId="7" quotePrefix="1" applyNumberFormat="1" applyFont="1" applyFill="1" applyBorder="1" applyAlignment="1">
      <alignment horizontal="center" vertical="center"/>
    </xf>
    <xf numFmtId="182" fontId="13" fillId="0" borderId="7" xfId="7" applyNumberFormat="1" applyFont="1" applyFill="1" applyBorder="1" applyAlignment="1">
      <alignment vertical="center" wrapText="1"/>
    </xf>
    <xf numFmtId="49" fontId="13" fillId="0" borderId="7" xfId="7" applyNumberFormat="1" applyFont="1" applyFill="1" applyBorder="1" applyAlignment="1">
      <alignment horizontal="center" vertical="center"/>
    </xf>
    <xf numFmtId="0" fontId="14" fillId="0" borderId="7" xfId="4" quotePrefix="1" applyFont="1" applyFill="1" applyBorder="1" applyAlignment="1">
      <alignment vertical="center" wrapText="1"/>
    </xf>
    <xf numFmtId="0" fontId="14" fillId="0" borderId="8" xfId="4" applyFont="1" applyFill="1" applyBorder="1" applyAlignment="1">
      <alignment horizontal="left" vertical="center" wrapText="1"/>
    </xf>
    <xf numFmtId="166" fontId="14" fillId="0" borderId="8" xfId="7" applyNumberFormat="1" applyFont="1" applyFill="1" applyBorder="1" applyAlignment="1">
      <alignment vertical="center"/>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3" fontId="8" fillId="0" borderId="9" xfId="0" applyNumberFormat="1"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vertical="center" wrapText="1"/>
    </xf>
    <xf numFmtId="3" fontId="7" fillId="0" borderId="7" xfId="0" applyNumberFormat="1" applyFont="1" applyFill="1" applyBorder="1" applyAlignment="1">
      <alignment horizontal="righ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vertical="center" wrapText="1"/>
    </xf>
    <xf numFmtId="3" fontId="8" fillId="0" borderId="7" xfId="0" applyNumberFormat="1" applyFont="1" applyFill="1" applyBorder="1" applyAlignment="1">
      <alignment horizontal="right"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vertical="center" wrapText="1"/>
    </xf>
    <xf numFmtId="3" fontId="8" fillId="0" borderId="8" xfId="0" applyNumberFormat="1" applyFont="1" applyFill="1" applyBorder="1" applyAlignment="1">
      <alignment horizontal="right" vertical="center" wrapText="1"/>
    </xf>
    <xf numFmtId="0" fontId="29" fillId="0" borderId="0" xfId="0" applyFont="1" applyFill="1" applyAlignment="1">
      <alignment horizontal="right" vertical="center"/>
    </xf>
    <xf numFmtId="0" fontId="29"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3" fontId="30" fillId="0" borderId="0" xfId="0" applyNumberFormat="1" applyFont="1" applyFill="1" applyAlignment="1">
      <alignment vertical="center"/>
    </xf>
    <xf numFmtId="0" fontId="30" fillId="0" borderId="0" xfId="0" applyFont="1" applyFill="1" applyAlignment="1">
      <alignment vertical="center"/>
    </xf>
    <xf numFmtId="3" fontId="29" fillId="0" borderId="0" xfId="0" applyNumberFormat="1" applyFont="1" applyFill="1" applyAlignment="1">
      <alignment vertical="center"/>
    </xf>
    <xf numFmtId="0" fontId="29" fillId="0" borderId="0" xfId="0" quotePrefix="1" applyFont="1" applyFill="1" applyAlignment="1">
      <alignment vertical="center"/>
    </xf>
    <xf numFmtId="0" fontId="224" fillId="0" borderId="0" xfId="0" applyFont="1" applyFill="1" applyAlignment="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9" fillId="0" borderId="3" xfId="0" applyFont="1" applyFill="1" applyBorder="1" applyAlignment="1">
      <alignment vertical="center" wrapText="1"/>
    </xf>
    <xf numFmtId="179" fontId="13" fillId="0" borderId="9" xfId="2" applyNumberFormat="1" applyFont="1" applyFill="1" applyBorder="1" applyAlignment="1" applyProtection="1">
      <alignment horizontal="left" vertical="center" wrapText="1"/>
    </xf>
    <xf numFmtId="179" fontId="14" fillId="0" borderId="9" xfId="2" applyNumberFormat="1" applyFont="1" applyFill="1" applyBorder="1" applyAlignment="1" applyProtection="1">
      <alignment horizontal="left" vertical="center" wrapText="1"/>
    </xf>
    <xf numFmtId="179" fontId="14" fillId="0" borderId="3" xfId="2" applyNumberFormat="1" applyFont="1" applyFill="1" applyBorder="1" applyAlignment="1" applyProtection="1">
      <alignment horizontal="left" vertical="center" wrapText="1"/>
    </xf>
    <xf numFmtId="0" fontId="7" fillId="0" borderId="26" xfId="0" applyFont="1" applyFill="1" applyBorder="1" applyAlignment="1">
      <alignment horizontal="center" vertical="center" wrapText="1"/>
    </xf>
    <xf numFmtId="179" fontId="13" fillId="0" borderId="26" xfId="2" applyNumberFormat="1" applyFont="1" applyFill="1" applyBorder="1" applyAlignment="1" applyProtection="1">
      <alignment horizontal="left" vertical="center" wrapText="1"/>
    </xf>
    <xf numFmtId="3" fontId="13" fillId="0" borderId="7" xfId="2" quotePrefix="1" applyNumberFormat="1" applyFont="1" applyFill="1" applyBorder="1" applyAlignment="1" applyProtection="1">
      <alignment horizontal="center" vertical="center" wrapText="1"/>
    </xf>
    <xf numFmtId="179" fontId="13" fillId="0" borderId="7" xfId="2" applyNumberFormat="1" applyFont="1" applyFill="1" applyBorder="1" applyAlignment="1" applyProtection="1">
      <alignment horizontal="left" vertical="center" wrapText="1"/>
    </xf>
    <xf numFmtId="3" fontId="14" fillId="0" borderId="7" xfId="2" quotePrefix="1" applyNumberFormat="1" applyFont="1" applyFill="1" applyBorder="1" applyAlignment="1" applyProtection="1">
      <alignment horizontal="center" vertical="center" wrapText="1"/>
    </xf>
    <xf numFmtId="179" fontId="14" fillId="0" borderId="7" xfId="2" applyNumberFormat="1" applyFont="1" applyFill="1" applyBorder="1" applyAlignment="1" applyProtection="1">
      <alignment horizontal="left" vertical="center" wrapText="1"/>
    </xf>
    <xf numFmtId="179" fontId="13" fillId="0" borderId="7" xfId="2" applyNumberFormat="1" applyFont="1" applyFill="1" applyBorder="1" applyAlignment="1" applyProtection="1">
      <alignment vertical="center" wrapText="1"/>
    </xf>
    <xf numFmtId="179" fontId="14" fillId="0" borderId="7" xfId="2" applyNumberFormat="1" applyFont="1" applyFill="1" applyBorder="1" applyAlignment="1" applyProtection="1">
      <alignment vertical="center" wrapText="1"/>
    </xf>
    <xf numFmtId="180" fontId="13" fillId="0" borderId="7" xfId="3" applyNumberFormat="1" applyFont="1" applyFill="1" applyBorder="1" applyAlignment="1">
      <alignment vertical="center" wrapText="1"/>
    </xf>
    <xf numFmtId="180" fontId="14" fillId="0" borderId="7" xfId="3" applyNumberFormat="1" applyFont="1" applyFill="1" applyBorder="1" applyAlignment="1">
      <alignment vertical="center" wrapText="1"/>
    </xf>
    <xf numFmtId="181" fontId="13" fillId="0" borderId="7" xfId="2" applyNumberFormat="1" applyFont="1" applyFill="1" applyBorder="1" applyAlignment="1" applyProtection="1">
      <alignment vertical="center" wrapText="1"/>
    </xf>
    <xf numFmtId="181" fontId="14" fillId="0" borderId="7" xfId="2" applyNumberFormat="1" applyFont="1" applyFill="1" applyBorder="1" applyAlignment="1" applyProtection="1">
      <alignment vertical="center" wrapText="1"/>
    </xf>
    <xf numFmtId="0" fontId="14" fillId="0" borderId="7" xfId="4" applyFont="1" applyFill="1" applyBorder="1" applyAlignment="1">
      <alignment horizontal="left" vertical="center" wrapText="1"/>
    </xf>
    <xf numFmtId="3" fontId="14" fillId="0" borderId="7" xfId="5" applyNumberFormat="1" applyFont="1" applyFill="1" applyBorder="1" applyAlignment="1">
      <alignment horizontal="justify" vertical="center" wrapText="1"/>
    </xf>
    <xf numFmtId="3" fontId="14" fillId="0" borderId="7" xfId="5" applyNumberFormat="1" applyFont="1" applyFill="1" applyBorder="1" applyAlignment="1">
      <alignment horizontal="left" vertical="center" wrapText="1"/>
    </xf>
    <xf numFmtId="3" fontId="15" fillId="0" borderId="7" xfId="5" applyNumberFormat="1"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30" fillId="0" borderId="0" xfId="0" applyFont="1" applyFill="1"/>
    <xf numFmtId="3" fontId="7" fillId="0" borderId="3"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0" borderId="4" xfId="0" applyFont="1" applyFill="1" applyBorder="1" applyAlignment="1">
      <alignment horizontal="right" vertical="center" wrapText="1"/>
    </xf>
    <xf numFmtId="3" fontId="30" fillId="0" borderId="0" xfId="0" applyNumberFormat="1" applyFont="1" applyFill="1"/>
    <xf numFmtId="0" fontId="7" fillId="2" borderId="3" xfId="0" applyFont="1" applyFill="1" applyBorder="1" applyAlignment="1">
      <alignment horizontal="center" vertical="center" wrapText="1"/>
    </xf>
    <xf numFmtId="3" fontId="7" fillId="2" borderId="3" xfId="0" applyNumberFormat="1" applyFont="1" applyFill="1" applyBorder="1" applyAlignment="1">
      <alignment vertical="center" wrapText="1"/>
    </xf>
    <xf numFmtId="0" fontId="227"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vertical="center"/>
    </xf>
    <xf numFmtId="0" fontId="8" fillId="2" borderId="7" xfId="0" applyFont="1" applyFill="1" applyBorder="1" applyAlignment="1">
      <alignment horizontal="center" vertical="center" wrapText="1"/>
    </xf>
    <xf numFmtId="0" fontId="8" fillId="2" borderId="7" xfId="0" applyFont="1" applyFill="1" applyBorder="1" applyAlignment="1">
      <alignment vertical="center" wrapText="1"/>
    </xf>
    <xf numFmtId="3" fontId="8" fillId="2" borderId="7" xfId="0" applyNumberFormat="1" applyFont="1" applyFill="1" applyBorder="1" applyAlignment="1">
      <alignment horizontal="right" vertical="center" wrapText="1"/>
    </xf>
    <xf numFmtId="2" fontId="7" fillId="2" borderId="7" xfId="0" applyNumberFormat="1" applyFont="1" applyFill="1" applyBorder="1" applyAlignment="1">
      <alignment horizontal="center" vertical="center" wrapText="1"/>
    </xf>
    <xf numFmtId="2" fontId="7" fillId="2" borderId="7" xfId="0" applyNumberFormat="1" applyFont="1" applyFill="1" applyBorder="1" applyAlignment="1">
      <alignment vertical="center" wrapText="1"/>
    </xf>
    <xf numFmtId="2" fontId="7" fillId="0" borderId="7" xfId="0" applyNumberFormat="1" applyFont="1" applyFill="1" applyBorder="1" applyAlignment="1">
      <alignment horizontal="center" vertical="center" wrapText="1"/>
    </xf>
    <xf numFmtId="2" fontId="7" fillId="0" borderId="7" xfId="0" applyNumberFormat="1" applyFont="1" applyFill="1" applyBorder="1" applyAlignment="1">
      <alignment vertical="center" wrapText="1"/>
    </xf>
    <xf numFmtId="2" fontId="8" fillId="0" borderId="7" xfId="0" applyNumberFormat="1" applyFont="1" applyFill="1" applyBorder="1" applyAlignment="1">
      <alignment horizontal="right" vertical="center" wrapText="1"/>
    </xf>
    <xf numFmtId="0" fontId="228" fillId="0" borderId="0" xfId="0" applyFont="1" applyAlignment="1">
      <alignment vertical="center"/>
    </xf>
    <xf numFmtId="0" fontId="229" fillId="0" borderId="0" xfId="0" applyFont="1" applyAlignment="1">
      <alignment vertical="center"/>
    </xf>
    <xf numFmtId="0" fontId="228" fillId="2" borderId="0" xfId="0" applyFont="1" applyFill="1" applyAlignment="1">
      <alignment vertical="center"/>
    </xf>
    <xf numFmtId="0" fontId="230" fillId="0" borderId="0" xfId="0" applyFont="1" applyFill="1" applyAlignment="1">
      <alignment vertical="center"/>
    </xf>
    <xf numFmtId="0" fontId="230" fillId="0" borderId="0" xfId="0" applyFont="1" applyFill="1"/>
    <xf numFmtId="0" fontId="230" fillId="0" borderId="11" xfId="0" applyFont="1" applyFill="1" applyBorder="1" applyAlignment="1">
      <alignment vertical="center" wrapText="1"/>
    </xf>
    <xf numFmtId="0" fontId="231" fillId="0" borderId="0" xfId="0" applyFont="1" applyFill="1"/>
    <xf numFmtId="0" fontId="231" fillId="0" borderId="0" xfId="0" applyFont="1" applyFill="1" applyBorder="1" applyAlignment="1">
      <alignment vertical="center" wrapText="1"/>
    </xf>
    <xf numFmtId="166" fontId="7" fillId="0" borderId="3" xfId="0" applyNumberFormat="1" applyFont="1" applyFill="1" applyBorder="1" applyAlignment="1">
      <alignment vertical="center" wrapText="1"/>
    </xf>
    <xf numFmtId="166" fontId="7" fillId="0" borderId="6" xfId="0" applyNumberFormat="1" applyFont="1" applyFill="1" applyBorder="1" applyAlignment="1">
      <alignment vertical="center" wrapText="1"/>
    </xf>
    <xf numFmtId="166" fontId="8" fillId="0" borderId="3" xfId="0" applyNumberFormat="1" applyFont="1" applyFill="1" applyBorder="1" applyAlignment="1">
      <alignment vertical="center" wrapText="1"/>
    </xf>
    <xf numFmtId="166" fontId="13" fillId="0" borderId="7" xfId="2" applyNumberFormat="1" applyFont="1" applyFill="1" applyBorder="1" applyAlignment="1" applyProtection="1">
      <alignment horizontal="center" vertical="center" wrapText="1"/>
    </xf>
    <xf numFmtId="166" fontId="14" fillId="0" borderId="7" xfId="2" applyNumberFormat="1" applyFont="1" applyFill="1" applyBorder="1" applyAlignment="1" applyProtection="1">
      <alignment horizontal="center" vertical="center" wrapText="1"/>
    </xf>
    <xf numFmtId="166" fontId="14" fillId="0" borderId="7" xfId="2" quotePrefix="1" applyNumberFormat="1" applyFont="1" applyFill="1" applyBorder="1" applyAlignment="1" applyProtection="1">
      <alignment horizontal="center" vertical="center" wrapText="1"/>
    </xf>
    <xf numFmtId="166" fontId="13" fillId="0" borderId="7" xfId="2" applyNumberFormat="1" applyFont="1" applyFill="1" applyBorder="1" applyAlignment="1" applyProtection="1">
      <alignment vertical="center" wrapText="1"/>
    </xf>
    <xf numFmtId="166" fontId="14" fillId="0" borderId="7" xfId="2" applyNumberFormat="1" applyFont="1" applyFill="1" applyBorder="1" applyAlignment="1" applyProtection="1">
      <alignment vertical="center" wrapText="1"/>
    </xf>
    <xf numFmtId="166" fontId="14" fillId="0" borderId="7" xfId="6" applyNumberFormat="1" applyFont="1" applyFill="1" applyBorder="1" applyAlignment="1">
      <alignment horizontal="center" vertical="center"/>
    </xf>
    <xf numFmtId="166" fontId="14" fillId="0" borderId="7" xfId="6" applyNumberFormat="1" applyFont="1" applyFill="1" applyBorder="1" applyAlignment="1">
      <alignment vertical="center"/>
    </xf>
    <xf numFmtId="0" fontId="27" fillId="0" borderId="0" xfId="8" applyNumberFormat="1" applyFont="1" applyFill="1"/>
    <xf numFmtId="0" fontId="8" fillId="0" borderId="12" xfId="0" applyFont="1" applyFill="1" applyBorder="1" applyAlignment="1">
      <alignment horizontal="center" vertical="center" wrapText="1"/>
    </xf>
    <xf numFmtId="179" fontId="14" fillId="0" borderId="27" xfId="2" applyNumberFormat="1" applyFont="1" applyFill="1" applyBorder="1" applyAlignment="1" applyProtection="1">
      <alignment horizontal="left" vertical="center" wrapText="1"/>
    </xf>
    <xf numFmtId="166" fontId="8" fillId="0" borderId="12" xfId="0" applyNumberFormat="1" applyFont="1" applyFill="1" applyBorder="1" applyAlignment="1">
      <alignment vertical="center" wrapText="1"/>
    </xf>
    <xf numFmtId="179" fontId="13" fillId="0" borderId="7" xfId="2" applyNumberFormat="1" applyFont="1" applyFill="1" applyBorder="1" applyAlignment="1" applyProtection="1">
      <alignment horizontal="center" vertical="center" wrapText="1"/>
    </xf>
    <xf numFmtId="179" fontId="13" fillId="0" borderId="74" xfId="2" applyNumberFormat="1" applyFont="1" applyFill="1" applyBorder="1" applyAlignment="1" applyProtection="1">
      <alignment horizontal="center" vertical="center" wrapText="1"/>
    </xf>
    <xf numFmtId="179" fontId="13" fillId="0" borderId="75" xfId="2" applyNumberFormat="1" applyFont="1" applyFill="1" applyBorder="1" applyAlignment="1" applyProtection="1">
      <alignment horizontal="center" vertical="center" wrapText="1"/>
    </xf>
    <xf numFmtId="0" fontId="230" fillId="0" borderId="0" xfId="0" applyFont="1" applyFill="1" applyBorder="1" applyAlignment="1">
      <alignment vertical="center" wrapText="1"/>
    </xf>
    <xf numFmtId="166" fontId="14" fillId="0" borderId="7" xfId="7" applyNumberFormat="1" applyFont="1" applyFill="1" applyBorder="1" applyAlignment="1" applyProtection="1">
      <alignment horizontal="center" vertical="center" wrapText="1"/>
    </xf>
    <xf numFmtId="182" fontId="13" fillId="0" borderId="7" xfId="4" applyNumberFormat="1" applyFont="1" applyFill="1" applyBorder="1" applyAlignment="1">
      <alignment horizontal="center" vertical="center"/>
    </xf>
    <xf numFmtId="182" fontId="13" fillId="0" borderId="7" xfId="7" applyNumberFormat="1" applyFont="1" applyFill="1" applyBorder="1" applyAlignment="1">
      <alignment vertical="center"/>
    </xf>
    <xf numFmtId="182" fontId="14" fillId="0" borderId="7" xfId="7" applyNumberFormat="1" applyFont="1" applyFill="1" applyBorder="1" applyAlignment="1">
      <alignment vertical="center"/>
    </xf>
    <xf numFmtId="182" fontId="13" fillId="0" borderId="33" xfId="4" applyNumberFormat="1" applyFont="1" applyFill="1" applyBorder="1" applyAlignment="1">
      <alignment horizontal="center" vertical="center"/>
    </xf>
    <xf numFmtId="182" fontId="14" fillId="0" borderId="8" xfId="7" quotePrefix="1" applyNumberFormat="1" applyFont="1" applyFill="1" applyBorder="1" applyAlignment="1">
      <alignment horizontal="center" vertical="center"/>
    </xf>
    <xf numFmtId="166" fontId="29" fillId="0" borderId="0" xfId="0" applyNumberFormat="1" applyFont="1" applyFill="1"/>
    <xf numFmtId="166" fontId="30" fillId="0" borderId="0" xfId="0" applyNumberFormat="1" applyFont="1" applyFill="1"/>
    <xf numFmtId="3" fontId="29" fillId="0" borderId="0" xfId="0" applyNumberFormat="1" applyFont="1" applyFill="1"/>
    <xf numFmtId="0" fontId="7" fillId="0" borderId="3" xfId="0" applyFont="1" applyBorder="1" applyAlignment="1">
      <alignment horizontal="left" vertical="center" wrapText="1"/>
    </xf>
    <xf numFmtId="0" fontId="8" fillId="0" borderId="1" xfId="0" applyFont="1" applyFill="1" applyBorder="1" applyAlignment="1">
      <alignment horizontal="center" vertical="center" wrapText="1"/>
    </xf>
    <xf numFmtId="3" fontId="14" fillId="0" borderId="7" xfId="2" applyNumberFormat="1" applyFont="1" applyFill="1" applyBorder="1" applyAlignment="1" applyProtection="1">
      <alignment horizontal="center" vertical="center" wrapText="1"/>
    </xf>
    <xf numFmtId="179" fontId="14" fillId="0" borderId="7" xfId="2" quotePrefix="1" applyNumberFormat="1" applyFont="1" applyFill="1" applyBorder="1" applyAlignment="1" applyProtection="1">
      <alignment vertical="center" wrapText="1"/>
    </xf>
    <xf numFmtId="0" fontId="14" fillId="0" borderId="7" xfId="2269" applyFont="1" applyFill="1" applyBorder="1" applyAlignment="1">
      <alignment vertical="center"/>
    </xf>
    <xf numFmtId="166" fontId="13" fillId="0" borderId="7" xfId="2" quotePrefix="1" applyNumberFormat="1" applyFont="1" applyFill="1" applyBorder="1" applyAlignment="1" applyProtection="1">
      <alignment horizontal="center" vertical="center" wrapText="1"/>
    </xf>
    <xf numFmtId="166" fontId="13" fillId="0" borderId="7" xfId="6" applyNumberFormat="1" applyFont="1" applyFill="1" applyBorder="1" applyAlignment="1">
      <alignment horizontal="center" vertical="center"/>
    </xf>
    <xf numFmtId="3" fontId="14" fillId="0" borderId="8" xfId="2" quotePrefix="1" applyNumberFormat="1" applyFont="1" applyFill="1" applyBorder="1" applyAlignment="1" applyProtection="1">
      <alignment horizontal="center" vertical="center" wrapText="1"/>
    </xf>
    <xf numFmtId="166" fontId="14" fillId="0" borderId="8" xfId="2" applyNumberFormat="1" applyFont="1" applyFill="1" applyBorder="1" applyAlignment="1" applyProtection="1">
      <alignment vertical="center" wrapText="1"/>
    </xf>
    <xf numFmtId="0" fontId="38" fillId="0" borderId="7" xfId="0" applyFont="1" applyFill="1" applyBorder="1" applyAlignment="1">
      <alignment horizontal="left" vertical="center" wrapText="1"/>
    </xf>
    <xf numFmtId="0" fontId="38" fillId="0" borderId="7" xfId="0" applyFont="1" applyFill="1" applyBorder="1" applyAlignment="1">
      <alignment vertical="center" wrapText="1"/>
    </xf>
    <xf numFmtId="0" fontId="14" fillId="0" borderId="0" xfId="0" applyFont="1" applyFill="1" applyAlignment="1">
      <alignment horizontal="center" vertical="center"/>
    </xf>
    <xf numFmtId="3" fontId="14" fillId="0" borderId="0" xfId="0" applyNumberFormat="1" applyFont="1" applyFill="1" applyAlignment="1">
      <alignment horizontal="right"/>
    </xf>
    <xf numFmtId="0" fontId="14" fillId="0" borderId="0" xfId="0" applyFont="1" applyFill="1" applyAlignment="1">
      <alignment horizontal="right"/>
    </xf>
    <xf numFmtId="0" fontId="14" fillId="0" borderId="5" xfId="4" applyFont="1" applyFill="1" applyBorder="1" applyAlignment="1">
      <alignment horizontal="center" vertical="center" wrapText="1"/>
    </xf>
    <xf numFmtId="49" fontId="14" fillId="0" borderId="5" xfId="4" applyNumberFormat="1" applyFont="1" applyFill="1" applyBorder="1" applyAlignment="1">
      <alignment horizontal="center" vertical="center"/>
    </xf>
    <xf numFmtId="0" fontId="14" fillId="0" borderId="5" xfId="4" applyFont="1" applyFill="1" applyBorder="1" applyAlignment="1">
      <alignment horizontal="center" vertical="center"/>
    </xf>
    <xf numFmtId="49" fontId="14" fillId="0" borderId="0" xfId="0" applyNumberFormat="1" applyFont="1" applyFill="1" applyAlignment="1">
      <alignment vertical="center"/>
    </xf>
    <xf numFmtId="0" fontId="0" fillId="0" borderId="0" xfId="0" applyFill="1" applyAlignment="1">
      <alignment wrapText="1"/>
    </xf>
    <xf numFmtId="0" fontId="0" fillId="0" borderId="0" xfId="0" applyFill="1"/>
    <xf numFmtId="0" fontId="14" fillId="0" borderId="0" xfId="0" applyFont="1" applyFill="1" applyAlignment="1">
      <alignment vertical="center"/>
    </xf>
    <xf numFmtId="0" fontId="5" fillId="0" borderId="0" xfId="0" applyFont="1" applyFill="1" applyAlignment="1">
      <alignment horizontal="right" vertical="center"/>
    </xf>
    <xf numFmtId="0" fontId="14" fillId="0" borderId="0" xfId="0" applyFont="1" applyFill="1" applyAlignment="1">
      <alignment vertical="center" wrapText="1"/>
    </xf>
    <xf numFmtId="0" fontId="14" fillId="0" borderId="0" xfId="0" applyFont="1" applyFill="1" applyAlignment="1">
      <alignment horizontal="right" vertical="center"/>
    </xf>
    <xf numFmtId="182" fontId="14" fillId="0" borderId="0" xfId="0" applyNumberFormat="1" applyFont="1" applyFill="1" applyAlignment="1">
      <alignment vertical="center"/>
    </xf>
    <xf numFmtId="49" fontId="13" fillId="0" borderId="9" xfId="4" applyNumberFormat="1" applyFont="1" applyFill="1" applyBorder="1" applyAlignment="1">
      <alignment horizontal="center" vertical="center"/>
    </xf>
    <xf numFmtId="0" fontId="13" fillId="0" borderId="9" xfId="4" applyFont="1" applyFill="1" applyBorder="1" applyAlignment="1">
      <alignment horizontal="left" vertical="center" wrapText="1"/>
    </xf>
    <xf numFmtId="182" fontId="13" fillId="0" borderId="9" xfId="4" applyNumberFormat="1" applyFont="1" applyFill="1" applyBorder="1" applyAlignment="1">
      <alignment horizontal="center" vertical="center"/>
    </xf>
    <xf numFmtId="49" fontId="14" fillId="0" borderId="7" xfId="4" applyNumberFormat="1" applyFont="1" applyFill="1" applyBorder="1" applyAlignment="1">
      <alignment horizontal="center" vertical="center"/>
    </xf>
    <xf numFmtId="182" fontId="14" fillId="0" borderId="7" xfId="4" applyNumberFormat="1" applyFont="1" applyFill="1" applyBorder="1" applyAlignment="1">
      <alignment horizontal="center" vertical="center"/>
    </xf>
    <xf numFmtId="49" fontId="14" fillId="0" borderId="7" xfId="7" quotePrefix="1" applyNumberFormat="1" applyFont="1" applyFill="1" applyBorder="1" applyAlignment="1">
      <alignment horizontal="center" vertical="center" wrapText="1"/>
    </xf>
    <xf numFmtId="182" fontId="14" fillId="0" borderId="7" xfId="7" quotePrefix="1" applyNumberFormat="1" applyFont="1" applyFill="1" applyBorder="1" applyAlignment="1">
      <alignment horizontal="left" vertical="center" wrapText="1"/>
    </xf>
    <xf numFmtId="182" fontId="13" fillId="0" borderId="7" xfId="7" quotePrefix="1" applyNumberFormat="1" applyFont="1" applyFill="1" applyBorder="1" applyAlignment="1">
      <alignment horizontal="left" vertical="center" wrapText="1"/>
    </xf>
    <xf numFmtId="0" fontId="13" fillId="0" borderId="0" xfId="0" applyFont="1" applyFill="1" applyAlignment="1">
      <alignment vertical="center"/>
    </xf>
    <xf numFmtId="49" fontId="13" fillId="0" borderId="7" xfId="0" applyNumberFormat="1" applyFont="1" applyFill="1" applyBorder="1" applyAlignment="1">
      <alignment horizontal="center" vertical="center" wrapText="1"/>
    </xf>
    <xf numFmtId="0" fontId="13" fillId="0" borderId="7" xfId="0" applyFont="1" applyFill="1" applyBorder="1" applyAlignment="1">
      <alignment vertical="center" wrapText="1"/>
    </xf>
    <xf numFmtId="49" fontId="14" fillId="0" borderId="7" xfId="0" applyNumberFormat="1" applyFont="1" applyFill="1" applyBorder="1" applyAlignment="1">
      <alignment horizontal="center" vertical="center" wrapText="1"/>
    </xf>
    <xf numFmtId="0" fontId="14" fillId="0" borderId="7" xfId="0" quotePrefix="1" applyFont="1" applyFill="1" applyBorder="1" applyAlignment="1">
      <alignment vertical="center" wrapText="1"/>
    </xf>
    <xf numFmtId="49" fontId="14" fillId="0" borderId="8" xfId="7" quotePrefix="1" applyNumberFormat="1" applyFont="1" applyFill="1" applyBorder="1" applyAlignment="1">
      <alignment horizontal="center" vertical="center"/>
    </xf>
    <xf numFmtId="0" fontId="14" fillId="0" borderId="8" xfId="4" applyFont="1" applyFill="1" applyBorder="1" applyAlignment="1">
      <alignment horizontal="left" vertical="center"/>
    </xf>
    <xf numFmtId="182" fontId="14" fillId="0" borderId="8" xfId="7" applyNumberFormat="1" applyFont="1" applyFill="1" applyBorder="1" applyAlignment="1">
      <alignment vertical="center"/>
    </xf>
    <xf numFmtId="49" fontId="14" fillId="0" borderId="0" xfId="0" applyNumberFormat="1" applyFont="1" applyFill="1" applyAlignment="1">
      <alignment horizontal="center" vertical="center" wrapText="1"/>
    </xf>
    <xf numFmtId="3" fontId="14" fillId="0" borderId="0" xfId="4" applyNumberFormat="1" applyFont="1" applyFill="1" applyBorder="1" applyAlignment="1">
      <alignment horizontal="center" vertical="center"/>
    </xf>
    <xf numFmtId="49" fontId="13" fillId="0" borderId="33" xfId="4" applyNumberFormat="1" applyFont="1" applyFill="1" applyBorder="1" applyAlignment="1">
      <alignment horizontal="center" vertical="center" wrapText="1"/>
    </xf>
    <xf numFmtId="182" fontId="13" fillId="0" borderId="0" xfId="4" applyNumberFormat="1" applyFont="1" applyFill="1" applyBorder="1" applyAlignment="1">
      <alignment horizontal="center" vertical="center"/>
    </xf>
    <xf numFmtId="49" fontId="13" fillId="0" borderId="7" xfId="4" applyNumberFormat="1" applyFont="1" applyFill="1" applyBorder="1" applyAlignment="1">
      <alignment horizontal="center" vertical="center" wrapText="1"/>
    </xf>
    <xf numFmtId="49" fontId="13" fillId="0" borderId="7" xfId="7" applyNumberFormat="1" applyFont="1" applyFill="1" applyBorder="1" applyAlignment="1">
      <alignment horizontal="center" vertical="center" wrapText="1"/>
    </xf>
    <xf numFmtId="182" fontId="13" fillId="0" borderId="0" xfId="7" applyNumberFormat="1" applyFont="1" applyFill="1" applyBorder="1" applyAlignment="1">
      <alignment vertical="center"/>
    </xf>
    <xf numFmtId="49" fontId="14" fillId="0" borderId="7" xfId="7" applyNumberFormat="1" applyFont="1" applyFill="1" applyBorder="1" applyAlignment="1">
      <alignment horizontal="center" vertical="center" wrapText="1"/>
    </xf>
    <xf numFmtId="182" fontId="14" fillId="0" borderId="0" xfId="7" applyNumberFormat="1" applyFont="1" applyFill="1" applyBorder="1" applyAlignment="1">
      <alignment vertical="center"/>
    </xf>
    <xf numFmtId="49" fontId="14" fillId="0" borderId="7" xfId="4" applyNumberFormat="1" applyFont="1" applyFill="1" applyBorder="1" applyAlignment="1">
      <alignment horizontal="center" vertical="center" wrapText="1"/>
    </xf>
    <xf numFmtId="49" fontId="13" fillId="0" borderId="7" xfId="7" quotePrefix="1" applyNumberFormat="1" applyFont="1" applyFill="1" applyBorder="1" applyAlignment="1">
      <alignment horizontal="center" vertical="center" wrapText="1"/>
    </xf>
    <xf numFmtId="49" fontId="14" fillId="0" borderId="8" xfId="4" applyNumberFormat="1" applyFont="1" applyFill="1" applyBorder="1" applyAlignment="1">
      <alignment horizontal="center" vertical="center"/>
    </xf>
    <xf numFmtId="166" fontId="14" fillId="0" borderId="8" xfId="7" applyNumberFormat="1" applyFont="1" applyFill="1" applyBorder="1" applyAlignment="1">
      <alignment horizontal="right" vertical="center"/>
    </xf>
    <xf numFmtId="166" fontId="14" fillId="0" borderId="0" xfId="7" applyNumberFormat="1" applyFont="1" applyFill="1" applyBorder="1" applyAlignment="1">
      <alignment horizontal="right" vertical="center"/>
    </xf>
    <xf numFmtId="3" fontId="228" fillId="0" borderId="0" xfId="0" applyNumberFormat="1" applyFont="1" applyAlignment="1">
      <alignment vertical="center"/>
    </xf>
    <xf numFmtId="0" fontId="232" fillId="0" borderId="0" xfId="0" applyFont="1" applyFill="1" applyAlignment="1"/>
    <xf numFmtId="0" fontId="14" fillId="0" borderId="0" xfId="0" applyFont="1" applyFill="1"/>
    <xf numFmtId="0" fontId="234" fillId="0" borderId="0" xfId="0" applyFont="1" applyFill="1"/>
    <xf numFmtId="0" fontId="234" fillId="0" borderId="0" xfId="0" applyFont="1" applyFill="1" applyAlignment="1">
      <alignment horizontal="center" vertical="center"/>
    </xf>
    <xf numFmtId="4" fontId="14" fillId="0" borderId="0" xfId="0" applyNumberFormat="1" applyFont="1" applyFill="1" applyAlignment="1">
      <alignment vertical="center"/>
    </xf>
    <xf numFmtId="3" fontId="38" fillId="0" borderId="30" xfId="11" applyNumberFormat="1" applyFont="1" applyFill="1" applyBorder="1" applyAlignment="1">
      <alignment vertical="center" wrapText="1"/>
    </xf>
    <xf numFmtId="0" fontId="38" fillId="0" borderId="0" xfId="0" applyFont="1" applyFill="1"/>
    <xf numFmtId="3" fontId="38" fillId="0" borderId="77" xfId="11" applyNumberFormat="1" applyFont="1" applyFill="1" applyBorder="1" applyAlignment="1">
      <alignment vertical="center" wrapText="1"/>
    </xf>
    <xf numFmtId="0" fontId="38" fillId="0" borderId="18" xfId="0" applyFont="1" applyFill="1" applyBorder="1" applyAlignment="1">
      <alignment horizontal="center" vertical="center"/>
    </xf>
    <xf numFmtId="0" fontId="223" fillId="0" borderId="80" xfId="0" applyFont="1" applyFill="1" applyBorder="1" applyAlignment="1">
      <alignment horizontal="center" vertical="center" wrapText="1"/>
    </xf>
    <xf numFmtId="0" fontId="223" fillId="0" borderId="76" xfId="0" applyFont="1" applyFill="1" applyBorder="1" applyAlignment="1">
      <alignment horizontal="center" vertical="center" wrapText="1"/>
    </xf>
    <xf numFmtId="4" fontId="38" fillId="0" borderId="0" xfId="0" applyNumberFormat="1" applyFont="1" applyFill="1" applyAlignment="1">
      <alignment vertical="center"/>
    </xf>
    <xf numFmtId="0" fontId="38" fillId="0" borderId="76" xfId="0" applyFont="1" applyFill="1" applyBorder="1" applyAlignment="1">
      <alignment horizontal="center" vertical="center" wrapText="1"/>
    </xf>
    <xf numFmtId="0" fontId="236" fillId="0" borderId="76" xfId="0" applyFont="1" applyFill="1" applyBorder="1" applyAlignment="1">
      <alignment horizontal="center" vertical="center" wrapText="1"/>
    </xf>
    <xf numFmtId="0" fontId="236" fillId="0" borderId="76" xfId="0" applyFont="1" applyFill="1" applyBorder="1" applyAlignment="1">
      <alignment horizontal="left" vertical="center" wrapText="1"/>
    </xf>
    <xf numFmtId="0" fontId="38" fillId="0" borderId="76" xfId="0" quotePrefix="1" applyFont="1" applyFill="1" applyBorder="1" applyAlignment="1">
      <alignment horizontal="center" vertical="center" wrapText="1"/>
    </xf>
    <xf numFmtId="0" fontId="38" fillId="0" borderId="76" xfId="0" applyFont="1" applyFill="1" applyBorder="1" applyAlignment="1">
      <alignment vertical="center" wrapText="1"/>
    </xf>
    <xf numFmtId="4" fontId="236" fillId="0" borderId="76" xfId="0" applyNumberFormat="1" applyFont="1" applyFill="1" applyBorder="1" applyAlignment="1">
      <alignment horizontal="center" vertical="center" wrapText="1"/>
    </xf>
    <xf numFmtId="0" fontId="235" fillId="0" borderId="76" xfId="0" applyFont="1" applyFill="1" applyBorder="1" applyAlignment="1">
      <alignment horizontal="center" vertical="center" wrapText="1"/>
    </xf>
    <xf numFmtId="49" fontId="38" fillId="0" borderId="76" xfId="0" applyNumberFormat="1" applyFont="1" applyFill="1" applyBorder="1" applyAlignment="1">
      <alignment horizontal="center" vertical="center" wrapText="1"/>
    </xf>
    <xf numFmtId="3" fontId="38" fillId="0" borderId="76" xfId="12" applyNumberFormat="1" applyFont="1" applyFill="1" applyBorder="1" applyAlignment="1">
      <alignment horizontal="center" vertical="center" wrapText="1"/>
    </xf>
    <xf numFmtId="0" fontId="38" fillId="0" borderId="76" xfId="2270" applyFont="1" applyFill="1" applyBorder="1" applyAlignment="1">
      <alignment horizontal="center" vertical="center"/>
    </xf>
    <xf numFmtId="0" fontId="223" fillId="0" borderId="76" xfId="0" applyFont="1" applyFill="1" applyBorder="1" applyAlignment="1">
      <alignment vertical="center" wrapText="1"/>
    </xf>
    <xf numFmtId="4" fontId="38" fillId="0" borderId="0" xfId="0" applyNumberFormat="1" applyFont="1" applyFill="1"/>
    <xf numFmtId="3" fontId="38" fillId="0" borderId="76" xfId="11" quotePrefix="1" applyNumberFormat="1" applyFont="1" applyFill="1" applyBorder="1" applyAlignment="1">
      <alignment horizontal="center" vertical="center" wrapText="1"/>
    </xf>
    <xf numFmtId="3" fontId="38" fillId="0" borderId="76" xfId="18" applyNumberFormat="1" applyFont="1" applyFill="1" applyBorder="1" applyAlignment="1">
      <alignment vertical="center" wrapText="1"/>
    </xf>
    <xf numFmtId="0" fontId="38" fillId="0" borderId="76" xfId="10" applyFont="1" applyFill="1" applyBorder="1" applyAlignment="1">
      <alignment horizontal="center" vertical="center" wrapText="1"/>
    </xf>
    <xf numFmtId="0" fontId="38" fillId="0" borderId="76" xfId="10" applyFont="1" applyFill="1" applyBorder="1" applyAlignment="1">
      <alignment horizontal="center" vertical="center"/>
    </xf>
    <xf numFmtId="0" fontId="38" fillId="0" borderId="76" xfId="10" applyFont="1" applyFill="1" applyBorder="1" applyAlignment="1">
      <alignment vertical="center"/>
    </xf>
    <xf numFmtId="1" fontId="38" fillId="0" borderId="76" xfId="11" applyNumberFormat="1" applyFont="1" applyFill="1" applyBorder="1" applyAlignment="1">
      <alignment horizontal="center" vertical="center" wrapText="1"/>
    </xf>
    <xf numFmtId="0" fontId="223" fillId="0" borderId="76" xfId="0" applyFont="1" applyFill="1" applyBorder="1" applyAlignment="1">
      <alignment horizontal="left" vertical="center" wrapText="1"/>
    </xf>
    <xf numFmtId="0" fontId="223" fillId="0" borderId="0" xfId="0" applyFont="1" applyFill="1"/>
    <xf numFmtId="0" fontId="38" fillId="0" borderId="76" xfId="2252" applyFont="1" applyFill="1" applyBorder="1" applyAlignment="1">
      <alignment vertical="center" wrapText="1"/>
    </xf>
    <xf numFmtId="0" fontId="38" fillId="0" borderId="76" xfId="0" applyFont="1" applyFill="1" applyBorder="1"/>
    <xf numFmtId="0" fontId="38" fillId="0" borderId="76" xfId="0" applyFont="1" applyFill="1" applyBorder="1" applyAlignment="1">
      <alignment horizontal="center" vertical="center"/>
    </xf>
    <xf numFmtId="37" fontId="38" fillId="0" borderId="81" xfId="1" applyNumberFormat="1" applyFont="1" applyFill="1" applyBorder="1" applyAlignment="1">
      <alignment horizontal="center" vertical="center"/>
    </xf>
    <xf numFmtId="0" fontId="223" fillId="0" borderId="76" xfId="0" applyFont="1" applyFill="1" applyBorder="1"/>
    <xf numFmtId="0" fontId="223" fillId="0" borderId="76" xfId="0" applyFont="1" applyFill="1" applyBorder="1" applyAlignment="1">
      <alignment horizontal="center" vertical="center"/>
    </xf>
    <xf numFmtId="3" fontId="232" fillId="0" borderId="0" xfId="0" applyNumberFormat="1" applyFont="1" applyFill="1" applyAlignment="1">
      <alignment horizontal="right"/>
    </xf>
    <xf numFmtId="3" fontId="234" fillId="0" borderId="0" xfId="0" applyNumberFormat="1" applyFont="1" applyFill="1" applyAlignment="1">
      <alignment horizontal="right"/>
    </xf>
    <xf numFmtId="0" fontId="232" fillId="0" borderId="0" xfId="0" applyFont="1" applyFill="1" applyAlignment="1">
      <alignment horizontal="right"/>
    </xf>
    <xf numFmtId="0" fontId="234" fillId="0" borderId="0" xfId="0" applyFont="1" applyFill="1" applyAlignment="1">
      <alignment horizontal="right"/>
    </xf>
    <xf numFmtId="3" fontId="38" fillId="0" borderId="80" xfId="0" applyNumberFormat="1" applyFont="1" applyFill="1" applyBorder="1" applyAlignment="1">
      <alignment vertical="center"/>
    </xf>
    <xf numFmtId="3" fontId="223" fillId="0" borderId="76" xfId="0" applyNumberFormat="1" applyFont="1" applyFill="1" applyBorder="1" applyAlignment="1">
      <alignment vertical="center"/>
    </xf>
    <xf numFmtId="3" fontId="236" fillId="0" borderId="76" xfId="0" applyNumberFormat="1" applyFont="1" applyFill="1" applyBorder="1" applyAlignment="1">
      <alignment vertical="center"/>
    </xf>
    <xf numFmtId="3" fontId="38" fillId="0" borderId="76" xfId="0" applyNumberFormat="1" applyFont="1" applyFill="1" applyBorder="1" applyAlignment="1">
      <alignment vertical="center"/>
    </xf>
    <xf numFmtId="3" fontId="38" fillId="0" borderId="76" xfId="0" applyNumberFormat="1" applyFont="1" applyFill="1" applyBorder="1" applyAlignment="1">
      <alignment vertical="center" wrapText="1"/>
    </xf>
    <xf numFmtId="3" fontId="38" fillId="0" borderId="76" xfId="9" applyNumberFormat="1" applyFont="1" applyFill="1" applyBorder="1" applyAlignment="1">
      <alignment vertical="center"/>
    </xf>
    <xf numFmtId="3" fontId="38" fillId="0" borderId="76" xfId="0" quotePrefix="1" applyNumberFormat="1" applyFont="1" applyFill="1" applyBorder="1" applyAlignment="1">
      <alignment vertical="center"/>
    </xf>
    <xf numFmtId="3" fontId="38" fillId="0" borderId="76" xfId="2271" applyNumberFormat="1" applyFont="1" applyFill="1" applyBorder="1" applyAlignment="1">
      <alignment vertical="center"/>
    </xf>
    <xf numFmtId="3" fontId="38" fillId="0" borderId="76" xfId="1" applyNumberFormat="1" applyFont="1" applyFill="1" applyBorder="1" applyAlignment="1">
      <alignment vertical="center"/>
    </xf>
    <xf numFmtId="3" fontId="223" fillId="0" borderId="76" xfId="1" applyNumberFormat="1" applyFont="1" applyFill="1" applyBorder="1" applyAlignment="1">
      <alignment vertical="center"/>
    </xf>
    <xf numFmtId="3" fontId="38" fillId="0" borderId="79" xfId="0" applyNumberFormat="1" applyFont="1" applyFill="1" applyBorder="1" applyAlignment="1">
      <alignment vertical="center"/>
    </xf>
    <xf numFmtId="3" fontId="38" fillId="0" borderId="0" xfId="0" applyNumberFormat="1" applyFont="1" applyFill="1"/>
    <xf numFmtId="3" fontId="38" fillId="0" borderId="76" xfId="0" quotePrefix="1" applyNumberFormat="1" applyFont="1" applyFill="1" applyBorder="1" applyAlignment="1">
      <alignment horizontal="center" vertical="center" wrapText="1"/>
    </xf>
    <xf numFmtId="3" fontId="223" fillId="0" borderId="80" xfId="0" applyNumberFormat="1" applyFont="1" applyFill="1" applyBorder="1" applyAlignment="1">
      <alignment vertical="center" wrapText="1"/>
    </xf>
    <xf numFmtId="3" fontId="240" fillId="0" borderId="0" xfId="0" applyNumberFormat="1" applyFont="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center"/>
    </xf>
    <xf numFmtId="0" fontId="7" fillId="0" borderId="5" xfId="0"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5" xfId="4" applyFont="1" applyFill="1" applyBorder="1" applyAlignment="1">
      <alignment horizontal="center" vertical="center"/>
    </xf>
    <xf numFmtId="49" fontId="14" fillId="0" borderId="5" xfId="4" applyNumberFormat="1" applyFont="1" applyFill="1" applyBorder="1" applyAlignment="1">
      <alignment horizontal="center" vertical="center"/>
    </xf>
    <xf numFmtId="49" fontId="14" fillId="0" borderId="5" xfId="4" applyNumberFormat="1" applyFont="1" applyFill="1" applyBorder="1" applyAlignment="1">
      <alignment horizontal="center" vertical="center" wrapText="1"/>
    </xf>
    <xf numFmtId="179" fontId="13" fillId="0" borderId="5" xfId="2" applyNumberFormat="1" applyFont="1" applyFill="1" applyBorder="1" applyAlignment="1">
      <alignment horizontal="center" vertical="center" wrapText="1"/>
    </xf>
    <xf numFmtId="3" fontId="235" fillId="0" borderId="5" xfId="11" applyNumberFormat="1" applyFont="1" applyFill="1" applyBorder="1" applyAlignment="1">
      <alignment horizontal="center" vertical="center" wrapText="1"/>
    </xf>
    <xf numFmtId="0" fontId="232" fillId="0" borderId="0" xfId="0" applyFont="1" applyFill="1" applyAlignment="1">
      <alignment horizont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xf>
    <xf numFmtId="0" fontId="230" fillId="0" borderId="11" xfId="0" applyFont="1" applyFill="1" applyBorder="1" applyAlignment="1">
      <alignment horizontal="center" vertical="center" wrapText="1"/>
    </xf>
    <xf numFmtId="0" fontId="230" fillId="0" borderId="0" xfId="0" applyFont="1" applyFill="1" applyBorder="1" applyAlignment="1">
      <alignment horizontal="center" vertical="center" wrapText="1"/>
    </xf>
    <xf numFmtId="0" fontId="7" fillId="0" borderId="0" xfId="0" applyFont="1" applyFill="1" applyAlignment="1">
      <alignment horizontal="center"/>
    </xf>
    <xf numFmtId="0" fontId="29" fillId="0" borderId="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4" fillId="0" borderId="20" xfId="4" applyFont="1" applyFill="1" applyBorder="1" applyAlignment="1">
      <alignment horizontal="center" vertical="center" wrapText="1"/>
    </xf>
    <xf numFmtId="0" fontId="14" fillId="0" borderId="21" xfId="4" applyFont="1" applyFill="1" applyBorder="1" applyAlignment="1">
      <alignment horizontal="center" vertical="center" wrapText="1"/>
    </xf>
    <xf numFmtId="0" fontId="14" fillId="0" borderId="22"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18" xfId="4" applyFont="1" applyFill="1" applyBorder="1" applyAlignment="1">
      <alignment horizontal="center" vertical="center" wrapText="1"/>
    </xf>
    <xf numFmtId="0" fontId="14" fillId="0" borderId="27" xfId="4" applyFont="1" applyFill="1" applyBorder="1" applyAlignment="1">
      <alignment horizontal="center" vertical="center" wrapText="1"/>
    </xf>
    <xf numFmtId="0" fontId="14" fillId="0" borderId="19" xfId="4" applyFont="1" applyFill="1" applyBorder="1" applyAlignment="1">
      <alignment horizontal="center" vertical="center" wrapText="1"/>
    </xf>
    <xf numFmtId="0" fontId="5" fillId="0" borderId="0" xfId="0" applyFont="1" applyFill="1" applyAlignment="1">
      <alignment horizontal="center" vertical="center" wrapText="1"/>
    </xf>
    <xf numFmtId="49" fontId="14" fillId="0" borderId="18" xfId="4" applyNumberFormat="1" applyFont="1" applyFill="1" applyBorder="1" applyAlignment="1">
      <alignment horizontal="center" vertical="center"/>
    </xf>
    <xf numFmtId="49" fontId="14" fillId="0" borderId="27" xfId="4" applyNumberFormat="1" applyFont="1" applyFill="1" applyBorder="1" applyAlignment="1">
      <alignment horizontal="center" vertical="center"/>
    </xf>
    <xf numFmtId="49" fontId="14" fillId="0" borderId="19" xfId="4" applyNumberFormat="1" applyFont="1" applyFill="1" applyBorder="1" applyAlignment="1">
      <alignment horizontal="center" vertical="center"/>
    </xf>
    <xf numFmtId="0" fontId="14" fillId="0" borderId="5" xfId="4" applyFont="1" applyFill="1" applyBorder="1" applyAlignment="1">
      <alignment horizontal="center" vertical="center"/>
    </xf>
    <xf numFmtId="0" fontId="17" fillId="0" borderId="5" xfId="4" applyFont="1" applyFill="1" applyBorder="1" applyAlignment="1">
      <alignment horizontal="center" vertical="center" wrapText="1"/>
    </xf>
    <xf numFmtId="49" fontId="14" fillId="0" borderId="5" xfId="4" applyNumberFormat="1" applyFont="1" applyFill="1" applyBorder="1" applyAlignment="1">
      <alignment horizontal="center" vertical="center"/>
    </xf>
    <xf numFmtId="49" fontId="14" fillId="0" borderId="5" xfId="4" applyNumberFormat="1" applyFont="1" applyFill="1" applyBorder="1" applyAlignment="1">
      <alignment horizontal="center" vertical="center" wrapText="1"/>
    </xf>
    <xf numFmtId="0" fontId="14" fillId="0" borderId="0" xfId="4" applyFont="1" applyFill="1" applyBorder="1" applyAlignment="1">
      <alignment horizontal="center" vertical="center" wrapText="1"/>
    </xf>
    <xf numFmtId="182" fontId="14" fillId="0" borderId="5" xfId="7" applyNumberFormat="1" applyFont="1" applyFill="1" applyBorder="1" applyAlignment="1">
      <alignment horizontal="center" vertical="center" wrapText="1"/>
    </xf>
    <xf numFmtId="179" fontId="13" fillId="0" borderId="5" xfId="2" applyNumberFormat="1" applyFont="1" applyFill="1" applyBorder="1" applyAlignment="1">
      <alignment horizontal="center" vertical="center" wrapText="1"/>
    </xf>
    <xf numFmtId="0" fontId="13" fillId="0" borderId="5" xfId="8" applyNumberFormat="1" applyFont="1" applyFill="1" applyBorder="1" applyAlignment="1">
      <alignment horizontal="center" vertical="center" wrapText="1"/>
    </xf>
    <xf numFmtId="179" fontId="13" fillId="0" borderId="18" xfId="2" applyNumberFormat="1" applyFont="1" applyFill="1" applyBorder="1" applyAlignment="1">
      <alignment horizontal="center" vertical="center" wrapText="1"/>
    </xf>
    <xf numFmtId="179" fontId="13" fillId="0" borderId="19" xfId="2" applyNumberFormat="1" applyFont="1" applyFill="1" applyBorder="1" applyAlignment="1">
      <alignment horizontal="center" vertical="center" wrapText="1"/>
    </xf>
    <xf numFmtId="179" fontId="23" fillId="0" borderId="5" xfId="2" applyNumberFormat="1" applyFont="1" applyFill="1" applyBorder="1" applyAlignment="1">
      <alignment horizontal="center" vertical="center" wrapText="1"/>
    </xf>
    <xf numFmtId="0" fontId="19" fillId="0" borderId="0" xfId="8" applyNumberFormat="1" applyFont="1" applyFill="1" applyAlignment="1">
      <alignment horizontal="center"/>
    </xf>
    <xf numFmtId="0" fontId="23" fillId="0" borderId="18" xfId="8" applyNumberFormat="1" applyFont="1" applyFill="1" applyBorder="1" applyAlignment="1">
      <alignment horizontal="center" vertical="center" wrapText="1"/>
    </xf>
    <xf numFmtId="0" fontId="23" fillId="0" borderId="19" xfId="8" applyNumberFormat="1" applyFont="1" applyFill="1" applyBorder="1" applyAlignment="1">
      <alignment horizontal="center" vertical="center" wrapText="1"/>
    </xf>
    <xf numFmtId="0" fontId="23" fillId="0" borderId="5" xfId="8" applyNumberFormat="1" applyFont="1" applyFill="1" applyBorder="1" applyAlignment="1">
      <alignment horizontal="center" vertical="center" wrapText="1"/>
    </xf>
    <xf numFmtId="0" fontId="232" fillId="0" borderId="0" xfId="0" applyFont="1" applyFill="1" applyAlignment="1">
      <alignment horizontal="center"/>
    </xf>
    <xf numFmtId="0" fontId="233" fillId="0" borderId="0" xfId="0" applyFont="1" applyFill="1" applyAlignment="1">
      <alignment horizontal="center" vertical="center" wrapText="1"/>
    </xf>
    <xf numFmtId="0" fontId="234" fillId="0" borderId="29" xfId="0" applyFont="1" applyFill="1" applyBorder="1" applyAlignment="1">
      <alignment horizontal="center"/>
    </xf>
    <xf numFmtId="3" fontId="38" fillId="0" borderId="5" xfId="11" applyNumberFormat="1" applyFont="1" applyFill="1" applyBorder="1" applyAlignment="1">
      <alignment horizontal="center" vertical="center" wrapText="1"/>
    </xf>
    <xf numFmtId="3" fontId="38" fillId="0" borderId="18" xfId="11" applyNumberFormat="1" applyFont="1" applyFill="1" applyBorder="1" applyAlignment="1">
      <alignment horizontal="center" vertical="center" wrapText="1"/>
    </xf>
    <xf numFmtId="3" fontId="38" fillId="0" borderId="27" xfId="11" applyNumberFormat="1" applyFont="1" applyFill="1" applyBorder="1" applyAlignment="1">
      <alignment horizontal="center" vertical="center" wrapText="1"/>
    </xf>
    <xf numFmtId="3" fontId="38" fillId="0" borderId="19" xfId="11" applyNumberFormat="1" applyFont="1" applyFill="1" applyBorder="1" applyAlignment="1">
      <alignment horizontal="center" vertical="center" wrapText="1"/>
    </xf>
    <xf numFmtId="3" fontId="38" fillId="0" borderId="20" xfId="11" applyNumberFormat="1" applyFont="1" applyFill="1" applyBorder="1" applyAlignment="1">
      <alignment horizontal="center" vertical="center" wrapText="1"/>
    </xf>
    <xf numFmtId="3" fontId="38" fillId="0" borderId="21" xfId="11" applyNumberFormat="1" applyFont="1" applyFill="1" applyBorder="1" applyAlignment="1">
      <alignment horizontal="center" vertical="center" wrapText="1"/>
    </xf>
    <xf numFmtId="3" fontId="38" fillId="0" borderId="22" xfId="11" applyNumberFormat="1" applyFont="1" applyFill="1" applyBorder="1" applyAlignment="1">
      <alignment horizontal="center" vertical="center" wrapText="1"/>
    </xf>
    <xf numFmtId="3" fontId="38" fillId="0" borderId="30" xfId="11" applyNumberFormat="1" applyFont="1" applyFill="1" applyBorder="1" applyAlignment="1">
      <alignment horizontal="center" vertical="center" wrapText="1"/>
    </xf>
    <xf numFmtId="3" fontId="38" fillId="0" borderId="31" xfId="11" applyNumberFormat="1" applyFont="1" applyFill="1" applyBorder="1" applyAlignment="1">
      <alignment horizontal="center" vertical="center" wrapText="1"/>
    </xf>
    <xf numFmtId="3" fontId="38" fillId="0" borderId="32" xfId="11" applyNumberFormat="1" applyFont="1" applyFill="1" applyBorder="1" applyAlignment="1">
      <alignment horizontal="center" vertical="center" wrapText="1"/>
    </xf>
    <xf numFmtId="3" fontId="38" fillId="0" borderId="77" xfId="11" applyNumberFormat="1" applyFont="1" applyFill="1" applyBorder="1" applyAlignment="1">
      <alignment horizontal="center" vertical="center" wrapText="1"/>
    </xf>
    <xf numFmtId="3" fontId="38" fillId="0" borderId="29" xfId="11" applyNumberFormat="1" applyFont="1" applyFill="1" applyBorder="1" applyAlignment="1">
      <alignment horizontal="center" vertical="center" wrapText="1"/>
    </xf>
    <xf numFmtId="3" fontId="38" fillId="0" borderId="78" xfId="11" applyNumberFormat="1" applyFont="1" applyFill="1" applyBorder="1" applyAlignment="1">
      <alignment horizontal="center" vertical="center" wrapText="1"/>
    </xf>
    <xf numFmtId="2" fontId="38" fillId="0" borderId="20" xfId="0" applyNumberFormat="1" applyFont="1" applyFill="1" applyBorder="1" applyAlignment="1">
      <alignment horizontal="center" vertical="center" wrapText="1"/>
    </xf>
    <xf numFmtId="2" fontId="38" fillId="0" borderId="21" xfId="0" applyNumberFormat="1"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3" fontId="235" fillId="0" borderId="5" xfId="11" applyNumberFormat="1" applyFont="1" applyFill="1" applyBorder="1" applyAlignment="1">
      <alignment horizontal="center" vertical="center" wrapText="1"/>
    </xf>
    <xf numFmtId="3" fontId="235" fillId="0" borderId="20" xfId="11" applyNumberFormat="1" applyFont="1" applyFill="1" applyBorder="1" applyAlignment="1">
      <alignment horizontal="center" vertical="center" wrapText="1"/>
    </xf>
    <xf numFmtId="3" fontId="235" fillId="0" borderId="21" xfId="11" applyNumberFormat="1" applyFont="1" applyFill="1" applyBorder="1" applyAlignment="1">
      <alignment horizontal="center" vertical="center" wrapText="1"/>
    </xf>
    <xf numFmtId="3" fontId="235" fillId="0" borderId="22" xfId="11"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0" fillId="0" borderId="0" xfId="0" applyFill="1" applyAlignment="1">
      <alignment horizontal="right" vertical="center"/>
    </xf>
    <xf numFmtId="0" fontId="10" fillId="0" borderId="0" xfId="0" applyFont="1" applyFill="1"/>
    <xf numFmtId="0" fontId="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227" fillId="0" borderId="0" xfId="0" applyFont="1" applyFill="1"/>
    <xf numFmtId="183" fontId="7" fillId="0" borderId="6" xfId="1" applyNumberFormat="1" applyFont="1" applyFill="1" applyBorder="1" applyAlignment="1">
      <alignment horizontal="right" vertical="center" wrapText="1"/>
    </xf>
    <xf numFmtId="183" fontId="7" fillId="0" borderId="3" xfId="1" applyNumberFormat="1" applyFont="1" applyFill="1" applyBorder="1" applyAlignment="1">
      <alignment horizontal="right" vertical="center" wrapText="1"/>
    </xf>
    <xf numFmtId="0" fontId="12" fillId="0" borderId="0" xfId="0" applyFont="1" applyFill="1"/>
    <xf numFmtId="183" fontId="8" fillId="0" borderId="3" xfId="1" applyNumberFormat="1" applyFont="1" applyFill="1" applyBorder="1" applyAlignment="1">
      <alignment horizontal="right" vertical="center" wrapText="1"/>
    </xf>
    <xf numFmtId="0" fontId="0" fillId="0" borderId="0" xfId="0" applyFont="1" applyFill="1"/>
    <xf numFmtId="0" fontId="9" fillId="0" borderId="3" xfId="0" applyFont="1" applyFill="1" applyBorder="1" applyAlignment="1">
      <alignment horizontal="center" vertical="center" wrapText="1"/>
    </xf>
    <xf numFmtId="183" fontId="9" fillId="0" borderId="3" xfId="1" applyNumberFormat="1" applyFont="1" applyFill="1" applyBorder="1" applyAlignment="1">
      <alignment horizontal="right" vertical="center" wrapText="1"/>
    </xf>
    <xf numFmtId="183" fontId="239" fillId="0" borderId="3" xfId="1"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183" fontId="8" fillId="0" borderId="10" xfId="1" applyNumberFormat="1" applyFont="1" applyFill="1" applyBorder="1" applyAlignment="1">
      <alignment horizontal="right" vertical="center" wrapText="1"/>
    </xf>
    <xf numFmtId="0" fontId="221" fillId="0" borderId="17" xfId="0" applyFont="1" applyFill="1" applyBorder="1" applyAlignment="1">
      <alignment horizontal="center" vertical="center" wrapText="1"/>
    </xf>
    <xf numFmtId="0" fontId="221" fillId="0" borderId="17" xfId="0" applyFont="1" applyFill="1" applyBorder="1" applyAlignment="1">
      <alignment vertical="center" wrapText="1"/>
    </xf>
    <xf numFmtId="183" fontId="221" fillId="0" borderId="17" xfId="1" applyNumberFormat="1" applyFont="1" applyFill="1" applyBorder="1" applyAlignment="1">
      <alignment horizontal="right" vertical="center" wrapText="1"/>
    </xf>
    <xf numFmtId="0" fontId="222" fillId="0" borderId="0" xfId="0" applyFont="1" applyFill="1"/>
    <xf numFmtId="0" fontId="29" fillId="0" borderId="0" xfId="0" applyFont="1" applyFill="1" applyAlignment="1">
      <alignment horizontal="left" vertical="center"/>
    </xf>
    <xf numFmtId="3" fontId="7" fillId="0" borderId="6" xfId="0" applyNumberFormat="1" applyFont="1" applyFill="1" applyBorder="1" applyAlignment="1">
      <alignment horizontal="right" vertical="center" wrapText="1"/>
    </xf>
    <xf numFmtId="0" fontId="30" fillId="0" borderId="0" xfId="0" applyFont="1" applyFill="1" applyAlignment="1">
      <alignment horizontal="center" vertical="center" wrapText="1"/>
    </xf>
    <xf numFmtId="0" fontId="232" fillId="0" borderId="0" xfId="9" applyFont="1" applyAlignment="1">
      <alignment vertical="center"/>
    </xf>
    <xf numFmtId="0" fontId="241" fillId="0" borderId="0" xfId="9" applyFont="1" applyAlignment="1">
      <alignment horizontal="center" vertical="center"/>
    </xf>
    <xf numFmtId="0" fontId="29" fillId="0" borderId="0" xfId="9" applyFont="1" applyAlignment="1">
      <alignment vertical="center"/>
    </xf>
    <xf numFmtId="0" fontId="234" fillId="0" borderId="0" xfId="9" applyFont="1" applyAlignment="1">
      <alignment horizontal="center" vertical="center"/>
    </xf>
    <xf numFmtId="0" fontId="232" fillId="0" borderId="0" xfId="9" applyFont="1" applyAlignment="1">
      <alignment horizontal="center" vertical="center"/>
    </xf>
    <xf numFmtId="0" fontId="233" fillId="0" borderId="0" xfId="9" applyFont="1" applyAlignment="1">
      <alignment vertical="center"/>
    </xf>
    <xf numFmtId="0" fontId="29" fillId="0" borderId="0" xfId="9" applyFont="1" applyAlignment="1">
      <alignment horizontal="center" vertical="center"/>
    </xf>
    <xf numFmtId="0" fontId="234" fillId="0" borderId="0" xfId="9" applyFont="1" applyAlignment="1">
      <alignment vertical="center"/>
    </xf>
    <xf numFmtId="0" fontId="242" fillId="0" borderId="29" xfId="0" applyFont="1" applyBorder="1" applyAlignment="1">
      <alignment horizontal="center" vertical="center"/>
    </xf>
    <xf numFmtId="0" fontId="29" fillId="71" borderId="0" xfId="9" applyFont="1" applyFill="1" applyAlignment="1">
      <alignment vertical="center"/>
    </xf>
    <xf numFmtId="0" fontId="38" fillId="0" borderId="18" xfId="10" applyFont="1" applyBorder="1" applyAlignment="1">
      <alignment horizontal="center" vertical="center" wrapText="1"/>
    </xf>
    <xf numFmtId="49" fontId="38" fillId="0" borderId="5" xfId="12" applyNumberFormat="1" applyFont="1" applyFill="1" applyBorder="1" applyAlignment="1">
      <alignment horizontal="center" vertical="center" wrapText="1"/>
    </xf>
    <xf numFmtId="49" fontId="38" fillId="0" borderId="20" xfId="12" applyNumberFormat="1" applyFont="1" applyFill="1" applyBorder="1" applyAlignment="1">
      <alignment horizontal="center" vertical="center" wrapText="1"/>
    </xf>
    <xf numFmtId="49" fontId="38" fillId="0" borderId="21" xfId="12" applyNumberFormat="1" applyFont="1" applyFill="1" applyBorder="1" applyAlignment="1">
      <alignment horizontal="center" vertical="center" wrapText="1"/>
    </xf>
    <xf numFmtId="49" fontId="38" fillId="0" borderId="22" xfId="12" applyNumberFormat="1" applyFont="1" applyFill="1" applyBorder="1" applyAlignment="1">
      <alignment horizontal="center" vertical="center" wrapText="1"/>
    </xf>
    <xf numFmtId="0" fontId="38" fillId="0" borderId="27" xfId="10" applyFont="1" applyBorder="1" applyAlignment="1">
      <alignment horizontal="center" vertical="center" wrapText="1"/>
    </xf>
    <xf numFmtId="49" fontId="38" fillId="0" borderId="27" xfId="12" applyNumberFormat="1" applyFont="1" applyFill="1" applyBorder="1" applyAlignment="1">
      <alignment horizontal="center" vertical="center" wrapText="1"/>
    </xf>
    <xf numFmtId="49" fontId="38" fillId="0" borderId="77" xfId="12" applyNumberFormat="1" applyFont="1" applyFill="1" applyBorder="1" applyAlignment="1">
      <alignment horizontal="center" vertical="center" wrapText="1"/>
    </xf>
    <xf numFmtId="49" fontId="38" fillId="0" borderId="29" xfId="12" applyNumberFormat="1" applyFont="1" applyFill="1" applyBorder="1" applyAlignment="1">
      <alignment horizontal="center" vertical="center" wrapText="1"/>
    </xf>
    <xf numFmtId="49" fontId="38" fillId="0" borderId="78" xfId="12" applyNumberFormat="1" applyFont="1" applyFill="1" applyBorder="1" applyAlignment="1">
      <alignment horizontal="center" vertical="center" wrapText="1"/>
    </xf>
    <xf numFmtId="49" fontId="38" fillId="0" borderId="18" xfId="12" applyNumberFormat="1" applyFont="1" applyFill="1" applyBorder="1" applyAlignment="1">
      <alignment horizontal="center" vertical="center" wrapText="1"/>
    </xf>
    <xf numFmtId="0" fontId="38" fillId="0" borderId="19" xfId="10" applyFont="1" applyBorder="1" applyAlignment="1">
      <alignment horizontal="center" vertical="center" wrapText="1"/>
    </xf>
    <xf numFmtId="49" fontId="38" fillId="0" borderId="19" xfId="12" applyNumberFormat="1" applyFont="1" applyFill="1" applyBorder="1" applyAlignment="1">
      <alignment horizontal="center" vertical="center" wrapText="1"/>
    </xf>
    <xf numFmtId="0" fontId="38" fillId="0" borderId="27" xfId="10" applyFont="1" applyBorder="1" applyAlignment="1">
      <alignment horizontal="center" vertical="center" wrapText="1"/>
    </xf>
    <xf numFmtId="0" fontId="242" fillId="0" borderId="18" xfId="9" applyFont="1" applyBorder="1" applyAlignment="1">
      <alignment horizontal="center" vertical="center" wrapText="1"/>
    </xf>
    <xf numFmtId="0" fontId="38" fillId="0" borderId="33" xfId="10" applyFont="1" applyBorder="1" applyAlignment="1">
      <alignment horizontal="center" vertical="center" wrapText="1"/>
    </xf>
    <xf numFmtId="0" fontId="223" fillId="0" borderId="33" xfId="10" applyFont="1" applyBorder="1" applyAlignment="1">
      <alignment horizontal="center" vertical="center" wrapText="1"/>
    </xf>
    <xf numFmtId="300" fontId="223" fillId="2" borderId="33" xfId="1" applyNumberFormat="1" applyFont="1" applyFill="1" applyBorder="1" applyAlignment="1">
      <alignment horizontal="center" vertical="center" wrapText="1"/>
    </xf>
    <xf numFmtId="300" fontId="29" fillId="0" borderId="0" xfId="1" applyNumberFormat="1" applyFont="1" applyAlignment="1">
      <alignment vertical="center"/>
    </xf>
    <xf numFmtId="300" fontId="29" fillId="71" borderId="0" xfId="9" applyNumberFormat="1" applyFont="1" applyFill="1" applyAlignment="1">
      <alignment vertical="center"/>
    </xf>
    <xf numFmtId="0" fontId="38" fillId="0" borderId="7" xfId="9" quotePrefix="1" applyFont="1" applyFill="1" applyBorder="1" applyAlignment="1">
      <alignment horizontal="center" vertical="center"/>
    </xf>
    <xf numFmtId="0" fontId="38" fillId="0" borderId="7" xfId="9" applyFont="1" applyFill="1" applyBorder="1" applyAlignment="1">
      <alignment horizontal="left" vertical="center" wrapText="1"/>
    </xf>
    <xf numFmtId="300" fontId="38" fillId="2" borderId="7" xfId="1" applyNumberFormat="1" applyFont="1" applyFill="1" applyBorder="1" applyAlignment="1">
      <alignment horizontal="center" vertical="center" wrapText="1"/>
    </xf>
    <xf numFmtId="0" fontId="29" fillId="0" borderId="0" xfId="9" applyFont="1" applyFill="1" applyAlignment="1">
      <alignment vertical="center"/>
    </xf>
    <xf numFmtId="300" fontId="38" fillId="0" borderId="7" xfId="1" applyNumberFormat="1" applyFont="1" applyFill="1" applyBorder="1" applyAlignment="1">
      <alignment horizontal="center" vertical="center" wrapText="1"/>
    </xf>
    <xf numFmtId="300" fontId="38" fillId="0" borderId="7" xfId="1" applyNumberFormat="1" applyFont="1" applyBorder="1" applyAlignment="1">
      <alignment horizontal="center" vertical="center" wrapText="1"/>
    </xf>
    <xf numFmtId="0" fontId="38" fillId="0" borderId="7" xfId="10" applyFont="1" applyFill="1" applyBorder="1" applyAlignment="1">
      <alignment horizontal="left" vertical="center" wrapText="1"/>
    </xf>
    <xf numFmtId="0" fontId="38" fillId="0" borderId="7" xfId="9" applyFont="1" applyBorder="1" applyAlignment="1">
      <alignment horizontal="left" vertical="center" wrapText="1"/>
    </xf>
    <xf numFmtId="0" fontId="38" fillId="0" borderId="7" xfId="2252" applyFont="1" applyFill="1" applyBorder="1" applyAlignment="1">
      <alignment horizontal="left" vertical="center" wrapText="1"/>
    </xf>
    <xf numFmtId="3" fontId="38" fillId="0" borderId="7" xfId="11" applyNumberFormat="1" applyFont="1" applyFill="1" applyBorder="1" applyAlignment="1">
      <alignment horizontal="left" vertical="center" wrapText="1"/>
    </xf>
    <xf numFmtId="3" fontId="38" fillId="0" borderId="7" xfId="18" applyNumberFormat="1" applyFont="1" applyFill="1" applyBorder="1" applyAlignment="1">
      <alignment vertical="center" wrapText="1"/>
    </xf>
    <xf numFmtId="0" fontId="243" fillId="0" borderId="0" xfId="9" applyFont="1" applyAlignment="1">
      <alignment vertical="center"/>
    </xf>
    <xf numFmtId="0" fontId="38" fillId="0" borderId="7" xfId="10" applyFont="1" applyBorder="1" applyAlignment="1">
      <alignment horizontal="center" vertical="center" wrapText="1"/>
    </xf>
    <xf numFmtId="0" fontId="38" fillId="0" borderId="7" xfId="9" quotePrefix="1" applyFont="1" applyFill="1" applyBorder="1" applyAlignment="1">
      <alignment horizontal="left" vertical="center" wrapText="1"/>
    </xf>
    <xf numFmtId="0" fontId="38" fillId="0" borderId="7" xfId="16" applyFont="1" applyFill="1" applyBorder="1" applyAlignment="1">
      <alignment horizontal="left" vertical="center" wrapText="1"/>
    </xf>
    <xf numFmtId="3" fontId="38" fillId="0" borderId="7" xfId="11" quotePrefix="1" applyNumberFormat="1" applyFont="1" applyFill="1" applyBorder="1" applyAlignment="1">
      <alignment horizontal="center" vertical="center" wrapText="1"/>
    </xf>
    <xf numFmtId="0" fontId="38" fillId="0" borderId="8" xfId="9" quotePrefix="1" applyFont="1" applyFill="1" applyBorder="1" applyAlignment="1">
      <alignment horizontal="center" vertical="center"/>
    </xf>
    <xf numFmtId="0" fontId="38" fillId="0" borderId="8" xfId="9" applyFont="1" applyFill="1" applyBorder="1" applyAlignment="1">
      <alignment horizontal="left" vertical="center" wrapText="1"/>
    </xf>
    <xf numFmtId="300" fontId="38" fillId="2" borderId="8" xfId="1" applyNumberFormat="1" applyFont="1" applyFill="1" applyBorder="1" applyAlignment="1">
      <alignment horizontal="center" vertical="center" wrapText="1"/>
    </xf>
    <xf numFmtId="0" fontId="38" fillId="0" borderId="79" xfId="9" quotePrefix="1" applyFont="1" applyFill="1" applyBorder="1" applyAlignment="1">
      <alignment horizontal="center" vertical="center"/>
    </xf>
    <xf numFmtId="0" fontId="38" fillId="0" borderId="79" xfId="9" quotePrefix="1" applyFont="1" applyFill="1" applyBorder="1" applyAlignment="1">
      <alignment vertical="center" wrapText="1"/>
    </xf>
    <xf numFmtId="300" fontId="242" fillId="0" borderId="79" xfId="1" applyNumberFormat="1" applyFont="1" applyFill="1" applyBorder="1" applyAlignment="1">
      <alignment horizontal="center" vertical="center" wrapText="1"/>
    </xf>
    <xf numFmtId="300" fontId="242" fillId="0" borderId="79" xfId="1" applyNumberFormat="1" applyFont="1" applyBorder="1" applyAlignment="1">
      <alignment horizontal="center" vertical="center" wrapText="1"/>
    </xf>
    <xf numFmtId="0" fontId="29" fillId="0" borderId="0" xfId="0" applyFont="1" applyFill="1" applyAlignment="1">
      <alignment wrapText="1"/>
    </xf>
    <xf numFmtId="0" fontId="7" fillId="0" borderId="0" xfId="0" applyFont="1" applyFill="1" applyAlignment="1">
      <alignment horizontal="right" vertical="center"/>
    </xf>
    <xf numFmtId="0" fontId="7" fillId="0" borderId="0" xfId="0" applyFont="1" applyFill="1" applyAlignment="1">
      <alignment horizontal="right" vertical="center" wrapText="1"/>
    </xf>
    <xf numFmtId="0" fontId="8" fillId="0" borderId="0" xfId="0" applyFont="1" applyFill="1" applyAlignment="1">
      <alignment horizontal="center" vertical="center"/>
    </xf>
    <xf numFmtId="0" fontId="7" fillId="0" borderId="0" xfId="0" applyFont="1" applyFill="1" applyAlignment="1">
      <alignmen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3" fillId="0" borderId="5" xfId="8" applyFont="1" applyFill="1" applyBorder="1" applyAlignment="1">
      <alignment horizontal="center" vertical="center"/>
    </xf>
    <xf numFmtId="179" fontId="23" fillId="0" borderId="20" xfId="2" applyNumberFormat="1" applyFont="1" applyFill="1" applyBorder="1" applyAlignment="1">
      <alignment horizontal="center" vertical="center" wrapText="1"/>
    </xf>
    <xf numFmtId="179" fontId="23" fillId="0" borderId="22" xfId="2" applyNumberFormat="1" applyFont="1" applyFill="1" applyBorder="1" applyAlignment="1">
      <alignment horizontal="center" vertical="center" wrapText="1"/>
    </xf>
    <xf numFmtId="179" fontId="23" fillId="0" borderId="19" xfId="2" applyNumberFormat="1" applyFont="1" applyFill="1" applyBorder="1" applyAlignment="1">
      <alignment horizontal="center" vertical="center" wrapText="1"/>
    </xf>
    <xf numFmtId="0" fontId="21" fillId="0" borderId="5" xfId="8" quotePrefix="1" applyFont="1" applyFill="1" applyBorder="1" applyAlignment="1">
      <alignment horizontal="center" vertical="center"/>
    </xf>
    <xf numFmtId="0" fontId="243" fillId="0" borderId="0" xfId="0" applyFont="1" applyFill="1"/>
    <xf numFmtId="0" fontId="8"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3" fontId="7" fillId="0" borderId="2" xfId="0" applyNumberFormat="1" applyFont="1" applyFill="1" applyBorder="1" applyAlignment="1">
      <alignment horizontal="right" vertical="center" wrapText="1"/>
    </xf>
    <xf numFmtId="3" fontId="8" fillId="0" borderId="4"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0" fontId="7" fillId="0" borderId="16" xfId="0" applyFont="1" applyFill="1" applyBorder="1" applyAlignment="1">
      <alignment horizontal="center" vertical="center" wrapText="1"/>
    </xf>
    <xf numFmtId="0" fontId="8" fillId="0" borderId="0" xfId="0" applyFont="1" applyFill="1" applyAlignment="1">
      <alignment horizontal="center"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vertical="center" wrapText="1"/>
    </xf>
    <xf numFmtId="3" fontId="8" fillId="0" borderId="28" xfId="0" applyNumberFormat="1" applyFont="1" applyFill="1" applyBorder="1" applyAlignment="1">
      <alignment horizontal="right" vertical="center" wrapText="1"/>
    </xf>
    <xf numFmtId="0" fontId="29" fillId="0" borderId="0" xfId="0" applyFont="1" applyFill="1" applyBorder="1"/>
    <xf numFmtId="3" fontId="38" fillId="0" borderId="0" xfId="9" applyNumberFormat="1" applyFont="1" applyFill="1" applyBorder="1" applyAlignment="1">
      <alignment horizontal="left" vertical="center" wrapText="1"/>
    </xf>
    <xf numFmtId="0" fontId="223" fillId="0" borderId="76" xfId="9" quotePrefix="1" applyFont="1" applyFill="1" applyBorder="1" applyAlignment="1">
      <alignment horizontal="center" vertical="center"/>
    </xf>
    <xf numFmtId="0" fontId="223" fillId="0" borderId="76" xfId="9" applyFont="1" applyFill="1" applyBorder="1" applyAlignment="1">
      <alignment horizontal="left" vertical="center" wrapText="1"/>
    </xf>
    <xf numFmtId="3" fontId="223" fillId="0" borderId="76" xfId="0" applyNumberFormat="1" applyFont="1" applyFill="1" applyBorder="1" applyAlignment="1">
      <alignment vertical="center" wrapText="1"/>
    </xf>
    <xf numFmtId="0" fontId="125" fillId="0" borderId="0" xfId="9" applyFont="1" applyFill="1" applyAlignment="1">
      <alignment horizontal="center" vertical="center"/>
    </xf>
    <xf numFmtId="0" fontId="236" fillId="0" borderId="0" xfId="0" applyFont="1" applyFill="1"/>
    <xf numFmtId="49" fontId="223" fillId="0" borderId="76" xfId="0" applyNumberFormat="1" applyFont="1" applyFill="1" applyBorder="1" applyAlignment="1">
      <alignment horizontal="center" vertical="center" wrapText="1"/>
    </xf>
    <xf numFmtId="3" fontId="223" fillId="0" borderId="76" xfId="12" applyNumberFormat="1" applyFont="1" applyFill="1" applyBorder="1" applyAlignment="1">
      <alignment horizontal="center" vertical="center" wrapText="1"/>
    </xf>
    <xf numFmtId="0" fontId="223" fillId="0" borderId="76" xfId="2270" applyFont="1" applyFill="1" applyBorder="1" applyAlignment="1">
      <alignment horizontal="center" vertical="center"/>
    </xf>
    <xf numFmtId="0" fontId="223" fillId="0" borderId="76" xfId="0" quotePrefix="1" applyFont="1" applyFill="1" applyBorder="1" applyAlignment="1">
      <alignment horizontal="center" vertical="center" wrapText="1"/>
    </xf>
    <xf numFmtId="0" fontId="223" fillId="0" borderId="76" xfId="10" applyFont="1" applyFill="1" applyBorder="1" applyAlignment="1">
      <alignment horizontal="left" vertical="center" wrapText="1"/>
    </xf>
    <xf numFmtId="0" fontId="223" fillId="0" borderId="76" xfId="10" applyFont="1" applyFill="1" applyBorder="1" applyAlignment="1">
      <alignment horizontal="center" vertical="center" wrapText="1"/>
    </xf>
    <xf numFmtId="3" fontId="223" fillId="0" borderId="76" xfId="0" applyNumberFormat="1" applyFont="1" applyFill="1" applyBorder="1" applyAlignment="1">
      <alignment horizontal="center" vertical="center" wrapText="1"/>
    </xf>
    <xf numFmtId="0" fontId="223" fillId="0" borderId="76" xfId="2267" applyFont="1" applyFill="1" applyBorder="1" applyAlignment="1">
      <alignment horizontal="left" vertical="center" wrapText="1"/>
    </xf>
    <xf numFmtId="0" fontId="38" fillId="0" borderId="76" xfId="9" applyFont="1" applyFill="1" applyBorder="1" applyAlignment="1">
      <alignment horizontal="left" vertical="center" wrapText="1"/>
    </xf>
    <xf numFmtId="49" fontId="235" fillId="0" borderId="76" xfId="11" applyNumberFormat="1" applyFont="1" applyFill="1" applyBorder="1" applyAlignment="1">
      <alignment horizontal="center" vertical="center"/>
    </xf>
    <xf numFmtId="0" fontId="38" fillId="0" borderId="76" xfId="2272" applyFont="1" applyFill="1" applyBorder="1" applyAlignment="1">
      <alignment horizontal="left" vertical="center" wrapText="1"/>
    </xf>
    <xf numFmtId="0" fontId="223" fillId="0" borderId="76" xfId="2273" applyFont="1" applyFill="1" applyBorder="1" applyAlignment="1">
      <alignment horizontal="center" vertical="center"/>
    </xf>
    <xf numFmtId="0" fontId="223" fillId="0" borderId="76" xfId="2273" applyFont="1" applyFill="1" applyBorder="1" applyAlignment="1">
      <alignment vertical="center" wrapText="1"/>
    </xf>
    <xf numFmtId="0" fontId="223" fillId="0" borderId="76" xfId="2273" applyFont="1" applyFill="1" applyBorder="1" applyAlignment="1">
      <alignment horizontal="center"/>
    </xf>
    <xf numFmtId="0" fontId="223" fillId="0" borderId="76" xfId="2273" applyFont="1" applyFill="1" applyBorder="1" applyAlignment="1">
      <alignment horizontal="center" vertical="center" wrapText="1"/>
    </xf>
    <xf numFmtId="49" fontId="236" fillId="0" borderId="76" xfId="11" applyNumberFormat="1" applyFont="1" applyFill="1" applyBorder="1" applyAlignment="1">
      <alignment horizontal="center" vertical="center"/>
    </xf>
    <xf numFmtId="0" fontId="38" fillId="0" borderId="76" xfId="2273" applyFont="1" applyFill="1" applyBorder="1" applyAlignment="1">
      <alignment horizontal="justify" vertical="center" wrapText="1"/>
    </xf>
    <xf numFmtId="0" fontId="38" fillId="0" borderId="76" xfId="2273" applyFont="1" applyFill="1" applyBorder="1" applyAlignment="1">
      <alignment horizontal="center" vertical="center" wrapText="1"/>
    </xf>
    <xf numFmtId="0" fontId="38" fillId="0" borderId="76" xfId="2273" applyFont="1" applyFill="1" applyBorder="1" applyAlignment="1">
      <alignment horizontal="center" vertical="center"/>
    </xf>
    <xf numFmtId="0" fontId="236" fillId="0" borderId="76" xfId="2273" applyFont="1" applyFill="1" applyBorder="1" applyAlignment="1">
      <alignment horizontal="center" vertical="center" wrapText="1"/>
    </xf>
    <xf numFmtId="0" fontId="236" fillId="0" borderId="76" xfId="2273" applyFont="1" applyFill="1" applyBorder="1" applyAlignment="1">
      <alignment horizontal="center"/>
    </xf>
    <xf numFmtId="0" fontId="236" fillId="0" borderId="76" xfId="2273" applyFont="1" applyFill="1" applyBorder="1" applyAlignment="1">
      <alignment horizontal="center" vertical="center"/>
    </xf>
    <xf numFmtId="301" fontId="236" fillId="0" borderId="76" xfId="0" applyNumberFormat="1" applyFont="1" applyFill="1" applyBorder="1" applyAlignment="1">
      <alignment horizontal="center" vertical="center" wrapText="1"/>
    </xf>
    <xf numFmtId="3" fontId="236" fillId="0" borderId="76" xfId="1" applyNumberFormat="1" applyFont="1" applyFill="1" applyBorder="1" applyAlignment="1">
      <alignment vertical="center"/>
    </xf>
    <xf numFmtId="3" fontId="236" fillId="0" borderId="76" xfId="1" quotePrefix="1" applyNumberFormat="1" applyFont="1" applyFill="1" applyBorder="1" applyAlignment="1">
      <alignment vertical="center"/>
    </xf>
    <xf numFmtId="247" fontId="38" fillId="0" borderId="76" xfId="0" applyNumberFormat="1" applyFont="1" applyFill="1" applyBorder="1" applyAlignment="1">
      <alignment horizontal="center" vertical="center" wrapText="1"/>
    </xf>
    <xf numFmtId="1" fontId="38" fillId="0" borderId="76" xfId="11" applyNumberFormat="1" applyFont="1" applyFill="1" applyBorder="1" applyAlignment="1">
      <alignment horizontal="center" wrapText="1"/>
    </xf>
    <xf numFmtId="0" fontId="38" fillId="0" borderId="76" xfId="2273" applyFont="1" applyFill="1" applyBorder="1" applyAlignment="1">
      <alignment vertical="center" wrapText="1"/>
    </xf>
    <xf numFmtId="0" fontId="38" fillId="0" borderId="76" xfId="2273" quotePrefix="1" applyFont="1" applyFill="1" applyBorder="1" applyAlignment="1">
      <alignment horizontal="center" vertical="center"/>
    </xf>
    <xf numFmtId="0" fontId="38" fillId="0" borderId="79" xfId="2273" applyFont="1" applyFill="1" applyBorder="1" applyAlignment="1">
      <alignment horizontal="center" vertical="center"/>
    </xf>
    <xf numFmtId="0" fontId="38" fillId="0" borderId="79" xfId="2273" applyFont="1" applyFill="1" applyBorder="1" applyAlignment="1">
      <alignment horizontal="justify" vertical="center" wrapText="1"/>
    </xf>
    <xf numFmtId="0" fontId="38" fillId="0" borderId="79" xfId="2273" applyFont="1" applyFill="1" applyBorder="1" applyAlignment="1">
      <alignment horizontal="center" vertical="center" wrapText="1"/>
    </xf>
    <xf numFmtId="0" fontId="38" fillId="0" borderId="79" xfId="2273" quotePrefix="1" applyFont="1" applyFill="1" applyBorder="1" applyAlignment="1">
      <alignment horizontal="center" vertical="center"/>
    </xf>
    <xf numFmtId="247" fontId="38" fillId="0" borderId="79" xfId="0" applyNumberFormat="1" applyFont="1" applyFill="1" applyBorder="1" applyAlignment="1">
      <alignment horizontal="center" vertical="center" wrapText="1"/>
    </xf>
    <xf numFmtId="1" fontId="38" fillId="0" borderId="79" xfId="11" applyNumberFormat="1" applyFont="1" applyFill="1" applyBorder="1" applyAlignment="1">
      <alignment horizontal="center" vertical="center" wrapText="1"/>
    </xf>
    <xf numFmtId="3" fontId="38" fillId="0" borderId="79" xfId="1" applyNumberFormat="1" applyFont="1" applyFill="1" applyBorder="1" applyAlignment="1">
      <alignment vertical="center"/>
    </xf>
  </cellXfs>
  <cellStyles count="2278">
    <cellStyle name="_x0001_" xfId="22"/>
    <cellStyle name="          _x000d__x000a_shell=progman.exe_x000d__x000a_m" xfId="23"/>
    <cellStyle name="#,##0" xfId="24"/>
    <cellStyle name="#,##0 2" xfId="25"/>
    <cellStyle name="#,##0 2 2" xfId="26"/>
    <cellStyle name="#,##0 3" xfId="27"/>
    <cellStyle name="#,##0 3 2" xfId="28"/>
    <cellStyle name="#,##0 4" xfId="29"/>
    <cellStyle name="." xfId="30"/>
    <cellStyle name=". 2" xfId="31"/>
    <cellStyle name="._Book1" xfId="32"/>
    <cellStyle name="._VBPL kiểm toán Đầu tư XDCB 2010" xfId="33"/>
    <cellStyle name="._VBPL kiểm toán Đầu tư XDCB 2010 2" xfId="34"/>
    <cellStyle name=".d©y" xfId="35"/>
    <cellStyle name="??" xfId="36"/>
    <cellStyle name="?? [ - ??1" xfId="37"/>
    <cellStyle name="?? [ - ??2" xfId="38"/>
    <cellStyle name="?? [ - ??3" xfId="39"/>
    <cellStyle name="?? [ - ??4" xfId="40"/>
    <cellStyle name="?? [ - ??5" xfId="41"/>
    <cellStyle name="?? [ - ??6" xfId="42"/>
    <cellStyle name="?? [ - ??7" xfId="43"/>
    <cellStyle name="?? [ - ??8" xfId="44"/>
    <cellStyle name="?? [0.00]_        " xfId="45"/>
    <cellStyle name="?? [0]" xfId="46"/>
    <cellStyle name="?_x001d_??%U©÷u&amp;H©÷9_x0008_? s_x000a__x0007__x0001__x0001_" xfId="47"/>
    <cellStyle name="?_x001d_??%U©÷u&amp;H©÷9_x0008_?_x0009_s_x000a__x0007__x0001__x0001_" xfId="48"/>
    <cellStyle name="???? [0.00]_      " xfId="49"/>
    <cellStyle name="??????" xfId="50"/>
    <cellStyle name="??????????????????? [0]_FTC_OFFER" xfId="51"/>
    <cellStyle name="???????????????????_FTC_OFFER" xfId="52"/>
    <cellStyle name="????_      " xfId="53"/>
    <cellStyle name="???[0]_?? DI" xfId="54"/>
    <cellStyle name="???_?? DI" xfId="55"/>
    <cellStyle name="??[0]_BRE" xfId="56"/>
    <cellStyle name="??_      " xfId="57"/>
    <cellStyle name="??A? [0]_laroux_1_¢¬???¢â? " xfId="58"/>
    <cellStyle name="??A?_laroux_1_¢¬???¢â? " xfId="59"/>
    <cellStyle name="?¡±¢¥?_?¨ù??¢´¢¥_¢¬???¢â? " xfId="60"/>
    <cellStyle name="?ðÇ%U?&amp;H?_x0008_?s_x000a__x0007__x0001__x0001_" xfId="61"/>
    <cellStyle name="[0]_Chi phÝ kh¸c_V" xfId="62"/>
    <cellStyle name="_1 TONG HOP - CA NA" xfId="63"/>
    <cellStyle name="_130307 So sanh thuc hien 2012 - du toan 2012 moi (pan khac)" xfId="64"/>
    <cellStyle name="_130313 Mau  bieu bao cao nguon luc cua dia phuong sua" xfId="65"/>
    <cellStyle name="_130818 Tong hop Danh gia thu 2013" xfId="66"/>
    <cellStyle name="_130818 Tong hop Danh gia thu 2013_140921 bu giam thu ND 209" xfId="67"/>
    <cellStyle name="_130818 Tong hop Danh gia thu 2013_140921 bu giam thu ND 209_Phu luc so 5 - sua ngay 04-01" xfId="68"/>
    <cellStyle name="_Bang Chi tieu (2)" xfId="69"/>
    <cellStyle name="_BAO GIA NGAY 24-10-08 (co dam)" xfId="70"/>
    <cellStyle name="_Bao gia TB Kon Dao 2010" xfId="71"/>
    <cellStyle name="_Bieu tong hop nhu cau ung_Mien Trung" xfId="73"/>
    <cellStyle name="_Bieu ung von 2011 NSNN - TPCP vung DBSClong (10-6-2010)" xfId="74"/>
    <cellStyle name="_Biểu KH 5 năm gửi UB sửa biểu VHXH" xfId="72"/>
    <cellStyle name="_Book1" xfId="75"/>
    <cellStyle name="_Book1_1" xfId="76"/>
    <cellStyle name="_Book1_2" xfId="77"/>
    <cellStyle name="_Book1_BC-QT-WB-dthao" xfId="78"/>
    <cellStyle name="_Book1_Book1" xfId="79"/>
    <cellStyle name="_Book1_DT truong thinh phu" xfId="80"/>
    <cellStyle name="_Book1_Kiem Tra Don Gia" xfId="83"/>
    <cellStyle name="_Book1_Kh ql62 (2010) 11-09" xfId="81"/>
    <cellStyle name="_Book1_khoiluongbdacdoa" xfId="82"/>
    <cellStyle name="_Book1_TH KHAI TOAN THU THIEM cac tuyen TT noi" xfId="84"/>
    <cellStyle name="_C.cong+B.luong-Sanluong" xfId="85"/>
    <cellStyle name="_DG 2012-DT2013 - Theo sac thue -sua" xfId="86"/>
    <cellStyle name="_DG 2012-DT2013 - Theo sac thue -sua_27-8Tong hop PA uoc 2012-DT 2013 -PA 420.000 ty-490.000 ty chuyen doi" xfId="87"/>
    <cellStyle name="_DO-D1500-KHONG CO TRONG DT" xfId="88"/>
    <cellStyle name="_DT truong thinh phu" xfId="89"/>
    <cellStyle name="_DTDT BL-DL" xfId="90"/>
    <cellStyle name="_DTDT BL-DL 2" xfId="91"/>
    <cellStyle name="_du toan lan 3" xfId="92"/>
    <cellStyle name="_Duyet TK thay đôi" xfId="93"/>
    <cellStyle name="_GOITHAUSO2" xfId="94"/>
    <cellStyle name="_GOITHAUSO3" xfId="95"/>
    <cellStyle name="_GOITHAUSO4" xfId="96"/>
    <cellStyle name="_GTXD GOI 2" xfId="97"/>
    <cellStyle name="_GTXD GOI1" xfId="98"/>
    <cellStyle name="_GTXD GOI3" xfId="99"/>
    <cellStyle name="_HaHoa_TDT_DienCSang" xfId="100"/>
    <cellStyle name="_HaHoa19-5-07" xfId="101"/>
    <cellStyle name="_Huong CHI tieu Nhiem vu CTMTQG 2014(1)" xfId="102"/>
    <cellStyle name="_Kiem Tra Don Gia" xfId="106"/>
    <cellStyle name="_KT (2)" xfId="107"/>
    <cellStyle name="_KT (2)_1" xfId="108"/>
    <cellStyle name="_KT (2)_1_Book1" xfId="109"/>
    <cellStyle name="_KT (2)_1_Lora-tungchau" xfId="110"/>
    <cellStyle name="_KT (2)_1_Qt-HT3PQ1(CauKho)" xfId="111"/>
    <cellStyle name="_KT (2)_1_Qt-HT3PQ1(CauKho)_Book1" xfId="112"/>
    <cellStyle name="_KT (2)_1_Qt-HT3PQ1(CauKho)_Don gia quy 3 nam 2003 - Ban Dien Luc" xfId="113"/>
    <cellStyle name="_KT (2)_1_Qt-HT3PQ1(CauKho)_Kiem Tra Don Gia" xfId="114"/>
    <cellStyle name="_KT (2)_1_Qt-HT3PQ1(CauKho)_NC-VL2-2003" xfId="115"/>
    <cellStyle name="_KT (2)_1_Qt-HT3PQ1(CauKho)_NC-VL2-2003_1" xfId="116"/>
    <cellStyle name="_KT (2)_1_Qt-HT3PQ1(CauKho)_XL4Test5" xfId="117"/>
    <cellStyle name="_KT (2)_1_quy luong con lai nam 2004" xfId="118"/>
    <cellStyle name="_KT (2)_1_" xfId="119"/>
    <cellStyle name="_KT (2)_2" xfId="120"/>
    <cellStyle name="_KT (2)_2_Book1" xfId="121"/>
    <cellStyle name="_KT (2)_2_DTDuong dong tien -sua tham tra 2009 - luong 650" xfId="122"/>
    <cellStyle name="_KT (2)_2_quy luong con lai nam 2004" xfId="123"/>
    <cellStyle name="_KT (2)_2_TG-TH" xfId="124"/>
    <cellStyle name="_KT (2)_2_TG-TH_BANG TONG HOP TINH HINH THANH QUYET TOAN (MOI I)" xfId="125"/>
    <cellStyle name="_KT (2)_2_TG-TH_BAO CAO KLCT PT2000" xfId="126"/>
    <cellStyle name="_KT (2)_2_TG-TH_BAO CAO PT2000" xfId="127"/>
    <cellStyle name="_KT (2)_2_TG-TH_BAO CAO PT2000_Book1" xfId="128"/>
    <cellStyle name="_KT (2)_2_TG-TH_Bao cao XDCB 2001 - T11 KH dieu chinh 20-11-THAI" xfId="129"/>
    <cellStyle name="_KT (2)_2_TG-TH_BAO GIA NGAY 24-10-08 (co dam)" xfId="130"/>
    <cellStyle name="_KT (2)_2_TG-TH_Biểu KH 5 năm gửi UB sửa biểu VHXH" xfId="131"/>
    <cellStyle name="_KT (2)_2_TG-TH_Book1" xfId="132"/>
    <cellStyle name="_KT (2)_2_TG-TH_Book1_1" xfId="133"/>
    <cellStyle name="_KT (2)_2_TG-TH_Book1_1_Book1" xfId="134"/>
    <cellStyle name="_KT (2)_2_TG-TH_Book1_1_DanhMucDonGiaVTTB_Dien_TAM" xfId="135"/>
    <cellStyle name="_KT (2)_2_TG-TH_Book1_1_khoiluongbdacdoa" xfId="136"/>
    <cellStyle name="_KT (2)_2_TG-TH_Book1_2" xfId="137"/>
    <cellStyle name="_KT (2)_2_TG-TH_Book1_2_Book1" xfId="138"/>
    <cellStyle name="_KT (2)_2_TG-TH_Book1_3" xfId="139"/>
    <cellStyle name="_KT (2)_2_TG-TH_Book1_3_Book1" xfId="140"/>
    <cellStyle name="_KT (2)_2_TG-TH_Book1_3_DT truong thinh phu" xfId="141"/>
    <cellStyle name="_KT (2)_2_TG-TH_Book1_3_XL4Test5" xfId="142"/>
    <cellStyle name="_KT (2)_2_TG-TH_Book1_4" xfId="143"/>
    <cellStyle name="_KT (2)_2_TG-TH_Book1_Book1" xfId="144"/>
    <cellStyle name="_KT (2)_2_TG-TH_Book1_DanhMucDonGiaVTTB_Dien_TAM" xfId="145"/>
    <cellStyle name="_KT (2)_2_TG-TH_Book1_Kiem Tra Don Gia" xfId="147"/>
    <cellStyle name="_KT (2)_2_TG-TH_Book1_khoiluongbdacdoa" xfId="146"/>
    <cellStyle name="_KT (2)_2_TG-TH_Book1_Tong hop 3 tinh (11_5)-TTH-QN-QT" xfId="148"/>
    <cellStyle name="_KT (2)_2_TG-TH_Book1_" xfId="149"/>
    <cellStyle name="_KT (2)_2_TG-TH_CAU Khanh Nam(Thi Cong)" xfId="150"/>
    <cellStyle name="_KT (2)_2_TG-TH_DAU NOI PL-CL TAI PHU LAMHC" xfId="151"/>
    <cellStyle name="_KT (2)_2_TG-TH_Dcdtoan-bcnckt " xfId="152"/>
    <cellStyle name="_KT (2)_2_TG-TH_DN_MTP" xfId="153"/>
    <cellStyle name="_KT (2)_2_TG-TH_Dongia2-2003" xfId="154"/>
    <cellStyle name="_KT (2)_2_TG-TH_Dongia2-2003_DT truong thinh phu" xfId="155"/>
    <cellStyle name="_KT (2)_2_TG-TH_DT truong thinh phu" xfId="156"/>
    <cellStyle name="_KT (2)_2_TG-TH_DTCDT MR.2N110.HOCMON.TDTOAN.CCUNG" xfId="157"/>
    <cellStyle name="_KT (2)_2_TG-TH_DTDuong dong tien -sua tham tra 2009 - luong 650" xfId="158"/>
    <cellStyle name="_KT (2)_2_TG-TH_DU TRU VAT TU" xfId="159"/>
    <cellStyle name="_KT (2)_2_TG-TH_Kiem Tra Don Gia" xfId="161"/>
    <cellStyle name="_KT (2)_2_TG-TH_khoiluongbdacdoa" xfId="160"/>
    <cellStyle name="_KT (2)_2_TG-TH_Lora-tungchau" xfId="162"/>
    <cellStyle name="_KT (2)_2_TG-TH_moi" xfId="163"/>
    <cellStyle name="_KT (2)_2_TG-TH_PGIA-phieu tham tra Kho bac" xfId="164"/>
    <cellStyle name="_KT (2)_2_TG-TH_PT02-02" xfId="165"/>
    <cellStyle name="_KT (2)_2_TG-TH_PT02-02_Book1" xfId="166"/>
    <cellStyle name="_KT (2)_2_TG-TH_PT02-03" xfId="167"/>
    <cellStyle name="_KT (2)_2_TG-TH_PT02-03_Book1" xfId="168"/>
    <cellStyle name="_KT (2)_2_TG-TH_Qt-HT3PQ1(CauKho)" xfId="169"/>
    <cellStyle name="_KT (2)_2_TG-TH_Qt-HT3PQ1(CauKho)_Book1" xfId="170"/>
    <cellStyle name="_KT (2)_2_TG-TH_Qt-HT3PQ1(CauKho)_Don gia quy 3 nam 2003 - Ban Dien Luc" xfId="171"/>
    <cellStyle name="_KT (2)_2_TG-TH_Qt-HT3PQ1(CauKho)_Kiem Tra Don Gia" xfId="172"/>
    <cellStyle name="_KT (2)_2_TG-TH_Qt-HT3PQ1(CauKho)_NC-VL2-2003" xfId="173"/>
    <cellStyle name="_KT (2)_2_TG-TH_Qt-HT3PQ1(CauKho)_NC-VL2-2003_1" xfId="174"/>
    <cellStyle name="_KT (2)_2_TG-TH_Qt-HT3PQ1(CauKho)_XL4Test5" xfId="175"/>
    <cellStyle name="_KT (2)_2_TG-TH_QT-LCTP-AE" xfId="176"/>
    <cellStyle name="_KT (2)_2_TG-TH_quy luong con lai nam 2004" xfId="177"/>
    <cellStyle name="_KT (2)_2_TG-TH_Sheet2" xfId="178"/>
    <cellStyle name="_KT (2)_2_TG-TH_TEL OUT 2004" xfId="179"/>
    <cellStyle name="_KT (2)_2_TG-TH_Tong hop 3 tinh (11_5)-TTH-QN-QT" xfId="180"/>
    <cellStyle name="_KT (2)_2_TG-TH_XL4Poppy" xfId="181"/>
    <cellStyle name="_KT (2)_2_TG-TH_XL4Test5" xfId="182"/>
    <cellStyle name="_KT (2)_2_TG-TH_ÿÿÿÿÿ" xfId="183"/>
    <cellStyle name="_KT (2)_2_TG-TH_" xfId="184"/>
    <cellStyle name="_KT (2)_3" xfId="185"/>
    <cellStyle name="_KT (2)_3_TG-TH" xfId="186"/>
    <cellStyle name="_KT (2)_3_TG-TH_Book1" xfId="187"/>
    <cellStyle name="_KT (2)_3_TG-TH_Book1_1" xfId="188"/>
    <cellStyle name="_KT (2)_3_TG-TH_Book1_BC-QT-WB-dthao" xfId="189"/>
    <cellStyle name="_KT (2)_3_TG-TH_Book1_Book1" xfId="190"/>
    <cellStyle name="_KT (2)_3_TG-TH_Book1_Kiem Tra Don Gia" xfId="191"/>
    <cellStyle name="_KT (2)_3_TG-TH_Book1_Kiem Tra Don Gia 2" xfId="192"/>
    <cellStyle name="_KT (2)_3_TG-TH_Kiem Tra Don Gia" xfId="194"/>
    <cellStyle name="_KT (2)_3_TG-TH_khoiluongbdacdoa" xfId="193"/>
    <cellStyle name="_KT (2)_3_TG-TH_Lora-tungchau" xfId="195"/>
    <cellStyle name="_KT (2)_3_TG-TH_Lora-tungchau_Book1" xfId="196"/>
    <cellStyle name="_KT (2)_3_TG-TH_Lora-tungchau_Kiem Tra Don Gia" xfId="197"/>
    <cellStyle name="_KT (2)_3_TG-TH_Lora-tungchau_Kiem Tra Don Gia 2" xfId="198"/>
    <cellStyle name="_KT (2)_3_TG-TH_PERSONAL" xfId="199"/>
    <cellStyle name="_KT (2)_3_TG-TH_PERSONAL_Book1" xfId="200"/>
    <cellStyle name="_KT (2)_3_TG-TH_PERSONAL_HTQ.8 GD1" xfId="201"/>
    <cellStyle name="_KT (2)_3_TG-TH_PERSONAL_HTQ.8 GD1_Book1" xfId="202"/>
    <cellStyle name="_KT (2)_3_TG-TH_PERSONAL_HTQ.8 GD1_Don gia quy 3 nam 2003 - Ban Dien Luc" xfId="203"/>
    <cellStyle name="_KT (2)_3_TG-TH_PERSONAL_HTQ.8 GD1_NC-VL2-2003" xfId="204"/>
    <cellStyle name="_KT (2)_3_TG-TH_PERSONAL_HTQ.8 GD1_NC-VL2-2003_1" xfId="205"/>
    <cellStyle name="_KT (2)_3_TG-TH_PERSONAL_HTQ.8 GD1_XL4Test5" xfId="206"/>
    <cellStyle name="_KT (2)_3_TG-TH_PERSONAL_khoiluongbdacdoa" xfId="207"/>
    <cellStyle name="_KT (2)_3_TG-TH_PERSONAL_Tong hop KHCB 2001" xfId="208"/>
    <cellStyle name="_KT (2)_3_TG-TH_PERSONAL_" xfId="209"/>
    <cellStyle name="_KT (2)_3_TG-TH_Qt-HT3PQ1(CauKho)" xfId="210"/>
    <cellStyle name="_KT (2)_3_TG-TH_Qt-HT3PQ1(CauKho)_Book1" xfId="211"/>
    <cellStyle name="_KT (2)_3_TG-TH_Qt-HT3PQ1(CauKho)_Don gia quy 3 nam 2003 - Ban Dien Luc" xfId="212"/>
    <cellStyle name="_KT (2)_3_TG-TH_Qt-HT3PQ1(CauKho)_Kiem Tra Don Gia" xfId="213"/>
    <cellStyle name="_KT (2)_3_TG-TH_Qt-HT3PQ1(CauKho)_NC-VL2-2003" xfId="214"/>
    <cellStyle name="_KT (2)_3_TG-TH_Qt-HT3PQ1(CauKho)_NC-VL2-2003_1" xfId="215"/>
    <cellStyle name="_KT (2)_3_TG-TH_Qt-HT3PQ1(CauKho)_XL4Test5" xfId="216"/>
    <cellStyle name="_KT (2)_3_TG-TH_QT-LCTP-AE" xfId="217"/>
    <cellStyle name="_KT (2)_3_TG-TH_quy luong con lai nam 2004" xfId="218"/>
    <cellStyle name="_KT (2)_3_TG-TH_" xfId="219"/>
    <cellStyle name="_KT (2)_4" xfId="220"/>
    <cellStyle name="_KT (2)_4_BANG TONG HOP TINH HINH THANH QUYET TOAN (MOI I)" xfId="221"/>
    <cellStyle name="_KT (2)_4_BAO CAO KLCT PT2000" xfId="222"/>
    <cellStyle name="_KT (2)_4_BAO CAO PT2000" xfId="223"/>
    <cellStyle name="_KT (2)_4_BAO CAO PT2000_Book1" xfId="224"/>
    <cellStyle name="_KT (2)_4_Bao cao XDCB 2001 - T11 KH dieu chinh 20-11-THAI" xfId="225"/>
    <cellStyle name="_KT (2)_4_BAO GIA NGAY 24-10-08 (co dam)" xfId="226"/>
    <cellStyle name="_KT (2)_4_Biểu KH 5 năm gửi UB sửa biểu VHXH" xfId="227"/>
    <cellStyle name="_KT (2)_4_Book1" xfId="228"/>
    <cellStyle name="_KT (2)_4_Book1_1" xfId="229"/>
    <cellStyle name="_KT (2)_4_Book1_1_Book1" xfId="230"/>
    <cellStyle name="_KT (2)_4_Book1_1_DanhMucDonGiaVTTB_Dien_TAM" xfId="231"/>
    <cellStyle name="_KT (2)_4_Book1_1_khoiluongbdacdoa" xfId="232"/>
    <cellStyle name="_KT (2)_4_Book1_2" xfId="233"/>
    <cellStyle name="_KT (2)_4_Book1_2_Book1" xfId="234"/>
    <cellStyle name="_KT (2)_4_Book1_3" xfId="235"/>
    <cellStyle name="_KT (2)_4_Book1_3_Book1" xfId="236"/>
    <cellStyle name="_KT (2)_4_Book1_3_DT truong thinh phu" xfId="237"/>
    <cellStyle name="_KT (2)_4_Book1_3_XL4Test5" xfId="238"/>
    <cellStyle name="_KT (2)_4_Book1_4" xfId="239"/>
    <cellStyle name="_KT (2)_4_Book1_Book1" xfId="240"/>
    <cellStyle name="_KT (2)_4_Book1_DanhMucDonGiaVTTB_Dien_TAM" xfId="241"/>
    <cellStyle name="_KT (2)_4_Book1_Kiem Tra Don Gia" xfId="243"/>
    <cellStyle name="_KT (2)_4_Book1_khoiluongbdacdoa" xfId="242"/>
    <cellStyle name="_KT (2)_4_Book1_Tong hop 3 tinh (11_5)-TTH-QN-QT" xfId="244"/>
    <cellStyle name="_KT (2)_4_Book1_" xfId="245"/>
    <cellStyle name="_KT (2)_4_CAU Khanh Nam(Thi Cong)" xfId="246"/>
    <cellStyle name="_KT (2)_4_DAU NOI PL-CL TAI PHU LAMHC" xfId="247"/>
    <cellStyle name="_KT (2)_4_Dcdtoan-bcnckt " xfId="248"/>
    <cellStyle name="_KT (2)_4_DN_MTP" xfId="249"/>
    <cellStyle name="_KT (2)_4_Dongia2-2003" xfId="250"/>
    <cellStyle name="_KT (2)_4_Dongia2-2003_DT truong thinh phu" xfId="251"/>
    <cellStyle name="_KT (2)_4_DT truong thinh phu" xfId="252"/>
    <cellStyle name="_KT (2)_4_DTCDT MR.2N110.HOCMON.TDTOAN.CCUNG" xfId="253"/>
    <cellStyle name="_KT (2)_4_DTDuong dong tien -sua tham tra 2009 - luong 650" xfId="254"/>
    <cellStyle name="_KT (2)_4_DU TRU VAT TU" xfId="255"/>
    <cellStyle name="_KT (2)_4_Kiem Tra Don Gia" xfId="257"/>
    <cellStyle name="_KT (2)_4_khoiluongbdacdoa" xfId="256"/>
    <cellStyle name="_KT (2)_4_Lora-tungchau" xfId="258"/>
    <cellStyle name="_KT (2)_4_moi" xfId="259"/>
    <cellStyle name="_KT (2)_4_PGIA-phieu tham tra Kho bac" xfId="260"/>
    <cellStyle name="_KT (2)_4_PT02-02" xfId="261"/>
    <cellStyle name="_KT (2)_4_PT02-02_Book1" xfId="262"/>
    <cellStyle name="_KT (2)_4_PT02-03" xfId="263"/>
    <cellStyle name="_KT (2)_4_PT02-03_Book1" xfId="264"/>
    <cellStyle name="_KT (2)_4_Qt-HT3PQ1(CauKho)" xfId="265"/>
    <cellStyle name="_KT (2)_4_Qt-HT3PQ1(CauKho)_Book1" xfId="266"/>
    <cellStyle name="_KT (2)_4_Qt-HT3PQ1(CauKho)_Don gia quy 3 nam 2003 - Ban Dien Luc" xfId="267"/>
    <cellStyle name="_KT (2)_4_Qt-HT3PQ1(CauKho)_Kiem Tra Don Gia" xfId="268"/>
    <cellStyle name="_KT (2)_4_Qt-HT3PQ1(CauKho)_NC-VL2-2003" xfId="269"/>
    <cellStyle name="_KT (2)_4_Qt-HT3PQ1(CauKho)_NC-VL2-2003_1" xfId="270"/>
    <cellStyle name="_KT (2)_4_Qt-HT3PQ1(CauKho)_XL4Test5" xfId="271"/>
    <cellStyle name="_KT (2)_4_QT-LCTP-AE" xfId="272"/>
    <cellStyle name="_KT (2)_4_quy luong con lai nam 2004" xfId="273"/>
    <cellStyle name="_KT (2)_4_Sheet2" xfId="274"/>
    <cellStyle name="_KT (2)_4_TEL OUT 2004" xfId="275"/>
    <cellStyle name="_KT (2)_4_TG-TH" xfId="276"/>
    <cellStyle name="_KT (2)_4_TG-TH_Book1" xfId="277"/>
    <cellStyle name="_KT (2)_4_TG-TH_DTDuong dong tien -sua tham tra 2009 - luong 650" xfId="278"/>
    <cellStyle name="_KT (2)_4_TG-TH_quy luong con lai nam 2004" xfId="279"/>
    <cellStyle name="_KT (2)_4_Tong hop 3 tinh (11_5)-TTH-QN-QT" xfId="280"/>
    <cellStyle name="_KT (2)_4_XL4Poppy" xfId="281"/>
    <cellStyle name="_KT (2)_4_XL4Test5" xfId="282"/>
    <cellStyle name="_KT (2)_4_ÿÿÿÿÿ" xfId="283"/>
    <cellStyle name="_KT (2)_4_" xfId="284"/>
    <cellStyle name="_KT (2)_5" xfId="285"/>
    <cellStyle name="_KT (2)_5_BANG TONG HOP TINH HINH THANH QUYET TOAN (MOI I)" xfId="286"/>
    <cellStyle name="_KT (2)_5_BAO CAO KLCT PT2000" xfId="287"/>
    <cellStyle name="_KT (2)_5_BAO CAO PT2000" xfId="288"/>
    <cellStyle name="_KT (2)_5_BAO CAO PT2000_Book1" xfId="289"/>
    <cellStyle name="_KT (2)_5_Bao cao XDCB 2001 - T11 KH dieu chinh 20-11-THAI" xfId="290"/>
    <cellStyle name="_KT (2)_5_BAO GIA NGAY 24-10-08 (co dam)" xfId="291"/>
    <cellStyle name="_KT (2)_5_Biểu KH 5 năm gửi UB sửa biểu VHXH" xfId="292"/>
    <cellStyle name="_KT (2)_5_Book1" xfId="293"/>
    <cellStyle name="_KT (2)_5_Book1_1" xfId="294"/>
    <cellStyle name="_KT (2)_5_Book1_1_Book1" xfId="295"/>
    <cellStyle name="_KT (2)_5_Book1_1_DanhMucDonGiaVTTB_Dien_TAM" xfId="296"/>
    <cellStyle name="_KT (2)_5_Book1_1_khoiluongbdacdoa" xfId="297"/>
    <cellStyle name="_KT (2)_5_Book1_2" xfId="298"/>
    <cellStyle name="_KT (2)_5_Book1_2_Book1" xfId="299"/>
    <cellStyle name="_KT (2)_5_Book1_3" xfId="300"/>
    <cellStyle name="_KT (2)_5_Book1_3_Book1" xfId="301"/>
    <cellStyle name="_KT (2)_5_Book1_3_DT truong thinh phu" xfId="302"/>
    <cellStyle name="_KT (2)_5_Book1_3_XL4Test5" xfId="303"/>
    <cellStyle name="_KT (2)_5_Book1_4" xfId="304"/>
    <cellStyle name="_KT (2)_5_Book1_BC-QT-WB-dthao" xfId="305"/>
    <cellStyle name="_KT (2)_5_Book1_Book1" xfId="306"/>
    <cellStyle name="_KT (2)_5_Book1_DanhMucDonGiaVTTB_Dien_TAM" xfId="307"/>
    <cellStyle name="_KT (2)_5_Book1_Kiem Tra Don Gia" xfId="309"/>
    <cellStyle name="_KT (2)_5_Book1_khoiluongbdacdoa" xfId="308"/>
    <cellStyle name="_KT (2)_5_Book1_Tong hop 3 tinh (11_5)-TTH-QN-QT" xfId="310"/>
    <cellStyle name="_KT (2)_5_Book1_" xfId="311"/>
    <cellStyle name="_KT (2)_5_CAU Khanh Nam(Thi Cong)" xfId="312"/>
    <cellStyle name="_KT (2)_5_DAU NOI PL-CL TAI PHU LAMHC" xfId="313"/>
    <cellStyle name="_KT (2)_5_Dcdtoan-bcnckt " xfId="314"/>
    <cellStyle name="_KT (2)_5_DN_MTP" xfId="315"/>
    <cellStyle name="_KT (2)_5_Dongia2-2003" xfId="316"/>
    <cellStyle name="_KT (2)_5_Dongia2-2003_DT truong thinh phu" xfId="317"/>
    <cellStyle name="_KT (2)_5_DT truong thinh phu" xfId="318"/>
    <cellStyle name="_KT (2)_5_DTCDT MR.2N110.HOCMON.TDTOAN.CCUNG" xfId="319"/>
    <cellStyle name="_KT (2)_5_DTDuong dong tien -sua tham tra 2009 - luong 650" xfId="320"/>
    <cellStyle name="_KT (2)_5_DU TRU VAT TU" xfId="321"/>
    <cellStyle name="_KT (2)_5_Kiem Tra Don Gia" xfId="323"/>
    <cellStyle name="_KT (2)_5_khoiluongbdacdoa" xfId="322"/>
    <cellStyle name="_KT (2)_5_Lora-tungchau" xfId="324"/>
    <cellStyle name="_KT (2)_5_moi" xfId="325"/>
    <cellStyle name="_KT (2)_5_PGIA-phieu tham tra Kho bac" xfId="326"/>
    <cellStyle name="_KT (2)_5_PT02-02" xfId="327"/>
    <cellStyle name="_KT (2)_5_PT02-02_Book1" xfId="328"/>
    <cellStyle name="_KT (2)_5_PT02-03" xfId="329"/>
    <cellStyle name="_KT (2)_5_PT02-03_Book1" xfId="330"/>
    <cellStyle name="_KT (2)_5_Qt-HT3PQ1(CauKho)" xfId="331"/>
    <cellStyle name="_KT (2)_5_Qt-HT3PQ1(CauKho)_Book1" xfId="332"/>
    <cellStyle name="_KT (2)_5_Qt-HT3PQ1(CauKho)_Don gia quy 3 nam 2003 - Ban Dien Luc" xfId="333"/>
    <cellStyle name="_KT (2)_5_Qt-HT3PQ1(CauKho)_Kiem Tra Don Gia" xfId="334"/>
    <cellStyle name="_KT (2)_5_Qt-HT3PQ1(CauKho)_NC-VL2-2003" xfId="335"/>
    <cellStyle name="_KT (2)_5_Qt-HT3PQ1(CauKho)_NC-VL2-2003_1" xfId="336"/>
    <cellStyle name="_KT (2)_5_Qt-HT3PQ1(CauKho)_XL4Test5" xfId="337"/>
    <cellStyle name="_KT (2)_5_QT-LCTP-AE" xfId="338"/>
    <cellStyle name="_KT (2)_5_Sheet2" xfId="339"/>
    <cellStyle name="_KT (2)_5_TEL OUT 2004" xfId="340"/>
    <cellStyle name="_KT (2)_5_Tong hop 3 tinh (11_5)-TTH-QN-QT" xfId="341"/>
    <cellStyle name="_KT (2)_5_XL4Poppy" xfId="342"/>
    <cellStyle name="_KT (2)_5_XL4Test5" xfId="343"/>
    <cellStyle name="_KT (2)_5_ÿÿÿÿÿ" xfId="344"/>
    <cellStyle name="_KT (2)_5_" xfId="345"/>
    <cellStyle name="_KT (2)_Book1" xfId="346"/>
    <cellStyle name="_KT (2)_Book1_1" xfId="347"/>
    <cellStyle name="_KT (2)_Book1_BC-QT-WB-dthao" xfId="348"/>
    <cellStyle name="_KT (2)_Book1_Book1" xfId="349"/>
    <cellStyle name="_KT (2)_Book1_Kiem Tra Don Gia" xfId="350"/>
    <cellStyle name="_KT (2)_Book1_Kiem Tra Don Gia 2" xfId="351"/>
    <cellStyle name="_KT (2)_Kiem Tra Don Gia" xfId="353"/>
    <cellStyle name="_KT (2)_khoiluongbdacdoa" xfId="352"/>
    <cellStyle name="_KT (2)_Lora-tungchau" xfId="354"/>
    <cellStyle name="_KT (2)_Lora-tungchau_Book1" xfId="355"/>
    <cellStyle name="_KT (2)_Lora-tungchau_Kiem Tra Don Gia" xfId="356"/>
    <cellStyle name="_KT (2)_Lora-tungchau_Kiem Tra Don Gia 2" xfId="357"/>
    <cellStyle name="_KT (2)_PERSONAL" xfId="358"/>
    <cellStyle name="_KT (2)_PERSONAL_Book1" xfId="359"/>
    <cellStyle name="_KT (2)_PERSONAL_HTQ.8 GD1" xfId="360"/>
    <cellStyle name="_KT (2)_PERSONAL_HTQ.8 GD1_Book1" xfId="361"/>
    <cellStyle name="_KT (2)_PERSONAL_HTQ.8 GD1_Don gia quy 3 nam 2003 - Ban Dien Luc" xfId="362"/>
    <cellStyle name="_KT (2)_PERSONAL_HTQ.8 GD1_NC-VL2-2003" xfId="363"/>
    <cellStyle name="_KT (2)_PERSONAL_HTQ.8 GD1_NC-VL2-2003_1" xfId="364"/>
    <cellStyle name="_KT (2)_PERSONAL_HTQ.8 GD1_XL4Test5" xfId="365"/>
    <cellStyle name="_KT (2)_PERSONAL_khoiluongbdacdoa" xfId="366"/>
    <cellStyle name="_KT (2)_PERSONAL_Tong hop KHCB 2001" xfId="367"/>
    <cellStyle name="_KT (2)_PERSONAL_" xfId="368"/>
    <cellStyle name="_KT (2)_Qt-HT3PQ1(CauKho)" xfId="369"/>
    <cellStyle name="_KT (2)_Qt-HT3PQ1(CauKho)_Book1" xfId="370"/>
    <cellStyle name="_KT (2)_Qt-HT3PQ1(CauKho)_Don gia quy 3 nam 2003 - Ban Dien Luc" xfId="371"/>
    <cellStyle name="_KT (2)_Qt-HT3PQ1(CauKho)_Kiem Tra Don Gia" xfId="372"/>
    <cellStyle name="_KT (2)_Qt-HT3PQ1(CauKho)_NC-VL2-2003" xfId="373"/>
    <cellStyle name="_KT (2)_Qt-HT3PQ1(CauKho)_NC-VL2-2003_1" xfId="374"/>
    <cellStyle name="_KT (2)_Qt-HT3PQ1(CauKho)_XL4Test5" xfId="375"/>
    <cellStyle name="_KT (2)_QT-LCTP-AE" xfId="376"/>
    <cellStyle name="_KT (2)_quy luong con lai nam 2004" xfId="377"/>
    <cellStyle name="_KT (2)_TG-TH" xfId="378"/>
    <cellStyle name="_KT (2)_" xfId="379"/>
    <cellStyle name="_KT_TG" xfId="380"/>
    <cellStyle name="_KT_TG_1" xfId="381"/>
    <cellStyle name="_KT_TG_1_BANG TONG HOP TINH HINH THANH QUYET TOAN (MOI I)" xfId="382"/>
    <cellStyle name="_KT_TG_1_BAO CAO KLCT PT2000" xfId="383"/>
    <cellStyle name="_KT_TG_1_BAO CAO PT2000" xfId="384"/>
    <cellStyle name="_KT_TG_1_BAO CAO PT2000_Book1" xfId="385"/>
    <cellStyle name="_KT_TG_1_Bao cao XDCB 2001 - T11 KH dieu chinh 20-11-THAI" xfId="386"/>
    <cellStyle name="_KT_TG_1_BAO GIA NGAY 24-10-08 (co dam)" xfId="387"/>
    <cellStyle name="_KT_TG_1_Biểu KH 5 năm gửi UB sửa biểu VHXH" xfId="388"/>
    <cellStyle name="_KT_TG_1_Book1" xfId="389"/>
    <cellStyle name="_KT_TG_1_Book1_1" xfId="390"/>
    <cellStyle name="_KT_TG_1_Book1_1_Book1" xfId="391"/>
    <cellStyle name="_KT_TG_1_Book1_1_DanhMucDonGiaVTTB_Dien_TAM" xfId="392"/>
    <cellStyle name="_KT_TG_1_Book1_1_khoiluongbdacdoa" xfId="393"/>
    <cellStyle name="_KT_TG_1_Book1_2" xfId="394"/>
    <cellStyle name="_KT_TG_1_Book1_2_Book1" xfId="395"/>
    <cellStyle name="_KT_TG_1_Book1_3" xfId="396"/>
    <cellStyle name="_KT_TG_1_Book1_3_Book1" xfId="397"/>
    <cellStyle name="_KT_TG_1_Book1_3_DT truong thinh phu" xfId="398"/>
    <cellStyle name="_KT_TG_1_Book1_3_XL4Test5" xfId="399"/>
    <cellStyle name="_KT_TG_1_Book1_4" xfId="400"/>
    <cellStyle name="_KT_TG_1_Book1_BC-QT-WB-dthao" xfId="401"/>
    <cellStyle name="_KT_TG_1_Book1_Book1" xfId="402"/>
    <cellStyle name="_KT_TG_1_Book1_DanhMucDonGiaVTTB_Dien_TAM" xfId="403"/>
    <cellStyle name="_KT_TG_1_Book1_Kiem Tra Don Gia" xfId="405"/>
    <cellStyle name="_KT_TG_1_Book1_khoiluongbdacdoa" xfId="404"/>
    <cellStyle name="_KT_TG_1_Book1_Tong hop 3 tinh (11_5)-TTH-QN-QT" xfId="406"/>
    <cellStyle name="_KT_TG_1_Book1_" xfId="407"/>
    <cellStyle name="_KT_TG_1_CAU Khanh Nam(Thi Cong)" xfId="408"/>
    <cellStyle name="_KT_TG_1_DAU NOI PL-CL TAI PHU LAMHC" xfId="409"/>
    <cellStyle name="_KT_TG_1_Dcdtoan-bcnckt " xfId="410"/>
    <cellStyle name="_KT_TG_1_DN_MTP" xfId="411"/>
    <cellStyle name="_KT_TG_1_Dongia2-2003" xfId="412"/>
    <cellStyle name="_KT_TG_1_Dongia2-2003_DT truong thinh phu" xfId="413"/>
    <cellStyle name="_KT_TG_1_DT truong thinh phu" xfId="414"/>
    <cellStyle name="_KT_TG_1_DTCDT MR.2N110.HOCMON.TDTOAN.CCUNG" xfId="415"/>
    <cellStyle name="_KT_TG_1_DTDuong dong tien -sua tham tra 2009 - luong 650" xfId="416"/>
    <cellStyle name="_KT_TG_1_DU TRU VAT TU" xfId="417"/>
    <cellStyle name="_KT_TG_1_Kiem Tra Don Gia" xfId="419"/>
    <cellStyle name="_KT_TG_1_khoiluongbdacdoa" xfId="418"/>
    <cellStyle name="_KT_TG_1_Lora-tungchau" xfId="420"/>
    <cellStyle name="_KT_TG_1_moi" xfId="421"/>
    <cellStyle name="_KT_TG_1_PGIA-phieu tham tra Kho bac" xfId="422"/>
    <cellStyle name="_KT_TG_1_PT02-02" xfId="423"/>
    <cellStyle name="_KT_TG_1_PT02-02_Book1" xfId="424"/>
    <cellStyle name="_KT_TG_1_PT02-03" xfId="425"/>
    <cellStyle name="_KT_TG_1_PT02-03_Book1" xfId="426"/>
    <cellStyle name="_KT_TG_1_Qt-HT3PQ1(CauKho)" xfId="427"/>
    <cellStyle name="_KT_TG_1_Qt-HT3PQ1(CauKho)_Book1" xfId="428"/>
    <cellStyle name="_KT_TG_1_Qt-HT3PQ1(CauKho)_Don gia quy 3 nam 2003 - Ban Dien Luc" xfId="429"/>
    <cellStyle name="_KT_TG_1_Qt-HT3PQ1(CauKho)_Kiem Tra Don Gia" xfId="430"/>
    <cellStyle name="_KT_TG_1_Qt-HT3PQ1(CauKho)_NC-VL2-2003" xfId="431"/>
    <cellStyle name="_KT_TG_1_Qt-HT3PQ1(CauKho)_NC-VL2-2003_1" xfId="432"/>
    <cellStyle name="_KT_TG_1_Qt-HT3PQ1(CauKho)_XL4Test5" xfId="433"/>
    <cellStyle name="_KT_TG_1_QT-LCTP-AE" xfId="434"/>
    <cellStyle name="_KT_TG_1_Sheet2" xfId="435"/>
    <cellStyle name="_KT_TG_1_TEL OUT 2004" xfId="436"/>
    <cellStyle name="_KT_TG_1_Tong hop 3 tinh (11_5)-TTH-QN-QT" xfId="437"/>
    <cellStyle name="_KT_TG_1_XL4Poppy" xfId="438"/>
    <cellStyle name="_KT_TG_1_XL4Test5" xfId="439"/>
    <cellStyle name="_KT_TG_1_ÿÿÿÿÿ" xfId="440"/>
    <cellStyle name="_KT_TG_1_" xfId="441"/>
    <cellStyle name="_KT_TG_2" xfId="442"/>
    <cellStyle name="_KT_TG_2_BANG TONG HOP TINH HINH THANH QUYET TOAN (MOI I)" xfId="443"/>
    <cellStyle name="_KT_TG_2_BAO CAO KLCT PT2000" xfId="444"/>
    <cellStyle name="_KT_TG_2_BAO CAO PT2000" xfId="445"/>
    <cellStyle name="_KT_TG_2_BAO CAO PT2000_Book1" xfId="446"/>
    <cellStyle name="_KT_TG_2_Bao cao XDCB 2001 - T11 KH dieu chinh 20-11-THAI" xfId="447"/>
    <cellStyle name="_KT_TG_2_BAO GIA NGAY 24-10-08 (co dam)" xfId="448"/>
    <cellStyle name="_KT_TG_2_Biểu KH 5 năm gửi UB sửa biểu VHXH" xfId="449"/>
    <cellStyle name="_KT_TG_2_Book1" xfId="450"/>
    <cellStyle name="_KT_TG_2_Book1_1" xfId="451"/>
    <cellStyle name="_KT_TG_2_Book1_1_Book1" xfId="452"/>
    <cellStyle name="_KT_TG_2_Book1_1_DanhMucDonGiaVTTB_Dien_TAM" xfId="453"/>
    <cellStyle name="_KT_TG_2_Book1_1_khoiluongbdacdoa" xfId="454"/>
    <cellStyle name="_KT_TG_2_Book1_2" xfId="455"/>
    <cellStyle name="_KT_TG_2_Book1_2_Book1" xfId="456"/>
    <cellStyle name="_KT_TG_2_Book1_3" xfId="457"/>
    <cellStyle name="_KT_TG_2_Book1_3_Book1" xfId="458"/>
    <cellStyle name="_KT_TG_2_Book1_3_DT truong thinh phu" xfId="459"/>
    <cellStyle name="_KT_TG_2_Book1_3_XL4Test5" xfId="460"/>
    <cellStyle name="_KT_TG_2_Book1_4" xfId="461"/>
    <cellStyle name="_KT_TG_2_Book1_Book1" xfId="462"/>
    <cellStyle name="_KT_TG_2_Book1_DanhMucDonGiaVTTB_Dien_TAM" xfId="463"/>
    <cellStyle name="_KT_TG_2_Book1_Kiem Tra Don Gia" xfId="465"/>
    <cellStyle name="_KT_TG_2_Book1_khoiluongbdacdoa" xfId="464"/>
    <cellStyle name="_KT_TG_2_Book1_Tong hop 3 tinh (11_5)-TTH-QN-QT" xfId="466"/>
    <cellStyle name="_KT_TG_2_Book1_" xfId="467"/>
    <cellStyle name="_KT_TG_2_CAU Khanh Nam(Thi Cong)" xfId="468"/>
    <cellStyle name="_KT_TG_2_DAU NOI PL-CL TAI PHU LAMHC" xfId="469"/>
    <cellStyle name="_KT_TG_2_Dcdtoan-bcnckt " xfId="470"/>
    <cellStyle name="_KT_TG_2_DN_MTP" xfId="471"/>
    <cellStyle name="_KT_TG_2_Dongia2-2003" xfId="472"/>
    <cellStyle name="_KT_TG_2_Dongia2-2003_DT truong thinh phu" xfId="473"/>
    <cellStyle name="_KT_TG_2_DT truong thinh phu" xfId="474"/>
    <cellStyle name="_KT_TG_2_DTCDT MR.2N110.HOCMON.TDTOAN.CCUNG" xfId="475"/>
    <cellStyle name="_KT_TG_2_DTDuong dong tien -sua tham tra 2009 - luong 650" xfId="476"/>
    <cellStyle name="_KT_TG_2_DU TRU VAT TU" xfId="477"/>
    <cellStyle name="_KT_TG_2_Kiem Tra Don Gia" xfId="479"/>
    <cellStyle name="_KT_TG_2_khoiluongbdacdoa" xfId="478"/>
    <cellStyle name="_KT_TG_2_Lora-tungchau" xfId="480"/>
    <cellStyle name="_KT_TG_2_moi" xfId="481"/>
    <cellStyle name="_KT_TG_2_PGIA-phieu tham tra Kho bac" xfId="482"/>
    <cellStyle name="_KT_TG_2_PT02-02" xfId="483"/>
    <cellStyle name="_KT_TG_2_PT02-02_Book1" xfId="484"/>
    <cellStyle name="_KT_TG_2_PT02-03" xfId="485"/>
    <cellStyle name="_KT_TG_2_PT02-03_Book1" xfId="486"/>
    <cellStyle name="_KT_TG_2_Qt-HT3PQ1(CauKho)" xfId="487"/>
    <cellStyle name="_KT_TG_2_Qt-HT3PQ1(CauKho)_Book1" xfId="488"/>
    <cellStyle name="_KT_TG_2_Qt-HT3PQ1(CauKho)_Don gia quy 3 nam 2003 - Ban Dien Luc" xfId="489"/>
    <cellStyle name="_KT_TG_2_Qt-HT3PQ1(CauKho)_Kiem Tra Don Gia" xfId="490"/>
    <cellStyle name="_KT_TG_2_Qt-HT3PQ1(CauKho)_NC-VL2-2003" xfId="491"/>
    <cellStyle name="_KT_TG_2_Qt-HT3PQ1(CauKho)_NC-VL2-2003_1" xfId="492"/>
    <cellStyle name="_KT_TG_2_Qt-HT3PQ1(CauKho)_XL4Test5" xfId="493"/>
    <cellStyle name="_KT_TG_2_QT-LCTP-AE" xfId="494"/>
    <cellStyle name="_KT_TG_2_quy luong con lai nam 2004" xfId="495"/>
    <cellStyle name="_KT_TG_2_Sheet2" xfId="496"/>
    <cellStyle name="_KT_TG_2_TEL OUT 2004" xfId="497"/>
    <cellStyle name="_KT_TG_2_Tong hop 3 tinh (11_5)-TTH-QN-QT" xfId="498"/>
    <cellStyle name="_KT_TG_2_XL4Poppy" xfId="499"/>
    <cellStyle name="_KT_TG_2_XL4Test5" xfId="500"/>
    <cellStyle name="_KT_TG_2_ÿÿÿÿÿ" xfId="501"/>
    <cellStyle name="_KT_TG_2_" xfId="502"/>
    <cellStyle name="_KT_TG_3" xfId="503"/>
    <cellStyle name="_KT_TG_4" xfId="504"/>
    <cellStyle name="_KT_TG_4_Book1" xfId="505"/>
    <cellStyle name="_KT_TG_4_Lora-tungchau" xfId="506"/>
    <cellStyle name="_KT_TG_4_Qt-HT3PQ1(CauKho)" xfId="507"/>
    <cellStyle name="_KT_TG_4_Qt-HT3PQ1(CauKho)_Book1" xfId="508"/>
    <cellStyle name="_KT_TG_4_Qt-HT3PQ1(CauKho)_Don gia quy 3 nam 2003 - Ban Dien Luc" xfId="509"/>
    <cellStyle name="_KT_TG_4_Qt-HT3PQ1(CauKho)_Kiem Tra Don Gia" xfId="510"/>
    <cellStyle name="_KT_TG_4_Qt-HT3PQ1(CauKho)_NC-VL2-2003" xfId="511"/>
    <cellStyle name="_KT_TG_4_Qt-HT3PQ1(CauKho)_NC-VL2-2003_1" xfId="512"/>
    <cellStyle name="_KT_TG_4_Qt-HT3PQ1(CauKho)_XL4Test5" xfId="513"/>
    <cellStyle name="_KT_TG_4_quy luong con lai nam 2004" xfId="514"/>
    <cellStyle name="_KT_TG_4_" xfId="515"/>
    <cellStyle name="_KT_TG_Book1" xfId="516"/>
    <cellStyle name="_KT_TG_DTDuong dong tien -sua tham tra 2009 - luong 650" xfId="517"/>
    <cellStyle name="_KT_TG_quy luong con lai nam 2004" xfId="518"/>
    <cellStyle name="_Kh ql62 (2010) 11-09" xfId="103"/>
    <cellStyle name="_KH.DTC.gd2016-2020 tinh (T2-2015)" xfId="104"/>
    <cellStyle name="_khoiluongbdacdoa" xfId="105"/>
    <cellStyle name="_Lora-tungchau" xfId="519"/>
    <cellStyle name="_Lora-tungchau_Book1" xfId="520"/>
    <cellStyle name="_Lora-tungchau_Kiem Tra Don Gia" xfId="521"/>
    <cellStyle name="_Lora-tungchau_Kiem Tra Don Gia 2" xfId="522"/>
    <cellStyle name="_MauThanTKKT-goi7-DonGia2143(vl t7)" xfId="523"/>
    <cellStyle name="_Nhu cau von ung truoc 2011 Tha h Hoa + Nge An gui TW" xfId="524"/>
    <cellStyle name="_PERSONAL" xfId="525"/>
    <cellStyle name="_PERSONAL_Book1" xfId="526"/>
    <cellStyle name="_PERSONAL_HTQ.8 GD1" xfId="527"/>
    <cellStyle name="_PERSONAL_HTQ.8 GD1_Book1" xfId="528"/>
    <cellStyle name="_PERSONAL_HTQ.8 GD1_Don gia quy 3 nam 2003 - Ban Dien Luc" xfId="529"/>
    <cellStyle name="_PERSONAL_HTQ.8 GD1_NC-VL2-2003" xfId="530"/>
    <cellStyle name="_PERSONAL_HTQ.8 GD1_NC-VL2-2003_1" xfId="531"/>
    <cellStyle name="_PERSONAL_HTQ.8 GD1_XL4Test5" xfId="532"/>
    <cellStyle name="_PERSONAL_khoiluongbdacdoa" xfId="533"/>
    <cellStyle name="_PERSONAL_Tong hop KHCB 2001" xfId="534"/>
    <cellStyle name="_PERSONAL_" xfId="535"/>
    <cellStyle name="_Phu luc kem BC gui VP Bo (18.2)" xfId="536"/>
    <cellStyle name="_Q TOAN  SCTX QL.62 QUI I ( oanh)" xfId="537"/>
    <cellStyle name="_Q TOAN  SCTX QL.62 QUI II ( oanh)" xfId="538"/>
    <cellStyle name="_QT SCTXQL62_QT1 (Cty QL)" xfId="539"/>
    <cellStyle name="_Qt-HT3PQ1(CauKho)" xfId="540"/>
    <cellStyle name="_Qt-HT3PQ1(CauKho)_Book1" xfId="541"/>
    <cellStyle name="_Qt-HT3PQ1(CauKho)_Don gia quy 3 nam 2003 - Ban Dien Luc" xfId="542"/>
    <cellStyle name="_Qt-HT3PQ1(CauKho)_Kiem Tra Don Gia" xfId="543"/>
    <cellStyle name="_Qt-HT3PQ1(CauKho)_NC-VL2-2003" xfId="544"/>
    <cellStyle name="_Qt-HT3PQ1(CauKho)_NC-VL2-2003_1" xfId="545"/>
    <cellStyle name="_Qt-HT3PQ1(CauKho)_XL4Test5" xfId="546"/>
    <cellStyle name="_QT-LCTP-AE" xfId="547"/>
    <cellStyle name="_quy luong con lai nam 2004" xfId="548"/>
    <cellStyle name="_Sheet1" xfId="549"/>
    <cellStyle name="_Sheet2" xfId="550"/>
    <cellStyle name="_TG-TH" xfId="551"/>
    <cellStyle name="_TG-TH_1" xfId="552"/>
    <cellStyle name="_TG-TH_1_BANG TONG HOP TINH HINH THANH QUYET TOAN (MOI I)" xfId="553"/>
    <cellStyle name="_TG-TH_1_BAO CAO KLCT PT2000" xfId="554"/>
    <cellStyle name="_TG-TH_1_BAO CAO PT2000" xfId="555"/>
    <cellStyle name="_TG-TH_1_BAO CAO PT2000_Book1" xfId="556"/>
    <cellStyle name="_TG-TH_1_Bao cao XDCB 2001 - T11 KH dieu chinh 20-11-THAI" xfId="557"/>
    <cellStyle name="_TG-TH_1_BAO GIA NGAY 24-10-08 (co dam)" xfId="558"/>
    <cellStyle name="_TG-TH_1_Biểu KH 5 năm gửi UB sửa biểu VHXH" xfId="559"/>
    <cellStyle name="_TG-TH_1_Book1" xfId="560"/>
    <cellStyle name="_TG-TH_1_Book1_1" xfId="561"/>
    <cellStyle name="_TG-TH_1_Book1_1_Book1" xfId="562"/>
    <cellStyle name="_TG-TH_1_Book1_1_DanhMucDonGiaVTTB_Dien_TAM" xfId="563"/>
    <cellStyle name="_TG-TH_1_Book1_1_khoiluongbdacdoa" xfId="564"/>
    <cellStyle name="_TG-TH_1_Book1_2" xfId="565"/>
    <cellStyle name="_TG-TH_1_Book1_2_Book1" xfId="566"/>
    <cellStyle name="_TG-TH_1_Book1_3" xfId="567"/>
    <cellStyle name="_TG-TH_1_Book1_3_Book1" xfId="568"/>
    <cellStyle name="_TG-TH_1_Book1_3_DT truong thinh phu" xfId="569"/>
    <cellStyle name="_TG-TH_1_Book1_3_XL4Test5" xfId="570"/>
    <cellStyle name="_TG-TH_1_Book1_4" xfId="571"/>
    <cellStyle name="_TG-TH_1_Book1_BC-QT-WB-dthao" xfId="572"/>
    <cellStyle name="_TG-TH_1_Book1_Book1" xfId="573"/>
    <cellStyle name="_TG-TH_1_Book1_DanhMucDonGiaVTTB_Dien_TAM" xfId="574"/>
    <cellStyle name="_TG-TH_1_Book1_Kiem Tra Don Gia" xfId="576"/>
    <cellStyle name="_TG-TH_1_Book1_khoiluongbdacdoa" xfId="575"/>
    <cellStyle name="_TG-TH_1_Book1_Tong hop 3 tinh (11_5)-TTH-QN-QT" xfId="577"/>
    <cellStyle name="_TG-TH_1_Book1_" xfId="578"/>
    <cellStyle name="_TG-TH_1_CAU Khanh Nam(Thi Cong)" xfId="579"/>
    <cellStyle name="_TG-TH_1_DAU NOI PL-CL TAI PHU LAMHC" xfId="580"/>
    <cellStyle name="_TG-TH_1_Dcdtoan-bcnckt " xfId="581"/>
    <cellStyle name="_TG-TH_1_DN_MTP" xfId="582"/>
    <cellStyle name="_TG-TH_1_Dongia2-2003" xfId="583"/>
    <cellStyle name="_TG-TH_1_Dongia2-2003_DT truong thinh phu" xfId="584"/>
    <cellStyle name="_TG-TH_1_DT truong thinh phu" xfId="585"/>
    <cellStyle name="_TG-TH_1_DTCDT MR.2N110.HOCMON.TDTOAN.CCUNG" xfId="586"/>
    <cellStyle name="_TG-TH_1_DTDuong dong tien -sua tham tra 2009 - luong 650" xfId="587"/>
    <cellStyle name="_TG-TH_1_DU TRU VAT TU" xfId="588"/>
    <cellStyle name="_TG-TH_1_Kiem Tra Don Gia" xfId="590"/>
    <cellStyle name="_TG-TH_1_khoiluongbdacdoa" xfId="589"/>
    <cellStyle name="_TG-TH_1_Lora-tungchau" xfId="591"/>
    <cellStyle name="_TG-TH_1_moi" xfId="592"/>
    <cellStyle name="_TG-TH_1_PGIA-phieu tham tra Kho bac" xfId="593"/>
    <cellStyle name="_TG-TH_1_PT02-02" xfId="594"/>
    <cellStyle name="_TG-TH_1_PT02-02_Book1" xfId="595"/>
    <cellStyle name="_TG-TH_1_PT02-03" xfId="596"/>
    <cellStyle name="_TG-TH_1_PT02-03_Book1" xfId="597"/>
    <cellStyle name="_TG-TH_1_Qt-HT3PQ1(CauKho)" xfId="598"/>
    <cellStyle name="_TG-TH_1_Qt-HT3PQ1(CauKho)_Book1" xfId="599"/>
    <cellStyle name="_TG-TH_1_Qt-HT3PQ1(CauKho)_Don gia quy 3 nam 2003 - Ban Dien Luc" xfId="600"/>
    <cellStyle name="_TG-TH_1_Qt-HT3PQ1(CauKho)_Kiem Tra Don Gia" xfId="601"/>
    <cellStyle name="_TG-TH_1_Qt-HT3PQ1(CauKho)_NC-VL2-2003" xfId="602"/>
    <cellStyle name="_TG-TH_1_Qt-HT3PQ1(CauKho)_NC-VL2-2003_1" xfId="603"/>
    <cellStyle name="_TG-TH_1_Qt-HT3PQ1(CauKho)_XL4Test5" xfId="604"/>
    <cellStyle name="_TG-TH_1_QT-LCTP-AE" xfId="605"/>
    <cellStyle name="_TG-TH_1_Sheet2" xfId="606"/>
    <cellStyle name="_TG-TH_1_TEL OUT 2004" xfId="607"/>
    <cellStyle name="_TG-TH_1_Tong hop 3 tinh (11_5)-TTH-QN-QT" xfId="608"/>
    <cellStyle name="_TG-TH_1_XL4Poppy" xfId="609"/>
    <cellStyle name="_TG-TH_1_XL4Test5" xfId="610"/>
    <cellStyle name="_TG-TH_1_ÿÿÿÿÿ" xfId="611"/>
    <cellStyle name="_TG-TH_1_" xfId="612"/>
    <cellStyle name="_TG-TH_2" xfId="613"/>
    <cellStyle name="_TG-TH_2_BANG TONG HOP TINH HINH THANH QUYET TOAN (MOI I)" xfId="614"/>
    <cellStyle name="_TG-TH_2_BAO CAO KLCT PT2000" xfId="615"/>
    <cellStyle name="_TG-TH_2_BAO CAO PT2000" xfId="616"/>
    <cellStyle name="_TG-TH_2_BAO CAO PT2000_Book1" xfId="617"/>
    <cellStyle name="_TG-TH_2_Bao cao XDCB 2001 - T11 KH dieu chinh 20-11-THAI" xfId="618"/>
    <cellStyle name="_TG-TH_2_BAO GIA NGAY 24-10-08 (co dam)" xfId="619"/>
    <cellStyle name="_TG-TH_2_Biểu KH 5 năm gửi UB sửa biểu VHXH" xfId="620"/>
    <cellStyle name="_TG-TH_2_Book1" xfId="621"/>
    <cellStyle name="_TG-TH_2_Book1_1" xfId="622"/>
    <cellStyle name="_TG-TH_2_Book1_1_Book1" xfId="623"/>
    <cellStyle name="_TG-TH_2_Book1_1_DanhMucDonGiaVTTB_Dien_TAM" xfId="624"/>
    <cellStyle name="_TG-TH_2_Book1_1_khoiluongbdacdoa" xfId="625"/>
    <cellStyle name="_TG-TH_2_Book1_2" xfId="626"/>
    <cellStyle name="_TG-TH_2_Book1_2_Book1" xfId="627"/>
    <cellStyle name="_TG-TH_2_Book1_3" xfId="628"/>
    <cellStyle name="_TG-TH_2_Book1_3_Book1" xfId="629"/>
    <cellStyle name="_TG-TH_2_Book1_3_DT truong thinh phu" xfId="630"/>
    <cellStyle name="_TG-TH_2_Book1_3_XL4Test5" xfId="631"/>
    <cellStyle name="_TG-TH_2_Book1_4" xfId="632"/>
    <cellStyle name="_TG-TH_2_Book1_Book1" xfId="633"/>
    <cellStyle name="_TG-TH_2_Book1_DanhMucDonGiaVTTB_Dien_TAM" xfId="634"/>
    <cellStyle name="_TG-TH_2_Book1_Kiem Tra Don Gia" xfId="636"/>
    <cellStyle name="_TG-TH_2_Book1_khoiluongbdacdoa" xfId="635"/>
    <cellStyle name="_TG-TH_2_Book1_Tong hop 3 tinh (11_5)-TTH-QN-QT" xfId="637"/>
    <cellStyle name="_TG-TH_2_Book1_" xfId="638"/>
    <cellStyle name="_TG-TH_2_CAU Khanh Nam(Thi Cong)" xfId="639"/>
    <cellStyle name="_TG-TH_2_DAU NOI PL-CL TAI PHU LAMHC" xfId="640"/>
    <cellStyle name="_TG-TH_2_Dcdtoan-bcnckt " xfId="641"/>
    <cellStyle name="_TG-TH_2_DN_MTP" xfId="642"/>
    <cellStyle name="_TG-TH_2_Dongia2-2003" xfId="643"/>
    <cellStyle name="_TG-TH_2_Dongia2-2003_DT truong thinh phu" xfId="644"/>
    <cellStyle name="_TG-TH_2_DT truong thinh phu" xfId="645"/>
    <cellStyle name="_TG-TH_2_DTCDT MR.2N110.HOCMON.TDTOAN.CCUNG" xfId="646"/>
    <cellStyle name="_TG-TH_2_DTDuong dong tien -sua tham tra 2009 - luong 650" xfId="647"/>
    <cellStyle name="_TG-TH_2_DU TRU VAT TU" xfId="648"/>
    <cellStyle name="_TG-TH_2_Kiem Tra Don Gia" xfId="650"/>
    <cellStyle name="_TG-TH_2_khoiluongbdacdoa" xfId="649"/>
    <cellStyle name="_TG-TH_2_Lora-tungchau" xfId="651"/>
    <cellStyle name="_TG-TH_2_moi" xfId="652"/>
    <cellStyle name="_TG-TH_2_PGIA-phieu tham tra Kho bac" xfId="653"/>
    <cellStyle name="_TG-TH_2_PT02-02" xfId="654"/>
    <cellStyle name="_TG-TH_2_PT02-02_Book1" xfId="655"/>
    <cellStyle name="_TG-TH_2_PT02-03" xfId="656"/>
    <cellStyle name="_TG-TH_2_PT02-03_Book1" xfId="657"/>
    <cellStyle name="_TG-TH_2_Qt-HT3PQ1(CauKho)" xfId="658"/>
    <cellStyle name="_TG-TH_2_Qt-HT3PQ1(CauKho)_Book1" xfId="659"/>
    <cellStyle name="_TG-TH_2_Qt-HT3PQ1(CauKho)_Don gia quy 3 nam 2003 - Ban Dien Luc" xfId="660"/>
    <cellStyle name="_TG-TH_2_Qt-HT3PQ1(CauKho)_Kiem Tra Don Gia" xfId="661"/>
    <cellStyle name="_TG-TH_2_Qt-HT3PQ1(CauKho)_NC-VL2-2003" xfId="662"/>
    <cellStyle name="_TG-TH_2_Qt-HT3PQ1(CauKho)_NC-VL2-2003_1" xfId="663"/>
    <cellStyle name="_TG-TH_2_Qt-HT3PQ1(CauKho)_XL4Test5" xfId="664"/>
    <cellStyle name="_TG-TH_2_QT-LCTP-AE" xfId="665"/>
    <cellStyle name="_TG-TH_2_quy luong con lai nam 2004" xfId="666"/>
    <cellStyle name="_TG-TH_2_Sheet2" xfId="667"/>
    <cellStyle name="_TG-TH_2_TEL OUT 2004" xfId="668"/>
    <cellStyle name="_TG-TH_2_Tong hop 3 tinh (11_5)-TTH-QN-QT" xfId="669"/>
    <cellStyle name="_TG-TH_2_XL4Poppy" xfId="670"/>
    <cellStyle name="_TG-TH_2_XL4Test5" xfId="671"/>
    <cellStyle name="_TG-TH_2_ÿÿÿÿÿ" xfId="672"/>
    <cellStyle name="_TG-TH_2_" xfId="673"/>
    <cellStyle name="_TG-TH_3" xfId="674"/>
    <cellStyle name="_TG-TH_3_Book1" xfId="675"/>
    <cellStyle name="_TG-TH_3_Lora-tungchau" xfId="676"/>
    <cellStyle name="_TG-TH_3_Qt-HT3PQ1(CauKho)" xfId="677"/>
    <cellStyle name="_TG-TH_3_Qt-HT3PQ1(CauKho)_Book1" xfId="678"/>
    <cellStyle name="_TG-TH_3_Qt-HT3PQ1(CauKho)_Don gia quy 3 nam 2003 - Ban Dien Luc" xfId="679"/>
    <cellStyle name="_TG-TH_3_Qt-HT3PQ1(CauKho)_Kiem Tra Don Gia" xfId="680"/>
    <cellStyle name="_TG-TH_3_Qt-HT3PQ1(CauKho)_NC-VL2-2003" xfId="681"/>
    <cellStyle name="_TG-TH_3_Qt-HT3PQ1(CauKho)_NC-VL2-2003_1" xfId="682"/>
    <cellStyle name="_TG-TH_3_Qt-HT3PQ1(CauKho)_XL4Test5" xfId="683"/>
    <cellStyle name="_TG-TH_3_quy luong con lai nam 2004" xfId="684"/>
    <cellStyle name="_TG-TH_3_" xfId="685"/>
    <cellStyle name="_TG-TH_4" xfId="686"/>
    <cellStyle name="_TG-TH_4_Book1" xfId="687"/>
    <cellStyle name="_TG-TH_4_DTDuong dong tien -sua tham tra 2009 - luong 650" xfId="688"/>
    <cellStyle name="_TG-TH_4_quy luong con lai nam 2004" xfId="689"/>
    <cellStyle name="_TKP" xfId="691"/>
    <cellStyle name="_Tong dutoan PP LAHAI" xfId="692"/>
    <cellStyle name="_Tong hop 3 tinh (11_5)-TTH-QN-QT" xfId="693"/>
    <cellStyle name="_Tong hop may cheu nganh 1" xfId="694"/>
    <cellStyle name="_TH KHAI TOAN THU THIEM cac tuyen TT noi" xfId="690"/>
    <cellStyle name="_ung 2011 - 11-6-Thanh hoa-Nghe an" xfId="695"/>
    <cellStyle name="_ung truoc 2011 NSTW Thanh Hoa + Nge An gui Thu 12-5" xfId="696"/>
    <cellStyle name="_ung truoc cua long an (6-5-2010)" xfId="697"/>
    <cellStyle name="_ung von chinh thuc doan kiem tra TAY NAM BO" xfId="698"/>
    <cellStyle name="_Ung von nam 2011 vung TNB - Doan Cong tac (12-5-2010)" xfId="699"/>
    <cellStyle name="_Ung von nam 2011 vung TNB - Doan Cong tac (12-5-2010)_Copy of ghep 3 bieu trinh LD BO 28-6 (TPCP)" xfId="700"/>
    <cellStyle name="_ÿÿÿÿÿ" xfId="701"/>
    <cellStyle name="_ÿÿÿÿÿ_Kh ql62 (2010) 11-09" xfId="702"/>
    <cellStyle name="_" xfId="703"/>
    <cellStyle name="__1" xfId="704"/>
    <cellStyle name="__Bao gia TB Kon Dao 2010" xfId="705"/>
    <cellStyle name="~1" xfId="706"/>
    <cellStyle name="’Ê‰Ý [0.00]_laroux" xfId="707"/>
    <cellStyle name="’Ê‰Ý_laroux" xfId="708"/>
    <cellStyle name="•W?_Format" xfId="709"/>
    <cellStyle name="•W€_¯–ì" xfId="710"/>
    <cellStyle name="•W_¯–ì" xfId="711"/>
    <cellStyle name="W_MARINE" xfId="712"/>
    <cellStyle name="0" xfId="713"/>
    <cellStyle name="0 2" xfId="714"/>
    <cellStyle name="0 2 2" xfId="715"/>
    <cellStyle name="0 3" xfId="716"/>
    <cellStyle name="0 3 2" xfId="717"/>
    <cellStyle name="0 4" xfId="718"/>
    <cellStyle name="0.0" xfId="719"/>
    <cellStyle name="0.0 2" xfId="720"/>
    <cellStyle name="0.0 2 2" xfId="721"/>
    <cellStyle name="0.0 3" xfId="722"/>
    <cellStyle name="0.0 3 2" xfId="723"/>
    <cellStyle name="0.0 4" xfId="724"/>
    <cellStyle name="0.00" xfId="725"/>
    <cellStyle name="0.00 2" xfId="726"/>
    <cellStyle name="0.00 2 2" xfId="727"/>
    <cellStyle name="0.00 3" xfId="728"/>
    <cellStyle name="0.00 3 2" xfId="729"/>
    <cellStyle name="0.00 4" xfId="730"/>
    <cellStyle name="1" xfId="731"/>
    <cellStyle name="1_17 bieu (hung cap nhap)" xfId="732"/>
    <cellStyle name="1_17 bieu (hung cap nhap) 2" xfId="733"/>
    <cellStyle name="1_17 bieu (hung cap nhap) 3" xfId="734"/>
    <cellStyle name="1_2-Ha GiangBB2011-V1" xfId="735"/>
    <cellStyle name="1_50-BB Vung tau 2011" xfId="736"/>
    <cellStyle name="1_52-Long An2011.BB-V1" xfId="737"/>
    <cellStyle name="1_7 noi 48 goi C5 9 vi na" xfId="738"/>
    <cellStyle name="1_BANG KE VAT TU" xfId="739"/>
    <cellStyle name="1_Bao cao doan cong tac cua Bo thang 4-2010" xfId="740"/>
    <cellStyle name="1_Bao cao doan cong tac cua Bo thang 4-2010 2" xfId="741"/>
    <cellStyle name="1_Bao cao giai ngan von dau tu nam 2009 (theo doi)" xfId="742"/>
    <cellStyle name="1_Bao cao giai ngan von dau tu nam 2009 (theo doi) 2" xfId="743"/>
    <cellStyle name="1_Bao cao giai ngan von dau tu nam 2009 (theo doi)_Bao cao doan cong tac cua Bo thang 4-2010" xfId="744"/>
    <cellStyle name="1_Bao cao giai ngan von dau tu nam 2009 (theo doi)_Bao cao doan cong tac cua Bo thang 4-2010 2" xfId="745"/>
    <cellStyle name="1_Bao cao giai ngan von dau tu nam 2009 (theo doi)_Ke hoach 2009 (theo doi) -1" xfId="746"/>
    <cellStyle name="1_Bao cao giai ngan von dau tu nam 2009 (theo doi)_Ke hoach 2009 (theo doi) -1 2" xfId="747"/>
    <cellStyle name="1_Bao cao KP tu chu" xfId="748"/>
    <cellStyle name="1_BAO GIA NGAY 24-10-08 (co dam)" xfId="749"/>
    <cellStyle name="1_Bao gia TB Kon Dao 2010" xfId="750"/>
    <cellStyle name="1_BC 8 thang 2009 ve CT trong diem 5nam" xfId="751"/>
    <cellStyle name="1_BC 8 thang 2009 ve CT trong diem 5nam 2" xfId="752"/>
    <cellStyle name="1_BC 8 thang 2009 ve CT trong diem 5nam_Bao cao doan cong tac cua Bo thang 4-2010" xfId="753"/>
    <cellStyle name="1_BC 8 thang 2009 ve CT trong diem 5nam_Bao cao doan cong tac cua Bo thang 4-2010 2" xfId="754"/>
    <cellStyle name="1_BC 8 thang 2009 ve CT trong diem 5nam_bieu 01" xfId="755"/>
    <cellStyle name="1_BC 8 thang 2009 ve CT trong diem 5nam_bieu 01 2" xfId="756"/>
    <cellStyle name="1_BC 8 thang 2009 ve CT trong diem 5nam_bieu 01_Bao cao doan cong tac cua Bo thang 4-2010" xfId="757"/>
    <cellStyle name="1_BC 8 thang 2009 ve CT trong diem 5nam_bieu 01_Bao cao doan cong tac cua Bo thang 4-2010 2" xfId="758"/>
    <cellStyle name="1_BC nam 2007 (UB)" xfId="759"/>
    <cellStyle name="1_BC nam 2007 (UB) 2" xfId="760"/>
    <cellStyle name="1_BC nam 2007 (UB)_Bao cao doan cong tac cua Bo thang 4-2010" xfId="761"/>
    <cellStyle name="1_BC nam 2007 (UB)_Bao cao doan cong tac cua Bo thang 4-2010 2" xfId="762"/>
    <cellStyle name="1_bieu 1" xfId="763"/>
    <cellStyle name="1_bieu 2" xfId="764"/>
    <cellStyle name="1_bieu 4" xfId="765"/>
    <cellStyle name="1_bieu tong hop" xfId="766"/>
    <cellStyle name="1_Book1" xfId="767"/>
    <cellStyle name="1_Book1_1" xfId="768"/>
    <cellStyle name="1_Book1_1 2" xfId="769"/>
    <cellStyle name="1_Book1_1_VBPL kiểm toán Đầu tư XDCB 2010" xfId="770"/>
    <cellStyle name="1_Book1_Bao cao doan cong tac cua Bo thang 4-2010" xfId="771"/>
    <cellStyle name="1_Book1_Bao cao doan cong tac cua Bo thang 4-2010 2" xfId="772"/>
    <cellStyle name="1_Book1_BL vu" xfId="773"/>
    <cellStyle name="1_Book1_Book1" xfId="774"/>
    <cellStyle name="1_Book1_Book1 2" xfId="775"/>
    <cellStyle name="1_Book1_Gia - Thanh An" xfId="776"/>
    <cellStyle name="1_Book1_VBPL kiểm toán Đầu tư XDCB 2010" xfId="777"/>
    <cellStyle name="1_Book2" xfId="778"/>
    <cellStyle name="1_Book2 2" xfId="779"/>
    <cellStyle name="1_Book2_Bao cao doan cong tac cua Bo thang 4-2010" xfId="780"/>
    <cellStyle name="1_Book2_Bao cao doan cong tac cua Bo thang 4-2010 2" xfId="781"/>
    <cellStyle name="1_Cau thuy dien Ban La (Cu Anh)" xfId="782"/>
    <cellStyle name="1_Copy of ghep 3 bieu trinh LD BO 28-6 (TPCP)" xfId="783"/>
    <cellStyle name="1_Danh sach gui BC thuc hien KH2009" xfId="784"/>
    <cellStyle name="1_Danh sach gui BC thuc hien KH2009 2" xfId="785"/>
    <cellStyle name="1_Danh sach gui BC thuc hien KH2009_Bao cao doan cong tac cua Bo thang 4-2010" xfId="786"/>
    <cellStyle name="1_Danh sach gui BC thuc hien KH2009_Bao cao doan cong tac cua Bo thang 4-2010 2" xfId="787"/>
    <cellStyle name="1_Danh sach gui BC thuc hien KH2009_Ke hoach 2009 (theo doi) -1" xfId="788"/>
    <cellStyle name="1_Danh sach gui BC thuc hien KH2009_Ke hoach 2009 (theo doi) -1 2" xfId="789"/>
    <cellStyle name="1_Don gia Du thau ( XL19)" xfId="790"/>
    <cellStyle name="1_Don gia Du thau ( XL19) 2" xfId="791"/>
    <cellStyle name="1_DT972000" xfId="792"/>
    <cellStyle name="1_dtCau Km3+429,21TL685" xfId="793"/>
    <cellStyle name="1_Dtdchinh2397" xfId="794"/>
    <cellStyle name="1_Du toan 558 (Km17+508.12 - Km 22)" xfId="796"/>
    <cellStyle name="1_du toan lan 3" xfId="797"/>
    <cellStyle name="1_Du thau" xfId="795"/>
    <cellStyle name="1_Gia - Thanh An" xfId="798"/>
    <cellStyle name="1_Gia_VLQL48_duyet " xfId="799"/>
    <cellStyle name="1_GIA-DUTHAUsuaNS" xfId="800"/>
    <cellStyle name="1_KL km 0-km3+300 dieu chinh 4-2008" xfId="807"/>
    <cellStyle name="1_KLNM 1303" xfId="808"/>
    <cellStyle name="1_KlQdinhduyet" xfId="809"/>
    <cellStyle name="1_KH 2007 (theo doi)" xfId="801"/>
    <cellStyle name="1_KH 2007 (theo doi) 2" xfId="802"/>
    <cellStyle name="1_KH 2007 (theo doi)_Bao cao doan cong tac cua Bo thang 4-2010" xfId="803"/>
    <cellStyle name="1_KH 2007 (theo doi)_Bao cao doan cong tac cua Bo thang 4-2010 2" xfId="804"/>
    <cellStyle name="1_Kh ql62 (2010) 11-09" xfId="805"/>
    <cellStyle name="1_khoiluongbdacdoa" xfId="806"/>
    <cellStyle name="1_LuuNgay17-03-2009Đơn KN Cục thuế" xfId="810"/>
    <cellStyle name="1_NTHOC" xfId="811"/>
    <cellStyle name="1_NTHOC 2" xfId="812"/>
    <cellStyle name="1_NTHOC_Tong hop theo doi von TPCP" xfId="813"/>
    <cellStyle name="1_NTHOC_Tong hop theo doi von TPCP 2" xfId="814"/>
    <cellStyle name="1_NTHOC_Tong hop theo doi von TPCP_Bao cao kiem toan kh 2010" xfId="815"/>
    <cellStyle name="1_NTHOC_Tong hop theo doi von TPCP_Bao cao kiem toan kh 2010 2" xfId="816"/>
    <cellStyle name="1_NTHOC_Tong hop theo doi von TPCP_Ke hoach 2010 (theo doi)2" xfId="817"/>
    <cellStyle name="1_NTHOC_Tong hop theo doi von TPCP_Ke hoach 2010 (theo doi)2 2" xfId="818"/>
    <cellStyle name="1_NTHOC_Tong hop theo doi von TPCP_QD UBND tinh" xfId="819"/>
    <cellStyle name="1_NTHOC_Tong hop theo doi von TPCP_QD UBND tinh 2" xfId="820"/>
    <cellStyle name="1_NTHOC_Tong hop theo doi von TPCP_Worksheet in D: My Documents Luc Van ban xu ly Nam 2011 Bao cao ra soat tam ung TPCP" xfId="821"/>
    <cellStyle name="1_NTHOC_Tong hop theo doi von TPCP_Worksheet in D: My Documents Luc Van ban xu ly Nam 2011 Bao cao ra soat tam ung TPCP 2" xfId="822"/>
    <cellStyle name="1_QT Thue GTGT 2008" xfId="823"/>
    <cellStyle name="1_Ra soat Giai ngan 2007 (dang lam)" xfId="824"/>
    <cellStyle name="1_Ra soat Giai ngan 2007 (dang lam) 2" xfId="825"/>
    <cellStyle name="1_TonghopKL_BOY-sual2" xfId="830"/>
    <cellStyle name="1_Theo doi von TPCP (dang lam)" xfId="826"/>
    <cellStyle name="1_Theo doi von TPCP (dang lam) 2" xfId="827"/>
    <cellStyle name="1_Thong ke cong" xfId="828"/>
    <cellStyle name="1_thong ke giao dan sinh" xfId="829"/>
    <cellStyle name="1_TRUNG PMU 5" xfId="831"/>
    <cellStyle name="1_VBPL kiểm toán Đầu tư XDCB 2010" xfId="832"/>
    <cellStyle name="1_ÿÿÿÿÿ" xfId="833"/>
    <cellStyle name="1_ÿÿÿÿÿ 2" xfId="834"/>
    <cellStyle name="1_ÿÿÿÿÿ_Bieu tong hop nhu cau ung 2011 da chon loc -Mien nui" xfId="835"/>
    <cellStyle name="1_ÿÿÿÿÿ_Bieu tong hop nhu cau ung 2011 da chon loc -Mien nui 2" xfId="836"/>
    <cellStyle name="1_ÿÿÿÿÿ_Kh ql62 (2010) 11-09" xfId="837"/>
    <cellStyle name="1_ÿÿÿÿÿ_mau bieu doan giam sat 2010 (version 2)" xfId="838"/>
    <cellStyle name="1_ÿÿÿÿÿ_mau bieu doan giam sat 2010 (version 2) 2" xfId="839"/>
    <cellStyle name="1_ÿÿÿÿÿ_VBPL kiểm toán Đầu tư XDCB 2010" xfId="840"/>
    <cellStyle name="1_" xfId="841"/>
    <cellStyle name="15" xfId="842"/>
    <cellStyle name="18" xfId="843"/>
    <cellStyle name="¹éºÐÀ²_      " xfId="844"/>
    <cellStyle name="2" xfId="845"/>
    <cellStyle name="2_7 noi 48 goi C5 9 vi na" xfId="846"/>
    <cellStyle name="2_BL vu" xfId="847"/>
    <cellStyle name="2_Book1" xfId="848"/>
    <cellStyle name="2_Book1 2" xfId="849"/>
    <cellStyle name="2_Book1_1" xfId="850"/>
    <cellStyle name="2_Book1_Bao cao kiem toan kh 2010" xfId="851"/>
    <cellStyle name="2_Book1_Bao cao kiem toan kh 2010 2" xfId="852"/>
    <cellStyle name="2_Book1_Ke hoach 2010 (theo doi)2" xfId="853"/>
    <cellStyle name="2_Book1_Ke hoach 2010 (theo doi)2 2" xfId="854"/>
    <cellStyle name="2_Book1_QD UBND tinh" xfId="855"/>
    <cellStyle name="2_Book1_QD UBND tinh 2" xfId="856"/>
    <cellStyle name="2_Book1_VBPL kiểm toán Đầu tư XDCB 2010" xfId="857"/>
    <cellStyle name="2_Book1_Worksheet in D: My Documents Luc Van ban xu ly Nam 2011 Bao cao ra soat tam ung TPCP" xfId="858"/>
    <cellStyle name="2_Book1_Worksheet in D: My Documents Luc Van ban xu ly Nam 2011 Bao cao ra soat tam ung TPCP 2" xfId="859"/>
    <cellStyle name="2_Cau thuy dien Ban La (Cu Anh)" xfId="860"/>
    <cellStyle name="2_Dtdchinh2397" xfId="861"/>
    <cellStyle name="2_Du toan 558 (Km17+508.12 - Km 22)" xfId="862"/>
    <cellStyle name="2_Gia_VLQL48_duyet " xfId="863"/>
    <cellStyle name="2_KLNM 1303" xfId="864"/>
    <cellStyle name="2_KlQdinhduyet" xfId="865"/>
    <cellStyle name="2_NTHOC" xfId="866"/>
    <cellStyle name="2_NTHOC 2" xfId="867"/>
    <cellStyle name="2_NTHOC_Tong hop theo doi von TPCP" xfId="868"/>
    <cellStyle name="2_NTHOC_Tong hop theo doi von TPCP 2" xfId="869"/>
    <cellStyle name="2_NTHOC_Tong hop theo doi von TPCP_Bao cao kiem toan kh 2010" xfId="870"/>
    <cellStyle name="2_NTHOC_Tong hop theo doi von TPCP_Bao cao kiem toan kh 2010 2" xfId="871"/>
    <cellStyle name="2_NTHOC_Tong hop theo doi von TPCP_Ke hoach 2010 (theo doi)2" xfId="872"/>
    <cellStyle name="2_NTHOC_Tong hop theo doi von TPCP_Ke hoach 2010 (theo doi)2 2" xfId="873"/>
    <cellStyle name="2_NTHOC_Tong hop theo doi von TPCP_QD UBND tinh" xfId="874"/>
    <cellStyle name="2_NTHOC_Tong hop theo doi von TPCP_QD UBND tinh 2" xfId="875"/>
    <cellStyle name="2_NTHOC_Tong hop theo doi von TPCP_Worksheet in D: My Documents Luc Van ban xu ly Nam 2011 Bao cao ra soat tam ung TPCP" xfId="876"/>
    <cellStyle name="2_NTHOC_Tong hop theo doi von TPCP_Worksheet in D: My Documents Luc Van ban xu ly Nam 2011 Bao cao ra soat tam ung TPCP 2" xfId="877"/>
    <cellStyle name="2_Tong hop theo doi von TPCP" xfId="880"/>
    <cellStyle name="2_Tong hop theo doi von TPCP 2" xfId="881"/>
    <cellStyle name="2_Tong hop theo doi von TPCP_Bao cao kiem toan kh 2010" xfId="882"/>
    <cellStyle name="2_Tong hop theo doi von TPCP_Bao cao kiem toan kh 2010 2" xfId="883"/>
    <cellStyle name="2_Tong hop theo doi von TPCP_Ke hoach 2010 (theo doi)2" xfId="884"/>
    <cellStyle name="2_Tong hop theo doi von TPCP_Ke hoach 2010 (theo doi)2 2" xfId="885"/>
    <cellStyle name="2_Tong hop theo doi von TPCP_QD UBND tinh" xfId="886"/>
    <cellStyle name="2_Tong hop theo doi von TPCP_QD UBND tinh 2" xfId="887"/>
    <cellStyle name="2_Tong hop theo doi von TPCP_Worksheet in D: My Documents Luc Van ban xu ly Nam 2011 Bao cao ra soat tam ung TPCP" xfId="888"/>
    <cellStyle name="2_Tong hop theo doi von TPCP_Worksheet in D: My Documents Luc Van ban xu ly Nam 2011 Bao cao ra soat tam ung TPCP 2" xfId="889"/>
    <cellStyle name="2_Thong ke cong" xfId="878"/>
    <cellStyle name="2_thong ke giao dan sinh" xfId="879"/>
    <cellStyle name="2_TRUNG PMU 5" xfId="890"/>
    <cellStyle name="2_VBPL kiểm toán Đầu tư XDCB 2010" xfId="891"/>
    <cellStyle name="2_ÿÿÿÿÿ" xfId="892"/>
    <cellStyle name="2_ÿÿÿÿÿ_Bieu tong hop nhu cau ung 2011 da chon loc -Mien nui" xfId="893"/>
    <cellStyle name="2_ÿÿÿÿÿ_Bieu tong hop nhu cau ung 2011 da chon loc -Mien nui 2" xfId="894"/>
    <cellStyle name="2_ÿÿÿÿÿ_mau bieu doan giam sat 2010 (version 2)" xfId="895"/>
    <cellStyle name="2_ÿÿÿÿÿ_mau bieu doan giam sat 2010 (version 2) 2" xfId="896"/>
    <cellStyle name="20" xfId="897"/>
    <cellStyle name="20% - Accent1 2" xfId="898"/>
    <cellStyle name="20% - Accent1 3" xfId="899"/>
    <cellStyle name="20% - Accent2 2" xfId="900"/>
    <cellStyle name="20% - Accent2 3" xfId="901"/>
    <cellStyle name="20% - Accent3 2" xfId="902"/>
    <cellStyle name="20% - Accent3 3" xfId="903"/>
    <cellStyle name="20% - Accent4 2" xfId="904"/>
    <cellStyle name="20% - Accent4 3" xfId="905"/>
    <cellStyle name="20% - Accent5 2" xfId="906"/>
    <cellStyle name="20% - Accent5 3" xfId="907"/>
    <cellStyle name="20% - Accent6 2" xfId="908"/>
    <cellStyle name="20% - Accent6 3" xfId="909"/>
    <cellStyle name="20% - Nhấn1" xfId="910"/>
    <cellStyle name="20% - Nhấn2" xfId="911"/>
    <cellStyle name="20% - Nhấn3" xfId="912"/>
    <cellStyle name="20% - Nhấn4" xfId="913"/>
    <cellStyle name="20% - Nhấn5" xfId="914"/>
    <cellStyle name="20% - Nhấn6" xfId="915"/>
    <cellStyle name="-2001" xfId="916"/>
    <cellStyle name="3" xfId="917"/>
    <cellStyle name="3_7 noi 48 goi C5 9 vi na" xfId="918"/>
    <cellStyle name="3_Book1" xfId="919"/>
    <cellStyle name="3_Book1_1" xfId="920"/>
    <cellStyle name="3_Cau thuy dien Ban La (Cu Anh)" xfId="921"/>
    <cellStyle name="3_Dtdchinh2397" xfId="922"/>
    <cellStyle name="3_Du toan 558 (Km17+508.12 - Km 22)" xfId="923"/>
    <cellStyle name="3_Gia_VLQL48_duyet " xfId="924"/>
    <cellStyle name="3_KLNM 1303" xfId="925"/>
    <cellStyle name="3_KlQdinhduyet" xfId="926"/>
    <cellStyle name="3_Thong ke cong" xfId="927"/>
    <cellStyle name="3_thong ke giao dan sinh" xfId="928"/>
    <cellStyle name="3_VBPL kiểm toán Đầu tư XDCB 2010" xfId="929"/>
    <cellStyle name="3_ÿÿÿÿÿ" xfId="930"/>
    <cellStyle name="4" xfId="931"/>
    <cellStyle name="4_7 noi 48 goi C5 9 vi na" xfId="932"/>
    <cellStyle name="4_Book1" xfId="933"/>
    <cellStyle name="4_Book1_1" xfId="934"/>
    <cellStyle name="4_Cau thuy dien Ban La (Cu Anh)" xfId="935"/>
    <cellStyle name="4_Dtdchinh2397" xfId="936"/>
    <cellStyle name="4_Du toan 558 (Km17+508.12 - Km 22)" xfId="937"/>
    <cellStyle name="4_Gia_VLQL48_duyet " xfId="938"/>
    <cellStyle name="4_KLNM 1303" xfId="939"/>
    <cellStyle name="4_KlQdinhduyet" xfId="940"/>
    <cellStyle name="4_Thong ke cong" xfId="941"/>
    <cellStyle name="4_thong ke giao dan sinh" xfId="942"/>
    <cellStyle name="4_ÿÿÿÿÿ" xfId="943"/>
    <cellStyle name="40% - Accent1 2" xfId="944"/>
    <cellStyle name="40% - Accent1 3" xfId="945"/>
    <cellStyle name="40% - Accent2 2" xfId="946"/>
    <cellStyle name="40% - Accent2 3" xfId="947"/>
    <cellStyle name="40% - Accent3 2" xfId="948"/>
    <cellStyle name="40% - Accent3 3" xfId="949"/>
    <cellStyle name="40% - Accent4 2" xfId="950"/>
    <cellStyle name="40% - Accent4 3" xfId="951"/>
    <cellStyle name="40% - Accent5 2" xfId="952"/>
    <cellStyle name="40% - Accent5 3" xfId="953"/>
    <cellStyle name="40% - Accent6 2" xfId="954"/>
    <cellStyle name="40% - Accent6 3" xfId="955"/>
    <cellStyle name="40% - Nhấn1" xfId="956"/>
    <cellStyle name="40% - Nhấn2" xfId="957"/>
    <cellStyle name="40% - Nhấn3" xfId="958"/>
    <cellStyle name="40% - Nhấn4" xfId="959"/>
    <cellStyle name="40% - Nhấn5" xfId="960"/>
    <cellStyle name="40% - Nhấn6" xfId="961"/>
    <cellStyle name="6" xfId="962"/>
    <cellStyle name="6_Bieu mau ung 2011-Mien Trung-TPCP-11-6" xfId="963"/>
    <cellStyle name="6_Copy of ghep 3 bieu trinh LD BO 28-6 (TPCP)" xfId="964"/>
    <cellStyle name="6_DTDuong dong tien -sua tham tra 2009 - luong 650" xfId="965"/>
    <cellStyle name="6_Nhu cau tam ung NSNN&amp;TPCP&amp;ODA theo tieu chi cua Bo (CV410_BKH-TH)_vung Tay Nguyen (11.6.2010)" xfId="966"/>
    <cellStyle name="60% - Accent1 2" xfId="967"/>
    <cellStyle name="60% - Accent1 3" xfId="968"/>
    <cellStyle name="60% - Accent2 2" xfId="969"/>
    <cellStyle name="60% - Accent2 3" xfId="970"/>
    <cellStyle name="60% - Accent3 2" xfId="971"/>
    <cellStyle name="60% - Accent3 3" xfId="972"/>
    <cellStyle name="60% - Accent4 2" xfId="973"/>
    <cellStyle name="60% - Accent4 3" xfId="974"/>
    <cellStyle name="60% - Accent5 2" xfId="975"/>
    <cellStyle name="60% - Accent5 3" xfId="976"/>
    <cellStyle name="60% - Accent6 2" xfId="977"/>
    <cellStyle name="60% - Accent6 3" xfId="978"/>
    <cellStyle name="60% - Nhấn1" xfId="979"/>
    <cellStyle name="60% - Nhấn2" xfId="980"/>
    <cellStyle name="60% - Nhấn3" xfId="981"/>
    <cellStyle name="60% - Nhấn4" xfId="982"/>
    <cellStyle name="60% - Nhấn5" xfId="983"/>
    <cellStyle name="60% - Nhấn6" xfId="984"/>
    <cellStyle name="9" xfId="985"/>
    <cellStyle name="Accent1 2" xfId="986"/>
    <cellStyle name="Accent1 3" xfId="987"/>
    <cellStyle name="Accent2 2" xfId="988"/>
    <cellStyle name="Accent2 3" xfId="989"/>
    <cellStyle name="Accent3 2" xfId="990"/>
    <cellStyle name="Accent3 3" xfId="991"/>
    <cellStyle name="Accent4 2" xfId="992"/>
    <cellStyle name="Accent4 3" xfId="993"/>
    <cellStyle name="Accent5 2" xfId="994"/>
    <cellStyle name="Accent5 3" xfId="995"/>
    <cellStyle name="Accent6 2" xfId="996"/>
    <cellStyle name="Accent6 3" xfId="997"/>
    <cellStyle name="ÅëÈ­ [0]_      " xfId="998"/>
    <cellStyle name="AeE­ [0]_INQUIRY ¿?¾÷AßAø " xfId="999"/>
    <cellStyle name="ÅëÈ­ [0]_L601CPT" xfId="1000"/>
    <cellStyle name="ÅëÈ­_      " xfId="1001"/>
    <cellStyle name="AeE­_INQUIRY ¿?¾÷AßAø " xfId="1002"/>
    <cellStyle name="ÅëÈ­_L601CPT" xfId="1003"/>
    <cellStyle name="args.style" xfId="1004"/>
    <cellStyle name="at" xfId="1005"/>
    <cellStyle name="ÄÞ¸¶ [0]_      " xfId="1006"/>
    <cellStyle name="AÞ¸¶ [0]_INQUIRY ¿?¾÷AßAø " xfId="1007"/>
    <cellStyle name="ÄÞ¸¶ [0]_L601CPT" xfId="1008"/>
    <cellStyle name="ÄÞ¸¶_      " xfId="1009"/>
    <cellStyle name="AÞ¸¶_INQUIRY ¿?¾÷AßAø " xfId="1010"/>
    <cellStyle name="ÄÞ¸¶_L601CPT" xfId="1011"/>
    <cellStyle name="AutoFormat Options" xfId="1012"/>
    <cellStyle name="AutoFormat-Optionen" xfId="1013"/>
    <cellStyle name="AutoFormat-Optionen 2" xfId="1014"/>
    <cellStyle name="AutoFormat-Optionen 2 2" xfId="4"/>
    <cellStyle name="AutoFormat-Optionen 3" xfId="1015"/>
    <cellStyle name="AutoFormat-Optionen 4" xfId="2267"/>
    <cellStyle name="AutoFormat-Optionen_2. Du toan chi tiet nam 2018" xfId="1016"/>
    <cellStyle name="Bad 2" xfId="1017"/>
    <cellStyle name="Bad 3" xfId="1018"/>
    <cellStyle name="Body" xfId="1019"/>
    <cellStyle name="C?AØ_¿?¾÷CoE² " xfId="1020"/>
    <cellStyle name="C~1" xfId="1021"/>
    <cellStyle name="Ç¥ÁØ_      " xfId="1022"/>
    <cellStyle name="C￥AØ_¿μ¾÷CoE² " xfId="1023"/>
    <cellStyle name="Ç¥ÁØ_±¸¹Ì´ëÃ¥" xfId="1024"/>
    <cellStyle name="C￥AØ_Sheet1_¿μ¾÷CoE² " xfId="1025"/>
    <cellStyle name="Ç¥ÁØ_ÿÿÿÿÿÿ_4_ÃÑÇÕ°è " xfId="1026"/>
    <cellStyle name="Calc Currency (0)" xfId="1027"/>
    <cellStyle name="Calc Currency (2)" xfId="1028"/>
    <cellStyle name="Calc Percent (0)" xfId="1029"/>
    <cellStyle name="Calc Percent (1)" xfId="1030"/>
    <cellStyle name="Calc Percent (2)" xfId="1031"/>
    <cellStyle name="Calc Units (0)" xfId="1032"/>
    <cellStyle name="Calc Units (1)" xfId="1033"/>
    <cellStyle name="Calc Units (2)" xfId="1034"/>
    <cellStyle name="Calculation 2" xfId="1035"/>
    <cellStyle name="Calculation 2 2" xfId="1036"/>
    <cellStyle name="Calculation 3" xfId="1037"/>
    <cellStyle name="category" xfId="1038"/>
    <cellStyle name="Cerrency_Sheet2_XANGDAU" xfId="1039"/>
    <cellStyle name="Co?ma_Sheet1" xfId="1048"/>
    <cellStyle name="Comma" xfId="1" builtinId="3"/>
    <cellStyle name="Comma  - Style1" xfId="1049"/>
    <cellStyle name="Comma  - Style2" xfId="1050"/>
    <cellStyle name="Comma  - Style3" xfId="1051"/>
    <cellStyle name="Comma  - Style4" xfId="1052"/>
    <cellStyle name="Comma  - Style5" xfId="1053"/>
    <cellStyle name="Comma  - Style6" xfId="1054"/>
    <cellStyle name="Comma  - Style7" xfId="1055"/>
    <cellStyle name="Comma  - Style8" xfId="1056"/>
    <cellStyle name="Comma [0] 2" xfId="1057"/>
    <cellStyle name="Comma [0] 2 10" xfId="2243"/>
    <cellStyle name="Comma [0] 3" xfId="1058"/>
    <cellStyle name="Comma [0] 4" xfId="1059"/>
    <cellStyle name="Comma [0] 5" xfId="1060"/>
    <cellStyle name="Comma [0] 8 2" xfId="2244"/>
    <cellStyle name="Comma [00]" xfId="1061"/>
    <cellStyle name="Comma 10" xfId="1062"/>
    <cellStyle name="Comma 10 10" xfId="1063"/>
    <cellStyle name="Comma 10 2" xfId="2"/>
    <cellStyle name="Comma 10 2 2" xfId="1064"/>
    <cellStyle name="Comma 10 3" xfId="7"/>
    <cellStyle name="Comma 11" xfId="1065"/>
    <cellStyle name="Comma 12" xfId="1066"/>
    <cellStyle name="Comma 13" xfId="1067"/>
    <cellStyle name="Comma 14" xfId="1068"/>
    <cellStyle name="Comma 14 3" xfId="2245"/>
    <cellStyle name="Comma 15" xfId="1069"/>
    <cellStyle name="Comma 16" xfId="1070"/>
    <cellStyle name="Comma 16 2" xfId="1071"/>
    <cellStyle name="Comma 16 3" xfId="2271"/>
    <cellStyle name="Comma 16 3 3 2 2" xfId="2246"/>
    <cellStyle name="Comma 17" xfId="1072"/>
    <cellStyle name="Comma 18" xfId="1073"/>
    <cellStyle name="Comma 19" xfId="1074"/>
    <cellStyle name="Comma 2" xfId="1075"/>
    <cellStyle name="Comma 2 2" xfId="1076"/>
    <cellStyle name="Comma 2 2 2 10" xfId="2258"/>
    <cellStyle name="Comma 2 28" xfId="1077"/>
    <cellStyle name="Comma 2 3" xfId="1078"/>
    <cellStyle name="Comma 2 3 2" xfId="1079"/>
    <cellStyle name="Comma 2 3 3" xfId="1080"/>
    <cellStyle name="Comma 2 4" xfId="1081"/>
    <cellStyle name="Comma 2 5" xfId="1082"/>
    <cellStyle name="Comma 2_bieu 1" xfId="1083"/>
    <cellStyle name="Comma 20" xfId="1084"/>
    <cellStyle name="Comma 20 2" xfId="1085"/>
    <cellStyle name="Comma 21" xfId="1086"/>
    <cellStyle name="Comma 21 2" xfId="1087"/>
    <cellStyle name="Comma 21 2 2" xfId="1088"/>
    <cellStyle name="Comma 21 3" xfId="1089"/>
    <cellStyle name="Comma 21 3 2" xfId="1090"/>
    <cellStyle name="Comma 21 4" xfId="1091"/>
    <cellStyle name="Comma 21 4 2" xfId="1092"/>
    <cellStyle name="Comma 21 5" xfId="1093"/>
    <cellStyle name="Comma 21 6" xfId="1094"/>
    <cellStyle name="Comma 22" xfId="1095"/>
    <cellStyle name="Comma 22 2" xfId="1096"/>
    <cellStyle name="Comma 22 3" xfId="1097"/>
    <cellStyle name="Comma 23" xfId="1098"/>
    <cellStyle name="Comma 23 2" xfId="1099"/>
    <cellStyle name="Comma 24" xfId="1100"/>
    <cellStyle name="Comma 25" xfId="1101"/>
    <cellStyle name="Comma 25 2" xfId="1102"/>
    <cellStyle name="Comma 26" xfId="1103"/>
    <cellStyle name="Comma 27" xfId="1104"/>
    <cellStyle name="Comma 28" xfId="1105"/>
    <cellStyle name="Comma 29" xfId="1106"/>
    <cellStyle name="Comma 3" xfId="1107"/>
    <cellStyle name="Comma 3 2" xfId="1108"/>
    <cellStyle name="Comma 3 3" xfId="1109"/>
    <cellStyle name="Comma 3_VBPL kiểm toán Đầu tư XDCB 2010" xfId="1110"/>
    <cellStyle name="Comma 30" xfId="1111"/>
    <cellStyle name="Comma 31" xfId="2255"/>
    <cellStyle name="Comma 32" xfId="2257"/>
    <cellStyle name="Comma 33" xfId="2263"/>
    <cellStyle name="Comma 4" xfId="1112"/>
    <cellStyle name="Comma 4 2" xfId="1113"/>
    <cellStyle name="Comma 4 20" xfId="1114"/>
    <cellStyle name="Comma 4_Bieu mau KH 2011 (gui Vu DP)" xfId="1115"/>
    <cellStyle name="Comma 5" xfId="1116"/>
    <cellStyle name="Comma 5 2" xfId="1117"/>
    <cellStyle name="Comma 53 2" xfId="2247"/>
    <cellStyle name="Comma 6" xfId="1118"/>
    <cellStyle name="Comma 6 2" xfId="1119"/>
    <cellStyle name="Comma 7" xfId="1120"/>
    <cellStyle name="Comma 8" xfId="1121"/>
    <cellStyle name="Comma 8 2" xfId="1122"/>
    <cellStyle name="Comma 9" xfId="1123"/>
    <cellStyle name="comma zerodec" xfId="1124"/>
    <cellStyle name="Comma0" xfId="1125"/>
    <cellStyle name="Comma0 - Modelo1" xfId="1126"/>
    <cellStyle name="Comma0 - Style1" xfId="1127"/>
    <cellStyle name="Comma0 2" xfId="1128"/>
    <cellStyle name="Comma0 3" xfId="1129"/>
    <cellStyle name="Comma0 4" xfId="1130"/>
    <cellStyle name="Comma0_Book1" xfId="1131"/>
    <cellStyle name="Comma1 - Modelo2" xfId="1132"/>
    <cellStyle name="Comma1 - Style2" xfId="1133"/>
    <cellStyle name="cong" xfId="1134"/>
    <cellStyle name="Copied" xfId="1135"/>
    <cellStyle name="Cࡵrrency_Sheet1_PRODUCTĠ" xfId="1136"/>
    <cellStyle name="Currency [00]" xfId="1137"/>
    <cellStyle name="Currency 2" xfId="1138"/>
    <cellStyle name="Currency 3" xfId="1139"/>
    <cellStyle name="Currency0" xfId="1140"/>
    <cellStyle name="Currency0 2" xfId="1141"/>
    <cellStyle name="Currency0 2 2" xfId="1142"/>
    <cellStyle name="Currency0 2 3" xfId="1143"/>
    <cellStyle name="Currency0 2 4" xfId="1144"/>
    <cellStyle name="Currency0 2_Khoi cong moi 1" xfId="1145"/>
    <cellStyle name="Currency0 3" xfId="1146"/>
    <cellStyle name="Currency0 4" xfId="1147"/>
    <cellStyle name="Currency0 5" xfId="1148"/>
    <cellStyle name="Currency0 6" xfId="1149"/>
    <cellStyle name="Currency0_Book1" xfId="1150"/>
    <cellStyle name="Currency1" xfId="1151"/>
    <cellStyle name="Check Cell 2" xfId="1040"/>
    <cellStyle name="Check Cell 3" xfId="1041"/>
    <cellStyle name="Chi phÝ kh¸c_Book1" xfId="1042"/>
    <cellStyle name="chu" xfId="1043"/>
    <cellStyle name="CHUONG" xfId="1044"/>
    <cellStyle name="CHUONG 2" xfId="1045"/>
    <cellStyle name="CHUONG 2 2" xfId="1046"/>
    <cellStyle name="CHUONG 3" xfId="1047"/>
    <cellStyle name="D1" xfId="1152"/>
    <cellStyle name="Date" xfId="1153"/>
    <cellStyle name="Date 2" xfId="1154"/>
    <cellStyle name="Date 3" xfId="1155"/>
    <cellStyle name="Date Short" xfId="1156"/>
    <cellStyle name="Date_17 bieu (hung cap nhap)" xfId="1157"/>
    <cellStyle name="DAUDE" xfId="1162"/>
    <cellStyle name="Decimal" xfId="1167"/>
    <cellStyle name="Decimal 2" xfId="1168"/>
    <cellStyle name="Decimal 3" xfId="1169"/>
    <cellStyle name="Decimal 4" xfId="1170"/>
    <cellStyle name="DELTA" xfId="1171"/>
    <cellStyle name="Dezimal [0]_35ERI8T2gbIEMixb4v26icuOo" xfId="1172"/>
    <cellStyle name="Dezimal_35ERI8T2gbIEMixb4v26icuOo" xfId="1173"/>
    <cellStyle name="Dg" xfId="1174"/>
    <cellStyle name="Dgia" xfId="1175"/>
    <cellStyle name="Dgia 2" xfId="1176"/>
    <cellStyle name="Dia" xfId="1177"/>
    <cellStyle name="Dollar (zero dec)" xfId="1178"/>
    <cellStyle name="Don gia" xfId="1179"/>
    <cellStyle name="DuToanBXD" xfId="1180"/>
    <cellStyle name="DuToanBXD 2" xfId="1181"/>
    <cellStyle name="Dziesi?tny [0]_Invoices2001Slovakia" xfId="1182"/>
    <cellStyle name="Dziesi?tny_Invoices2001Slovakia" xfId="1183"/>
    <cellStyle name="Dziesietny [0]_Invoices2001Slovakia" xfId="1184"/>
    <cellStyle name="Dziesiętny [0]_Invoices2001Slovakia" xfId="1185"/>
    <cellStyle name="Dziesietny [0]_Invoices2001Slovakia_01_Nha so 1_Dien" xfId="1186"/>
    <cellStyle name="Dziesiętny [0]_Invoices2001Slovakia_01_Nha so 1_Dien" xfId="1187"/>
    <cellStyle name="Dziesietny [0]_Invoices2001Slovakia_10_Nha so 10_Dien1" xfId="1188"/>
    <cellStyle name="Dziesiętny [0]_Invoices2001Slovakia_10_Nha so 10_Dien1" xfId="1189"/>
    <cellStyle name="Dziesietny [0]_Invoices2001Slovakia_Book1" xfId="1190"/>
    <cellStyle name="Dziesiętny [0]_Invoices2001Slovakia_Book1" xfId="1191"/>
    <cellStyle name="Dziesietny [0]_Invoices2001Slovakia_Book1_1" xfId="1192"/>
    <cellStyle name="Dziesiętny [0]_Invoices2001Slovakia_Book1_1" xfId="1193"/>
    <cellStyle name="Dziesietny [0]_Invoices2001Slovakia_Book1_1_Book1" xfId="1194"/>
    <cellStyle name="Dziesiętny [0]_Invoices2001Slovakia_Book1_1_Book1" xfId="1195"/>
    <cellStyle name="Dziesietny [0]_Invoices2001Slovakia_Book1_2" xfId="1196"/>
    <cellStyle name="Dziesiętny [0]_Invoices2001Slovakia_Book1_2" xfId="1197"/>
    <cellStyle name="Dziesietny [0]_Invoices2001Slovakia_Book1_Nhu cau von ung truoc 2011 Tha h Hoa + Nge An gui TW" xfId="1198"/>
    <cellStyle name="Dziesiętny [0]_Invoices2001Slovakia_Book1_Nhu cau von ung truoc 2011 Tha h Hoa + Nge An gui TW" xfId="1199"/>
    <cellStyle name="Dziesietny [0]_Invoices2001Slovakia_Book1_Tong hop Cac tuyen(9-1-06)" xfId="1200"/>
    <cellStyle name="Dziesiętny [0]_Invoices2001Slovakia_Book1_Tong hop Cac tuyen(9-1-06)" xfId="1201"/>
    <cellStyle name="Dziesietny [0]_Invoices2001Slovakia_Book1_ung 2011 - 11-6-Thanh hoa-Nghe an" xfId="1202"/>
    <cellStyle name="Dziesiętny [0]_Invoices2001Slovakia_Book1_ung 2011 - 11-6-Thanh hoa-Nghe an" xfId="1203"/>
    <cellStyle name="Dziesietny [0]_Invoices2001Slovakia_Book1_ung truoc 2011 NSTW Thanh Hoa + Nge An gui Thu 12-5" xfId="1204"/>
    <cellStyle name="Dziesiętny [0]_Invoices2001Slovakia_Book1_ung truoc 2011 NSTW Thanh Hoa + Nge An gui Thu 12-5" xfId="1205"/>
    <cellStyle name="Dziesietny [0]_Invoices2001Slovakia_d-uong+TDT" xfId="1206"/>
    <cellStyle name="Dziesiętny [0]_Invoices2001Slovakia_Nhµ ®Ó xe" xfId="1207"/>
    <cellStyle name="Dziesietny [0]_Invoices2001Slovakia_Nha bao ve(28-7-05)" xfId="1208"/>
    <cellStyle name="Dziesiętny [0]_Invoices2001Slovakia_Nha bao ve(28-7-05)" xfId="1209"/>
    <cellStyle name="Dziesietny [0]_Invoices2001Slovakia_NHA de xe nguyen du" xfId="1210"/>
    <cellStyle name="Dziesiętny [0]_Invoices2001Slovakia_NHA de xe nguyen du" xfId="1211"/>
    <cellStyle name="Dziesietny [0]_Invoices2001Slovakia_Nhalamviec VTC(25-1-05)" xfId="1212"/>
    <cellStyle name="Dziesiętny [0]_Invoices2001Slovakia_Nhalamviec VTC(25-1-05)" xfId="1213"/>
    <cellStyle name="Dziesietny [0]_Invoices2001Slovakia_Nhu cau von ung truoc 2011 Tha h Hoa + Nge An gui TW" xfId="1214"/>
    <cellStyle name="Dziesiętny [0]_Invoices2001Slovakia_TDT KHANH HOA" xfId="1215"/>
    <cellStyle name="Dziesietny [0]_Invoices2001Slovakia_TDT KHANH HOA_Tong hop Cac tuyen(9-1-06)" xfId="1216"/>
    <cellStyle name="Dziesiętny [0]_Invoices2001Slovakia_TDT KHANH HOA_Tong hop Cac tuyen(9-1-06)" xfId="1217"/>
    <cellStyle name="Dziesietny [0]_Invoices2001Slovakia_TDT quangngai" xfId="1218"/>
    <cellStyle name="Dziesiętny [0]_Invoices2001Slovakia_TDT quangngai" xfId="1219"/>
    <cellStyle name="Dziesietny [0]_Invoices2001Slovakia_TMDT(10-5-06)" xfId="1220"/>
    <cellStyle name="Dziesietny_Invoices2001Slovakia" xfId="1221"/>
    <cellStyle name="Dziesiętny_Invoices2001Slovakia" xfId="1222"/>
    <cellStyle name="Dziesietny_Invoices2001Slovakia_01_Nha so 1_Dien" xfId="1223"/>
    <cellStyle name="Dziesiętny_Invoices2001Slovakia_01_Nha so 1_Dien" xfId="1224"/>
    <cellStyle name="Dziesietny_Invoices2001Slovakia_10_Nha so 10_Dien1" xfId="1225"/>
    <cellStyle name="Dziesiętny_Invoices2001Slovakia_10_Nha so 10_Dien1" xfId="1226"/>
    <cellStyle name="Dziesietny_Invoices2001Slovakia_Book1" xfId="1227"/>
    <cellStyle name="Dziesiętny_Invoices2001Slovakia_Book1" xfId="1228"/>
    <cellStyle name="Dziesietny_Invoices2001Slovakia_Book1_1" xfId="1229"/>
    <cellStyle name="Dziesiętny_Invoices2001Slovakia_Book1_1" xfId="1230"/>
    <cellStyle name="Dziesietny_Invoices2001Slovakia_Book1_1_Book1" xfId="1231"/>
    <cellStyle name="Dziesiętny_Invoices2001Slovakia_Book1_1_Book1" xfId="1232"/>
    <cellStyle name="Dziesietny_Invoices2001Slovakia_Book1_2" xfId="1233"/>
    <cellStyle name="Dziesiętny_Invoices2001Slovakia_Book1_2" xfId="1234"/>
    <cellStyle name="Dziesietny_Invoices2001Slovakia_Book1_Nhu cau von ung truoc 2011 Tha h Hoa + Nge An gui TW" xfId="1235"/>
    <cellStyle name="Dziesiętny_Invoices2001Slovakia_Book1_Nhu cau von ung truoc 2011 Tha h Hoa + Nge An gui TW" xfId="1236"/>
    <cellStyle name="Dziesietny_Invoices2001Slovakia_Book1_Tong hop Cac tuyen(9-1-06)" xfId="1237"/>
    <cellStyle name="Dziesiętny_Invoices2001Slovakia_Book1_Tong hop Cac tuyen(9-1-06)" xfId="1238"/>
    <cellStyle name="Dziesietny_Invoices2001Slovakia_Book1_ung 2011 - 11-6-Thanh hoa-Nghe an" xfId="1239"/>
    <cellStyle name="Dziesiętny_Invoices2001Slovakia_Book1_ung 2011 - 11-6-Thanh hoa-Nghe an" xfId="1240"/>
    <cellStyle name="Dziesietny_Invoices2001Slovakia_Book1_ung truoc 2011 NSTW Thanh Hoa + Nge An gui Thu 12-5" xfId="1241"/>
    <cellStyle name="Dziesiętny_Invoices2001Slovakia_Book1_ung truoc 2011 NSTW Thanh Hoa + Nge An gui Thu 12-5" xfId="1242"/>
    <cellStyle name="Dziesietny_Invoices2001Slovakia_d-uong+TDT" xfId="1243"/>
    <cellStyle name="Dziesiętny_Invoices2001Slovakia_Nhµ ®Ó xe" xfId="1244"/>
    <cellStyle name="Dziesietny_Invoices2001Slovakia_Nha bao ve(28-7-05)" xfId="1245"/>
    <cellStyle name="Dziesiętny_Invoices2001Slovakia_Nha bao ve(28-7-05)" xfId="1246"/>
    <cellStyle name="Dziesietny_Invoices2001Slovakia_NHA de xe nguyen du" xfId="1247"/>
    <cellStyle name="Dziesiętny_Invoices2001Slovakia_NHA de xe nguyen du" xfId="1248"/>
    <cellStyle name="Dziesietny_Invoices2001Slovakia_Nhalamviec VTC(25-1-05)" xfId="1249"/>
    <cellStyle name="Dziesiętny_Invoices2001Slovakia_Nhalamviec VTC(25-1-05)" xfId="1250"/>
    <cellStyle name="Dziesietny_Invoices2001Slovakia_Nhu cau von ung truoc 2011 Tha h Hoa + Nge An gui TW" xfId="1251"/>
    <cellStyle name="Dziesiętny_Invoices2001Slovakia_TDT KHANH HOA" xfId="1252"/>
    <cellStyle name="Dziesietny_Invoices2001Slovakia_TDT KHANH HOA_Tong hop Cac tuyen(9-1-06)" xfId="1253"/>
    <cellStyle name="Dziesiętny_Invoices2001Slovakia_TDT KHANH HOA_Tong hop Cac tuyen(9-1-06)" xfId="1254"/>
    <cellStyle name="Dziesietny_Invoices2001Slovakia_TDT quangngai" xfId="1255"/>
    <cellStyle name="Dziesiętny_Invoices2001Slovakia_TDT quangngai" xfId="1256"/>
    <cellStyle name="Dziesietny_Invoices2001Slovakia_TMDT(10-5-06)" xfId="1257"/>
    <cellStyle name="Đầu ra" xfId="1158"/>
    <cellStyle name="Đầu ra 2" xfId="1159"/>
    <cellStyle name="Đầu vào" xfId="1160"/>
    <cellStyle name="Đầu vào 2" xfId="1161"/>
    <cellStyle name="Đề mục 1" xfId="1163"/>
    <cellStyle name="Đề mục 2" xfId="1164"/>
    <cellStyle name="Đề mục 3" xfId="1165"/>
    <cellStyle name="Đề mục 4" xfId="1166"/>
    <cellStyle name="e" xfId="1258"/>
    <cellStyle name="Encabez1" xfId="1259"/>
    <cellStyle name="Encabez2" xfId="1260"/>
    <cellStyle name="Enter Currency (0)" xfId="1261"/>
    <cellStyle name="Enter Currency (2)" xfId="1262"/>
    <cellStyle name="Enter Units (0)" xfId="1263"/>
    <cellStyle name="Enter Units (1)" xfId="1264"/>
    <cellStyle name="Enter Units (2)" xfId="1265"/>
    <cellStyle name="Entered" xfId="1266"/>
    <cellStyle name="En-tete1" xfId="1267"/>
    <cellStyle name="En-tete1 2" xfId="1268"/>
    <cellStyle name="En-tete2" xfId="1269"/>
    <cellStyle name="En-tete2 2" xfId="1270"/>
    <cellStyle name="Euro" xfId="1271"/>
    <cellStyle name="Explanatory Text 2" xfId="1272"/>
    <cellStyle name="Explanatory Text 3" xfId="1273"/>
    <cellStyle name="f" xfId="1274"/>
    <cellStyle name="F2" xfId="1275"/>
    <cellStyle name="F3" xfId="1276"/>
    <cellStyle name="F4" xfId="1277"/>
    <cellStyle name="F5" xfId="1278"/>
    <cellStyle name="F6" xfId="1279"/>
    <cellStyle name="F7" xfId="1280"/>
    <cellStyle name="F8" xfId="1281"/>
    <cellStyle name="Fijo" xfId="1282"/>
    <cellStyle name="Financier" xfId="1283"/>
    <cellStyle name="Financiero" xfId="1284"/>
    <cellStyle name="Fixe" xfId="1285"/>
    <cellStyle name="Fixed" xfId="1286"/>
    <cellStyle name="Fixed 2" xfId="1287"/>
    <cellStyle name="Fixed 3" xfId="1288"/>
    <cellStyle name="Font Britannic16" xfId="1289"/>
    <cellStyle name="Font Britannic18" xfId="1290"/>
    <cellStyle name="Font CenturyCond 18" xfId="1291"/>
    <cellStyle name="Font Cond20" xfId="1292"/>
    <cellStyle name="Font LucidaSans16" xfId="1293"/>
    <cellStyle name="Font NewCenturyCond18" xfId="1294"/>
    <cellStyle name="Font Ottawa14" xfId="1295"/>
    <cellStyle name="Font Ottawa14 2" xfId="1296"/>
    <cellStyle name="Font Ottawa16" xfId="1297"/>
    <cellStyle name="Formulas" xfId="1298"/>
    <cellStyle name="Formulas 2" xfId="1299"/>
    <cellStyle name="Formulas 2 2" xfId="1300"/>
    <cellStyle name="Ghi chú" xfId="1301"/>
    <cellStyle name="Ghi chú 2" xfId="1302"/>
    <cellStyle name="Good 2" xfId="1304"/>
    <cellStyle name="Good 3" xfId="1305"/>
    <cellStyle name="Grey" xfId="1306"/>
    <cellStyle name="Group" xfId="1307"/>
    <cellStyle name="gia" xfId="1303"/>
    <cellStyle name="H" xfId="1308"/>
    <cellStyle name="ha" xfId="1309"/>
    <cellStyle name="hai" xfId="1310"/>
    <cellStyle name="Head 1" xfId="1311"/>
    <cellStyle name="HEADER" xfId="1312"/>
    <cellStyle name="Header1" xfId="1313"/>
    <cellStyle name="Header2" xfId="1314"/>
    <cellStyle name="Header2 2" xfId="1315"/>
    <cellStyle name="Heading 1 2" xfId="1316"/>
    <cellStyle name="Heading 1 3" xfId="1317"/>
    <cellStyle name="Heading 1 4" xfId="1318"/>
    <cellStyle name="Heading 2 2" xfId="1319"/>
    <cellStyle name="Heading 2 3" xfId="1320"/>
    <cellStyle name="Heading 2 4" xfId="1321"/>
    <cellStyle name="Heading 3 2" xfId="1322"/>
    <cellStyle name="Heading 3 3" xfId="1323"/>
    <cellStyle name="Heading 4 2" xfId="1324"/>
    <cellStyle name="Heading 4 3" xfId="1325"/>
    <cellStyle name="Heading1" xfId="1326"/>
    <cellStyle name="Heading2" xfId="1327"/>
    <cellStyle name="HEADINGS" xfId="1328"/>
    <cellStyle name="HEADINGSTOP" xfId="1329"/>
    <cellStyle name="headoption" xfId="1330"/>
    <cellStyle name="headoption 2" xfId="1331"/>
    <cellStyle name="hoa" xfId="1332"/>
    <cellStyle name="Hoa-Scholl" xfId="1333"/>
    <cellStyle name="Hoa-Scholl 2" xfId="1334"/>
    <cellStyle name="HUY" xfId="1335"/>
    <cellStyle name="i phÝ kh¸c_B¶ng 2" xfId="1336"/>
    <cellStyle name="I.3" xfId="1337"/>
    <cellStyle name="i·0" xfId="1338"/>
    <cellStyle name="ï-¾È»ê_BiÓu TB" xfId="1339"/>
    <cellStyle name="Input [yellow]" xfId="1340"/>
    <cellStyle name="Input [yellow] 2" xfId="1341"/>
    <cellStyle name="Input 2" xfId="1342"/>
    <cellStyle name="Input 2 2" xfId="1343"/>
    <cellStyle name="Input 3" xfId="1344"/>
    <cellStyle name="Input 4" xfId="1345"/>
    <cellStyle name="Input 5" xfId="1346"/>
    <cellStyle name="Input 6" xfId="2256"/>
    <cellStyle name="Input 7" xfId="2259"/>
    <cellStyle name="k" xfId="1347"/>
    <cellStyle name="k 2" xfId="1348"/>
    <cellStyle name="k_TONG HOP KINH PHI" xfId="1349"/>
    <cellStyle name="k_ÿÿÿÿÿ" xfId="1350"/>
    <cellStyle name="k_ÿÿÿÿÿ_1" xfId="1351"/>
    <cellStyle name="k_ÿÿÿÿÿ_2" xfId="1352"/>
    <cellStyle name="Kiểm tra Ô" xfId="1359"/>
    <cellStyle name="KL" xfId="1360"/>
    <cellStyle name="kh¸c_Bang Chi tieu" xfId="1353"/>
    <cellStyle name="khanh" xfId="1354"/>
    <cellStyle name="khoa2" xfId="1355"/>
    <cellStyle name="khoa2 2" xfId="1356"/>
    <cellStyle name="khung" xfId="1357"/>
    <cellStyle name="khung 2" xfId="1358"/>
    <cellStyle name="LAS - XD 354" xfId="1361"/>
    <cellStyle name="LAS - XD 354 2" xfId="1362"/>
    <cellStyle name="Ledger 17 x 11 in" xfId="1363"/>
    <cellStyle name="Ledger 17 x 11 in 2" xfId="1364"/>
    <cellStyle name="Ledger 17 x 11 in 3" xfId="1365"/>
    <cellStyle name="Ledger 17 x 11 in_bieu 1" xfId="1366"/>
    <cellStyle name="left" xfId="1367"/>
    <cellStyle name="Line" xfId="1368"/>
    <cellStyle name="Link Currency (0)" xfId="1369"/>
    <cellStyle name="Link Currency (2)" xfId="1370"/>
    <cellStyle name="Link Units (0)" xfId="1371"/>
    <cellStyle name="Link Units (1)" xfId="1372"/>
    <cellStyle name="Link Units (2)" xfId="1373"/>
    <cellStyle name="Linked Cell 2" xfId="1374"/>
    <cellStyle name="Linked Cell 3" xfId="1375"/>
    <cellStyle name="MAU" xfId="1376"/>
    <cellStyle name="Migliaia (0)_CALPREZZ" xfId="1377"/>
    <cellStyle name="Migliaia_ PESO ELETTR." xfId="1378"/>
    <cellStyle name="Millares [0]_10 AVERIAS MASIVAS + ANT" xfId="1379"/>
    <cellStyle name="Millares_Well Timing" xfId="1380"/>
    <cellStyle name="Milliers [0]_      " xfId="1381"/>
    <cellStyle name="Milliers_      " xfId="1382"/>
    <cellStyle name="Model" xfId="1383"/>
    <cellStyle name="moi" xfId="1384"/>
    <cellStyle name="Moneda [0]_Well Timing" xfId="1385"/>
    <cellStyle name="Moneda_Well Timing" xfId="1386"/>
    <cellStyle name="Monetaire" xfId="1387"/>
    <cellStyle name="Monétaire [0]_      " xfId="1388"/>
    <cellStyle name="Monetaire 2" xfId="1389"/>
    <cellStyle name="Monetaire 3" xfId="1390"/>
    <cellStyle name="Monétaire_      " xfId="1391"/>
    <cellStyle name="n" xfId="1392"/>
    <cellStyle name="n_17 bieu (hung cap nhap)" xfId="1393"/>
    <cellStyle name="n_Bao cao doan cong tac cua Bo thang 4-2010" xfId="1394"/>
    <cellStyle name="n_goi 4 - qt" xfId="1395"/>
    <cellStyle name="n_VBPL kiểm toán Đầu tư XDCB 2010" xfId="1396"/>
    <cellStyle name="Neutral 2" xfId="1397"/>
    <cellStyle name="Neutral 3" xfId="1398"/>
    <cellStyle name="New" xfId="1399"/>
    <cellStyle name="New 2" xfId="1400"/>
    <cellStyle name="New Times Roman" xfId="1401"/>
    <cellStyle name="no dec" xfId="1409"/>
    <cellStyle name="ÑONVÒ" xfId="1410"/>
    <cellStyle name="ÑONVÒ 2" xfId="1411"/>
    <cellStyle name="Normal" xfId="0" builtinId="0"/>
    <cellStyle name="Normal - ??1" xfId="1412"/>
    <cellStyle name="Normal - Style1" xfId="1413"/>
    <cellStyle name="Normal - Style1 2" xfId="13"/>
    <cellStyle name="Normal - Style1 2 2" xfId="1414"/>
    <cellStyle name="Normal - Style1 2 2 2" xfId="2268"/>
    <cellStyle name="Normal - Style1 2 3" xfId="1415"/>
    <cellStyle name="Normal - Style1 2 4" xfId="1416"/>
    <cellStyle name="Normal - Style1 2_Khoi cong moi 1" xfId="1417"/>
    <cellStyle name="Normal - Style1 3" xfId="1418"/>
    <cellStyle name="Normal - Style1 3 2" xfId="1419"/>
    <cellStyle name="Normal - Style1 4" xfId="1420"/>
    <cellStyle name="Normal - Style1 4 2" xfId="1421"/>
    <cellStyle name="Normal - Style1 5" xfId="1422"/>
    <cellStyle name="Normal - Style1 6" xfId="1423"/>
    <cellStyle name="Normal - Style1_Bao cao kiem toan kh 2010" xfId="1424"/>
    <cellStyle name="Normal - 유형1" xfId="1425"/>
    <cellStyle name="Normal 10" xfId="1426"/>
    <cellStyle name="Normal 10 2" xfId="1427"/>
    <cellStyle name="Normal 10 2 10" xfId="2272"/>
    <cellStyle name="Normal 10 2 4" xfId="12"/>
    <cellStyle name="Normal 10 5 2" xfId="2248"/>
    <cellStyle name="Normal 11" xfId="1428"/>
    <cellStyle name="Normal 11 2 2" xfId="2249"/>
    <cellStyle name="Normal 12" xfId="1429"/>
    <cellStyle name="Normal 12 2" xfId="1430"/>
    <cellStyle name="Normal 13" xfId="1431"/>
    <cellStyle name="Normal 13 2" xfId="19"/>
    <cellStyle name="Normal 14" xfId="1432"/>
    <cellStyle name="Normal 14 2" xfId="1433"/>
    <cellStyle name="Normal 15" xfId="1434"/>
    <cellStyle name="Normal 15 2" xfId="1435"/>
    <cellStyle name="Normal 16" xfId="1436"/>
    <cellStyle name="Normal 16 2" xfId="1437"/>
    <cellStyle name="Normal 17" xfId="1438"/>
    <cellStyle name="Normal 17 2" xfId="17"/>
    <cellStyle name="Normal 18" xfId="1439"/>
    <cellStyle name="Normal 18 2" xfId="1440"/>
    <cellStyle name="Normal 19" xfId="1441"/>
    <cellStyle name="Normal 19 2" xfId="16"/>
    <cellStyle name="Normal 2" xfId="1442"/>
    <cellStyle name="Normal 2 12 4" xfId="2273"/>
    <cellStyle name="Normal 2 2" xfId="1443"/>
    <cellStyle name="Normal 2 3" xfId="1444"/>
    <cellStyle name="Normal 2 3 2" xfId="1445"/>
    <cellStyle name="Normal 2 3 3" xfId="1446"/>
    <cellStyle name="Normal 2 4" xfId="1447"/>
    <cellStyle name="Normal 2 5" xfId="2266"/>
    <cellStyle name="Normal 2_160507 Bieu mau NSDP ND sua ND73" xfId="1448"/>
    <cellStyle name="Normal 20" xfId="1449"/>
    <cellStyle name="Normal 21" xfId="1450"/>
    <cellStyle name="Normal 22" xfId="1451"/>
    <cellStyle name="Normal 22 2" xfId="1452"/>
    <cellStyle name="Normal 23" xfId="1453"/>
    <cellStyle name="Normal 24" xfId="1454"/>
    <cellStyle name="Normal 25" xfId="1455"/>
    <cellStyle name="Normal 26" xfId="1456"/>
    <cellStyle name="Normal 27" xfId="1457"/>
    <cellStyle name="Normal 28" xfId="1458"/>
    <cellStyle name="Normal 29" xfId="1459"/>
    <cellStyle name="Normal 3" xfId="1460"/>
    <cellStyle name="Normal 3 2" xfId="1461"/>
    <cellStyle name="Normal 3 4" xfId="1462"/>
    <cellStyle name="Normal 3_17 bieu (hung cap nhap)" xfId="1463"/>
    <cellStyle name="Normal 30" xfId="1464"/>
    <cellStyle name="Normal 31" xfId="1465"/>
    <cellStyle name="Normal 32" xfId="8"/>
    <cellStyle name="Normal 33" xfId="6"/>
    <cellStyle name="Normal 33 2" xfId="2264"/>
    <cellStyle name="Normal 33 2 2" xfId="2276"/>
    <cellStyle name="Normal 33 4" xfId="2253"/>
    <cellStyle name="Normal 33 4 2" xfId="2265"/>
    <cellStyle name="Normal 33 4 2 2" xfId="2277"/>
    <cellStyle name="Normal 33 4 3" xfId="2274"/>
    <cellStyle name="Normal 33 5" xfId="2269"/>
    <cellStyle name="Normal 34" xfId="1466"/>
    <cellStyle name="Normal 35" xfId="2254"/>
    <cellStyle name="Normal 36" xfId="2260"/>
    <cellStyle name="Normal 37" xfId="2262"/>
    <cellStyle name="Normal 38" xfId="2261"/>
    <cellStyle name="Normal 38 2" xfId="2275"/>
    <cellStyle name="Normal 4" xfId="1467"/>
    <cellStyle name="Normal 4 2" xfId="1468"/>
    <cellStyle name="Normal 4_160513 Bieu mau NSDP ND sua ND73" xfId="1469"/>
    <cellStyle name="Normal 41 2" xfId="2250"/>
    <cellStyle name="Normal 43" xfId="2242"/>
    <cellStyle name="Normal 5" xfId="1470"/>
    <cellStyle name="Normal 5 2" xfId="1471"/>
    <cellStyle name="Normal 5 2 3" xfId="2251"/>
    <cellStyle name="Normal 5 3" xfId="1472"/>
    <cellStyle name="Normal 5_Book1" xfId="1473"/>
    <cellStyle name="Normal 6" xfId="1474"/>
    <cellStyle name="Normal 6 2" xfId="1475"/>
    <cellStyle name="Normal 6 3" xfId="1476"/>
    <cellStyle name="Normal 6 3 2" xfId="10"/>
    <cellStyle name="Normal 6 3 2 2" xfId="21"/>
    <cellStyle name="Normal 6 4" xfId="1477"/>
    <cellStyle name="Normal 6 4 2" xfId="1478"/>
    <cellStyle name="Normal 6 5" xfId="1479"/>
    <cellStyle name="Normal 6 5 2" xfId="1480"/>
    <cellStyle name="Normal 6 6" xfId="9"/>
    <cellStyle name="Normal 6 6 2" xfId="20"/>
    <cellStyle name="Normal 6 7" xfId="1481"/>
    <cellStyle name="Normal 6_Bieu mau KH 2011 (gui Vu DP)" xfId="1482"/>
    <cellStyle name="Normal 7" xfId="1483"/>
    <cellStyle name="Normal 7 2" xfId="1484"/>
    <cellStyle name="Normal 7 5" xfId="2252"/>
    <cellStyle name="Normal 8" xfId="1485"/>
    <cellStyle name="Normal 8 2" xfId="15"/>
    <cellStyle name="Normal 9" xfId="14"/>
    <cellStyle name="Normal 9 2" xfId="1486"/>
    <cellStyle name="Normal 9 3" xfId="1487"/>
    <cellStyle name="Normal 9_BieuHD2016-2020Tquang2(OK)" xfId="1488"/>
    <cellStyle name="Normal_Bieu mau (CV )" xfId="11"/>
    <cellStyle name="Normal_DK bo tri lai (chinh thuc)_Ra soat 2008 va 2009 (chinh thuc)" xfId="2270"/>
    <cellStyle name="Normal_Ket qua thao luan DT NSH 2002 2" xfId="3"/>
    <cellStyle name="Normal_Sheet1" xfId="5"/>
    <cellStyle name="Normal1" xfId="1489"/>
    <cellStyle name="Normal8" xfId="1490"/>
    <cellStyle name="NORMAL-ADB" xfId="1491"/>
    <cellStyle name="Normale_ PESO ELETTR." xfId="1492"/>
    <cellStyle name="Normalny_Cennik obowiazuje od 06-08-2001 r (1)" xfId="1493"/>
    <cellStyle name="Note 2" xfId="1494"/>
    <cellStyle name="Note 2 2" xfId="1495"/>
    <cellStyle name="Note 3" xfId="1496"/>
    <cellStyle name="NWM" xfId="1497"/>
    <cellStyle name="nga" xfId="1402"/>
    <cellStyle name="Nhấn1" xfId="1403"/>
    <cellStyle name="Nhấn2" xfId="1404"/>
    <cellStyle name="Nhấn3" xfId="1405"/>
    <cellStyle name="Nhấn4" xfId="1406"/>
    <cellStyle name="Nhấn5" xfId="1407"/>
    <cellStyle name="Nhấn6" xfId="1408"/>
    <cellStyle name="Ò_x000d_Normal_123569" xfId="1499"/>
    <cellStyle name="Œ…‹æØ‚è [0.00]_††††† " xfId="1500"/>
    <cellStyle name="Œ…‹æØ‚è_††††† " xfId="1501"/>
    <cellStyle name="oft Excel]_x000d__x000a_Comment=open=/f ‚ðw’è‚·‚é‚ÆAƒ†[ƒU[’è‹`ŠÖ”‚ðŠÖ”“\‚è•t‚¯‚Ìˆê——‚É“o˜^‚·‚é‚±‚Æ‚ª‚Å‚«‚Ü‚·B_x000d__x000a_Maximized" xfId="1502"/>
    <cellStyle name="oft Excel]_x000d__x000a_Comment=open=/f ‚ðŽw’è‚·‚é‚ÆAƒ†[ƒU[’è‹`ŠÖ”‚ðŠÖ”“\‚è•t‚¯‚Ìˆê——‚É“o˜^‚·‚é‚±‚Æ‚ª‚Å‚«‚Ü‚·B_x000d__x000a_Maximized" xfId="1503"/>
    <cellStyle name="oft Excel]_x000d__x000a_Comment=The open=/f lines load custom functions into the Paste Function list._x000d__x000a_Maximized=2_x000d__x000a_Basics=1_x000d__x000a_A" xfId="1504"/>
    <cellStyle name="oft Excel]_x000d__x000a_Comment=The open=/f lines load custom functions into the Paste Function list._x000d__x000a_Maximized=3_x000d__x000a_Basics=1_x000d__x000a_A" xfId="1505"/>
    <cellStyle name="omma [0]_Mktg Prog" xfId="1506"/>
    <cellStyle name="ormal_Sheet1_1" xfId="1507"/>
    <cellStyle name="Output 2" xfId="1508"/>
    <cellStyle name="Output 2 2" xfId="1509"/>
    <cellStyle name="Output 3" xfId="1510"/>
    <cellStyle name="Ô Được nối kết" xfId="1498"/>
    <cellStyle name="p" xfId="1511"/>
    <cellStyle name="paint" xfId="1512"/>
    <cellStyle name="Pattern" xfId="1513"/>
    <cellStyle name="per.style" xfId="1514"/>
    <cellStyle name="Percent [0]" xfId="1515"/>
    <cellStyle name="Percent [00]" xfId="1516"/>
    <cellStyle name="Percent [2]" xfId="1517"/>
    <cellStyle name="Percent 10" xfId="1518"/>
    <cellStyle name="Percent 2" xfId="1519"/>
    <cellStyle name="Percent 2 2" xfId="1520"/>
    <cellStyle name="Percent 3" xfId="1521"/>
    <cellStyle name="Percent 4" xfId="1522"/>
    <cellStyle name="Percent 5" xfId="1523"/>
    <cellStyle name="Percent 6" xfId="1524"/>
    <cellStyle name="PERCENTAGE" xfId="1525"/>
    <cellStyle name="Pourcentage" xfId="1527"/>
    <cellStyle name="Pourcentage 2" xfId="1528"/>
    <cellStyle name="PrePop Currency (0)" xfId="1529"/>
    <cellStyle name="PrePop Currency (2)" xfId="1530"/>
    <cellStyle name="PrePop Units (0)" xfId="1531"/>
    <cellStyle name="PrePop Units (1)" xfId="1532"/>
    <cellStyle name="PrePop Units (2)" xfId="1533"/>
    <cellStyle name="pricing" xfId="1534"/>
    <cellStyle name="PSChar" xfId="1535"/>
    <cellStyle name="PSHeading" xfId="1536"/>
    <cellStyle name="PHONG" xfId="1526"/>
    <cellStyle name="regstoresfromspecstores" xfId="1537"/>
    <cellStyle name="RevList" xfId="1538"/>
    <cellStyle name="rlink_tiªn l­în_x001b_Hyperlink_TONG HOP KINH PHI" xfId="1539"/>
    <cellStyle name="rmal_ADAdot" xfId="1540"/>
    <cellStyle name="S—_x0008_" xfId="1541"/>
    <cellStyle name="s]_x000d__x000a_spooler=yes_x000d__x000a_load=_x000d__x000a_Beep=yes_x000d__x000a_NullPort=None_x000d__x000a_BorderWidth=3_x000d__x000a_CursorBlinkRate=1200_x000d__x000a_DoubleClickSpeed=452_x000d__x000a_Programs=co" xfId="1542"/>
    <cellStyle name="SAPBEXaggData" xfId="1543"/>
    <cellStyle name="SAPBEXaggData 2" xfId="1544"/>
    <cellStyle name="SAPBEXaggDataEmph" xfId="1545"/>
    <cellStyle name="SAPBEXaggDataEmph 2" xfId="1546"/>
    <cellStyle name="SAPBEXaggItem" xfId="1547"/>
    <cellStyle name="SAPBEXaggItem 2" xfId="1548"/>
    <cellStyle name="SAPBEXchaText" xfId="1549"/>
    <cellStyle name="SAPBEXexcBad7" xfId="1550"/>
    <cellStyle name="SAPBEXexcBad7 2" xfId="1551"/>
    <cellStyle name="SAPBEXexcBad8" xfId="1552"/>
    <cellStyle name="SAPBEXexcBad8 2" xfId="1553"/>
    <cellStyle name="SAPBEXexcBad9" xfId="1554"/>
    <cellStyle name="SAPBEXexcBad9 2" xfId="1555"/>
    <cellStyle name="SAPBEXexcCritical4" xfId="1556"/>
    <cellStyle name="SAPBEXexcCritical4 2" xfId="1557"/>
    <cellStyle name="SAPBEXexcCritical5" xfId="1558"/>
    <cellStyle name="SAPBEXexcCritical5 2" xfId="1559"/>
    <cellStyle name="SAPBEXexcCritical6" xfId="1560"/>
    <cellStyle name="SAPBEXexcCritical6 2" xfId="1561"/>
    <cellStyle name="SAPBEXexcGood1" xfId="1562"/>
    <cellStyle name="SAPBEXexcGood1 2" xfId="1563"/>
    <cellStyle name="SAPBEXexcGood2" xfId="1564"/>
    <cellStyle name="SAPBEXexcGood2 2" xfId="1565"/>
    <cellStyle name="SAPBEXexcGood3" xfId="1566"/>
    <cellStyle name="SAPBEXexcGood3 2" xfId="1567"/>
    <cellStyle name="SAPBEXfilterDrill" xfId="1568"/>
    <cellStyle name="SAPBEXfilterItem" xfId="1569"/>
    <cellStyle name="SAPBEXfilterText" xfId="1570"/>
    <cellStyle name="SAPBEXformats" xfId="1571"/>
    <cellStyle name="SAPBEXformats 2" xfId="1572"/>
    <cellStyle name="SAPBEXheaderItem" xfId="1573"/>
    <cellStyle name="SAPBEXheaderText" xfId="1574"/>
    <cellStyle name="SAPBEXresData" xfId="1575"/>
    <cellStyle name="SAPBEXresData 2" xfId="1576"/>
    <cellStyle name="SAPBEXresDataEmph" xfId="1577"/>
    <cellStyle name="SAPBEXresDataEmph 2" xfId="1578"/>
    <cellStyle name="SAPBEXresItem" xfId="1579"/>
    <cellStyle name="SAPBEXresItem 2" xfId="1580"/>
    <cellStyle name="SAPBEXstdData" xfId="1581"/>
    <cellStyle name="SAPBEXstdData 2" xfId="1582"/>
    <cellStyle name="SAPBEXstdDataEmph" xfId="1583"/>
    <cellStyle name="SAPBEXstdDataEmph 2" xfId="1584"/>
    <cellStyle name="SAPBEXstdItem" xfId="1585"/>
    <cellStyle name="SAPBEXstdItem 2" xfId="1586"/>
    <cellStyle name="SAPBEXtitle" xfId="1587"/>
    <cellStyle name="SAPBEXtitle 2" xfId="1588"/>
    <cellStyle name="SAPBEXundefined" xfId="1589"/>
    <cellStyle name="SAPBEXundefined 2" xfId="1590"/>
    <cellStyle name="serJet 1200 Series PCL 6" xfId="1591"/>
    <cellStyle name="SHADEDSTORES" xfId="1592"/>
    <cellStyle name="SHADEDSTORES 2" xfId="1593"/>
    <cellStyle name="so" xfId="1594"/>
    <cellStyle name="SO%" xfId="1595"/>
    <cellStyle name="so_Book1" xfId="1596"/>
    <cellStyle name="songuyen" xfId="1597"/>
    <cellStyle name="specstores" xfId="1598"/>
    <cellStyle name="Standard" xfId="1599"/>
    <cellStyle name="Standard 2" xfId="1600"/>
    <cellStyle name="Standard_AAbgleich" xfId="1601"/>
    <cellStyle name="STT" xfId="1602"/>
    <cellStyle name="STTDG" xfId="1603"/>
    <cellStyle name="style" xfId="1604"/>
    <cellStyle name="Style 1" xfId="1605"/>
    <cellStyle name="Style 10" xfId="1606"/>
    <cellStyle name="Style 100" xfId="1607"/>
    <cellStyle name="Style 101" xfId="1608"/>
    <cellStyle name="Style 102" xfId="1609"/>
    <cellStyle name="Style 103" xfId="1610"/>
    <cellStyle name="Style 104" xfId="1611"/>
    <cellStyle name="Style 105" xfId="1612"/>
    <cellStyle name="Style 106" xfId="1613"/>
    <cellStyle name="Style 107" xfId="1614"/>
    <cellStyle name="Style 108" xfId="1615"/>
    <cellStyle name="Style 109" xfId="1616"/>
    <cellStyle name="Style 11" xfId="1617"/>
    <cellStyle name="Style 110" xfId="1618"/>
    <cellStyle name="Style 111" xfId="1619"/>
    <cellStyle name="Style 112" xfId="1620"/>
    <cellStyle name="Style 113" xfId="1621"/>
    <cellStyle name="Style 114" xfId="1622"/>
    <cellStyle name="Style 115" xfId="1623"/>
    <cellStyle name="Style 116" xfId="1624"/>
    <cellStyle name="Style 117" xfId="1625"/>
    <cellStyle name="Style 118" xfId="1626"/>
    <cellStyle name="Style 119" xfId="1627"/>
    <cellStyle name="Style 12" xfId="1628"/>
    <cellStyle name="Style 120" xfId="1629"/>
    <cellStyle name="Style 121" xfId="1630"/>
    <cellStyle name="Style 122" xfId="1631"/>
    <cellStyle name="Style 123" xfId="1632"/>
    <cellStyle name="Style 124" xfId="1633"/>
    <cellStyle name="Style 125" xfId="1634"/>
    <cellStyle name="Style 126" xfId="1635"/>
    <cellStyle name="Style 127" xfId="1636"/>
    <cellStyle name="Style 128" xfId="1637"/>
    <cellStyle name="Style 129" xfId="1638"/>
    <cellStyle name="Style 13" xfId="1639"/>
    <cellStyle name="Style 130" xfId="1640"/>
    <cellStyle name="Style 131" xfId="1641"/>
    <cellStyle name="Style 132" xfId="1642"/>
    <cellStyle name="Style 133" xfId="1643"/>
    <cellStyle name="Style 134" xfId="1644"/>
    <cellStyle name="Style 135" xfId="1645"/>
    <cellStyle name="Style 135 2" xfId="1646"/>
    <cellStyle name="Style 136" xfId="1647"/>
    <cellStyle name="Style 137" xfId="1648"/>
    <cellStyle name="Style 138" xfId="1649"/>
    <cellStyle name="Style 139" xfId="1650"/>
    <cellStyle name="Style 14" xfId="1651"/>
    <cellStyle name="Style 140" xfId="1652"/>
    <cellStyle name="Style 140 2" xfId="1653"/>
    <cellStyle name="Style 141" xfId="1654"/>
    <cellStyle name="Style 142" xfId="1655"/>
    <cellStyle name="Style 143" xfId="1656"/>
    <cellStyle name="Style 144" xfId="1657"/>
    <cellStyle name="Style 145" xfId="1658"/>
    <cellStyle name="Style 146" xfId="1659"/>
    <cellStyle name="Style 147" xfId="1660"/>
    <cellStyle name="Style 148" xfId="1661"/>
    <cellStyle name="Style 149" xfId="1662"/>
    <cellStyle name="Style 15" xfId="1663"/>
    <cellStyle name="Style 150" xfId="1664"/>
    <cellStyle name="Style 151" xfId="1665"/>
    <cellStyle name="Style 152" xfId="1666"/>
    <cellStyle name="Style 153" xfId="1667"/>
    <cellStyle name="Style 154" xfId="1668"/>
    <cellStyle name="Style 155" xfId="1669"/>
    <cellStyle name="Style 156" xfId="1670"/>
    <cellStyle name="Style 157" xfId="1671"/>
    <cellStyle name="Style 158" xfId="1672"/>
    <cellStyle name="Style 159" xfId="1673"/>
    <cellStyle name="Style 16" xfId="1674"/>
    <cellStyle name="Style 160" xfId="1675"/>
    <cellStyle name="Style 161" xfId="1676"/>
    <cellStyle name="Style 162" xfId="1677"/>
    <cellStyle name="Style 163" xfId="1678"/>
    <cellStyle name="Style 17" xfId="1679"/>
    <cellStyle name="Style 18" xfId="1680"/>
    <cellStyle name="Style 19" xfId="1681"/>
    <cellStyle name="Style 2" xfId="1682"/>
    <cellStyle name="Style 20" xfId="1683"/>
    <cellStyle name="Style 21" xfId="1684"/>
    <cellStyle name="Style 22" xfId="1685"/>
    <cellStyle name="Style 23" xfId="1686"/>
    <cellStyle name="Style 24" xfId="1687"/>
    <cellStyle name="Style 25" xfId="1688"/>
    <cellStyle name="Style 26" xfId="1689"/>
    <cellStyle name="Style 27" xfId="1690"/>
    <cellStyle name="Style 28" xfId="1691"/>
    <cellStyle name="Style 29" xfId="1692"/>
    <cellStyle name="Style 3" xfId="1693"/>
    <cellStyle name="Style 30" xfId="1694"/>
    <cellStyle name="Style 31" xfId="1695"/>
    <cellStyle name="Style 32" xfId="1696"/>
    <cellStyle name="Style 33" xfId="1697"/>
    <cellStyle name="Style 34" xfId="1698"/>
    <cellStyle name="Style 35" xfId="1699"/>
    <cellStyle name="Style 36" xfId="1700"/>
    <cellStyle name="Style 37" xfId="1701"/>
    <cellStyle name="Style 38" xfId="1702"/>
    <cellStyle name="Style 39" xfId="1703"/>
    <cellStyle name="Style 4" xfId="1704"/>
    <cellStyle name="Style 40" xfId="1705"/>
    <cellStyle name="Style 41" xfId="1706"/>
    <cellStyle name="Style 42" xfId="1707"/>
    <cellStyle name="Style 43" xfId="1708"/>
    <cellStyle name="Style 44" xfId="1709"/>
    <cellStyle name="Style 45" xfId="1710"/>
    <cellStyle name="Style 46" xfId="1711"/>
    <cellStyle name="Style 47" xfId="1712"/>
    <cellStyle name="Style 48" xfId="1713"/>
    <cellStyle name="Style 49" xfId="1714"/>
    <cellStyle name="Style 5" xfId="1715"/>
    <cellStyle name="Style 50" xfId="1716"/>
    <cellStyle name="Style 51" xfId="1717"/>
    <cellStyle name="Style 52" xfId="1718"/>
    <cellStyle name="Style 53" xfId="1719"/>
    <cellStyle name="Style 54" xfId="1720"/>
    <cellStyle name="Style 55" xfId="1721"/>
    <cellStyle name="Style 56" xfId="1722"/>
    <cellStyle name="Style 57" xfId="1723"/>
    <cellStyle name="Style 58" xfId="1724"/>
    <cellStyle name="Style 59" xfId="1725"/>
    <cellStyle name="Style 6" xfId="1726"/>
    <cellStyle name="Style 60" xfId="1727"/>
    <cellStyle name="Style 61" xfId="1728"/>
    <cellStyle name="Style 62" xfId="1729"/>
    <cellStyle name="Style 63" xfId="1730"/>
    <cellStyle name="Style 64" xfId="1731"/>
    <cellStyle name="Style 65" xfId="1732"/>
    <cellStyle name="Style 66" xfId="1733"/>
    <cellStyle name="Style 67" xfId="1734"/>
    <cellStyle name="Style 68" xfId="1735"/>
    <cellStyle name="Style 69" xfId="1736"/>
    <cellStyle name="Style 7" xfId="1737"/>
    <cellStyle name="Style 70" xfId="1738"/>
    <cellStyle name="Style 71" xfId="1739"/>
    <cellStyle name="Style 72" xfId="1740"/>
    <cellStyle name="Style 73" xfId="1741"/>
    <cellStyle name="Style 74" xfId="1742"/>
    <cellStyle name="Style 75" xfId="1743"/>
    <cellStyle name="Style 76" xfId="1744"/>
    <cellStyle name="Style 77" xfId="1745"/>
    <cellStyle name="Style 78" xfId="1746"/>
    <cellStyle name="Style 79" xfId="1747"/>
    <cellStyle name="Style 8" xfId="1748"/>
    <cellStyle name="Style 80" xfId="1749"/>
    <cellStyle name="Style 81" xfId="1750"/>
    <cellStyle name="Style 82" xfId="1751"/>
    <cellStyle name="Style 83" xfId="1752"/>
    <cellStyle name="Style 84" xfId="1753"/>
    <cellStyle name="Style 85" xfId="1754"/>
    <cellStyle name="Style 86" xfId="1755"/>
    <cellStyle name="Style 87" xfId="1756"/>
    <cellStyle name="Style 88" xfId="1757"/>
    <cellStyle name="Style 89" xfId="1758"/>
    <cellStyle name="Style 9" xfId="1759"/>
    <cellStyle name="Style 90" xfId="1760"/>
    <cellStyle name="Style 91" xfId="1761"/>
    <cellStyle name="Style 92" xfId="1762"/>
    <cellStyle name="Style 93" xfId="1763"/>
    <cellStyle name="Style 94" xfId="1764"/>
    <cellStyle name="Style 95" xfId="1765"/>
    <cellStyle name="Style 96" xfId="1766"/>
    <cellStyle name="Style 97" xfId="1767"/>
    <cellStyle name="Style 98" xfId="1768"/>
    <cellStyle name="Style 99" xfId="1769"/>
    <cellStyle name="Style Date" xfId="1770"/>
    <cellStyle name="Style Date 2" xfId="1771"/>
    <cellStyle name="style_1" xfId="1772"/>
    <cellStyle name="subhead" xfId="1773"/>
    <cellStyle name="Subtotal" xfId="1774"/>
    <cellStyle name="symbol" xfId="1775"/>
    <cellStyle name="T" xfId="1776"/>
    <cellStyle name="T 2" xfId="1777"/>
    <cellStyle name="T_50-BB Vung tau 2011" xfId="1778"/>
    <cellStyle name="T_50-BB Vung tau 2011_27-8Tong hop PA uoc 2012-DT 2013 -PA 420.000 ty-490.000 ty chuyen doi" xfId="1779"/>
    <cellStyle name="T_BANG LUONG MOI KSDH va KSDC (co phu cap khu vuc)" xfId="1780"/>
    <cellStyle name="T_BANG LUONG MOI KSDH va KSDC (co phu cap khu vuc) 2" xfId="1781"/>
    <cellStyle name="T_bao cao" xfId="1782"/>
    <cellStyle name="T_bao cao 2" xfId="1783"/>
    <cellStyle name="T_Bao cao so lieu kiem toan nam 2007 sua" xfId="1784"/>
    <cellStyle name="T_Bao cao so lieu kiem toan nam 2007 sua 2" xfId="1785"/>
    <cellStyle name="T_BBTNG-06" xfId="1786"/>
    <cellStyle name="T_BBTNG-06 2" xfId="1787"/>
    <cellStyle name="T_BC CTMT-2008 Ttinh" xfId="1788"/>
    <cellStyle name="T_BC CTMT-2008 Ttinh 2" xfId="1789"/>
    <cellStyle name="T_BC CTMT-2008 Ttinh_bieu tong hop" xfId="1790"/>
    <cellStyle name="T_BC CTMT-2008 Ttinh_bieu tong hop 2" xfId="1791"/>
    <cellStyle name="T_BC CTMT-2008 Ttinh_Tong hop ra soat von ung 2011 -Chau" xfId="1792"/>
    <cellStyle name="T_BC CTMT-2008 Ttinh_Tong hop ra soat von ung 2011 -Chau 2" xfId="1793"/>
    <cellStyle name="T_BC CTMT-2008 Ttinh_Tong hop -Yte-Giao thong-Thuy loi-24-6" xfId="1794"/>
    <cellStyle name="T_BC CTMT-2008 Ttinh_Tong hop -Yte-Giao thong-Thuy loi-24-6 2" xfId="1795"/>
    <cellStyle name="T_Bc_tuan_1_CKy_6_KONTUM" xfId="1796"/>
    <cellStyle name="T_Bc_tuan_1_CKy_6_KONTUM 2" xfId="1797"/>
    <cellStyle name="T_Bc_tuan_1_CKy_6_KONTUM_Book1" xfId="1798"/>
    <cellStyle name="T_Bc_tuan_1_CKy_6_KONTUM_Book1 2" xfId="1799"/>
    <cellStyle name="T_bieu 1" xfId="1800"/>
    <cellStyle name="T_bieu 2" xfId="1801"/>
    <cellStyle name="T_bieu 4" xfId="1802"/>
    <cellStyle name="T_Bieu mau danh muc du an thuoc CTMTQG nam 2008" xfId="1803"/>
    <cellStyle name="T_Bieu mau danh muc du an thuoc CTMTQG nam 2008 2" xfId="1804"/>
    <cellStyle name="T_Bieu mau danh muc du an thuoc CTMTQG nam 2008_bieu tong hop" xfId="1805"/>
    <cellStyle name="T_Bieu mau danh muc du an thuoc CTMTQG nam 2008_bieu tong hop 2" xfId="1806"/>
    <cellStyle name="T_Bieu mau danh muc du an thuoc CTMTQG nam 2008_Tong hop ra soat von ung 2011 -Chau" xfId="1807"/>
    <cellStyle name="T_Bieu mau danh muc du an thuoc CTMTQG nam 2008_Tong hop ra soat von ung 2011 -Chau 2" xfId="1808"/>
    <cellStyle name="T_Bieu mau danh muc du an thuoc CTMTQG nam 2008_Tong hop -Yte-Giao thong-Thuy loi-24-6" xfId="1809"/>
    <cellStyle name="T_Bieu mau danh muc du an thuoc CTMTQG nam 2008_Tong hop -Yte-Giao thong-Thuy loi-24-6 2" xfId="1810"/>
    <cellStyle name="T_Bieu tong hop nhu cau ung 2011 da chon loc -Mien nui" xfId="1811"/>
    <cellStyle name="T_Bieu tong hop nhu cau ung 2011 da chon loc -Mien nui 2" xfId="1812"/>
    <cellStyle name="T_Book1" xfId="1813"/>
    <cellStyle name="T_Book1 2" xfId="1814"/>
    <cellStyle name="T_Book1_1" xfId="1815"/>
    <cellStyle name="T_Book1_1 2" xfId="1816"/>
    <cellStyle name="T_Book1_1_Bieu mau ung 2011-Mien Trung-TPCP-11-6" xfId="1817"/>
    <cellStyle name="T_Book1_1_Bieu mau ung 2011-Mien Trung-TPCP-11-6 2" xfId="1818"/>
    <cellStyle name="T_Book1_1_bieu tong hop" xfId="1819"/>
    <cellStyle name="T_Book1_1_bieu tong hop 2" xfId="1820"/>
    <cellStyle name="T_Book1_1_Bieu tong hop nhu cau ung 2011 da chon loc -Mien nui" xfId="1821"/>
    <cellStyle name="T_Book1_1_Bieu tong hop nhu cau ung 2011 da chon loc -Mien nui 2" xfId="1822"/>
    <cellStyle name="T_Book1_1_Book1" xfId="1823"/>
    <cellStyle name="T_Book1_1_Book1 2" xfId="1824"/>
    <cellStyle name="T_Book1_1_CPK" xfId="1825"/>
    <cellStyle name="T_Book1_1_CPK 2" xfId="1826"/>
    <cellStyle name="T_Book1_1_KL NT dap nen Dot 3" xfId="1831"/>
    <cellStyle name="T_Book1_1_KL NT dap nen Dot 3 2" xfId="1832"/>
    <cellStyle name="T_Book1_1_KL NT Dot 3" xfId="1833"/>
    <cellStyle name="T_Book1_1_KL NT Dot 3 2" xfId="1834"/>
    <cellStyle name="T_Book1_1_Khoi luong cac hang muc chi tiet-702" xfId="1827"/>
    <cellStyle name="T_Book1_1_Khoi luong cac hang muc chi tiet-702 2" xfId="1828"/>
    <cellStyle name="T_Book1_1_khoiluongbdacdoa" xfId="1829"/>
    <cellStyle name="T_Book1_1_khoiluongbdacdoa 2" xfId="1830"/>
    <cellStyle name="T_Book1_1_mau KL vach son" xfId="1835"/>
    <cellStyle name="T_Book1_1_mau KL vach son 2" xfId="1836"/>
    <cellStyle name="T_Book1_1_Nhu cau tam ung NSNN&amp;TPCP&amp;ODA theo tieu chi cua Bo (CV410_BKH-TH)_vung Tay Nguyen (11.6.2010)" xfId="1837"/>
    <cellStyle name="T_Book1_1_Nhu cau tam ung NSNN&amp;TPCP&amp;ODA theo tieu chi cua Bo (CV410_BKH-TH)_vung Tay Nguyen (11.6.2010) 2" xfId="1838"/>
    <cellStyle name="T_Book1_1_Tong hop ra soat von ung 2011 -Chau" xfId="1843"/>
    <cellStyle name="T_Book1_1_Tong hop ra soat von ung 2011 -Chau 2" xfId="1844"/>
    <cellStyle name="T_Book1_1_Tong hop -Yte-Giao thong-Thuy loi-24-6" xfId="1845"/>
    <cellStyle name="T_Book1_1_Tong hop -Yte-Giao thong-Thuy loi-24-6 2" xfId="1846"/>
    <cellStyle name="T_Book1_1_Thiet bi" xfId="1839"/>
    <cellStyle name="T_Book1_1_Thiet bi 2" xfId="1840"/>
    <cellStyle name="T_Book1_1_Thong ke cong" xfId="1841"/>
    <cellStyle name="T_Book1_1_Thong ke cong 2" xfId="1842"/>
    <cellStyle name="T_Book1_2" xfId="1847"/>
    <cellStyle name="T_Book1_2 2" xfId="1848"/>
    <cellStyle name="T_Book1_2_DTDuong dong tien -sua tham tra 2009 - luong 650" xfId="1849"/>
    <cellStyle name="T_Book1_2_DTDuong dong tien -sua tham tra 2009 - luong 650 2" xfId="1850"/>
    <cellStyle name="T_Book1_Bao cao kiem toan kh 2010" xfId="1851"/>
    <cellStyle name="T_Book1_Bao cao kiem toan kh 2010 2" xfId="1852"/>
    <cellStyle name="T_Book1_Bieu mau danh muc du an thuoc CTMTQG nam 2008" xfId="1853"/>
    <cellStyle name="T_Book1_Bieu mau danh muc du an thuoc CTMTQG nam 2008 2" xfId="1854"/>
    <cellStyle name="T_Book1_Bieu mau danh muc du an thuoc CTMTQG nam 2008_bieu tong hop" xfId="1855"/>
    <cellStyle name="T_Book1_Bieu mau danh muc du an thuoc CTMTQG nam 2008_bieu tong hop 2" xfId="1856"/>
    <cellStyle name="T_Book1_Bieu mau danh muc du an thuoc CTMTQG nam 2008_Tong hop ra soat von ung 2011 -Chau" xfId="1857"/>
    <cellStyle name="T_Book1_Bieu mau danh muc du an thuoc CTMTQG nam 2008_Tong hop ra soat von ung 2011 -Chau 2" xfId="1858"/>
    <cellStyle name="T_Book1_Bieu mau danh muc du an thuoc CTMTQG nam 2008_Tong hop -Yte-Giao thong-Thuy loi-24-6" xfId="1859"/>
    <cellStyle name="T_Book1_Bieu mau danh muc du an thuoc CTMTQG nam 2008_Tong hop -Yte-Giao thong-Thuy loi-24-6 2" xfId="1860"/>
    <cellStyle name="T_Book1_Bieu tong hop nhu cau ung 2011 da chon loc -Mien nui" xfId="1861"/>
    <cellStyle name="T_Book1_Bieu tong hop nhu cau ung 2011 da chon loc -Mien nui 2" xfId="1862"/>
    <cellStyle name="T_Book1_Book1" xfId="1863"/>
    <cellStyle name="T_Book1_Book1 2" xfId="1864"/>
    <cellStyle name="T_Book1_Book1_1" xfId="1865"/>
    <cellStyle name="T_Book1_Book1_1 2" xfId="1866"/>
    <cellStyle name="T_Book1_CPK" xfId="1867"/>
    <cellStyle name="T_Book1_CPK 2" xfId="1868"/>
    <cellStyle name="T_Book1_DT492" xfId="1869"/>
    <cellStyle name="T_Book1_DT492 2" xfId="1870"/>
    <cellStyle name="T_Book1_DT972000" xfId="1871"/>
    <cellStyle name="T_Book1_DT972000 2" xfId="1872"/>
    <cellStyle name="T_Book1_DTDuong dong tien -sua tham tra 2009 - luong 650" xfId="1873"/>
    <cellStyle name="T_Book1_DTDuong dong tien -sua tham tra 2009 - luong 650 2" xfId="1874"/>
    <cellStyle name="T_Book1_Du an khoi cong moi nam 2010" xfId="1875"/>
    <cellStyle name="T_Book1_Du an khoi cong moi nam 2010 2" xfId="1876"/>
    <cellStyle name="T_Book1_Du an khoi cong moi nam 2010_bieu tong hop" xfId="1877"/>
    <cellStyle name="T_Book1_Du an khoi cong moi nam 2010_bieu tong hop 2" xfId="1878"/>
    <cellStyle name="T_Book1_Du an khoi cong moi nam 2010_Tong hop ra soat von ung 2011 -Chau" xfId="1879"/>
    <cellStyle name="T_Book1_Du an khoi cong moi nam 2010_Tong hop ra soat von ung 2011 -Chau 2" xfId="1880"/>
    <cellStyle name="T_Book1_Du an khoi cong moi nam 2010_Tong hop -Yte-Giao thong-Thuy loi-24-6" xfId="1881"/>
    <cellStyle name="T_Book1_Du an khoi cong moi nam 2010_Tong hop -Yte-Giao thong-Thuy loi-24-6 2" xfId="1882"/>
    <cellStyle name="T_Book1_Du toan khao sat (bo sung 2009)" xfId="1883"/>
    <cellStyle name="T_Book1_Du toan khao sat (bo sung 2009) 2" xfId="1884"/>
    <cellStyle name="T_Book1_Hang Tom goi9 9-07(Cau 12 sua)" xfId="1885"/>
    <cellStyle name="T_Book1_HECO-NR78-Gui a-Vinh(15-5-07)" xfId="1886"/>
    <cellStyle name="T_Book1_HECO-NR78-Gui a-Vinh(15-5-07) 2" xfId="1887"/>
    <cellStyle name="T_Book1_Ke hoach 2010 (theo doi)2" xfId="1888"/>
    <cellStyle name="T_Book1_Ke hoach 2010 (theo doi)2 2" xfId="1889"/>
    <cellStyle name="T_Book1_Ket qua phan bo von nam 2008" xfId="1890"/>
    <cellStyle name="T_Book1_Ket qua phan bo von nam 2008 2" xfId="1891"/>
    <cellStyle name="T_Book1_KL NT dap nen Dot 3" xfId="1899"/>
    <cellStyle name="T_Book1_KL NT dap nen Dot 3 2" xfId="1900"/>
    <cellStyle name="T_Book1_KL NT Dot 3" xfId="1901"/>
    <cellStyle name="T_Book1_KL NT Dot 3 2" xfId="1902"/>
    <cellStyle name="T_Book1_KH XDCB_2008 lan 2 sua ngay 10-11" xfId="1892"/>
    <cellStyle name="T_Book1_KH XDCB_2008 lan 2 sua ngay 10-11 2" xfId="1893"/>
    <cellStyle name="T_Book1_Khoi luong cac hang muc chi tiet-702" xfId="1894"/>
    <cellStyle name="T_Book1_Khoi luong cac hang muc chi tiet-702 2" xfId="1895"/>
    <cellStyle name="T_Book1_Khoi luong chinh Hang Tom" xfId="1896"/>
    <cellStyle name="T_Book1_khoiluongbdacdoa" xfId="1897"/>
    <cellStyle name="T_Book1_khoiluongbdacdoa 2" xfId="1898"/>
    <cellStyle name="T_Book1_mau bieu doan giam sat 2010 (version 2)" xfId="1903"/>
    <cellStyle name="T_Book1_mau bieu doan giam sat 2010 (version 2) 2" xfId="1904"/>
    <cellStyle name="T_Book1_mau KL vach son" xfId="1905"/>
    <cellStyle name="T_Book1_mau KL vach son 2" xfId="1906"/>
    <cellStyle name="T_Book1_Nhu cau von ung truoc 2011 Tha h Hoa + Nge An gui TW" xfId="1907"/>
    <cellStyle name="T_Book1_Nhu cau von ung truoc 2011 Tha h Hoa + Nge An gui TW 2" xfId="1908"/>
    <cellStyle name="T_Book1_QD UBND tinh" xfId="1909"/>
    <cellStyle name="T_Book1_QD UBND tinh 2" xfId="1910"/>
    <cellStyle name="T_Book1_San sat hach moi" xfId="1911"/>
    <cellStyle name="T_Book1_San sat hach moi 2" xfId="1912"/>
    <cellStyle name="T_Book1_Tong hop 3 tinh (11_5)-TTH-QN-QT" xfId="1917"/>
    <cellStyle name="T_Book1_Tong hop 3 tinh (11_5)-TTH-QN-QT 2" xfId="1918"/>
    <cellStyle name="T_Book1_Thiet bi" xfId="1913"/>
    <cellStyle name="T_Book1_Thiet bi 2" xfId="1914"/>
    <cellStyle name="T_Book1_Thong ke cong" xfId="1915"/>
    <cellStyle name="T_Book1_Thong ke cong 2" xfId="1916"/>
    <cellStyle name="T_Book1_ung 2011 - 11-6-Thanh hoa-Nghe an" xfId="1919"/>
    <cellStyle name="T_Book1_ung 2011 - 11-6-Thanh hoa-Nghe an 2" xfId="1920"/>
    <cellStyle name="T_Book1_ung truoc 2011 NSTW Thanh Hoa + Nge An gui Thu 12-5" xfId="1921"/>
    <cellStyle name="T_Book1_ung truoc 2011 NSTW Thanh Hoa + Nge An gui Thu 12-5 2" xfId="1922"/>
    <cellStyle name="T_Book1_VBPL kiểm toán Đầu tư XDCB 2010" xfId="1923"/>
    <cellStyle name="T_Book1_VBPL kiểm toán Đầu tư XDCB 2010 2" xfId="1924"/>
    <cellStyle name="T_Book1_Worksheet in D: My Documents Luc Van ban xu ly Nam 2011 Bao cao ra soat tam ung TPCP" xfId="1925"/>
    <cellStyle name="T_Book1_Worksheet in D: My Documents Luc Van ban xu ly Nam 2011 Bao cao ra soat tam ung TPCP 2" xfId="1926"/>
    <cellStyle name="T_CDKT" xfId="1927"/>
    <cellStyle name="T_CDKT 2" xfId="1928"/>
    <cellStyle name="T_Copy of Bao cao  XDCB 7 thang nam 2008_So KH&amp;DT SUA" xfId="1937"/>
    <cellStyle name="T_Copy of Bao cao  XDCB 7 thang nam 2008_So KH&amp;DT SUA 2" xfId="1938"/>
    <cellStyle name="T_Copy of Bao cao  XDCB 7 thang nam 2008_So KH&amp;DT SUA_bieu tong hop" xfId="1939"/>
    <cellStyle name="T_Copy of Bao cao  XDCB 7 thang nam 2008_So KH&amp;DT SUA_bieu tong hop 2" xfId="1940"/>
    <cellStyle name="T_Copy of Bao cao  XDCB 7 thang nam 2008_So KH&amp;DT SUA_Tong hop ra soat von ung 2011 -Chau" xfId="1941"/>
    <cellStyle name="T_Copy of Bao cao  XDCB 7 thang nam 2008_So KH&amp;DT SUA_Tong hop ra soat von ung 2011 -Chau 2" xfId="1942"/>
    <cellStyle name="T_Copy of Bao cao  XDCB 7 thang nam 2008_So KH&amp;DT SUA_Tong hop -Yte-Giao thong-Thuy loi-24-6" xfId="1943"/>
    <cellStyle name="T_Copy of Bao cao  XDCB 7 thang nam 2008_So KH&amp;DT SUA_Tong hop -Yte-Giao thong-Thuy loi-24-6 2" xfId="1944"/>
    <cellStyle name="T_Copy of KS Du an dau tu" xfId="1945"/>
    <cellStyle name="T_Copy of KS Du an dau tu 2" xfId="1946"/>
    <cellStyle name="T_Cost for DD (summary)" xfId="1947"/>
    <cellStyle name="T_Cost for DD (summary) 2" xfId="1948"/>
    <cellStyle name="T_CPK" xfId="1949"/>
    <cellStyle name="T_CPK 2" xfId="1950"/>
    <cellStyle name="T_CTMTQG 2008" xfId="1951"/>
    <cellStyle name="T_CTMTQG 2008 2" xfId="1952"/>
    <cellStyle name="T_CTMTQG 2008_Bieu mau danh muc du an thuoc CTMTQG nam 2008" xfId="1953"/>
    <cellStyle name="T_CTMTQG 2008_Bieu mau danh muc du an thuoc CTMTQG nam 2008 2" xfId="1954"/>
    <cellStyle name="T_CTMTQG 2008_Hi-Tong hop KQ phan bo KH nam 08- LD fong giao 15-11-08" xfId="1955"/>
    <cellStyle name="T_CTMTQG 2008_Hi-Tong hop KQ phan bo KH nam 08- LD fong giao 15-11-08 2" xfId="1956"/>
    <cellStyle name="T_CTMTQG 2008_Ket qua thuc hien nam 2008" xfId="1957"/>
    <cellStyle name="T_CTMTQG 2008_Ket qua thuc hien nam 2008 2" xfId="1958"/>
    <cellStyle name="T_CTMTQG 2008_KH XDCB_2008 lan 1" xfId="1959"/>
    <cellStyle name="T_CTMTQG 2008_KH XDCB_2008 lan 1 2" xfId="1960"/>
    <cellStyle name="T_CTMTQG 2008_KH XDCB_2008 lan 1 sua ngay 27-10" xfId="1961"/>
    <cellStyle name="T_CTMTQG 2008_KH XDCB_2008 lan 1 sua ngay 27-10 2" xfId="1962"/>
    <cellStyle name="T_CTMTQG 2008_KH XDCB_2008 lan 2 sua ngay 10-11" xfId="1963"/>
    <cellStyle name="T_CTMTQG 2008_KH XDCB_2008 lan 2 sua ngay 10-11 2" xfId="1964"/>
    <cellStyle name="T_Chuan bi dau tu nam 2008" xfId="1929"/>
    <cellStyle name="T_Chuan bi dau tu nam 2008 2" xfId="1930"/>
    <cellStyle name="T_Chuan bi dau tu nam 2008_bieu tong hop" xfId="1931"/>
    <cellStyle name="T_Chuan bi dau tu nam 2008_bieu tong hop 2" xfId="1932"/>
    <cellStyle name="T_Chuan bi dau tu nam 2008_Tong hop ra soat von ung 2011 -Chau" xfId="1933"/>
    <cellStyle name="T_Chuan bi dau tu nam 2008_Tong hop ra soat von ung 2011 -Chau 2" xfId="1934"/>
    <cellStyle name="T_Chuan bi dau tu nam 2008_Tong hop -Yte-Giao thong-Thuy loi-24-6" xfId="1935"/>
    <cellStyle name="T_Chuan bi dau tu nam 2008_Tong hop -Yte-Giao thong-Thuy loi-24-6 2" xfId="1936"/>
    <cellStyle name="T_DT972000" xfId="1965"/>
    <cellStyle name="T_DTDuong dong tien -sua tham tra 2009 - luong 650" xfId="1966"/>
    <cellStyle name="T_DTDuong dong tien -sua tham tra 2009 - luong 650 2" xfId="1967"/>
    <cellStyle name="T_dtTL598G1." xfId="1968"/>
    <cellStyle name="T_dtTL598G1. 2" xfId="1969"/>
    <cellStyle name="T_Du an khoi cong moi nam 2010" xfId="1970"/>
    <cellStyle name="T_Du an khoi cong moi nam 2010 2" xfId="1971"/>
    <cellStyle name="T_Du an khoi cong moi nam 2010_bieu tong hop" xfId="1972"/>
    <cellStyle name="T_Du an khoi cong moi nam 2010_bieu tong hop 2" xfId="1973"/>
    <cellStyle name="T_Du an khoi cong moi nam 2010_Tong hop ra soat von ung 2011 -Chau" xfId="1974"/>
    <cellStyle name="T_Du an khoi cong moi nam 2010_Tong hop ra soat von ung 2011 -Chau 2" xfId="1975"/>
    <cellStyle name="T_Du an khoi cong moi nam 2010_Tong hop -Yte-Giao thong-Thuy loi-24-6" xfId="1976"/>
    <cellStyle name="T_Du an khoi cong moi nam 2010_Tong hop -Yte-Giao thong-Thuy loi-24-6 2" xfId="1977"/>
    <cellStyle name="T_DU AN TKQH VA CHUAN BI DAU TU NAM 2007 sua ngay 9-11" xfId="1978"/>
    <cellStyle name="T_DU AN TKQH VA CHUAN BI DAU TU NAM 2007 sua ngay 9-11 2" xfId="1979"/>
    <cellStyle name="T_DU AN TKQH VA CHUAN BI DAU TU NAM 2007 sua ngay 9-11_Bieu mau danh muc du an thuoc CTMTQG nam 2008" xfId="1980"/>
    <cellStyle name="T_DU AN TKQH VA CHUAN BI DAU TU NAM 2007 sua ngay 9-11_Bieu mau danh muc du an thuoc CTMTQG nam 2008 2" xfId="1981"/>
    <cellStyle name="T_DU AN TKQH VA CHUAN BI DAU TU NAM 2007 sua ngay 9-11_Bieu mau danh muc du an thuoc CTMTQG nam 2008_bieu tong hop" xfId="1982"/>
    <cellStyle name="T_DU AN TKQH VA CHUAN BI DAU TU NAM 2007 sua ngay 9-11_Bieu mau danh muc du an thuoc CTMTQG nam 2008_bieu tong hop 2" xfId="1983"/>
    <cellStyle name="T_DU AN TKQH VA CHUAN BI DAU TU NAM 2007 sua ngay 9-11_Bieu mau danh muc du an thuoc CTMTQG nam 2008_Tong hop ra soat von ung 2011 -Chau" xfId="1984"/>
    <cellStyle name="T_DU AN TKQH VA CHUAN BI DAU TU NAM 2007 sua ngay 9-11_Bieu mau danh muc du an thuoc CTMTQG nam 2008_Tong hop ra soat von ung 2011 -Chau 2" xfId="1985"/>
    <cellStyle name="T_DU AN TKQH VA CHUAN BI DAU TU NAM 2007 sua ngay 9-11_Bieu mau danh muc du an thuoc CTMTQG nam 2008_Tong hop -Yte-Giao thong-Thuy loi-24-6" xfId="1986"/>
    <cellStyle name="T_DU AN TKQH VA CHUAN BI DAU TU NAM 2007 sua ngay 9-11_Bieu mau danh muc du an thuoc CTMTQG nam 2008_Tong hop -Yte-Giao thong-Thuy loi-24-6 2" xfId="1987"/>
    <cellStyle name="T_DU AN TKQH VA CHUAN BI DAU TU NAM 2007 sua ngay 9-11_Du an khoi cong moi nam 2010" xfId="1988"/>
    <cellStyle name="T_DU AN TKQH VA CHUAN BI DAU TU NAM 2007 sua ngay 9-11_Du an khoi cong moi nam 2010 2" xfId="1989"/>
    <cellStyle name="T_DU AN TKQH VA CHUAN BI DAU TU NAM 2007 sua ngay 9-11_Du an khoi cong moi nam 2010_bieu tong hop" xfId="1990"/>
    <cellStyle name="T_DU AN TKQH VA CHUAN BI DAU TU NAM 2007 sua ngay 9-11_Du an khoi cong moi nam 2010_bieu tong hop 2" xfId="1991"/>
    <cellStyle name="T_DU AN TKQH VA CHUAN BI DAU TU NAM 2007 sua ngay 9-11_Du an khoi cong moi nam 2010_Tong hop ra soat von ung 2011 -Chau" xfId="1992"/>
    <cellStyle name="T_DU AN TKQH VA CHUAN BI DAU TU NAM 2007 sua ngay 9-11_Du an khoi cong moi nam 2010_Tong hop ra soat von ung 2011 -Chau 2" xfId="1993"/>
    <cellStyle name="T_DU AN TKQH VA CHUAN BI DAU TU NAM 2007 sua ngay 9-11_Du an khoi cong moi nam 2010_Tong hop -Yte-Giao thong-Thuy loi-24-6" xfId="1994"/>
    <cellStyle name="T_DU AN TKQH VA CHUAN BI DAU TU NAM 2007 sua ngay 9-11_Du an khoi cong moi nam 2010_Tong hop -Yte-Giao thong-Thuy loi-24-6 2" xfId="1995"/>
    <cellStyle name="T_DU AN TKQH VA CHUAN BI DAU TU NAM 2007 sua ngay 9-11_Ket qua phan bo von nam 2008" xfId="1996"/>
    <cellStyle name="T_DU AN TKQH VA CHUAN BI DAU TU NAM 2007 sua ngay 9-11_Ket qua phan bo von nam 2008 2" xfId="1997"/>
    <cellStyle name="T_DU AN TKQH VA CHUAN BI DAU TU NAM 2007 sua ngay 9-11_KH XDCB_2008 lan 2 sua ngay 10-11" xfId="1998"/>
    <cellStyle name="T_DU AN TKQH VA CHUAN BI DAU TU NAM 2007 sua ngay 9-11_KH XDCB_2008 lan 2 sua ngay 10-11 2" xfId="1999"/>
    <cellStyle name="T_du toan dieu chinh  20-8-2006" xfId="2000"/>
    <cellStyle name="T_du toan dieu chinh  20-8-2006 2" xfId="2001"/>
    <cellStyle name="T_Du toan khao sat (bo sung 2009)" xfId="2002"/>
    <cellStyle name="T_Du toan khao sat (bo sung 2009) 2" xfId="2003"/>
    <cellStyle name="T_du toan lan 3" xfId="2004"/>
    <cellStyle name="T_du toan lan 3 2" xfId="2005"/>
    <cellStyle name="T_Ke hoach KTXH  nam 2009_PKT thang 11 nam 2008" xfId="2006"/>
    <cellStyle name="T_Ke hoach KTXH  nam 2009_PKT thang 11 nam 2008 2" xfId="2007"/>
    <cellStyle name="T_Ke hoach KTXH  nam 2009_PKT thang 11 nam 2008_bieu tong hop" xfId="2008"/>
    <cellStyle name="T_Ke hoach KTXH  nam 2009_PKT thang 11 nam 2008_bieu tong hop 2" xfId="2009"/>
    <cellStyle name="T_Ke hoach KTXH  nam 2009_PKT thang 11 nam 2008_Tong hop ra soat von ung 2011 -Chau" xfId="2010"/>
    <cellStyle name="T_Ke hoach KTXH  nam 2009_PKT thang 11 nam 2008_Tong hop ra soat von ung 2011 -Chau 2" xfId="2011"/>
    <cellStyle name="T_Ke hoach KTXH  nam 2009_PKT thang 11 nam 2008_Tong hop -Yte-Giao thong-Thuy loi-24-6" xfId="2012"/>
    <cellStyle name="T_Ke hoach KTXH  nam 2009_PKT thang 11 nam 2008_Tong hop -Yte-Giao thong-Thuy loi-24-6 2" xfId="2013"/>
    <cellStyle name="T_Ket qua dau thau" xfId="2014"/>
    <cellStyle name="T_Ket qua dau thau 2" xfId="2015"/>
    <cellStyle name="T_Ket qua dau thau_bieu tong hop" xfId="2016"/>
    <cellStyle name="T_Ket qua dau thau_bieu tong hop 2" xfId="2017"/>
    <cellStyle name="T_Ket qua dau thau_Tong hop ra soat von ung 2011 -Chau" xfId="2018"/>
    <cellStyle name="T_Ket qua dau thau_Tong hop ra soat von ung 2011 -Chau 2" xfId="2019"/>
    <cellStyle name="T_Ket qua dau thau_Tong hop -Yte-Giao thong-Thuy loi-24-6" xfId="2020"/>
    <cellStyle name="T_Ket qua dau thau_Tong hop -Yte-Giao thong-Thuy loi-24-6 2" xfId="2021"/>
    <cellStyle name="T_Ket qua phan bo von nam 2008" xfId="2022"/>
    <cellStyle name="T_Ket qua phan bo von nam 2008 2" xfId="2023"/>
    <cellStyle name="T_KL NT dap nen Dot 3" xfId="2030"/>
    <cellStyle name="T_KL NT Dot 3" xfId="2031"/>
    <cellStyle name="T_Kl VL ranh" xfId="2032"/>
    <cellStyle name="T_Kl VL ranh 2" xfId="2033"/>
    <cellStyle name="T_KLNMD1" xfId="2034"/>
    <cellStyle name="T_KLNMD1 2" xfId="2035"/>
    <cellStyle name="T_KH XDCB_2008 lan 2 sua ngay 10-11" xfId="2024"/>
    <cellStyle name="T_KH XDCB_2008 lan 2 sua ngay 10-11 2" xfId="2025"/>
    <cellStyle name="T_Khao satD1" xfId="2026"/>
    <cellStyle name="T_Khao satD1 2" xfId="2027"/>
    <cellStyle name="T_Khoi luong cac hang muc chi tiet-702" xfId="2028"/>
    <cellStyle name="T_Khoi luong cac hang muc chi tiet-702 2" xfId="2029"/>
    <cellStyle name="T_mau bieu doan giam sat 2010 (version 2)" xfId="2036"/>
    <cellStyle name="T_mau bieu doan giam sat 2010 (version 2) 2" xfId="2037"/>
    <cellStyle name="T_mau KL vach son" xfId="2038"/>
    <cellStyle name="T_mau KL vach son 2" xfId="2039"/>
    <cellStyle name="T_Me_Tri_6_07" xfId="2040"/>
    <cellStyle name="T_Me_Tri_6_07 2" xfId="2041"/>
    <cellStyle name="T_N2 thay dat (N1-1)" xfId="2042"/>
    <cellStyle name="T_N2 thay dat (N1-1) 2" xfId="2043"/>
    <cellStyle name="T_Phuong an can doi nam 2008" xfId="2044"/>
    <cellStyle name="T_Phuong an can doi nam 2008 2" xfId="2045"/>
    <cellStyle name="T_Phuong an can doi nam 2008_bieu tong hop" xfId="2046"/>
    <cellStyle name="T_Phuong an can doi nam 2008_bieu tong hop 2" xfId="2047"/>
    <cellStyle name="T_Phuong an can doi nam 2008_Tong hop ra soat von ung 2011 -Chau" xfId="2048"/>
    <cellStyle name="T_Phuong an can doi nam 2008_Tong hop ra soat von ung 2011 -Chau 2" xfId="2049"/>
    <cellStyle name="T_Phuong an can doi nam 2008_Tong hop -Yte-Giao thong-Thuy loi-24-6" xfId="2050"/>
    <cellStyle name="T_Phuong an can doi nam 2008_Tong hop -Yte-Giao thong-Thuy loi-24-6 2" xfId="2051"/>
    <cellStyle name="T_San sat hach moi" xfId="2052"/>
    <cellStyle name="T_San sat hach moi 2" xfId="2053"/>
    <cellStyle name="T_Seagame(BTL)" xfId="2054"/>
    <cellStyle name="T_So GTVT" xfId="2055"/>
    <cellStyle name="T_So GTVT 2" xfId="2056"/>
    <cellStyle name="T_So GTVT_bieu tong hop" xfId="2057"/>
    <cellStyle name="T_So GTVT_bieu tong hop 2" xfId="2058"/>
    <cellStyle name="T_So GTVT_Tong hop ra soat von ung 2011 -Chau" xfId="2059"/>
    <cellStyle name="T_So GTVT_Tong hop ra soat von ung 2011 -Chau 2" xfId="2060"/>
    <cellStyle name="T_So GTVT_Tong hop -Yte-Giao thong-Thuy loi-24-6" xfId="2061"/>
    <cellStyle name="T_So GTVT_Tong hop -Yte-Giao thong-Thuy loi-24-6 2" xfId="2062"/>
    <cellStyle name="T_SS BVTC cau va cong tuyen Le Chan" xfId="2063"/>
    <cellStyle name="T_SS BVTC cau va cong tuyen Le Chan 2" xfId="2064"/>
    <cellStyle name="T_Tay Bac 1" xfId="2065"/>
    <cellStyle name="T_Tay Bac 1 2" xfId="2066"/>
    <cellStyle name="T_Tay Bac 1_Bao cao kiem toan kh 2010" xfId="2067"/>
    <cellStyle name="T_Tay Bac 1_Bao cao kiem toan kh 2010 2" xfId="2068"/>
    <cellStyle name="T_Tay Bac 1_Book1" xfId="2069"/>
    <cellStyle name="T_Tay Bac 1_Book1 2" xfId="2070"/>
    <cellStyle name="T_Tay Bac 1_Ke hoach 2010 (theo doi)2" xfId="2071"/>
    <cellStyle name="T_Tay Bac 1_Ke hoach 2010 (theo doi)2 2" xfId="2072"/>
    <cellStyle name="T_Tay Bac 1_QD UBND tinh" xfId="2073"/>
    <cellStyle name="T_Tay Bac 1_QD UBND tinh 2" xfId="2074"/>
    <cellStyle name="T_Tay Bac 1_Worksheet in D: My Documents Luc Van ban xu ly Nam 2011 Bao cao ra soat tam ung TPCP" xfId="2075"/>
    <cellStyle name="T_Tay Bac 1_Worksheet in D: My Documents Luc Van ban xu ly Nam 2011 Bao cao ra soat tam ung TPCP 2" xfId="2076"/>
    <cellStyle name="T_TDT + duong(8-5-07)" xfId="2077"/>
    <cellStyle name="T_TDT + duong(8-5-07) 2" xfId="2078"/>
    <cellStyle name="T_tien2004" xfId="2091"/>
    <cellStyle name="T_tien2004 2" xfId="2092"/>
    <cellStyle name="T_TKE-ChoDon-sua" xfId="2093"/>
    <cellStyle name="T_TKE-ChoDon-sua 2" xfId="2094"/>
    <cellStyle name="T_Tong hop 3 tinh (11_5)-TTH-QN-QT" xfId="2095"/>
    <cellStyle name="T_Tong hop 3 tinh (11_5)-TTH-QN-QT 2" xfId="2096"/>
    <cellStyle name="T_Tong hop khoi luong Dot 3" xfId="2097"/>
    <cellStyle name="T_Tong hop khoi luong Dot 3 2" xfId="2098"/>
    <cellStyle name="T_Tong hop theo doi von TPCP" xfId="2099"/>
    <cellStyle name="T_Tong hop theo doi von TPCP 2" xfId="2100"/>
    <cellStyle name="T_Tong hop theo doi von TPCP_Bao cao kiem toan kh 2010" xfId="2101"/>
    <cellStyle name="T_Tong hop theo doi von TPCP_Bao cao kiem toan kh 2010 2" xfId="2102"/>
    <cellStyle name="T_Tong hop theo doi von TPCP_Ke hoach 2010 (theo doi)2" xfId="2103"/>
    <cellStyle name="T_Tong hop theo doi von TPCP_Ke hoach 2010 (theo doi)2 2" xfId="2104"/>
    <cellStyle name="T_Tong hop theo doi von TPCP_QD UBND tinh" xfId="2105"/>
    <cellStyle name="T_Tong hop theo doi von TPCP_QD UBND tinh 2" xfId="2106"/>
    <cellStyle name="T_Tong hop theo doi von TPCP_Worksheet in D: My Documents Luc Van ban xu ly Nam 2011 Bao cao ra soat tam ung TPCP" xfId="2107"/>
    <cellStyle name="T_Tong hop theo doi von TPCP_Worksheet in D: My Documents Luc Van ban xu ly Nam 2011 Bao cao ra soat tam ung TPCP 2" xfId="2108"/>
    <cellStyle name="T_tham_tra_du_toan" xfId="2079"/>
    <cellStyle name="T_tham_tra_du_toan 2" xfId="2080"/>
    <cellStyle name="T_Thiet bi" xfId="2081"/>
    <cellStyle name="T_Thiet bi 2" xfId="2082"/>
    <cellStyle name="T_THKL 1303" xfId="2083"/>
    <cellStyle name="T_THKL 1303 2" xfId="2084"/>
    <cellStyle name="T_Thong ke" xfId="2085"/>
    <cellStyle name="T_Thong ke 2" xfId="2086"/>
    <cellStyle name="T_Thong ke cong" xfId="2087"/>
    <cellStyle name="T_Thong ke cong 2" xfId="2088"/>
    <cellStyle name="T_thong ke giao dan sinh" xfId="2089"/>
    <cellStyle name="T_thong ke giao dan sinh 2" xfId="2090"/>
    <cellStyle name="T_VBPL kiểm toán Đầu tư XDCB 2010" xfId="2109"/>
    <cellStyle name="T_VBPL kiểm toán Đầu tư XDCB 2010 2" xfId="2110"/>
    <cellStyle name="T_Worksheet in D: ... Hoan thien 5goi theo KL cu 28-06 4.Cong 5goi Coc 33-Km1+490.13 Cong coc 33-km1+490.13" xfId="2111"/>
    <cellStyle name="T_Worksheet in D: ... Hoan thien 5goi theo KL cu 28-06 4.Cong 5goi Coc 33-Km1+490.13 Cong coc 33-km1+490.13 2" xfId="2112"/>
    <cellStyle name="T_ÿÿÿÿÿ" xfId="2113"/>
    <cellStyle name="T_ÿÿÿÿÿ 2" xfId="2114"/>
    <cellStyle name="Text" xfId="2115"/>
    <cellStyle name="Text Indent A" xfId="2116"/>
    <cellStyle name="Text Indent B" xfId="2117"/>
    <cellStyle name="Text Indent C" xfId="2118"/>
    <cellStyle name="Text_Bao cao doan cong tac cua Bo thang 4-2010" xfId="2119"/>
    <cellStyle name="Tien1" xfId="2132"/>
    <cellStyle name="Tiêu đề" xfId="2133"/>
    <cellStyle name="Times New Roman" xfId="2134"/>
    <cellStyle name="Tính toán" xfId="2135"/>
    <cellStyle name="Tính toán 2" xfId="2136"/>
    <cellStyle name="tit1" xfId="2137"/>
    <cellStyle name="tit2" xfId="2138"/>
    <cellStyle name="tit2 2" xfId="2139"/>
    <cellStyle name="tit3" xfId="2140"/>
    <cellStyle name="tit4" xfId="2141"/>
    <cellStyle name="Title 2" xfId="2142"/>
    <cellStyle name="Title 3" xfId="2143"/>
    <cellStyle name="Tongcong" xfId="2146"/>
    <cellStyle name="Tongcong 2" xfId="2147"/>
    <cellStyle name="Total 2" xfId="2149"/>
    <cellStyle name="Total 3" xfId="2150"/>
    <cellStyle name="Total 3 2" xfId="2151"/>
    <cellStyle name="Total 4" xfId="2152"/>
    <cellStyle name="Tổng" xfId="2144"/>
    <cellStyle name="Tổng 2" xfId="2145"/>
    <cellStyle name="Tốt" xfId="2148"/>
    <cellStyle name="tt1" xfId="2155"/>
    <cellStyle name="Tuan" xfId="2156"/>
    <cellStyle name="Tusental (0)_pldt" xfId="2157"/>
    <cellStyle name="Tusental_pldt" xfId="2158"/>
    <cellStyle name="th" xfId="2120"/>
    <cellStyle name="th 2" xfId="2121"/>
    <cellStyle name="than" xfId="2122"/>
    <cellStyle name="thanh" xfId="2123"/>
    <cellStyle name="þ_x001d_ð¤_x000c_¯þ_x0014__x000d_¨þU_x0001_À_x0004_ _x0015__x000f__x0001__x0001_" xfId="2124"/>
    <cellStyle name="þ_x001d_ð·_x000c_æþ'_x000d_ßþU_x0001_Ø_x0005_ü_x0014__x0007__x0001__x0001_" xfId="2125"/>
    <cellStyle name="þ_x001d_ðÇ%Uý—&amp;Hý9_x0008_Ÿ s_x000a__x0007__x0001__x0001_" xfId="2126"/>
    <cellStyle name="þ_x001d_ðÇ%Uý—&amp;Hý9_x0008_Ÿ_x0009_s_x000a__x0007__x0001__x0001_" xfId="2127"/>
    <cellStyle name="þ_x001d_ðK_x000c_Fý_x001b__x000d_9ýU_x0001_Ð_x0008_¦)_x0007__x0001__x0001_" xfId="2128"/>
    <cellStyle name="thuong-10" xfId="2129"/>
    <cellStyle name="thuong-11" xfId="2130"/>
    <cellStyle name="Thuyet minh" xfId="2131"/>
    <cellStyle name="trang" xfId="2153"/>
    <cellStyle name="Trung tính" xfId="2154"/>
    <cellStyle name="u" xfId="2159"/>
    <cellStyle name="ux_3_¼­¿ï-¾È»ê" xfId="2160"/>
    <cellStyle name="Valuta (0)_CALPREZZ" xfId="2161"/>
    <cellStyle name="Valuta_ PESO ELETTR." xfId="2162"/>
    <cellStyle name="VANG1" xfId="2165"/>
    <cellStyle name="Văn bản Cảnh báo" xfId="2163"/>
    <cellStyle name="Văn bản Giải thích" xfId="2164"/>
    <cellStyle name="viet" xfId="2166"/>
    <cellStyle name="viet2" xfId="2167"/>
    <cellStyle name="viet2 2" xfId="2168"/>
    <cellStyle name="Vietnam 1" xfId="2169"/>
    <cellStyle name="VN new romanNormal" xfId="2170"/>
    <cellStyle name="VN new romanNormal 2" xfId="2171"/>
    <cellStyle name="vn time 10" xfId="2172"/>
    <cellStyle name="Vn Time 13" xfId="2173"/>
    <cellStyle name="Vn Time 14" xfId="2174"/>
    <cellStyle name="VN time new roman" xfId="2175"/>
    <cellStyle name="VN time new roman 2" xfId="2176"/>
    <cellStyle name="vn_time" xfId="2177"/>
    <cellStyle name="vnbo" xfId="2178"/>
    <cellStyle name="vnbo 2" xfId="2179"/>
    <cellStyle name="vntxt1" xfId="2187"/>
    <cellStyle name="vntxt2" xfId="2188"/>
    <cellStyle name="vnhead1" xfId="2180"/>
    <cellStyle name="vnhead1 2" xfId="2181"/>
    <cellStyle name="vnhead2" xfId="2182"/>
    <cellStyle name="vnhead2 2" xfId="2183"/>
    <cellStyle name="vnhead3" xfId="2184"/>
    <cellStyle name="vnhead3 2" xfId="2185"/>
    <cellStyle name="vnhead4" xfId="2186"/>
    <cellStyle name="W?hrung [0]_35ERI8T2gbIEMixb4v26icuOo" xfId="2189"/>
    <cellStyle name="W?hrung_35ERI8T2gbIEMixb4v26icuOo" xfId="2190"/>
    <cellStyle name="Währung [0]_68574_Materialbedarfsliste" xfId="2191"/>
    <cellStyle name="Währung_68574_Materialbedarfsliste" xfId="2192"/>
    <cellStyle name="Walutowy [0]_Invoices2001Slovakia" xfId="2193"/>
    <cellStyle name="Walutowy_Invoices2001Slovakia" xfId="2194"/>
    <cellStyle name="Warning Text 2" xfId="2195"/>
    <cellStyle name="Warning Text 3" xfId="2196"/>
    <cellStyle name="wrap" xfId="2197"/>
    <cellStyle name="Wไhrung [0]_35ERI8T2gbIEMixb4v26icuOo" xfId="2198"/>
    <cellStyle name="Wไhrung_35ERI8T2gbIEMixb4v26icuOo" xfId="2199"/>
    <cellStyle name="Xấu" xfId="2200"/>
    <cellStyle name="xuan" xfId="2201"/>
    <cellStyle name="y" xfId="2202"/>
    <cellStyle name="Ý kh¸c_B¶ng 1 (2)" xfId="2203"/>
    <cellStyle name="เครื่องหมายสกุลเงิน [0]_FTC_OFFER" xfId="2204"/>
    <cellStyle name="เครื่องหมายสกุลเงิน_FTC_OFFER" xfId="2205"/>
    <cellStyle name="ปกติ_FTC_OFFER" xfId="2206"/>
    <cellStyle name=" [0.00]_ Att. 1- Cover" xfId="2207"/>
    <cellStyle name="_ Att. 1- Cover" xfId="2208"/>
    <cellStyle name="?_ Att. 1- Cover" xfId="2209"/>
    <cellStyle name="똿뗦먛귟 [0.00]_PRODUCT DETAIL Q1" xfId="2210"/>
    <cellStyle name="똿뗦먛귟_PRODUCT DETAIL Q1" xfId="2211"/>
    <cellStyle name="믅됞 [0.00]_PRODUCT DETAIL Q1" xfId="2212"/>
    <cellStyle name="믅됞_PRODUCT DETAIL Q1" xfId="2213"/>
    <cellStyle name="백분율_††††† " xfId="2214"/>
    <cellStyle name="뷭?_BOOKSHIP" xfId="2215"/>
    <cellStyle name="안건회계법인" xfId="2216"/>
    <cellStyle name="콤마 [ - 유형1" xfId="2217"/>
    <cellStyle name="콤마 [ - 유형2" xfId="2218"/>
    <cellStyle name="콤마 [ - 유형3" xfId="2219"/>
    <cellStyle name="콤마 [ - 유형4" xfId="2220"/>
    <cellStyle name="콤마 [ - 유형5" xfId="2221"/>
    <cellStyle name="콤마 [ - 유형6" xfId="2222"/>
    <cellStyle name="콤마 [ - 유형7" xfId="2223"/>
    <cellStyle name="콤마 [ - 유형8" xfId="2224"/>
    <cellStyle name="콤마 [0]_ 비목별 월별기술 " xfId="2225"/>
    <cellStyle name="콤마_ 비목별 월별기술 " xfId="2226"/>
    <cellStyle name="통화 [0]_††††† " xfId="2227"/>
    <cellStyle name="통화_††††† " xfId="2228"/>
    <cellStyle name="표준_ 97년 경영분석(안)" xfId="2229"/>
    <cellStyle name="표줠_Sheet1_1_총괄표 (수출입) (2)" xfId="2230"/>
    <cellStyle name="一般_00Q3902REV.1" xfId="2231"/>
    <cellStyle name="千分位[0]_00Q3902REV.1" xfId="2232"/>
    <cellStyle name="千分位_00Q3902REV.1" xfId="2233"/>
    <cellStyle name="桁区切り [0.00]_BE-BQ" xfId="2234"/>
    <cellStyle name="桁区切り_BE-BQ" xfId="2235"/>
    <cellStyle name="標準_(A1)BOQ " xfId="2236"/>
    <cellStyle name="貨幣 [0]_00Q3902REV.1" xfId="2237"/>
    <cellStyle name="貨幣[0]_BRE" xfId="2238"/>
    <cellStyle name="貨幣_00Q3902REV.1" xfId="2239"/>
    <cellStyle name="通貨 [0.00]_BE-BQ" xfId="2240"/>
    <cellStyle name="通貨_BE-BQ" xfId="2241"/>
    <cellStyle name="通貨_List-dwgis 2" xfId="18"/>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38"/>
  <sheetViews>
    <sheetView showZeros="0" tabSelected="1" workbookViewId="0">
      <selection activeCell="G22" sqref="G22"/>
    </sheetView>
  </sheetViews>
  <sheetFormatPr defaultRowHeight="15.75" outlineLevelRow="1"/>
  <cols>
    <col min="1" max="1" width="4.7109375" style="4" customWidth="1"/>
    <col min="2" max="2" width="4.85546875" style="4" customWidth="1"/>
    <col min="3" max="3" width="40.7109375" style="4" customWidth="1"/>
    <col min="4" max="4" width="23.28515625" style="4" customWidth="1"/>
    <col min="5" max="5" width="0" style="4" hidden="1" customWidth="1"/>
    <col min="6" max="6" width="9.140625" style="126"/>
    <col min="7" max="16384" width="9.140625" style="4"/>
  </cols>
  <sheetData>
    <row r="1" spans="2:6" ht="21" customHeight="1">
      <c r="B1" s="284" t="s">
        <v>41</v>
      </c>
      <c r="C1" s="284"/>
      <c r="D1" s="2" t="s">
        <v>0</v>
      </c>
    </row>
    <row r="2" spans="2:6">
      <c r="B2" s="1"/>
    </row>
    <row r="3" spans="2:6">
      <c r="B3" s="285" t="s">
        <v>674</v>
      </c>
      <c r="C3" s="285"/>
      <c r="D3" s="285"/>
    </row>
    <row r="4" spans="2:6">
      <c r="B4" s="286" t="s">
        <v>1</v>
      </c>
      <c r="C4" s="286"/>
      <c r="D4" s="286"/>
    </row>
    <row r="5" spans="2:6">
      <c r="D5" s="3" t="s">
        <v>2</v>
      </c>
    </row>
    <row r="6" spans="2:6">
      <c r="B6" s="12" t="s">
        <v>3</v>
      </c>
      <c r="C6" s="12" t="s">
        <v>4</v>
      </c>
      <c r="D6" s="12" t="s">
        <v>5</v>
      </c>
      <c r="F6" s="216"/>
    </row>
    <row r="7" spans="2:6">
      <c r="B7" s="11" t="s">
        <v>6</v>
      </c>
      <c r="C7" s="11" t="s">
        <v>7</v>
      </c>
      <c r="D7" s="19">
        <f>D8+D11+D15+D16+D17</f>
        <v>8261747</v>
      </c>
      <c r="E7" s="20"/>
    </row>
    <row r="8" spans="2:6">
      <c r="B8" s="5" t="s">
        <v>8</v>
      </c>
      <c r="C8" s="6" t="s">
        <v>9</v>
      </c>
      <c r="D8" s="16">
        <f>D9+D10</f>
        <v>2993150</v>
      </c>
    </row>
    <row r="9" spans="2:6">
      <c r="B9" s="7">
        <v>1</v>
      </c>
      <c r="C9" s="8" t="s">
        <v>10</v>
      </c>
      <c r="D9" s="14">
        <v>1959349.9999999998</v>
      </c>
    </row>
    <row r="10" spans="2:6">
      <c r="B10" s="7">
        <v>2</v>
      </c>
      <c r="C10" s="8" t="s">
        <v>11</v>
      </c>
      <c r="D10" s="14">
        <v>1033800.0000000001</v>
      </c>
    </row>
    <row r="11" spans="2:6">
      <c r="B11" s="5" t="s">
        <v>12</v>
      </c>
      <c r="C11" s="6" t="s">
        <v>13</v>
      </c>
      <c r="D11" s="13">
        <f>D12+D13+D14</f>
        <v>5268597</v>
      </c>
    </row>
    <row r="12" spans="2:6">
      <c r="B12" s="7">
        <v>1</v>
      </c>
      <c r="C12" s="8" t="s">
        <v>14</v>
      </c>
      <c r="D12" s="14">
        <v>3120986</v>
      </c>
    </row>
    <row r="13" spans="2:6">
      <c r="B13" s="7">
        <v>2</v>
      </c>
      <c r="C13" s="8" t="s">
        <v>675</v>
      </c>
      <c r="D13" s="14">
        <v>164837</v>
      </c>
    </row>
    <row r="14" spans="2:6">
      <c r="B14" s="7">
        <v>3</v>
      </c>
      <c r="C14" s="8" t="s">
        <v>15</v>
      </c>
      <c r="D14" s="14">
        <v>1982774</v>
      </c>
    </row>
    <row r="15" spans="2:6">
      <c r="B15" s="5" t="s">
        <v>16</v>
      </c>
      <c r="C15" s="6" t="s">
        <v>17</v>
      </c>
      <c r="D15" s="15">
        <v>0</v>
      </c>
    </row>
    <row r="16" spans="2:6">
      <c r="B16" s="5" t="s">
        <v>18</v>
      </c>
      <c r="C16" s="6" t="s">
        <v>19</v>
      </c>
      <c r="D16" s="15">
        <v>0</v>
      </c>
    </row>
    <row r="17" spans="2:6" ht="25.5">
      <c r="B17" s="5" t="s">
        <v>20</v>
      </c>
      <c r="C17" s="6" t="s">
        <v>21</v>
      </c>
      <c r="D17" s="15">
        <v>0</v>
      </c>
    </row>
    <row r="18" spans="2:6">
      <c r="B18" s="5" t="s">
        <v>22</v>
      </c>
      <c r="C18" s="5" t="s">
        <v>23</v>
      </c>
      <c r="D18" s="16">
        <f>D19+D29</f>
        <v>8277847</v>
      </c>
      <c r="E18" s="20"/>
      <c r="F18" s="273">
        <f>D18-D7</f>
        <v>16100</v>
      </c>
    </row>
    <row r="19" spans="2:6" ht="25.5">
      <c r="B19" s="5" t="s">
        <v>8</v>
      </c>
      <c r="C19" s="161" t="s">
        <v>678</v>
      </c>
      <c r="D19" s="16">
        <f>D20+D28</f>
        <v>6295073</v>
      </c>
      <c r="E19" s="20"/>
    </row>
    <row r="20" spans="2:6" s="18" customFormat="1">
      <c r="B20" s="5" t="s">
        <v>676</v>
      </c>
      <c r="C20" s="6" t="s">
        <v>24</v>
      </c>
      <c r="D20" s="16">
        <f>D21+D22+D23+D24+D25+D26+D27</f>
        <v>6278973</v>
      </c>
      <c r="F20" s="127"/>
    </row>
    <row r="21" spans="2:6">
      <c r="B21" s="7">
        <v>1</v>
      </c>
      <c r="C21" s="8" t="s">
        <v>25</v>
      </c>
      <c r="D21" s="15">
        <v>825372</v>
      </c>
    </row>
    <row r="22" spans="2:6">
      <c r="B22" s="7">
        <v>2</v>
      </c>
      <c r="C22" s="8" t="s">
        <v>26</v>
      </c>
      <c r="D22" s="15">
        <v>4445685</v>
      </c>
    </row>
    <row r="23" spans="2:6" ht="25.5">
      <c r="B23" s="7">
        <v>3</v>
      </c>
      <c r="C23" s="8" t="s">
        <v>27</v>
      </c>
      <c r="D23" s="15">
        <v>1300</v>
      </c>
    </row>
    <row r="24" spans="2:6">
      <c r="B24" s="7">
        <v>4</v>
      </c>
      <c r="C24" s="8" t="s">
        <v>28</v>
      </c>
      <c r="D24" s="15">
        <v>1000</v>
      </c>
    </row>
    <row r="25" spans="2:6">
      <c r="B25" s="7">
        <v>5</v>
      </c>
      <c r="C25" s="8" t="s">
        <v>29</v>
      </c>
      <c r="D25" s="15">
        <v>125616</v>
      </c>
    </row>
    <row r="26" spans="2:6">
      <c r="B26" s="7">
        <v>6</v>
      </c>
      <c r="C26" s="8" t="s">
        <v>30</v>
      </c>
      <c r="D26" s="15"/>
    </row>
    <row r="27" spans="2:6" ht="63.75">
      <c r="B27" s="7">
        <v>7</v>
      </c>
      <c r="C27" s="8" t="s">
        <v>679</v>
      </c>
      <c r="D27" s="15">
        <v>880000</v>
      </c>
    </row>
    <row r="28" spans="2:6" s="18" customFormat="1" ht="25.5">
      <c r="B28" s="5" t="s">
        <v>529</v>
      </c>
      <c r="C28" s="6" t="s">
        <v>677</v>
      </c>
      <c r="D28" s="16">
        <v>16100</v>
      </c>
      <c r="F28" s="127"/>
    </row>
    <row r="29" spans="2:6" s="18" customFormat="1">
      <c r="B29" s="5" t="s">
        <v>12</v>
      </c>
      <c r="C29" s="6" t="s">
        <v>31</v>
      </c>
      <c r="D29" s="16">
        <f>D30+D31</f>
        <v>1982774</v>
      </c>
      <c r="F29" s="127"/>
    </row>
    <row r="30" spans="2:6">
      <c r="B30" s="7">
        <v>1</v>
      </c>
      <c r="C30" s="8" t="s">
        <v>32</v>
      </c>
      <c r="D30" s="15">
        <v>661008</v>
      </c>
    </row>
    <row r="31" spans="2:6">
      <c r="B31" s="7">
        <v>2</v>
      </c>
      <c r="C31" s="8" t="s">
        <v>33</v>
      </c>
      <c r="D31" s="15">
        <v>1321766</v>
      </c>
    </row>
    <row r="32" spans="2:6" s="116" customFormat="1" hidden="1" outlineLevel="1">
      <c r="B32" s="113"/>
      <c r="C32" s="113"/>
      <c r="D32" s="114"/>
      <c r="E32" s="115" t="s">
        <v>551</v>
      </c>
      <c r="F32" s="128"/>
    </row>
    <row r="33" spans="2:4" collapsed="1">
      <c r="B33" s="5" t="s">
        <v>34</v>
      </c>
      <c r="C33" s="5" t="s">
        <v>680</v>
      </c>
      <c r="D33" s="16">
        <v>16100</v>
      </c>
    </row>
    <row r="34" spans="2:4" hidden="1" outlineLevel="1">
      <c r="B34" s="7">
        <v>1</v>
      </c>
      <c r="C34" s="8" t="s">
        <v>36</v>
      </c>
      <c r="D34" s="15"/>
    </row>
    <row r="35" spans="2:4" ht="25.5" hidden="1" outlineLevel="1">
      <c r="B35" s="7" t="s">
        <v>37</v>
      </c>
      <c r="C35" s="8" t="s">
        <v>38</v>
      </c>
      <c r="D35" s="15">
        <v>0</v>
      </c>
    </row>
    <row r="36" spans="2:4" collapsed="1">
      <c r="B36" s="5" t="s">
        <v>35</v>
      </c>
      <c r="C36" s="5" t="s">
        <v>39</v>
      </c>
      <c r="D36" s="16">
        <f>D37+D38</f>
        <v>34100</v>
      </c>
    </row>
    <row r="37" spans="2:4">
      <c r="B37" s="7">
        <v>1</v>
      </c>
      <c r="C37" s="8" t="s">
        <v>40</v>
      </c>
      <c r="D37" s="15">
        <v>16100</v>
      </c>
    </row>
    <row r="38" spans="2:4">
      <c r="B38" s="9">
        <v>2</v>
      </c>
      <c r="C38" s="10" t="s">
        <v>514</v>
      </c>
      <c r="D38" s="17">
        <v>18000</v>
      </c>
    </row>
  </sheetData>
  <mergeCells count="3">
    <mergeCell ref="B1:C1"/>
    <mergeCell ref="B3:D3"/>
    <mergeCell ref="B4:D4"/>
  </mergeCells>
  <printOptions horizontalCentered="1"/>
  <pageMargins left="0.70866141732283472" right="0.70866141732283472" top="0.5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1"/>
  <sheetViews>
    <sheetView workbookViewId="0">
      <selection sqref="A1:XFD1048576"/>
    </sheetView>
  </sheetViews>
  <sheetFormatPr defaultRowHeight="16.5"/>
  <cols>
    <col min="1" max="1" width="9.140625" style="27"/>
    <col min="2" max="2" width="21.28515625" style="27" customWidth="1"/>
    <col min="3" max="3" width="6" style="27" customWidth="1"/>
    <col min="4" max="4" width="5.42578125" style="27" customWidth="1"/>
    <col min="5" max="5" width="7.5703125" style="27" customWidth="1"/>
    <col min="6" max="6" width="16" style="27" customWidth="1"/>
    <col min="7" max="7" width="16.28515625" style="27" customWidth="1"/>
    <col min="8" max="8" width="8.5703125" style="27" customWidth="1"/>
    <col min="9" max="9" width="12" style="27" customWidth="1"/>
    <col min="10" max="10" width="9" style="27" customWidth="1"/>
    <col min="11" max="11" width="7.85546875" style="27" customWidth="1"/>
    <col min="12" max="13" width="7.42578125" style="27" customWidth="1"/>
    <col min="14" max="14" width="8.85546875" style="27" customWidth="1"/>
    <col min="15" max="15" width="6.42578125" style="27" customWidth="1"/>
    <col min="16" max="16" width="9.5703125" style="27" customWidth="1"/>
    <col min="17" max="17" width="8.5703125" style="27" customWidth="1"/>
    <col min="18" max="18" width="7.5703125" style="27" customWidth="1"/>
    <col min="19" max="19" width="8.7109375" style="27" customWidth="1"/>
    <col min="20" max="20" width="5.140625" style="27" customWidth="1"/>
    <col min="21" max="21" width="6.28515625" style="27" customWidth="1"/>
    <col min="22" max="22" width="5.5703125" style="27" customWidth="1"/>
    <col min="23" max="16384" width="9.140625" style="27"/>
  </cols>
  <sheetData>
    <row r="1" spans="1:18" s="21" customFormat="1" ht="18">
      <c r="A1" s="144" t="s">
        <v>303</v>
      </c>
      <c r="C1" s="23"/>
      <c r="D1" s="23"/>
      <c r="E1" s="23"/>
      <c r="P1" s="34" t="s">
        <v>322</v>
      </c>
    </row>
    <row r="2" spans="1:18" s="22" customFormat="1" ht="18">
      <c r="A2" s="321" t="s">
        <v>304</v>
      </c>
      <c r="B2" s="321"/>
      <c r="C2" s="321"/>
      <c r="D2" s="321"/>
      <c r="E2" s="321"/>
      <c r="F2" s="321"/>
      <c r="G2" s="321"/>
      <c r="H2" s="321"/>
      <c r="I2" s="321"/>
      <c r="J2" s="321"/>
      <c r="K2" s="321"/>
      <c r="L2" s="321"/>
      <c r="M2" s="321"/>
      <c r="N2" s="321"/>
      <c r="O2" s="321"/>
      <c r="P2" s="321"/>
      <c r="Q2" s="321"/>
      <c r="R2" s="321"/>
    </row>
    <row r="3" spans="1:18" s="22" customFormat="1" ht="18">
      <c r="A3" s="321" t="s">
        <v>595</v>
      </c>
      <c r="B3" s="321"/>
      <c r="C3" s="321"/>
      <c r="D3" s="321"/>
      <c r="E3" s="321"/>
      <c r="F3" s="321"/>
      <c r="G3" s="321"/>
      <c r="H3" s="321"/>
      <c r="I3" s="321"/>
      <c r="J3" s="321"/>
      <c r="K3" s="321"/>
      <c r="L3" s="321"/>
      <c r="M3" s="321"/>
      <c r="N3" s="321"/>
      <c r="O3" s="321"/>
      <c r="P3" s="321"/>
      <c r="Q3" s="321"/>
      <c r="R3" s="321"/>
    </row>
    <row r="4" spans="1:18" s="21" customFormat="1" ht="18.75">
      <c r="E4" s="24"/>
      <c r="F4" s="24"/>
      <c r="H4" s="24"/>
      <c r="I4" s="24"/>
      <c r="J4" s="24"/>
      <c r="K4" s="24"/>
      <c r="L4" s="24"/>
      <c r="M4" s="24"/>
      <c r="N4" s="24"/>
      <c r="O4" s="24"/>
      <c r="P4" s="24"/>
    </row>
    <row r="5" spans="1:18" s="21" customFormat="1" ht="18"/>
    <row r="6" spans="1:18" s="21" customFormat="1" ht="18">
      <c r="Q6" s="23"/>
    </row>
    <row r="9" spans="1:18" s="27" customFormat="1" ht="72" customHeight="1">
      <c r="A9" s="442" t="s">
        <v>3</v>
      </c>
      <c r="B9" s="442" t="s">
        <v>305</v>
      </c>
      <c r="C9" s="320" t="s">
        <v>280</v>
      </c>
      <c r="D9" s="320" t="s">
        <v>306</v>
      </c>
      <c r="E9" s="320" t="s">
        <v>307</v>
      </c>
      <c r="F9" s="443" t="s">
        <v>599</v>
      </c>
      <c r="G9" s="444"/>
      <c r="H9" s="320" t="s">
        <v>308</v>
      </c>
      <c r="I9" s="324" t="s">
        <v>309</v>
      </c>
      <c r="J9" s="324" t="s">
        <v>310</v>
      </c>
      <c r="K9" s="320" t="s">
        <v>311</v>
      </c>
      <c r="L9" s="320" t="s">
        <v>312</v>
      </c>
      <c r="M9" s="320" t="s">
        <v>313</v>
      </c>
      <c r="N9" s="322" t="s">
        <v>314</v>
      </c>
      <c r="O9" s="324" t="s">
        <v>315</v>
      </c>
      <c r="P9" s="324" t="s">
        <v>316</v>
      </c>
      <c r="Q9" s="322" t="s">
        <v>317</v>
      </c>
      <c r="R9" s="322" t="s">
        <v>318</v>
      </c>
    </row>
    <row r="10" spans="1:18" s="27" customFormat="1" ht="90" customHeight="1">
      <c r="A10" s="442"/>
      <c r="B10" s="442"/>
      <c r="C10" s="320"/>
      <c r="D10" s="320"/>
      <c r="E10" s="320"/>
      <c r="F10" s="445" t="s">
        <v>319</v>
      </c>
      <c r="G10" s="445" t="s">
        <v>320</v>
      </c>
      <c r="H10" s="320"/>
      <c r="I10" s="324"/>
      <c r="J10" s="324"/>
      <c r="K10" s="320"/>
      <c r="L10" s="320"/>
      <c r="M10" s="320"/>
      <c r="N10" s="323"/>
      <c r="O10" s="324"/>
      <c r="P10" s="324"/>
      <c r="Q10" s="323"/>
      <c r="R10" s="323"/>
    </row>
    <row r="11" spans="1:18" s="27" customFormat="1" ht="112.5" customHeight="1">
      <c r="A11" s="446" t="s">
        <v>324</v>
      </c>
      <c r="B11" s="25" t="s">
        <v>321</v>
      </c>
      <c r="C11" s="26">
        <v>1</v>
      </c>
      <c r="D11" s="26">
        <v>1</v>
      </c>
      <c r="E11" s="26">
        <v>1</v>
      </c>
      <c r="F11" s="26" t="s">
        <v>596</v>
      </c>
      <c r="G11" s="26" t="s">
        <v>596</v>
      </c>
      <c r="H11" s="26">
        <v>0.7</v>
      </c>
      <c r="I11" s="26">
        <v>1</v>
      </c>
      <c r="J11" s="26">
        <v>1</v>
      </c>
      <c r="K11" s="26">
        <v>1</v>
      </c>
      <c r="L11" s="26">
        <v>1</v>
      </c>
      <c r="M11" s="26">
        <v>1</v>
      </c>
      <c r="N11" s="26">
        <v>1</v>
      </c>
      <c r="O11" s="26">
        <v>1</v>
      </c>
      <c r="P11" s="26">
        <v>1</v>
      </c>
      <c r="Q11" s="26">
        <v>1</v>
      </c>
      <c r="R11" s="26">
        <v>1</v>
      </c>
    </row>
  </sheetData>
  <mergeCells count="19">
    <mergeCell ref="K9:K10"/>
    <mergeCell ref="A9:A10"/>
    <mergeCell ref="B9:B10"/>
    <mergeCell ref="C9:C10"/>
    <mergeCell ref="D9:D10"/>
    <mergeCell ref="E9:E10"/>
    <mergeCell ref="F9:G9"/>
    <mergeCell ref="A2:R2"/>
    <mergeCell ref="A3:R3"/>
    <mergeCell ref="R9:R10"/>
    <mergeCell ref="L9:L10"/>
    <mergeCell ref="M9:M10"/>
    <mergeCell ref="N9:N10"/>
    <mergeCell ref="O9:O10"/>
    <mergeCell ref="P9:P10"/>
    <mergeCell ref="Q9:Q10"/>
    <mergeCell ref="H9:H10"/>
    <mergeCell ref="I9:I10"/>
    <mergeCell ref="J9:J10"/>
  </mergeCells>
  <printOptions horizontalCentered="1"/>
  <pageMargins left="0" right="0" top="0.55118110236220474"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2"/>
  <sheetViews>
    <sheetView workbookViewId="0">
      <selection sqref="A1:XFD1048576"/>
    </sheetView>
  </sheetViews>
  <sheetFormatPr defaultRowHeight="15" outlineLevelCol="1"/>
  <cols>
    <col min="1" max="1" width="4.85546875" style="41" customWidth="1"/>
    <col min="2" max="2" width="22.5703125" style="41" customWidth="1"/>
    <col min="3" max="3" width="12.5703125" style="41" customWidth="1"/>
    <col min="4" max="4" width="12.140625" style="41" customWidth="1"/>
    <col min="5" max="5" width="12.42578125" style="41" customWidth="1"/>
    <col min="6" max="6" width="13.5703125" style="41" customWidth="1"/>
    <col min="7" max="7" width="10.7109375" style="41" customWidth="1"/>
    <col min="8" max="8" width="10.5703125" style="41" customWidth="1"/>
    <col min="9" max="9" width="13.85546875" style="41" hidden="1" customWidth="1" outlineLevel="1"/>
    <col min="10" max="11" width="13.5703125" style="41" hidden="1" customWidth="1" outlineLevel="1"/>
    <col min="12" max="12" width="9.7109375" style="41" customWidth="1" collapsed="1"/>
    <col min="13" max="13" width="10" style="41" customWidth="1"/>
    <col min="14" max="14" width="9.140625" style="41"/>
    <col min="15" max="16" width="0" style="41" hidden="1" customWidth="1"/>
    <col min="17" max="16384" width="9.140625" style="41"/>
  </cols>
  <sheetData>
    <row r="1" spans="1:16">
      <c r="A1" s="287" t="s">
        <v>41</v>
      </c>
      <c r="B1" s="287"/>
      <c r="L1" s="288" t="s">
        <v>136</v>
      </c>
      <c r="M1" s="288"/>
    </row>
    <row r="2" spans="1:16">
      <c r="A2" s="448"/>
    </row>
    <row r="3" spans="1:16">
      <c r="A3" s="449" t="s">
        <v>1157</v>
      </c>
      <c r="B3" s="449"/>
      <c r="C3" s="449"/>
      <c r="D3" s="449"/>
      <c r="E3" s="449"/>
      <c r="F3" s="449"/>
      <c r="G3" s="449"/>
      <c r="H3" s="449"/>
      <c r="I3" s="449"/>
      <c r="J3" s="449"/>
      <c r="K3" s="449"/>
      <c r="L3" s="449"/>
      <c r="M3" s="449"/>
    </row>
    <row r="4" spans="1:16">
      <c r="A4" s="289" t="s">
        <v>1</v>
      </c>
      <c r="B4" s="289"/>
      <c r="C4" s="289"/>
      <c r="D4" s="289"/>
      <c r="E4" s="289"/>
      <c r="F4" s="289"/>
      <c r="G4" s="289"/>
      <c r="H4" s="289"/>
      <c r="I4" s="289"/>
      <c r="J4" s="289"/>
      <c r="K4" s="289"/>
      <c r="L4" s="289"/>
      <c r="M4" s="289"/>
    </row>
    <row r="5" spans="1:16">
      <c r="L5" s="450" t="s">
        <v>2</v>
      </c>
      <c r="M5" s="450"/>
    </row>
    <row r="6" spans="1:16" ht="25.5" customHeight="1">
      <c r="A6" s="451" t="s">
        <v>132</v>
      </c>
      <c r="B6" s="451" t="s">
        <v>133</v>
      </c>
      <c r="C6" s="451" t="s">
        <v>671</v>
      </c>
      <c r="D6" s="451" t="s">
        <v>56</v>
      </c>
      <c r="E6" s="451"/>
      <c r="F6" s="451"/>
      <c r="G6" s="451" t="s">
        <v>137</v>
      </c>
      <c r="H6" s="451" t="s">
        <v>261</v>
      </c>
      <c r="I6" s="452" t="s">
        <v>147</v>
      </c>
      <c r="J6" s="453"/>
      <c r="K6" s="454"/>
      <c r="L6" s="451" t="s">
        <v>21</v>
      </c>
      <c r="M6" s="451" t="s">
        <v>138</v>
      </c>
    </row>
    <row r="7" spans="1:16">
      <c r="A7" s="451"/>
      <c r="B7" s="451"/>
      <c r="C7" s="451"/>
      <c r="D7" s="451" t="s">
        <v>139</v>
      </c>
      <c r="E7" s="451" t="s">
        <v>140</v>
      </c>
      <c r="F7" s="451"/>
      <c r="G7" s="451"/>
      <c r="H7" s="451"/>
      <c r="I7" s="455">
        <v>1300</v>
      </c>
      <c r="J7" s="455">
        <v>1390</v>
      </c>
      <c r="K7" s="456"/>
      <c r="L7" s="451"/>
      <c r="M7" s="451"/>
    </row>
    <row r="8" spans="1:16" ht="111" customHeight="1">
      <c r="A8" s="451"/>
      <c r="B8" s="451"/>
      <c r="C8" s="451"/>
      <c r="D8" s="451"/>
      <c r="E8" s="457" t="s">
        <v>141</v>
      </c>
      <c r="F8" s="457" t="s">
        <v>142</v>
      </c>
      <c r="G8" s="451"/>
      <c r="H8" s="451"/>
      <c r="I8" s="458"/>
      <c r="J8" s="458"/>
      <c r="K8" s="459"/>
      <c r="L8" s="451"/>
      <c r="M8" s="451"/>
    </row>
    <row r="9" spans="1:16">
      <c r="A9" s="162" t="s">
        <v>6</v>
      </c>
      <c r="B9" s="162" t="s">
        <v>22</v>
      </c>
      <c r="C9" s="162">
        <v>1</v>
      </c>
      <c r="D9" s="162">
        <v>2</v>
      </c>
      <c r="E9" s="162">
        <v>3</v>
      </c>
      <c r="F9" s="162">
        <v>4</v>
      </c>
      <c r="G9" s="162">
        <v>5</v>
      </c>
      <c r="H9" s="162">
        <v>6</v>
      </c>
      <c r="I9" s="162" t="s">
        <v>582</v>
      </c>
      <c r="J9" s="162" t="s">
        <v>582</v>
      </c>
      <c r="K9" s="162"/>
      <c r="L9" s="162">
        <v>7</v>
      </c>
      <c r="M9" s="162">
        <v>8</v>
      </c>
      <c r="O9" s="160"/>
    </row>
    <row r="10" spans="1:16" s="106" customFormat="1" ht="22.5" customHeight="1">
      <c r="A10" s="460"/>
      <c r="B10" s="461" t="s">
        <v>126</v>
      </c>
      <c r="C10" s="462">
        <f>SUM(C11:C20)</f>
        <v>3504999.9999999995</v>
      </c>
      <c r="D10" s="462">
        <f t="shared" ref="D10:L10" si="0">SUM(D11:D20)</f>
        <v>922960</v>
      </c>
      <c r="E10" s="462">
        <f t="shared" si="0"/>
        <v>390039.5</v>
      </c>
      <c r="F10" s="462">
        <f t="shared" si="0"/>
        <v>532920.60000000009</v>
      </c>
      <c r="G10" s="462">
        <f t="shared" si="0"/>
        <v>1806921</v>
      </c>
      <c r="H10" s="462">
        <f t="shared" si="0"/>
        <v>204788</v>
      </c>
      <c r="I10" s="462">
        <f t="shared" ref="I10:K10" si="1">SUM(I11:I20)</f>
        <v>42717</v>
      </c>
      <c r="J10" s="462">
        <f t="shared" si="1"/>
        <v>56974</v>
      </c>
      <c r="K10" s="462">
        <f t="shared" si="1"/>
        <v>105097</v>
      </c>
      <c r="L10" s="462">
        <f t="shared" si="0"/>
        <v>0</v>
      </c>
      <c r="M10" s="462">
        <f>SUM(M11:M20)</f>
        <v>2934669</v>
      </c>
      <c r="O10" s="112">
        <f>M10-D10</f>
        <v>2011709</v>
      </c>
      <c r="P10" s="112">
        <f>SUM(O11:O20)</f>
        <v>840203</v>
      </c>
    </row>
    <row r="11" spans="1:16" ht="22.5" customHeight="1">
      <c r="A11" s="82">
        <v>1</v>
      </c>
      <c r="B11" s="83" t="s">
        <v>251</v>
      </c>
      <c r="C11" s="109">
        <v>2453955.1236119997</v>
      </c>
      <c r="D11" s="109">
        <f>ROUND(E11+F11,0)</f>
        <v>368835</v>
      </c>
      <c r="E11" s="109">
        <v>145737.12361200005</v>
      </c>
      <c r="F11" s="109">
        <v>223097.9</v>
      </c>
      <c r="G11" s="109">
        <v>201436</v>
      </c>
      <c r="H11" s="109">
        <f>I11+J11+K11</f>
        <v>47783</v>
      </c>
      <c r="I11" s="109">
        <v>20513</v>
      </c>
      <c r="J11" s="109">
        <v>11095</v>
      </c>
      <c r="K11" s="109">
        <v>16175</v>
      </c>
      <c r="L11" s="109"/>
      <c r="M11" s="109">
        <f>ROUND(D11+G11+H11,0)</f>
        <v>618054</v>
      </c>
      <c r="O11" s="112"/>
    </row>
    <row r="12" spans="1:16" ht="22.5" customHeight="1">
      <c r="A12" s="82">
        <v>2</v>
      </c>
      <c r="B12" s="83" t="s">
        <v>254</v>
      </c>
      <c r="C12" s="109">
        <v>156050</v>
      </c>
      <c r="D12" s="109">
        <f t="shared" ref="D12:D20" si="2">ROUND(E12+F12,0)</f>
        <v>88244</v>
      </c>
      <c r="E12" s="109">
        <v>46013.5</v>
      </c>
      <c r="F12" s="109">
        <v>42230.5</v>
      </c>
      <c r="G12" s="109">
        <v>226497</v>
      </c>
      <c r="H12" s="109">
        <f t="shared" ref="H12:H20" si="3">I12+J12+K12</f>
        <v>36508</v>
      </c>
      <c r="I12" s="109">
        <v>11869</v>
      </c>
      <c r="J12" s="109">
        <v>3698</v>
      </c>
      <c r="K12" s="109">
        <v>20941</v>
      </c>
      <c r="L12" s="109"/>
      <c r="M12" s="109">
        <f t="shared" ref="M12:M20" si="4">ROUND(D12+G12+H12,0)</f>
        <v>351249</v>
      </c>
      <c r="O12" s="112"/>
    </row>
    <row r="13" spans="1:16" ht="22.5" customHeight="1">
      <c r="A13" s="82">
        <v>3</v>
      </c>
      <c r="B13" s="83" t="s">
        <v>252</v>
      </c>
      <c r="C13" s="109">
        <v>94680</v>
      </c>
      <c r="D13" s="109">
        <f t="shared" si="2"/>
        <v>78445</v>
      </c>
      <c r="E13" s="109">
        <v>19046</v>
      </c>
      <c r="F13" s="109">
        <v>59399</v>
      </c>
      <c r="G13" s="109">
        <v>151586</v>
      </c>
      <c r="H13" s="109">
        <f t="shared" si="3"/>
        <v>28506</v>
      </c>
      <c r="I13" s="109">
        <v>8113</v>
      </c>
      <c r="J13" s="109">
        <v>5051</v>
      </c>
      <c r="K13" s="109">
        <v>15342</v>
      </c>
      <c r="L13" s="109"/>
      <c r="M13" s="109">
        <f t="shared" si="4"/>
        <v>258537</v>
      </c>
      <c r="O13" s="112"/>
    </row>
    <row r="14" spans="1:16" ht="22.5" customHeight="1">
      <c r="A14" s="82">
        <v>4</v>
      </c>
      <c r="B14" s="83" t="s">
        <v>253</v>
      </c>
      <c r="C14" s="109">
        <v>377880</v>
      </c>
      <c r="D14" s="109">
        <f t="shared" si="2"/>
        <v>81525</v>
      </c>
      <c r="E14" s="109">
        <v>41958</v>
      </c>
      <c r="F14" s="109">
        <v>39567.199999999997</v>
      </c>
      <c r="G14" s="109">
        <v>199260</v>
      </c>
      <c r="H14" s="109">
        <f t="shared" si="3"/>
        <v>7704</v>
      </c>
      <c r="I14" s="109">
        <v>-6578</v>
      </c>
      <c r="J14" s="109">
        <v>4389</v>
      </c>
      <c r="K14" s="109">
        <v>9893</v>
      </c>
      <c r="L14" s="109"/>
      <c r="M14" s="109">
        <f>ROUND(D14+G14+H14,0)</f>
        <v>288489</v>
      </c>
      <c r="O14" s="112"/>
    </row>
    <row r="15" spans="1:16" ht="22.5" customHeight="1">
      <c r="A15" s="82">
        <v>5</v>
      </c>
      <c r="B15" s="83" t="s">
        <v>255</v>
      </c>
      <c r="C15" s="109">
        <v>32660</v>
      </c>
      <c r="D15" s="109">
        <f t="shared" si="2"/>
        <v>20768</v>
      </c>
      <c r="E15" s="109">
        <v>11248</v>
      </c>
      <c r="F15" s="109">
        <v>9520</v>
      </c>
      <c r="G15" s="109">
        <v>249032</v>
      </c>
      <c r="H15" s="109">
        <f t="shared" si="3"/>
        <v>23194</v>
      </c>
      <c r="I15" s="109">
        <v>1374</v>
      </c>
      <c r="J15" s="109">
        <v>9150</v>
      </c>
      <c r="K15" s="109">
        <v>12670</v>
      </c>
      <c r="L15" s="109"/>
      <c r="M15" s="109">
        <f t="shared" si="4"/>
        <v>292994</v>
      </c>
      <c r="O15" s="112"/>
    </row>
    <row r="16" spans="1:16" ht="22.5" customHeight="1">
      <c r="A16" s="82">
        <v>6</v>
      </c>
      <c r="B16" s="83" t="s">
        <v>256</v>
      </c>
      <c r="C16" s="109">
        <v>89750</v>
      </c>
      <c r="D16" s="109">
        <f t="shared" si="2"/>
        <v>73901</v>
      </c>
      <c r="E16" s="109">
        <v>12084</v>
      </c>
      <c r="F16" s="109">
        <v>61817</v>
      </c>
      <c r="G16" s="109">
        <v>194122</v>
      </c>
      <c r="H16" s="109">
        <f t="shared" si="3"/>
        <v>18014</v>
      </c>
      <c r="I16" s="109">
        <v>4387</v>
      </c>
      <c r="J16" s="109">
        <v>-1039</v>
      </c>
      <c r="K16" s="109">
        <v>14666</v>
      </c>
      <c r="L16" s="109"/>
      <c r="M16" s="109">
        <f t="shared" si="4"/>
        <v>286037</v>
      </c>
      <c r="O16" s="112">
        <f>G16+H16</f>
        <v>212136</v>
      </c>
    </row>
    <row r="17" spans="1:15" ht="22.5" customHeight="1">
      <c r="A17" s="82">
        <v>7</v>
      </c>
      <c r="B17" s="83" t="s">
        <v>257</v>
      </c>
      <c r="C17" s="109">
        <v>30369.795387999999</v>
      </c>
      <c r="D17" s="109">
        <f t="shared" si="2"/>
        <v>22865</v>
      </c>
      <c r="E17" s="109">
        <v>11704.795387999999</v>
      </c>
      <c r="F17" s="109">
        <v>11160</v>
      </c>
      <c r="G17" s="109">
        <v>59228</v>
      </c>
      <c r="H17" s="109">
        <f t="shared" si="3"/>
        <v>4137</v>
      </c>
      <c r="I17" s="109">
        <v>-4331</v>
      </c>
      <c r="J17" s="109">
        <v>7011</v>
      </c>
      <c r="K17" s="109">
        <v>1457</v>
      </c>
      <c r="L17" s="109"/>
      <c r="M17" s="109">
        <f t="shared" si="4"/>
        <v>86230</v>
      </c>
      <c r="O17" s="112">
        <f>G17+H17</f>
        <v>63365</v>
      </c>
    </row>
    <row r="18" spans="1:15" ht="22.5" customHeight="1">
      <c r="A18" s="82">
        <v>8</v>
      </c>
      <c r="B18" s="83" t="s">
        <v>258</v>
      </c>
      <c r="C18" s="109">
        <v>44310</v>
      </c>
      <c r="D18" s="109">
        <f t="shared" si="2"/>
        <v>34162</v>
      </c>
      <c r="E18" s="109">
        <v>18904</v>
      </c>
      <c r="F18" s="109">
        <v>15258</v>
      </c>
      <c r="G18" s="109">
        <v>148482</v>
      </c>
      <c r="H18" s="109">
        <f t="shared" si="3"/>
        <v>16662</v>
      </c>
      <c r="I18" s="109">
        <v>4585</v>
      </c>
      <c r="J18" s="109">
        <v>1587</v>
      </c>
      <c r="K18" s="109">
        <v>10490</v>
      </c>
      <c r="L18" s="109"/>
      <c r="M18" s="109">
        <f t="shared" si="4"/>
        <v>199306</v>
      </c>
      <c r="O18" s="112">
        <f>G18+H18</f>
        <v>165144</v>
      </c>
    </row>
    <row r="19" spans="1:15" ht="22.5" customHeight="1">
      <c r="A19" s="82">
        <v>9</v>
      </c>
      <c r="B19" s="83" t="s">
        <v>259</v>
      </c>
      <c r="C19" s="109">
        <v>172710</v>
      </c>
      <c r="D19" s="109">
        <f t="shared" si="2"/>
        <v>114110</v>
      </c>
      <c r="E19" s="109">
        <v>66170</v>
      </c>
      <c r="F19" s="109">
        <v>47940</v>
      </c>
      <c r="G19" s="109">
        <v>178197</v>
      </c>
      <c r="H19" s="109">
        <f t="shared" si="3"/>
        <v>-5307</v>
      </c>
      <c r="I19" s="109">
        <v>-3042</v>
      </c>
      <c r="J19" s="109">
        <v>8143</v>
      </c>
      <c r="K19" s="109">
        <v>-10408</v>
      </c>
      <c r="L19" s="109"/>
      <c r="M19" s="109">
        <f t="shared" si="4"/>
        <v>287000</v>
      </c>
      <c r="O19" s="112">
        <f>G19+H19</f>
        <v>172890</v>
      </c>
    </row>
    <row r="20" spans="1:15" ht="22.5" customHeight="1">
      <c r="A20" s="82">
        <v>10</v>
      </c>
      <c r="B20" s="83" t="s">
        <v>260</v>
      </c>
      <c r="C20" s="109">
        <v>52635.080999999998</v>
      </c>
      <c r="D20" s="109">
        <f t="shared" si="2"/>
        <v>40105</v>
      </c>
      <c r="E20" s="109">
        <v>17174.080999999998</v>
      </c>
      <c r="F20" s="109">
        <v>22931</v>
      </c>
      <c r="G20" s="109">
        <v>199081</v>
      </c>
      <c r="H20" s="109">
        <f t="shared" si="3"/>
        <v>27587</v>
      </c>
      <c r="I20" s="109">
        <v>5827</v>
      </c>
      <c r="J20" s="109">
        <v>7889</v>
      </c>
      <c r="K20" s="109">
        <v>13871</v>
      </c>
      <c r="L20" s="109"/>
      <c r="M20" s="109">
        <f t="shared" si="4"/>
        <v>266773</v>
      </c>
      <c r="O20" s="112">
        <f>G20+H20</f>
        <v>226668</v>
      </c>
    </row>
    <row r="21" spans="1:15" ht="9" customHeight="1">
      <c r="A21" s="438"/>
      <c r="B21" s="439"/>
      <c r="C21" s="463"/>
      <c r="D21" s="463"/>
      <c r="E21" s="463"/>
      <c r="F21" s="463"/>
      <c r="G21" s="463"/>
      <c r="H21" s="463"/>
      <c r="I21" s="463"/>
      <c r="J21" s="463"/>
      <c r="K21" s="463"/>
      <c r="L21" s="463"/>
      <c r="M21" s="464"/>
    </row>
    <row r="22" spans="1:15" s="447" customFormat="1" ht="22.5" customHeight="1">
      <c r="A22" s="447" t="s">
        <v>1158</v>
      </c>
    </row>
    <row r="25" spans="1:15">
      <c r="H25" s="160"/>
    </row>
    <row r="26" spans="1:15">
      <c r="H26" s="160"/>
    </row>
    <row r="27" spans="1:15">
      <c r="H27" s="160"/>
    </row>
    <row r="28" spans="1:15">
      <c r="H28" s="160"/>
    </row>
    <row r="29" spans="1:15">
      <c r="H29" s="160"/>
    </row>
    <row r="30" spans="1:15">
      <c r="H30" s="160"/>
    </row>
    <row r="31" spans="1:15">
      <c r="H31" s="160"/>
    </row>
    <row r="32" spans="1:15">
      <c r="H32" s="160"/>
    </row>
    <row r="33" spans="8:8">
      <c r="H33" s="160"/>
    </row>
    <row r="34" spans="8:8">
      <c r="H34" s="160"/>
    </row>
    <row r="35" spans="8:8">
      <c r="H35" s="160"/>
    </row>
    <row r="36" spans="8:8">
      <c r="H36" s="160"/>
    </row>
    <row r="37" spans="8:8">
      <c r="H37" s="160"/>
    </row>
    <row r="38" spans="8:8">
      <c r="H38" s="160"/>
    </row>
    <row r="39" spans="8:8">
      <c r="H39" s="160"/>
    </row>
    <row r="40" spans="8:8">
      <c r="H40" s="160"/>
    </row>
    <row r="41" spans="8:8">
      <c r="H41" s="160"/>
    </row>
    <row r="42" spans="8:8">
      <c r="H42" s="160"/>
    </row>
  </sheetData>
  <mergeCells count="18">
    <mergeCell ref="I7:I8"/>
    <mergeCell ref="J7:J8"/>
    <mergeCell ref="A1:B1"/>
    <mergeCell ref="A3:M3"/>
    <mergeCell ref="A4:M4"/>
    <mergeCell ref="L5:M5"/>
    <mergeCell ref="A6:A8"/>
    <mergeCell ref="B6:B8"/>
    <mergeCell ref="C6:C8"/>
    <mergeCell ref="D6:F6"/>
    <mergeCell ref="G6:G8"/>
    <mergeCell ref="H6:H8"/>
    <mergeCell ref="L6:L8"/>
    <mergeCell ref="M6:M8"/>
    <mergeCell ref="I6:K6"/>
    <mergeCell ref="D7:D8"/>
    <mergeCell ref="E7:F7"/>
    <mergeCell ref="L1:M1"/>
  </mergeCells>
  <printOptions horizontalCentered="1"/>
  <pageMargins left="0" right="0" top="0.54"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1"/>
  <sheetViews>
    <sheetView workbookViewId="0">
      <selection sqref="A1:XFD1048576"/>
    </sheetView>
  </sheetViews>
  <sheetFormatPr defaultRowHeight="15"/>
  <cols>
    <col min="1" max="1" width="5.42578125" style="41" customWidth="1"/>
    <col min="2" max="2" width="21.28515625" style="41" customWidth="1"/>
    <col min="3" max="3" width="10.140625" style="41" customWidth="1"/>
    <col min="4" max="4" width="11.7109375" style="41" customWidth="1"/>
    <col min="5" max="5" width="11.140625" style="41" customWidth="1"/>
    <col min="6" max="6" width="14.5703125" style="41" customWidth="1"/>
    <col min="7" max="7" width="16.140625" style="41" customWidth="1"/>
    <col min="8" max="16384" width="9.140625" style="41"/>
  </cols>
  <sheetData>
    <row r="1" spans="1:9" ht="25.5" customHeight="1">
      <c r="A1" s="287" t="s">
        <v>41</v>
      </c>
      <c r="B1" s="287"/>
      <c r="C1" s="274"/>
      <c r="D1" s="274"/>
      <c r="F1" s="430" t="s">
        <v>143</v>
      </c>
      <c r="G1" s="430"/>
    </row>
    <row r="2" spans="1:9">
      <c r="A2" s="448"/>
    </row>
    <row r="3" spans="1:9" ht="36" customHeight="1">
      <c r="A3" s="288" t="s">
        <v>688</v>
      </c>
      <c r="B3" s="288"/>
      <c r="C3" s="288"/>
      <c r="D3" s="288"/>
      <c r="E3" s="288"/>
      <c r="F3" s="288"/>
      <c r="G3" s="288"/>
    </row>
    <row r="4" spans="1:9">
      <c r="A4" s="289" t="s">
        <v>1</v>
      </c>
      <c r="B4" s="289"/>
      <c r="C4" s="289"/>
      <c r="D4" s="289"/>
      <c r="E4" s="289"/>
      <c r="F4" s="289"/>
      <c r="G4" s="289"/>
    </row>
    <row r="5" spans="1:9">
      <c r="G5" s="72" t="s">
        <v>2</v>
      </c>
    </row>
    <row r="6" spans="1:9" ht="18" customHeight="1">
      <c r="A6" s="465" t="s">
        <v>3</v>
      </c>
      <c r="B6" s="465" t="s">
        <v>133</v>
      </c>
      <c r="C6" s="465" t="s">
        <v>264</v>
      </c>
      <c r="D6" s="465" t="s">
        <v>263</v>
      </c>
      <c r="E6" s="465" t="s">
        <v>262</v>
      </c>
      <c r="F6" s="453" t="s">
        <v>147</v>
      </c>
      <c r="G6" s="454"/>
    </row>
    <row r="7" spans="1:9" ht="84" customHeight="1">
      <c r="A7" s="458"/>
      <c r="B7" s="458"/>
      <c r="C7" s="458"/>
      <c r="D7" s="458"/>
      <c r="E7" s="458"/>
      <c r="F7" s="457" t="s">
        <v>144</v>
      </c>
      <c r="G7" s="457" t="s">
        <v>145</v>
      </c>
    </row>
    <row r="8" spans="1:9">
      <c r="A8" s="162" t="s">
        <v>6</v>
      </c>
      <c r="B8" s="162" t="s">
        <v>22</v>
      </c>
      <c r="C8" s="162" t="s">
        <v>152</v>
      </c>
      <c r="D8" s="162">
        <v>2</v>
      </c>
      <c r="E8" s="162" t="s">
        <v>670</v>
      </c>
      <c r="F8" s="162">
        <v>4</v>
      </c>
      <c r="G8" s="162">
        <v>5</v>
      </c>
    </row>
    <row r="9" spans="1:9" s="106" customFormat="1" ht="24.75" customHeight="1">
      <c r="A9" s="460"/>
      <c r="B9" s="461" t="s">
        <v>126</v>
      </c>
      <c r="C9" s="462">
        <f t="shared" ref="C9:G9" si="0">SUM(C10:C19)</f>
        <v>870944.57999999984</v>
      </c>
      <c r="D9" s="462">
        <f t="shared" si="0"/>
        <v>258277.58</v>
      </c>
      <c r="E9" s="462">
        <f t="shared" si="0"/>
        <v>612667</v>
      </c>
      <c r="F9" s="462">
        <f t="shared" si="0"/>
        <v>108547</v>
      </c>
      <c r="G9" s="462">
        <f t="shared" si="0"/>
        <v>504120</v>
      </c>
      <c r="I9" s="112"/>
    </row>
    <row r="10" spans="1:9" ht="24.75" customHeight="1">
      <c r="A10" s="82">
        <v>1</v>
      </c>
      <c r="B10" s="83" t="s">
        <v>251</v>
      </c>
      <c r="C10" s="109">
        <f>D10+E10</f>
        <v>57487.040000000001</v>
      </c>
      <c r="D10" s="109">
        <v>36573.040000000001</v>
      </c>
      <c r="E10" s="109">
        <f>F10+G10</f>
        <v>20914</v>
      </c>
      <c r="F10" s="109">
        <v>10710</v>
      </c>
      <c r="G10" s="109">
        <v>10204</v>
      </c>
      <c r="H10" s="160"/>
    </row>
    <row r="11" spans="1:9" ht="24.75" customHeight="1">
      <c r="A11" s="82">
        <v>2</v>
      </c>
      <c r="B11" s="83" t="s">
        <v>254</v>
      </c>
      <c r="C11" s="109">
        <f t="shared" ref="C11:C19" si="1">D11+E11</f>
        <v>76763.739999999991</v>
      </c>
      <c r="D11" s="109">
        <v>34722.74</v>
      </c>
      <c r="E11" s="109">
        <f t="shared" ref="E11:E19" si="2">F11+G11</f>
        <v>42041</v>
      </c>
      <c r="F11" s="109">
        <v>14622</v>
      </c>
      <c r="G11" s="109">
        <v>27419</v>
      </c>
      <c r="H11" s="160"/>
    </row>
    <row r="12" spans="1:9" ht="24.75" customHeight="1">
      <c r="A12" s="82">
        <v>3</v>
      </c>
      <c r="B12" s="83" t="s">
        <v>252</v>
      </c>
      <c r="C12" s="109">
        <f t="shared" si="1"/>
        <v>54863.06</v>
      </c>
      <c r="D12" s="109">
        <v>18225.059999999998</v>
      </c>
      <c r="E12" s="109">
        <f t="shared" si="2"/>
        <v>36638</v>
      </c>
      <c r="F12" s="109">
        <v>8040</v>
      </c>
      <c r="G12" s="109">
        <v>28598</v>
      </c>
      <c r="H12" s="160"/>
    </row>
    <row r="13" spans="1:9" ht="24.75" customHeight="1">
      <c r="A13" s="82">
        <v>4</v>
      </c>
      <c r="B13" s="83" t="s">
        <v>253</v>
      </c>
      <c r="C13" s="109">
        <f t="shared" si="1"/>
        <v>71560.320000000007</v>
      </c>
      <c r="D13" s="109">
        <v>26101.32</v>
      </c>
      <c r="E13" s="109">
        <f t="shared" si="2"/>
        <v>45459</v>
      </c>
      <c r="F13" s="109">
        <v>5355</v>
      </c>
      <c r="G13" s="109">
        <v>40104</v>
      </c>
      <c r="H13" s="160"/>
    </row>
    <row r="14" spans="1:9" ht="24.75" customHeight="1">
      <c r="A14" s="82">
        <v>5</v>
      </c>
      <c r="B14" s="83" t="s">
        <v>255</v>
      </c>
      <c r="C14" s="109">
        <f t="shared" si="1"/>
        <v>121044.68</v>
      </c>
      <c r="D14" s="109">
        <v>29644.68</v>
      </c>
      <c r="E14" s="109">
        <f t="shared" si="2"/>
        <v>91400</v>
      </c>
      <c r="F14" s="109">
        <v>14517</v>
      </c>
      <c r="G14" s="109">
        <v>76883</v>
      </c>
      <c r="H14" s="160"/>
    </row>
    <row r="15" spans="1:9" ht="24.75" customHeight="1">
      <c r="A15" s="82">
        <v>6</v>
      </c>
      <c r="B15" s="83" t="s">
        <v>256</v>
      </c>
      <c r="C15" s="109">
        <f t="shared" si="1"/>
        <v>106868.73999999999</v>
      </c>
      <c r="D15" s="109">
        <v>23986.739999999998</v>
      </c>
      <c r="E15" s="109">
        <f t="shared" si="2"/>
        <v>82882</v>
      </c>
      <c r="F15" s="109">
        <v>14477</v>
      </c>
      <c r="G15" s="109">
        <v>68405</v>
      </c>
      <c r="H15" s="160"/>
    </row>
    <row r="16" spans="1:9" ht="24.75" customHeight="1">
      <c r="A16" s="82">
        <v>7</v>
      </c>
      <c r="B16" s="83" t="s">
        <v>257</v>
      </c>
      <c r="C16" s="109">
        <f t="shared" si="1"/>
        <v>66526.320000000007</v>
      </c>
      <c r="D16" s="109">
        <v>14568.32</v>
      </c>
      <c r="E16" s="109">
        <f t="shared" si="2"/>
        <v>51958</v>
      </c>
      <c r="F16" s="109">
        <v>6278</v>
      </c>
      <c r="G16" s="109">
        <v>45680</v>
      </c>
      <c r="H16" s="160"/>
    </row>
    <row r="17" spans="1:8" ht="24.75" customHeight="1">
      <c r="A17" s="82">
        <v>8</v>
      </c>
      <c r="B17" s="83" t="s">
        <v>258</v>
      </c>
      <c r="C17" s="109">
        <f t="shared" si="1"/>
        <v>71399.38</v>
      </c>
      <c r="D17" s="109">
        <v>27454.38</v>
      </c>
      <c r="E17" s="109">
        <f t="shared" si="2"/>
        <v>43945</v>
      </c>
      <c r="F17" s="109">
        <v>11924</v>
      </c>
      <c r="G17" s="109">
        <v>32021</v>
      </c>
      <c r="H17" s="160"/>
    </row>
    <row r="18" spans="1:8" ht="24.75" customHeight="1">
      <c r="A18" s="82">
        <v>9</v>
      </c>
      <c r="B18" s="83" t="s">
        <v>259</v>
      </c>
      <c r="C18" s="109">
        <f t="shared" si="1"/>
        <v>92181.06</v>
      </c>
      <c r="D18" s="109">
        <v>18874.059999999998</v>
      </c>
      <c r="E18" s="109">
        <f t="shared" si="2"/>
        <v>73307</v>
      </c>
      <c r="F18" s="109">
        <v>11964</v>
      </c>
      <c r="G18" s="109">
        <v>61343</v>
      </c>
      <c r="H18" s="160"/>
    </row>
    <row r="19" spans="1:8" ht="24.75" customHeight="1">
      <c r="A19" s="82">
        <v>10</v>
      </c>
      <c r="B19" s="83" t="s">
        <v>260</v>
      </c>
      <c r="C19" s="109">
        <f t="shared" si="1"/>
        <v>152250.23999999999</v>
      </c>
      <c r="D19" s="109">
        <v>28127.239999999998</v>
      </c>
      <c r="E19" s="109">
        <f t="shared" si="2"/>
        <v>124123</v>
      </c>
      <c r="F19" s="109">
        <v>10660</v>
      </c>
      <c r="G19" s="109">
        <f>134041-20578</f>
        <v>113463</v>
      </c>
      <c r="H19" s="160"/>
    </row>
    <row r="20" spans="1:8" ht="9.75" customHeight="1">
      <c r="A20" s="438"/>
      <c r="B20" s="439"/>
      <c r="C20" s="439"/>
      <c r="D20" s="439"/>
      <c r="E20" s="439"/>
      <c r="F20" s="439"/>
      <c r="G20" s="439"/>
    </row>
    <row r="22" spans="1:8">
      <c r="G22" s="160"/>
    </row>
    <row r="23" spans="1:8">
      <c r="G23" s="160"/>
    </row>
    <row r="24" spans="1:8">
      <c r="G24" s="160"/>
    </row>
    <row r="25" spans="1:8">
      <c r="G25" s="160"/>
    </row>
    <row r="26" spans="1:8">
      <c r="G26" s="160"/>
    </row>
    <row r="27" spans="1:8">
      <c r="G27" s="160"/>
    </row>
    <row r="28" spans="1:8">
      <c r="G28" s="160"/>
    </row>
    <row r="29" spans="1:8">
      <c r="G29" s="160"/>
    </row>
    <row r="30" spans="1:8">
      <c r="G30" s="160"/>
    </row>
    <row r="31" spans="1:8">
      <c r="G31" s="160"/>
    </row>
  </sheetData>
  <mergeCells count="10">
    <mergeCell ref="A1:B1"/>
    <mergeCell ref="A3:G3"/>
    <mergeCell ref="A4:G4"/>
    <mergeCell ref="F6:G6"/>
    <mergeCell ref="E6:E7"/>
    <mergeCell ref="B6:B7"/>
    <mergeCell ref="A6:A7"/>
    <mergeCell ref="D6:D7"/>
    <mergeCell ref="C6:C7"/>
    <mergeCell ref="F1:G1"/>
  </mergeCells>
  <printOptions horizontalCentered="1"/>
  <pageMargins left="0.70866141732283472" right="0.70866141732283472" top="0.5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1"/>
  <sheetViews>
    <sheetView showZeros="0" workbookViewId="0">
      <pane xSplit="2" ySplit="9" topLeftCell="C10" activePane="bottomRight" state="frozen"/>
      <selection pane="topRight" activeCell="C1" sqref="C1"/>
      <selection pane="bottomLeft" activeCell="A10" sqref="A10"/>
      <selection pane="bottomRight" activeCell="H15" sqref="H15"/>
    </sheetView>
  </sheetViews>
  <sheetFormatPr defaultRowHeight="15"/>
  <cols>
    <col min="1" max="1" width="5.7109375" style="41" customWidth="1"/>
    <col min="2" max="2" width="22.28515625" style="41" customWidth="1"/>
    <col min="3" max="3" width="9" style="41" customWidth="1"/>
    <col min="4" max="4" width="9.140625" style="41"/>
    <col min="5" max="5" width="8.5703125" style="41" customWidth="1"/>
    <col min="6" max="7" width="9.140625" style="41"/>
    <col min="8" max="8" width="8.85546875" style="41" customWidth="1"/>
    <col min="9" max="9" width="7.28515625" style="41" customWidth="1"/>
    <col min="10" max="10" width="8.140625" style="41" customWidth="1"/>
    <col min="11" max="11" width="8" style="41" customWidth="1"/>
    <col min="12" max="12" width="6.85546875" style="41" customWidth="1"/>
    <col min="13" max="15" width="9.140625" style="41"/>
    <col min="16" max="16" width="7.5703125" style="41" customWidth="1"/>
    <col min="17" max="16384" width="9.140625" style="41"/>
  </cols>
  <sheetData>
    <row r="1" spans="1:19" ht="15" customHeight="1">
      <c r="A1" s="287" t="s">
        <v>41</v>
      </c>
      <c r="B1" s="287"/>
      <c r="Q1" s="288" t="s">
        <v>146</v>
      </c>
      <c r="R1" s="288"/>
      <c r="S1" s="288"/>
    </row>
    <row r="2" spans="1:19">
      <c r="A2" s="466"/>
      <c r="B2" s="466"/>
    </row>
    <row r="3" spans="1:19">
      <c r="A3" s="449" t="s">
        <v>693</v>
      </c>
      <c r="B3" s="449"/>
      <c r="C3" s="449"/>
      <c r="D3" s="449"/>
      <c r="E3" s="449"/>
      <c r="F3" s="449"/>
      <c r="G3" s="449"/>
      <c r="H3" s="449"/>
      <c r="I3" s="449"/>
      <c r="J3" s="449"/>
      <c r="K3" s="449"/>
      <c r="L3" s="449"/>
      <c r="M3" s="449"/>
      <c r="N3" s="449"/>
      <c r="O3" s="449"/>
      <c r="P3" s="449"/>
      <c r="Q3" s="449"/>
      <c r="R3" s="449"/>
      <c r="S3" s="449"/>
    </row>
    <row r="4" spans="1:19">
      <c r="A4" s="289" t="s">
        <v>1</v>
      </c>
      <c r="B4" s="289"/>
      <c r="C4" s="289"/>
      <c r="D4" s="289"/>
      <c r="E4" s="289"/>
      <c r="F4" s="289"/>
      <c r="G4" s="289"/>
      <c r="H4" s="289"/>
      <c r="I4" s="289"/>
      <c r="J4" s="289"/>
      <c r="K4" s="289"/>
      <c r="L4" s="289"/>
      <c r="M4" s="289"/>
      <c r="N4" s="289"/>
      <c r="O4" s="289"/>
      <c r="P4" s="289"/>
      <c r="Q4" s="289"/>
      <c r="R4" s="289"/>
      <c r="S4" s="289"/>
    </row>
    <row r="5" spans="1:19">
      <c r="R5" s="450" t="s">
        <v>2</v>
      </c>
      <c r="S5" s="450"/>
    </row>
    <row r="6" spans="1:19" s="106" customFormat="1" ht="15" customHeight="1">
      <c r="A6" s="294" t="s">
        <v>3</v>
      </c>
      <c r="B6" s="294" t="s">
        <v>133</v>
      </c>
      <c r="C6" s="294" t="s">
        <v>139</v>
      </c>
      <c r="D6" s="467" t="s">
        <v>147</v>
      </c>
      <c r="E6" s="468"/>
      <c r="F6" s="467" t="s">
        <v>338</v>
      </c>
      <c r="G6" s="469"/>
      <c r="H6" s="469"/>
      <c r="I6" s="469"/>
      <c r="J6" s="469"/>
      <c r="K6" s="469"/>
      <c r="L6" s="468"/>
      <c r="M6" s="467" t="s">
        <v>339</v>
      </c>
      <c r="N6" s="469"/>
      <c r="O6" s="469"/>
      <c r="P6" s="469"/>
      <c r="Q6" s="469"/>
      <c r="R6" s="469"/>
      <c r="S6" s="468"/>
    </row>
    <row r="7" spans="1:19" s="106" customFormat="1" ht="15" customHeight="1">
      <c r="A7" s="295"/>
      <c r="B7" s="295"/>
      <c r="C7" s="295"/>
      <c r="D7" s="294" t="s">
        <v>148</v>
      </c>
      <c r="E7" s="294" t="s">
        <v>149</v>
      </c>
      <c r="F7" s="294" t="s">
        <v>139</v>
      </c>
      <c r="G7" s="467" t="s">
        <v>148</v>
      </c>
      <c r="H7" s="469"/>
      <c r="I7" s="468"/>
      <c r="J7" s="467" t="s">
        <v>149</v>
      </c>
      <c r="K7" s="469"/>
      <c r="L7" s="468"/>
      <c r="M7" s="294" t="s">
        <v>139</v>
      </c>
      <c r="N7" s="467" t="s">
        <v>148</v>
      </c>
      <c r="O7" s="469"/>
      <c r="P7" s="468"/>
      <c r="Q7" s="467" t="s">
        <v>149</v>
      </c>
      <c r="R7" s="469"/>
      <c r="S7" s="468"/>
    </row>
    <row r="8" spans="1:19" s="106" customFormat="1" ht="53.25" customHeight="1">
      <c r="A8" s="296"/>
      <c r="B8" s="296"/>
      <c r="C8" s="296"/>
      <c r="D8" s="296"/>
      <c r="E8" s="296"/>
      <c r="F8" s="296"/>
      <c r="G8" s="276" t="s">
        <v>139</v>
      </c>
      <c r="H8" s="276" t="s">
        <v>150</v>
      </c>
      <c r="I8" s="276" t="s">
        <v>151</v>
      </c>
      <c r="J8" s="276" t="s">
        <v>139</v>
      </c>
      <c r="K8" s="276" t="s">
        <v>150</v>
      </c>
      <c r="L8" s="276" t="s">
        <v>151</v>
      </c>
      <c r="M8" s="296"/>
      <c r="N8" s="276" t="s">
        <v>139</v>
      </c>
      <c r="O8" s="276" t="s">
        <v>150</v>
      </c>
      <c r="P8" s="276" t="s">
        <v>151</v>
      </c>
      <c r="Q8" s="276" t="s">
        <v>139</v>
      </c>
      <c r="R8" s="276" t="s">
        <v>150</v>
      </c>
      <c r="S8" s="276" t="s">
        <v>151</v>
      </c>
    </row>
    <row r="9" spans="1:19" ht="25.5">
      <c r="A9" s="470" t="s">
        <v>6</v>
      </c>
      <c r="B9" s="470" t="s">
        <v>22</v>
      </c>
      <c r="C9" s="470" t="s">
        <v>152</v>
      </c>
      <c r="D9" s="470" t="s">
        <v>153</v>
      </c>
      <c r="E9" s="470" t="s">
        <v>154</v>
      </c>
      <c r="F9" s="470" t="s">
        <v>155</v>
      </c>
      <c r="G9" s="470" t="s">
        <v>156</v>
      </c>
      <c r="H9" s="470">
        <v>6</v>
      </c>
      <c r="I9" s="470">
        <v>7</v>
      </c>
      <c r="J9" s="470" t="s">
        <v>157</v>
      </c>
      <c r="K9" s="470">
        <v>9</v>
      </c>
      <c r="L9" s="470">
        <v>10</v>
      </c>
      <c r="M9" s="470" t="s">
        <v>158</v>
      </c>
      <c r="N9" s="470" t="s">
        <v>159</v>
      </c>
      <c r="O9" s="470">
        <v>13</v>
      </c>
      <c r="P9" s="470">
        <v>14</v>
      </c>
      <c r="Q9" s="470" t="s">
        <v>160</v>
      </c>
      <c r="R9" s="470">
        <v>16</v>
      </c>
      <c r="S9" s="470">
        <v>17</v>
      </c>
    </row>
    <row r="10" spans="1:19">
      <c r="A10" s="471"/>
      <c r="B10" s="57" t="s">
        <v>126</v>
      </c>
      <c r="C10" s="107">
        <f t="shared" ref="C10:S10" si="0">SUBTOTAL(9,C11:C34)</f>
        <v>661008</v>
      </c>
      <c r="D10" s="107">
        <f t="shared" si="0"/>
        <v>512816</v>
      </c>
      <c r="E10" s="107">
        <f t="shared" si="0"/>
        <v>148192</v>
      </c>
      <c r="F10" s="107">
        <f t="shared" si="0"/>
        <v>288518</v>
      </c>
      <c r="G10" s="107">
        <f t="shared" si="0"/>
        <v>228626</v>
      </c>
      <c r="H10" s="107">
        <f t="shared" si="0"/>
        <v>162551</v>
      </c>
      <c r="I10" s="107">
        <f t="shared" si="0"/>
        <v>66075</v>
      </c>
      <c r="J10" s="107">
        <f t="shared" si="0"/>
        <v>59892</v>
      </c>
      <c r="K10" s="107">
        <f t="shared" si="0"/>
        <v>59892</v>
      </c>
      <c r="L10" s="107">
        <f t="shared" si="0"/>
        <v>0</v>
      </c>
      <c r="M10" s="107">
        <f t="shared" si="0"/>
        <v>372490</v>
      </c>
      <c r="N10" s="107">
        <f t="shared" si="0"/>
        <v>284190</v>
      </c>
      <c r="O10" s="107">
        <f t="shared" si="0"/>
        <v>284190</v>
      </c>
      <c r="P10" s="107">
        <f t="shared" si="0"/>
        <v>0</v>
      </c>
      <c r="Q10" s="107">
        <f t="shared" si="0"/>
        <v>88300</v>
      </c>
      <c r="R10" s="107">
        <f t="shared" si="0"/>
        <v>88300</v>
      </c>
      <c r="S10" s="107">
        <f t="shared" si="0"/>
        <v>0</v>
      </c>
    </row>
    <row r="11" spans="1:19">
      <c r="A11" s="60" t="s">
        <v>8</v>
      </c>
      <c r="B11" s="61" t="s">
        <v>667</v>
      </c>
      <c r="C11" s="107">
        <f t="shared" ref="C11:S11" si="1">SUBTOTAL(9,C12:C33)</f>
        <v>661008</v>
      </c>
      <c r="D11" s="107">
        <f t="shared" si="1"/>
        <v>512816</v>
      </c>
      <c r="E11" s="107">
        <f t="shared" si="1"/>
        <v>148192</v>
      </c>
      <c r="F11" s="107">
        <f t="shared" si="1"/>
        <v>288518</v>
      </c>
      <c r="G11" s="107">
        <f t="shared" si="1"/>
        <v>228626</v>
      </c>
      <c r="H11" s="107">
        <f t="shared" si="1"/>
        <v>162551</v>
      </c>
      <c r="I11" s="107">
        <f t="shared" si="1"/>
        <v>66075</v>
      </c>
      <c r="J11" s="107">
        <f t="shared" si="1"/>
        <v>59892</v>
      </c>
      <c r="K11" s="107">
        <f t="shared" si="1"/>
        <v>59892</v>
      </c>
      <c r="L11" s="107">
        <f t="shared" si="1"/>
        <v>0</v>
      </c>
      <c r="M11" s="107">
        <f t="shared" si="1"/>
        <v>372490</v>
      </c>
      <c r="N11" s="107">
        <f t="shared" si="1"/>
        <v>284190</v>
      </c>
      <c r="O11" s="107">
        <f t="shared" si="1"/>
        <v>284190</v>
      </c>
      <c r="P11" s="107">
        <f t="shared" si="1"/>
        <v>0</v>
      </c>
      <c r="Q11" s="107">
        <f t="shared" si="1"/>
        <v>88300</v>
      </c>
      <c r="R11" s="107">
        <f t="shared" si="1"/>
        <v>88300</v>
      </c>
      <c r="S11" s="107">
        <f t="shared" si="1"/>
        <v>0</v>
      </c>
    </row>
    <row r="12" spans="1:19" ht="30" customHeight="1">
      <c r="A12" s="63">
        <v>1</v>
      </c>
      <c r="B12" s="472" t="s">
        <v>343</v>
      </c>
      <c r="C12" s="65">
        <f t="shared" ref="C12:C21" si="2">F12+M12</f>
        <v>3000</v>
      </c>
      <c r="D12" s="65">
        <f t="shared" ref="D12:D21" si="3">G12+N12</f>
        <v>0</v>
      </c>
      <c r="E12" s="65">
        <f t="shared" ref="E12:E21" si="4">K12+R12</f>
        <v>3000</v>
      </c>
      <c r="F12" s="65">
        <f t="shared" ref="F12:F21" si="5">G12+J12</f>
        <v>0</v>
      </c>
      <c r="G12" s="65">
        <f t="shared" ref="G12:G21" si="6">H12+I12</f>
        <v>0</v>
      </c>
      <c r="H12" s="65"/>
      <c r="I12" s="65"/>
      <c r="J12" s="65">
        <f t="shared" ref="J12:J21" si="7">K12+L12</f>
        <v>0</v>
      </c>
      <c r="K12" s="65"/>
      <c r="L12" s="65"/>
      <c r="M12" s="65">
        <f t="shared" ref="M12:M21" si="8">N12+Q12</f>
        <v>3000</v>
      </c>
      <c r="N12" s="65">
        <f t="shared" ref="N12:N21" si="9">O12+P12</f>
        <v>0</v>
      </c>
      <c r="O12" s="65"/>
      <c r="P12" s="65"/>
      <c r="Q12" s="65">
        <f t="shared" ref="Q12:Q21" si="10">R12+S12</f>
        <v>3000</v>
      </c>
      <c r="R12" s="65">
        <v>3000</v>
      </c>
      <c r="S12" s="65"/>
    </row>
    <row r="13" spans="1:19" ht="19.5" customHeight="1">
      <c r="A13" s="63">
        <v>2</v>
      </c>
      <c r="B13" s="472" t="s">
        <v>344</v>
      </c>
      <c r="C13" s="65">
        <f t="shared" si="2"/>
        <v>350</v>
      </c>
      <c r="D13" s="65">
        <f t="shared" si="3"/>
        <v>0</v>
      </c>
      <c r="E13" s="65">
        <f t="shared" si="4"/>
        <v>350</v>
      </c>
      <c r="F13" s="65">
        <f t="shared" si="5"/>
        <v>0</v>
      </c>
      <c r="G13" s="65">
        <f t="shared" si="6"/>
        <v>0</v>
      </c>
      <c r="H13" s="65"/>
      <c r="I13" s="65"/>
      <c r="J13" s="65">
        <f t="shared" si="7"/>
        <v>0</v>
      </c>
      <c r="K13" s="65"/>
      <c r="L13" s="65"/>
      <c r="M13" s="65">
        <f t="shared" si="8"/>
        <v>350</v>
      </c>
      <c r="N13" s="65">
        <f t="shared" si="9"/>
        <v>0</v>
      </c>
      <c r="O13" s="65"/>
      <c r="P13" s="65"/>
      <c r="Q13" s="65">
        <f t="shared" si="10"/>
        <v>350</v>
      </c>
      <c r="R13" s="65">
        <v>350</v>
      </c>
      <c r="S13" s="65"/>
    </row>
    <row r="14" spans="1:19" ht="19.5" customHeight="1">
      <c r="A14" s="63">
        <v>3</v>
      </c>
      <c r="B14" s="472" t="s">
        <v>345</v>
      </c>
      <c r="C14" s="65">
        <f t="shared" si="2"/>
        <v>360</v>
      </c>
      <c r="D14" s="65">
        <f t="shared" si="3"/>
        <v>0</v>
      </c>
      <c r="E14" s="65">
        <f t="shared" si="4"/>
        <v>360</v>
      </c>
      <c r="F14" s="65">
        <f t="shared" si="5"/>
        <v>0</v>
      </c>
      <c r="G14" s="65">
        <f t="shared" si="6"/>
        <v>0</v>
      </c>
      <c r="H14" s="65"/>
      <c r="I14" s="65"/>
      <c r="J14" s="65">
        <f t="shared" si="7"/>
        <v>0</v>
      </c>
      <c r="K14" s="65"/>
      <c r="L14" s="65"/>
      <c r="M14" s="65">
        <f t="shared" si="8"/>
        <v>360</v>
      </c>
      <c r="N14" s="65">
        <f t="shared" si="9"/>
        <v>0</v>
      </c>
      <c r="O14" s="65"/>
      <c r="P14" s="65"/>
      <c r="Q14" s="65">
        <f t="shared" si="10"/>
        <v>360</v>
      </c>
      <c r="R14" s="65">
        <v>360</v>
      </c>
      <c r="S14" s="65"/>
    </row>
    <row r="15" spans="1:19">
      <c r="A15" s="63">
        <v>4</v>
      </c>
      <c r="B15" s="472" t="s">
        <v>341</v>
      </c>
      <c r="C15" s="65">
        <f t="shared" si="2"/>
        <v>3890</v>
      </c>
      <c r="D15" s="65">
        <f t="shared" si="3"/>
        <v>0</v>
      </c>
      <c r="E15" s="65">
        <f t="shared" si="4"/>
        <v>3890</v>
      </c>
      <c r="F15" s="65">
        <f t="shared" si="5"/>
        <v>1990</v>
      </c>
      <c r="G15" s="65">
        <f t="shared" si="6"/>
        <v>0</v>
      </c>
      <c r="H15" s="65"/>
      <c r="I15" s="65"/>
      <c r="J15" s="65">
        <f t="shared" si="7"/>
        <v>1990</v>
      </c>
      <c r="K15" s="65">
        <v>1990</v>
      </c>
      <c r="L15" s="65"/>
      <c r="M15" s="65">
        <f t="shared" si="8"/>
        <v>1900</v>
      </c>
      <c r="N15" s="65">
        <f t="shared" si="9"/>
        <v>0</v>
      </c>
      <c r="O15" s="65"/>
      <c r="P15" s="65"/>
      <c r="Q15" s="65">
        <f t="shared" si="10"/>
        <v>1900</v>
      </c>
      <c r="R15" s="65">
        <v>1900</v>
      </c>
      <c r="S15" s="65"/>
    </row>
    <row r="16" spans="1:19">
      <c r="A16" s="63">
        <v>5</v>
      </c>
      <c r="B16" s="472" t="s">
        <v>512</v>
      </c>
      <c r="C16" s="65">
        <f t="shared" si="2"/>
        <v>500</v>
      </c>
      <c r="D16" s="65">
        <f t="shared" si="3"/>
        <v>0</v>
      </c>
      <c r="E16" s="65">
        <f t="shared" si="4"/>
        <v>500</v>
      </c>
      <c r="F16" s="65">
        <f t="shared" si="5"/>
        <v>0</v>
      </c>
      <c r="G16" s="65">
        <f t="shared" si="6"/>
        <v>0</v>
      </c>
      <c r="H16" s="65"/>
      <c r="I16" s="65"/>
      <c r="J16" s="65">
        <f t="shared" si="7"/>
        <v>0</v>
      </c>
      <c r="K16" s="65"/>
      <c r="L16" s="65"/>
      <c r="M16" s="65">
        <f t="shared" si="8"/>
        <v>500</v>
      </c>
      <c r="N16" s="65">
        <f t="shared" si="9"/>
        <v>0</v>
      </c>
      <c r="O16" s="65"/>
      <c r="P16" s="65"/>
      <c r="Q16" s="65">
        <f t="shared" si="10"/>
        <v>500</v>
      </c>
      <c r="R16" s="65">
        <v>500</v>
      </c>
      <c r="S16" s="65"/>
    </row>
    <row r="17" spans="1:19">
      <c r="A17" s="63">
        <v>6</v>
      </c>
      <c r="B17" s="472" t="s">
        <v>342</v>
      </c>
      <c r="C17" s="65">
        <f t="shared" si="2"/>
        <v>1041</v>
      </c>
      <c r="D17" s="65">
        <f t="shared" si="3"/>
        <v>0</v>
      </c>
      <c r="E17" s="65">
        <f t="shared" si="4"/>
        <v>1041</v>
      </c>
      <c r="F17" s="65">
        <f t="shared" si="5"/>
        <v>841</v>
      </c>
      <c r="G17" s="65">
        <f t="shared" si="6"/>
        <v>0</v>
      </c>
      <c r="H17" s="65"/>
      <c r="I17" s="65"/>
      <c r="J17" s="65">
        <f t="shared" si="7"/>
        <v>841</v>
      </c>
      <c r="K17" s="65">
        <v>841</v>
      </c>
      <c r="L17" s="65"/>
      <c r="M17" s="65">
        <f t="shared" si="8"/>
        <v>200</v>
      </c>
      <c r="N17" s="65">
        <f t="shared" si="9"/>
        <v>0</v>
      </c>
      <c r="O17" s="65"/>
      <c r="P17" s="65"/>
      <c r="Q17" s="65">
        <f t="shared" si="10"/>
        <v>200</v>
      </c>
      <c r="R17" s="65">
        <v>200</v>
      </c>
      <c r="S17" s="65"/>
    </row>
    <row r="18" spans="1:19" ht="25.5">
      <c r="A18" s="63">
        <v>7</v>
      </c>
      <c r="B18" s="472" t="s">
        <v>346</v>
      </c>
      <c r="C18" s="65">
        <f t="shared" si="2"/>
        <v>200</v>
      </c>
      <c r="D18" s="65">
        <f t="shared" si="3"/>
        <v>0</v>
      </c>
      <c r="E18" s="65">
        <f t="shared" si="4"/>
        <v>200</v>
      </c>
      <c r="F18" s="65">
        <f t="shared" si="5"/>
        <v>0</v>
      </c>
      <c r="G18" s="65">
        <f t="shared" si="6"/>
        <v>0</v>
      </c>
      <c r="H18" s="65"/>
      <c r="I18" s="65"/>
      <c r="J18" s="65">
        <f t="shared" si="7"/>
        <v>0</v>
      </c>
      <c r="K18" s="65"/>
      <c r="L18" s="65"/>
      <c r="M18" s="65">
        <f t="shared" si="8"/>
        <v>200</v>
      </c>
      <c r="N18" s="65">
        <f t="shared" si="9"/>
        <v>0</v>
      </c>
      <c r="O18" s="65"/>
      <c r="P18" s="65"/>
      <c r="Q18" s="65">
        <f t="shared" si="10"/>
        <v>200</v>
      </c>
      <c r="R18" s="65">
        <v>200</v>
      </c>
      <c r="S18" s="65"/>
    </row>
    <row r="19" spans="1:19" ht="25.5">
      <c r="A19" s="63">
        <v>8</v>
      </c>
      <c r="B19" s="472" t="s">
        <v>347</v>
      </c>
      <c r="C19" s="65">
        <f t="shared" si="2"/>
        <v>300</v>
      </c>
      <c r="D19" s="65">
        <f t="shared" si="3"/>
        <v>0</v>
      </c>
      <c r="E19" s="65">
        <f t="shared" si="4"/>
        <v>300</v>
      </c>
      <c r="F19" s="65">
        <f t="shared" si="5"/>
        <v>0</v>
      </c>
      <c r="G19" s="65">
        <f t="shared" si="6"/>
        <v>0</v>
      </c>
      <c r="H19" s="65"/>
      <c r="I19" s="65"/>
      <c r="J19" s="65">
        <f t="shared" si="7"/>
        <v>0</v>
      </c>
      <c r="K19" s="65"/>
      <c r="L19" s="65"/>
      <c r="M19" s="65">
        <f t="shared" si="8"/>
        <v>300</v>
      </c>
      <c r="N19" s="65">
        <f t="shared" si="9"/>
        <v>0</v>
      </c>
      <c r="O19" s="65"/>
      <c r="P19" s="65"/>
      <c r="Q19" s="65">
        <f t="shared" si="10"/>
        <v>300</v>
      </c>
      <c r="R19" s="65">
        <v>300</v>
      </c>
      <c r="S19" s="65"/>
    </row>
    <row r="20" spans="1:19" ht="25.5">
      <c r="A20" s="63">
        <v>9</v>
      </c>
      <c r="B20" s="472" t="s">
        <v>348</v>
      </c>
      <c r="C20" s="65">
        <f t="shared" si="2"/>
        <v>314</v>
      </c>
      <c r="D20" s="65">
        <f t="shared" si="3"/>
        <v>0</v>
      </c>
      <c r="E20" s="65">
        <f t="shared" si="4"/>
        <v>314</v>
      </c>
      <c r="F20" s="65">
        <f t="shared" si="5"/>
        <v>314</v>
      </c>
      <c r="G20" s="65">
        <f t="shared" si="6"/>
        <v>0</v>
      </c>
      <c r="H20" s="65"/>
      <c r="I20" s="65"/>
      <c r="J20" s="65">
        <f t="shared" si="7"/>
        <v>314</v>
      </c>
      <c r="K20" s="65">
        <v>314</v>
      </c>
      <c r="L20" s="65"/>
      <c r="M20" s="65">
        <f t="shared" si="8"/>
        <v>0</v>
      </c>
      <c r="N20" s="65">
        <f t="shared" si="9"/>
        <v>0</v>
      </c>
      <c r="O20" s="65"/>
      <c r="P20" s="65"/>
      <c r="Q20" s="65">
        <f t="shared" si="10"/>
        <v>0</v>
      </c>
      <c r="R20" s="65"/>
      <c r="S20" s="65"/>
    </row>
    <row r="21" spans="1:19" ht="18.95" customHeight="1">
      <c r="A21" s="63">
        <v>10</v>
      </c>
      <c r="B21" s="472" t="s">
        <v>199</v>
      </c>
      <c r="C21" s="65">
        <f t="shared" si="2"/>
        <v>3417</v>
      </c>
      <c r="D21" s="65">
        <f t="shared" si="3"/>
        <v>0</v>
      </c>
      <c r="E21" s="65">
        <f t="shared" si="4"/>
        <v>3417</v>
      </c>
      <c r="F21" s="65">
        <f t="shared" si="5"/>
        <v>3417</v>
      </c>
      <c r="G21" s="65">
        <f t="shared" si="6"/>
        <v>0</v>
      </c>
      <c r="H21" s="65"/>
      <c r="I21" s="65"/>
      <c r="J21" s="65">
        <f t="shared" si="7"/>
        <v>3417</v>
      </c>
      <c r="K21" s="65">
        <v>3417</v>
      </c>
      <c r="L21" s="65"/>
      <c r="M21" s="65">
        <f t="shared" si="8"/>
        <v>0</v>
      </c>
      <c r="N21" s="65">
        <f t="shared" si="9"/>
        <v>0</v>
      </c>
      <c r="O21" s="65"/>
      <c r="P21" s="65"/>
      <c r="Q21" s="65">
        <f t="shared" si="10"/>
        <v>0</v>
      </c>
      <c r="R21" s="65"/>
      <c r="S21" s="65"/>
    </row>
    <row r="22" spans="1:19" s="106" customFormat="1" ht="18.95" customHeight="1">
      <c r="A22" s="60" t="s">
        <v>12</v>
      </c>
      <c r="B22" s="61" t="s">
        <v>668</v>
      </c>
      <c r="C22" s="107">
        <f t="shared" ref="C22:Q22" si="11">SUBTOTAL(9,C23:C34)</f>
        <v>647636</v>
      </c>
      <c r="D22" s="107">
        <f t="shared" si="11"/>
        <v>512816</v>
      </c>
      <c r="E22" s="107">
        <f t="shared" si="11"/>
        <v>134820</v>
      </c>
      <c r="F22" s="107">
        <f t="shared" si="11"/>
        <v>281956</v>
      </c>
      <c r="G22" s="107">
        <f t="shared" si="11"/>
        <v>228626</v>
      </c>
      <c r="H22" s="107">
        <f t="shared" si="11"/>
        <v>162551</v>
      </c>
      <c r="I22" s="107">
        <f t="shared" si="11"/>
        <v>66075</v>
      </c>
      <c r="J22" s="107">
        <f t="shared" si="11"/>
        <v>53330</v>
      </c>
      <c r="K22" s="107">
        <f t="shared" si="11"/>
        <v>53330</v>
      </c>
      <c r="L22" s="107">
        <f t="shared" si="11"/>
        <v>0</v>
      </c>
      <c r="M22" s="107">
        <f t="shared" si="11"/>
        <v>365680</v>
      </c>
      <c r="N22" s="107">
        <f t="shared" si="11"/>
        <v>284190</v>
      </c>
      <c r="O22" s="107">
        <f t="shared" si="11"/>
        <v>284190</v>
      </c>
      <c r="P22" s="107">
        <f t="shared" si="11"/>
        <v>0</v>
      </c>
      <c r="Q22" s="107">
        <f t="shared" si="11"/>
        <v>81490</v>
      </c>
      <c r="R22" s="107">
        <f>SUBTOTAL(9,R23:R34)</f>
        <v>81490</v>
      </c>
      <c r="S22" s="107">
        <f>SUBTOTAL(9,S23:S34)</f>
        <v>0</v>
      </c>
    </row>
    <row r="23" spans="1:19" ht="18.95" customHeight="1">
      <c r="A23" s="63">
        <v>1</v>
      </c>
      <c r="B23" s="472" t="s">
        <v>251</v>
      </c>
      <c r="C23" s="65">
        <f t="shared" ref="C23:D28" si="12">F23+M23</f>
        <v>10204</v>
      </c>
      <c r="D23" s="65">
        <f t="shared" si="12"/>
        <v>5077</v>
      </c>
      <c r="E23" s="65">
        <f>K23+R23</f>
        <v>5127</v>
      </c>
      <c r="F23" s="65">
        <f t="shared" ref="F23:F28" si="13">G23+J23</f>
        <v>4306</v>
      </c>
      <c r="G23" s="65">
        <f>H23+I23</f>
        <v>2818</v>
      </c>
      <c r="H23" s="65">
        <v>0</v>
      </c>
      <c r="I23" s="473">
        <v>2818</v>
      </c>
      <c r="J23" s="65">
        <f>K23+L23</f>
        <v>1488</v>
      </c>
      <c r="K23" s="473">
        <v>1488</v>
      </c>
      <c r="L23" s="473"/>
      <c r="M23" s="65">
        <f t="shared" ref="M23:M28" si="14">N23+Q23</f>
        <v>5898</v>
      </c>
      <c r="N23" s="65">
        <f t="shared" ref="N23:N28" si="15">O23+P23</f>
        <v>2259</v>
      </c>
      <c r="O23" s="109">
        <v>2259</v>
      </c>
      <c r="P23" s="473"/>
      <c r="Q23" s="65">
        <f>R23+S23</f>
        <v>3639</v>
      </c>
      <c r="R23" s="473">
        <v>3639</v>
      </c>
      <c r="S23" s="473"/>
    </row>
    <row r="24" spans="1:19" ht="18.95" customHeight="1">
      <c r="A24" s="63">
        <v>2</v>
      </c>
      <c r="B24" s="64" t="s">
        <v>254</v>
      </c>
      <c r="C24" s="65">
        <f t="shared" si="12"/>
        <v>27419</v>
      </c>
      <c r="D24" s="65">
        <f t="shared" si="12"/>
        <v>19244</v>
      </c>
      <c r="E24" s="65">
        <f>K24+R24</f>
        <v>8175</v>
      </c>
      <c r="F24" s="65">
        <f t="shared" si="13"/>
        <v>9001</v>
      </c>
      <c r="G24" s="65">
        <f>H24+I24</f>
        <v>6205</v>
      </c>
      <c r="H24" s="65">
        <v>0</v>
      </c>
      <c r="I24" s="65">
        <v>6205</v>
      </c>
      <c r="J24" s="65">
        <f>K24+L24</f>
        <v>2796</v>
      </c>
      <c r="K24" s="65">
        <v>2796</v>
      </c>
      <c r="L24" s="65"/>
      <c r="M24" s="65">
        <f t="shared" si="14"/>
        <v>18418</v>
      </c>
      <c r="N24" s="65">
        <f t="shared" si="15"/>
        <v>13039</v>
      </c>
      <c r="O24" s="109">
        <v>13039</v>
      </c>
      <c r="P24" s="65"/>
      <c r="Q24" s="65">
        <f>R24+S24</f>
        <v>5379</v>
      </c>
      <c r="R24" s="65">
        <v>5379</v>
      </c>
      <c r="S24" s="65"/>
    </row>
    <row r="25" spans="1:19" ht="18.95" customHeight="1">
      <c r="A25" s="63">
        <v>3</v>
      </c>
      <c r="B25" s="64" t="s">
        <v>252</v>
      </c>
      <c r="C25" s="65">
        <f t="shared" si="12"/>
        <v>28598</v>
      </c>
      <c r="D25" s="65">
        <f t="shared" si="12"/>
        <v>20869</v>
      </c>
      <c r="E25" s="65">
        <f>K25+R25</f>
        <v>7729</v>
      </c>
      <c r="F25" s="65">
        <f t="shared" si="13"/>
        <v>7078</v>
      </c>
      <c r="G25" s="65">
        <f>H25+I25</f>
        <v>4972</v>
      </c>
      <c r="H25" s="65">
        <v>0</v>
      </c>
      <c r="I25" s="65">
        <v>4972</v>
      </c>
      <c r="J25" s="65">
        <f>K25+L25</f>
        <v>2106</v>
      </c>
      <c r="K25" s="65">
        <v>2106</v>
      </c>
      <c r="L25" s="65"/>
      <c r="M25" s="65">
        <f t="shared" si="14"/>
        <v>21520</v>
      </c>
      <c r="N25" s="65">
        <f t="shared" si="15"/>
        <v>15897</v>
      </c>
      <c r="O25" s="109">
        <v>15897</v>
      </c>
      <c r="P25" s="65"/>
      <c r="Q25" s="65">
        <f>R25+S25</f>
        <v>5623</v>
      </c>
      <c r="R25" s="65">
        <v>5623</v>
      </c>
      <c r="S25" s="65"/>
    </row>
    <row r="26" spans="1:19" ht="18.95" customHeight="1">
      <c r="A26" s="63">
        <v>4</v>
      </c>
      <c r="B26" s="472" t="s">
        <v>340</v>
      </c>
      <c r="C26" s="65">
        <f t="shared" si="12"/>
        <v>40104</v>
      </c>
      <c r="D26" s="65">
        <f t="shared" si="12"/>
        <v>29837</v>
      </c>
      <c r="E26" s="65">
        <f>K26+R26</f>
        <v>10267</v>
      </c>
      <c r="F26" s="65">
        <f t="shared" si="13"/>
        <v>6384</v>
      </c>
      <c r="G26" s="65">
        <f>H26+I26</f>
        <v>4502</v>
      </c>
      <c r="H26" s="65">
        <v>0</v>
      </c>
      <c r="I26" s="473">
        <v>4502</v>
      </c>
      <c r="J26" s="65">
        <f>K26+L26</f>
        <v>1882</v>
      </c>
      <c r="K26" s="473">
        <v>1882</v>
      </c>
      <c r="L26" s="473"/>
      <c r="M26" s="65">
        <f t="shared" si="14"/>
        <v>33720</v>
      </c>
      <c r="N26" s="65">
        <f t="shared" si="15"/>
        <v>25335</v>
      </c>
      <c r="O26" s="109">
        <v>25335</v>
      </c>
      <c r="P26" s="473"/>
      <c r="Q26" s="65">
        <f>R26+S26</f>
        <v>8385</v>
      </c>
      <c r="R26" s="473">
        <v>8385</v>
      </c>
      <c r="S26" s="473"/>
    </row>
    <row r="27" spans="1:19" ht="18.95" customHeight="1">
      <c r="A27" s="63">
        <v>5</v>
      </c>
      <c r="B27" s="64" t="s">
        <v>255</v>
      </c>
      <c r="C27" s="65">
        <f t="shared" si="12"/>
        <v>90724</v>
      </c>
      <c r="D27" s="65">
        <f t="shared" si="12"/>
        <v>74780</v>
      </c>
      <c r="E27" s="65">
        <f t="shared" ref="E27:E32" si="16">K27+R27</f>
        <v>15944</v>
      </c>
      <c r="F27" s="65">
        <f t="shared" si="13"/>
        <v>28735</v>
      </c>
      <c r="G27" s="65">
        <f t="shared" ref="G27:G32" si="17">H27+I27</f>
        <v>24455</v>
      </c>
      <c r="H27" s="65">
        <v>13841</v>
      </c>
      <c r="I27" s="65">
        <v>10614</v>
      </c>
      <c r="J27" s="65">
        <f t="shared" ref="J27:J32" si="18">K27+L27</f>
        <v>4280</v>
      </c>
      <c r="K27" s="65">
        <v>4280</v>
      </c>
      <c r="L27" s="65"/>
      <c r="M27" s="65">
        <f t="shared" si="14"/>
        <v>61989</v>
      </c>
      <c r="N27" s="65">
        <f t="shared" si="15"/>
        <v>50325</v>
      </c>
      <c r="O27" s="109">
        <v>50325</v>
      </c>
      <c r="P27" s="65"/>
      <c r="Q27" s="65">
        <f t="shared" ref="Q27:Q32" si="19">R27+S27</f>
        <v>11664</v>
      </c>
      <c r="R27" s="473">
        <v>11664</v>
      </c>
      <c r="S27" s="65"/>
    </row>
    <row r="28" spans="1:19" ht="18.95" customHeight="1">
      <c r="A28" s="63">
        <v>6</v>
      </c>
      <c r="B28" s="472" t="s">
        <v>256</v>
      </c>
      <c r="C28" s="65">
        <f t="shared" si="12"/>
        <v>82805</v>
      </c>
      <c r="D28" s="65">
        <f t="shared" si="12"/>
        <v>67861</v>
      </c>
      <c r="E28" s="65">
        <f>K28+R28</f>
        <v>14944</v>
      </c>
      <c r="F28" s="65">
        <f t="shared" si="13"/>
        <v>25265</v>
      </c>
      <c r="G28" s="65">
        <f>H28+I28</f>
        <v>22175</v>
      </c>
      <c r="H28" s="65">
        <v>14400</v>
      </c>
      <c r="I28" s="473">
        <v>7775</v>
      </c>
      <c r="J28" s="65">
        <f>K28+L28</f>
        <v>3090</v>
      </c>
      <c r="K28" s="473">
        <v>3090</v>
      </c>
      <c r="L28" s="473"/>
      <c r="M28" s="65">
        <f t="shared" si="14"/>
        <v>57540</v>
      </c>
      <c r="N28" s="65">
        <f t="shared" si="15"/>
        <v>45686</v>
      </c>
      <c r="O28" s="109">
        <v>45686</v>
      </c>
      <c r="P28" s="473"/>
      <c r="Q28" s="65">
        <f>R28+S28</f>
        <v>11854</v>
      </c>
      <c r="R28" s="473">
        <v>11854</v>
      </c>
      <c r="S28" s="473"/>
    </row>
    <row r="29" spans="1:19" ht="18.95" customHeight="1">
      <c r="A29" s="63">
        <v>7</v>
      </c>
      <c r="B29" s="64" t="s">
        <v>257</v>
      </c>
      <c r="C29" s="65">
        <f t="shared" ref="C29:D32" si="20">F29+M29</f>
        <v>82757</v>
      </c>
      <c r="D29" s="65">
        <f t="shared" si="20"/>
        <v>71181</v>
      </c>
      <c r="E29" s="65">
        <f t="shared" si="16"/>
        <v>11576</v>
      </c>
      <c r="F29" s="65">
        <f t="shared" ref="F29:F32" si="21">G29+J29</f>
        <v>46902</v>
      </c>
      <c r="G29" s="65">
        <f t="shared" si="17"/>
        <v>40076</v>
      </c>
      <c r="H29" s="65">
        <v>37077</v>
      </c>
      <c r="I29" s="65">
        <v>2999</v>
      </c>
      <c r="J29" s="65">
        <f t="shared" si="18"/>
        <v>6826</v>
      </c>
      <c r="K29" s="65">
        <v>6826</v>
      </c>
      <c r="L29" s="65"/>
      <c r="M29" s="65">
        <f t="shared" ref="M29:M32" si="22">N29+Q29</f>
        <v>35855</v>
      </c>
      <c r="N29" s="65">
        <f t="shared" ref="N29:N32" si="23">O29+P29</f>
        <v>31105</v>
      </c>
      <c r="O29" s="109">
        <v>31105</v>
      </c>
      <c r="P29" s="65"/>
      <c r="Q29" s="65">
        <f t="shared" si="19"/>
        <v>4750</v>
      </c>
      <c r="R29" s="65">
        <v>4750</v>
      </c>
      <c r="S29" s="65"/>
    </row>
    <row r="30" spans="1:19" ht="18.95" customHeight="1">
      <c r="A30" s="63">
        <v>8</v>
      </c>
      <c r="B30" s="472" t="s">
        <v>258</v>
      </c>
      <c r="C30" s="65">
        <f>F30+M30</f>
        <v>44524</v>
      </c>
      <c r="D30" s="65">
        <f>G30+N30</f>
        <v>36063</v>
      </c>
      <c r="E30" s="65">
        <f>K30+R30</f>
        <v>8461</v>
      </c>
      <c r="F30" s="65">
        <f>G30+J30</f>
        <v>20236</v>
      </c>
      <c r="G30" s="65">
        <f>H30+I30</f>
        <v>17982</v>
      </c>
      <c r="H30" s="65">
        <v>12503</v>
      </c>
      <c r="I30" s="473">
        <v>5479</v>
      </c>
      <c r="J30" s="65">
        <f>K30+L30</f>
        <v>2254</v>
      </c>
      <c r="K30" s="473">
        <v>2254</v>
      </c>
      <c r="L30" s="473"/>
      <c r="M30" s="65">
        <f>N30+Q30</f>
        <v>24288</v>
      </c>
      <c r="N30" s="65">
        <f>O30+P30</f>
        <v>18081</v>
      </c>
      <c r="O30" s="109">
        <v>18081</v>
      </c>
      <c r="P30" s="473"/>
      <c r="Q30" s="65">
        <f>R30+S30</f>
        <v>6207</v>
      </c>
      <c r="R30" s="473">
        <v>6207</v>
      </c>
      <c r="S30" s="473"/>
    </row>
    <row r="31" spans="1:19" ht="18.95" customHeight="1">
      <c r="A31" s="63">
        <v>9</v>
      </c>
      <c r="B31" s="472" t="s">
        <v>259</v>
      </c>
      <c r="C31" s="65">
        <f t="shared" si="20"/>
        <v>103280</v>
      </c>
      <c r="D31" s="65">
        <f t="shared" si="20"/>
        <v>80872</v>
      </c>
      <c r="E31" s="65">
        <f t="shared" si="16"/>
        <v>22408</v>
      </c>
      <c r="F31" s="65">
        <f t="shared" si="21"/>
        <v>64916</v>
      </c>
      <c r="G31" s="65">
        <f t="shared" si="17"/>
        <v>51152</v>
      </c>
      <c r="H31" s="65">
        <v>41937</v>
      </c>
      <c r="I31" s="473">
        <v>9215</v>
      </c>
      <c r="J31" s="65">
        <f t="shared" si="18"/>
        <v>13764</v>
      </c>
      <c r="K31" s="473">
        <v>13764</v>
      </c>
      <c r="L31" s="473"/>
      <c r="M31" s="65">
        <f t="shared" si="22"/>
        <v>38364</v>
      </c>
      <c r="N31" s="65">
        <f t="shared" si="23"/>
        <v>29720</v>
      </c>
      <c r="O31" s="109">
        <v>29720</v>
      </c>
      <c r="P31" s="473"/>
      <c r="Q31" s="65">
        <f t="shared" si="19"/>
        <v>8644</v>
      </c>
      <c r="R31" s="473">
        <v>8644</v>
      </c>
      <c r="S31" s="473"/>
    </row>
    <row r="32" spans="1:19" ht="18.95" customHeight="1">
      <c r="A32" s="63">
        <v>10</v>
      </c>
      <c r="B32" s="472" t="s">
        <v>260</v>
      </c>
      <c r="C32" s="65">
        <f t="shared" si="20"/>
        <v>134041</v>
      </c>
      <c r="D32" s="65">
        <f t="shared" si="20"/>
        <v>103852</v>
      </c>
      <c r="E32" s="65">
        <f t="shared" si="16"/>
        <v>30189</v>
      </c>
      <c r="F32" s="65">
        <f t="shared" si="21"/>
        <v>69133</v>
      </c>
      <c r="G32" s="65">
        <f t="shared" si="17"/>
        <v>54289</v>
      </c>
      <c r="H32" s="65">
        <v>42793</v>
      </c>
      <c r="I32" s="473">
        <v>11496</v>
      </c>
      <c r="J32" s="65">
        <f t="shared" si="18"/>
        <v>14844</v>
      </c>
      <c r="K32" s="473">
        <v>14844</v>
      </c>
      <c r="L32" s="473"/>
      <c r="M32" s="65">
        <f t="shared" si="22"/>
        <v>64908</v>
      </c>
      <c r="N32" s="65">
        <f t="shared" si="23"/>
        <v>49563</v>
      </c>
      <c r="O32" s="109">
        <v>49563</v>
      </c>
      <c r="P32" s="473"/>
      <c r="Q32" s="65">
        <f t="shared" si="19"/>
        <v>15345</v>
      </c>
      <c r="R32" s="473">
        <v>15345</v>
      </c>
      <c r="S32" s="473"/>
    </row>
    <row r="33" spans="1:19" ht="18.95" customHeight="1">
      <c r="A33" s="63">
        <v>11</v>
      </c>
      <c r="B33" s="472" t="s">
        <v>666</v>
      </c>
      <c r="C33" s="65">
        <f t="shared" ref="C33" si="24">F33+M33</f>
        <v>3180</v>
      </c>
      <c r="D33" s="65">
        <f t="shared" ref="D33" si="25">G33+N33</f>
        <v>3180</v>
      </c>
      <c r="E33" s="65">
        <f t="shared" ref="E33" si="26">K33+R33</f>
        <v>0</v>
      </c>
      <c r="F33" s="65">
        <f t="shared" ref="F33" si="27">G33+J33</f>
        <v>0</v>
      </c>
      <c r="G33" s="65">
        <f t="shared" ref="G33" si="28">H33+I33</f>
        <v>0</v>
      </c>
      <c r="H33" s="65">
        <v>0</v>
      </c>
      <c r="I33" s="65"/>
      <c r="J33" s="65">
        <f t="shared" ref="J33" si="29">K33+L33</f>
        <v>0</v>
      </c>
      <c r="K33" s="65"/>
      <c r="L33" s="65"/>
      <c r="M33" s="65">
        <f t="shared" ref="M33" si="30">N33+Q33</f>
        <v>3180</v>
      </c>
      <c r="N33" s="65">
        <f t="shared" ref="N33" si="31">O33+P33</f>
        <v>3180</v>
      </c>
      <c r="O33" s="65">
        <v>3180</v>
      </c>
      <c r="P33" s="65"/>
      <c r="Q33" s="65">
        <f t="shared" ref="Q33" si="32">R33+S33</f>
        <v>0</v>
      </c>
      <c r="R33" s="65"/>
      <c r="S33" s="65"/>
    </row>
    <row r="34" spans="1:19" ht="9" customHeight="1">
      <c r="A34" s="66"/>
      <c r="B34" s="67"/>
      <c r="C34" s="68"/>
      <c r="D34" s="68"/>
      <c r="E34" s="68"/>
      <c r="F34" s="68"/>
      <c r="G34" s="68"/>
      <c r="H34" s="68">
        <v>0</v>
      </c>
      <c r="I34" s="68"/>
      <c r="J34" s="68"/>
      <c r="K34" s="68"/>
      <c r="L34" s="68"/>
      <c r="M34" s="68"/>
      <c r="N34" s="68"/>
      <c r="O34" s="68"/>
      <c r="P34" s="68"/>
      <c r="Q34" s="68"/>
      <c r="R34" s="68"/>
      <c r="S34" s="68"/>
    </row>
    <row r="35" spans="1:19">
      <c r="H35" s="41">
        <v>0</v>
      </c>
    </row>
    <row r="36" spans="1:19">
      <c r="G36" s="474"/>
      <c r="H36" s="474"/>
      <c r="I36" s="474"/>
    </row>
    <row r="37" spans="1:19">
      <c r="G37" s="474"/>
      <c r="H37" s="475"/>
      <c r="I37" s="474"/>
    </row>
    <row r="38" spans="1:19">
      <c r="G38" s="474"/>
      <c r="H38" s="475"/>
      <c r="I38" s="474"/>
    </row>
    <row r="39" spans="1:19">
      <c r="G39" s="474"/>
      <c r="H39" s="475"/>
      <c r="I39" s="474"/>
    </row>
    <row r="40" spans="1:19">
      <c r="G40" s="474"/>
      <c r="H40" s="475"/>
      <c r="I40" s="474"/>
    </row>
    <row r="41" spans="1:19">
      <c r="G41" s="474"/>
      <c r="H41" s="475"/>
      <c r="I41" s="474"/>
    </row>
    <row r="42" spans="1:19">
      <c r="G42" s="474"/>
      <c r="H42" s="475"/>
      <c r="I42" s="474"/>
    </row>
    <row r="43" spans="1:19">
      <c r="G43" s="474"/>
      <c r="H43" s="475"/>
      <c r="I43" s="474"/>
    </row>
    <row r="44" spans="1:19">
      <c r="G44" s="474"/>
      <c r="H44" s="475"/>
      <c r="I44" s="474"/>
    </row>
    <row r="45" spans="1:19">
      <c r="G45" s="474"/>
      <c r="H45" s="475"/>
      <c r="I45" s="474"/>
    </row>
    <row r="46" spans="1:19">
      <c r="G46" s="474"/>
      <c r="H46" s="475"/>
      <c r="I46" s="474"/>
    </row>
    <row r="47" spans="1:19">
      <c r="G47" s="474"/>
      <c r="H47" s="475"/>
      <c r="I47" s="474"/>
    </row>
    <row r="48" spans="1:19">
      <c r="G48" s="474"/>
      <c r="H48" s="475"/>
      <c r="I48" s="474"/>
    </row>
    <row r="49" spans="7:9">
      <c r="G49" s="474"/>
      <c r="H49" s="475"/>
      <c r="I49" s="474"/>
    </row>
    <row r="50" spans="7:9">
      <c r="G50" s="474"/>
      <c r="H50" s="474"/>
      <c r="I50" s="474"/>
    </row>
    <row r="51" spans="7:9">
      <c r="G51" s="474"/>
      <c r="H51" s="474"/>
      <c r="I51" s="474"/>
    </row>
  </sheetData>
  <mergeCells count="20">
    <mergeCell ref="J7:L7"/>
    <mergeCell ref="M7:M8"/>
    <mergeCell ref="N7:P7"/>
    <mergeCell ref="Q7:S7"/>
    <mergeCell ref="A6:A8"/>
    <mergeCell ref="B6:B8"/>
    <mergeCell ref="C6:C8"/>
    <mergeCell ref="D6:E6"/>
    <mergeCell ref="F6:L6"/>
    <mergeCell ref="M6:S6"/>
    <mergeCell ref="D7:D8"/>
    <mergeCell ref="E7:E8"/>
    <mergeCell ref="F7:F8"/>
    <mergeCell ref="G7:I7"/>
    <mergeCell ref="A1:B1"/>
    <mergeCell ref="A3:S3"/>
    <mergeCell ref="Q1:S1"/>
    <mergeCell ref="A4:S4"/>
    <mergeCell ref="R5:S5"/>
    <mergeCell ref="A2:B2"/>
  </mergeCells>
  <printOptions horizontalCentered="1"/>
  <pageMargins left="0" right="0" top="0.55118110236220474" bottom="0.35433070866141736" header="0" footer="0"/>
  <pageSetup paperSize="9" scale="76"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V210"/>
  <sheetViews>
    <sheetView showZeros="0" workbookViewId="0">
      <pane xSplit="5" ySplit="9" topLeftCell="O34" activePane="bottomRight" state="frozen"/>
      <selection pane="topRight" activeCell="F1" sqref="F1"/>
      <selection pane="bottomLeft" activeCell="A10" sqref="A10"/>
      <selection pane="bottomRight" activeCell="AI37" sqref="AI37"/>
    </sheetView>
  </sheetViews>
  <sheetFormatPr defaultRowHeight="12.75" outlineLevelCol="1"/>
  <cols>
    <col min="1" max="1" width="4.140625" style="218" customWidth="1"/>
    <col min="2" max="2" width="39.140625" style="218" customWidth="1"/>
    <col min="3" max="3" width="20" style="218" hidden="1" customWidth="1" outlineLevel="1"/>
    <col min="4" max="5" width="8" style="218" hidden="1" customWidth="1" outlineLevel="1"/>
    <col min="6" max="6" width="9.28515625" style="172" customWidth="1" collapsed="1"/>
    <col min="7" max="7" width="8" style="218" customWidth="1"/>
    <col min="8" max="8" width="9.28515625" style="218" customWidth="1"/>
    <col min="9" max="9" width="11.42578125" style="218" customWidth="1"/>
    <col min="10" max="10" width="10.7109375" style="173" customWidth="1"/>
    <col min="11" max="11" width="10.7109375" style="218" customWidth="1"/>
    <col min="12" max="12" width="10.7109375" style="174" customWidth="1"/>
    <col min="13" max="14" width="10.140625" style="218" customWidth="1"/>
    <col min="15" max="17" width="10.7109375" style="218" customWidth="1"/>
    <col min="18" max="19" width="10.140625" style="218" customWidth="1"/>
    <col min="20" max="20" width="10.42578125" style="218" hidden="1" customWidth="1" outlineLevel="1"/>
    <col min="21" max="21" width="10.140625" style="218" hidden="1" customWidth="1" outlineLevel="1"/>
    <col min="22" max="23" width="8.42578125" style="218" hidden="1" customWidth="1" outlineLevel="1"/>
    <col min="24" max="24" width="10.5703125" style="218" hidden="1" customWidth="1" outlineLevel="1"/>
    <col min="25" max="25" width="10" style="218" hidden="1" customWidth="1" outlineLevel="1"/>
    <col min="26" max="27" width="10.140625" style="218" hidden="1" customWidth="1" outlineLevel="1"/>
    <col min="28" max="28" width="8.42578125" style="218" hidden="1" customWidth="1" outlineLevel="1"/>
    <col min="29" max="29" width="8.28515625" style="218" hidden="1" customWidth="1" outlineLevel="1"/>
    <col min="30" max="30" width="10.140625" style="218" hidden="1" customWidth="1" outlineLevel="1" collapsed="1"/>
    <col min="31" max="31" width="10.28515625" style="218" customWidth="1" collapsed="1"/>
    <col min="32" max="32" width="8.85546875" style="218" hidden="1" customWidth="1" outlineLevel="1"/>
    <col min="33" max="33" width="8.28515625" style="218" hidden="1" customWidth="1" outlineLevel="1"/>
    <col min="34" max="34" width="8.28515625" style="218" customWidth="1" collapsed="1"/>
    <col min="35" max="35" width="11" style="218" customWidth="1"/>
    <col min="36" max="36" width="9.85546875" style="218" customWidth="1"/>
    <col min="37" max="37" width="11.28515625" style="218" customWidth="1"/>
    <col min="38" max="38" width="10.42578125" style="218" customWidth="1"/>
    <col min="39" max="16384" width="9.140625" style="218"/>
  </cols>
  <sheetData>
    <row r="1" spans="1:40" ht="18.75">
      <c r="A1" s="217"/>
      <c r="B1" s="283" t="s">
        <v>41</v>
      </c>
      <c r="C1" s="217"/>
      <c r="D1" s="217"/>
      <c r="E1" s="217"/>
      <c r="F1" s="217"/>
      <c r="G1" s="217"/>
      <c r="H1" s="217"/>
      <c r="I1" s="217"/>
      <c r="J1" s="255"/>
      <c r="K1" s="217"/>
      <c r="L1" s="257"/>
      <c r="M1" s="217"/>
      <c r="N1" s="217"/>
      <c r="O1" s="217"/>
      <c r="P1" s="217"/>
      <c r="Q1" s="217"/>
      <c r="R1" s="217"/>
      <c r="S1" s="217"/>
      <c r="T1" s="217"/>
      <c r="U1" s="217"/>
      <c r="V1" s="217"/>
      <c r="W1" s="217"/>
      <c r="X1" s="217"/>
      <c r="Y1" s="217"/>
      <c r="Z1" s="217"/>
      <c r="AA1" s="217"/>
      <c r="AB1" s="217"/>
      <c r="AC1" s="217"/>
      <c r="AD1" s="217"/>
      <c r="AE1" s="217"/>
      <c r="AF1" s="217"/>
      <c r="AG1" s="217"/>
      <c r="AH1" s="217"/>
      <c r="AI1" s="479" t="s">
        <v>161</v>
      </c>
      <c r="AJ1" s="479"/>
      <c r="AK1" s="479"/>
      <c r="AL1" s="41"/>
      <c r="AM1" s="41"/>
      <c r="AN1" s="41"/>
    </row>
    <row r="2" spans="1:40" ht="18.75">
      <c r="A2" s="325" t="s">
        <v>814</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41"/>
      <c r="AM2" s="41"/>
      <c r="AN2" s="41"/>
    </row>
    <row r="3" spans="1:40" ht="28.5" customHeight="1">
      <c r="A3" s="326" t="s">
        <v>1</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41"/>
      <c r="AM3" s="41"/>
      <c r="AN3" s="41"/>
    </row>
    <row r="4" spans="1:40" ht="21" customHeight="1">
      <c r="A4" s="219"/>
      <c r="B4" s="219"/>
      <c r="C4" s="219"/>
      <c r="D4" s="219"/>
      <c r="E4" s="219"/>
      <c r="F4" s="220"/>
      <c r="G4" s="219"/>
      <c r="H4" s="219"/>
      <c r="I4" s="219"/>
      <c r="J4" s="256"/>
      <c r="K4" s="219"/>
      <c r="L4" s="258"/>
      <c r="M4" s="219"/>
      <c r="N4" s="219"/>
      <c r="O4" s="219"/>
      <c r="P4" s="219"/>
      <c r="Q4" s="219"/>
      <c r="R4" s="219"/>
      <c r="S4" s="219"/>
      <c r="T4" s="219"/>
      <c r="U4" s="219"/>
      <c r="V4" s="219"/>
      <c r="W4" s="219"/>
      <c r="X4" s="219"/>
      <c r="Y4" s="219"/>
      <c r="Z4" s="219"/>
      <c r="AA4" s="219"/>
      <c r="AB4" s="219"/>
      <c r="AC4" s="219"/>
      <c r="AD4" s="219"/>
      <c r="AE4" s="327" t="s">
        <v>631</v>
      </c>
      <c r="AF4" s="327"/>
      <c r="AG4" s="327"/>
      <c r="AH4" s="327"/>
      <c r="AI4" s="327"/>
      <c r="AJ4" s="327"/>
      <c r="AK4" s="327"/>
      <c r="AL4" s="221"/>
      <c r="AM4" s="41"/>
      <c r="AN4" s="41"/>
    </row>
    <row r="5" spans="1:40" s="223" customFormat="1" ht="14.25" customHeight="1">
      <c r="A5" s="328" t="s">
        <v>350</v>
      </c>
      <c r="B5" s="328" t="s">
        <v>815</v>
      </c>
      <c r="C5" s="329" t="s">
        <v>816</v>
      </c>
      <c r="D5" s="329" t="s">
        <v>817</v>
      </c>
      <c r="E5" s="329" t="s">
        <v>818</v>
      </c>
      <c r="F5" s="328" t="s">
        <v>819</v>
      </c>
      <c r="G5" s="328" t="s">
        <v>162</v>
      </c>
      <c r="H5" s="328" t="s">
        <v>820</v>
      </c>
      <c r="I5" s="332" t="s">
        <v>821</v>
      </c>
      <c r="J5" s="333"/>
      <c r="K5" s="333"/>
      <c r="L5" s="333"/>
      <c r="M5" s="333"/>
      <c r="N5" s="334"/>
      <c r="O5" s="335" t="s">
        <v>822</v>
      </c>
      <c r="P5" s="336"/>
      <c r="Q5" s="336"/>
      <c r="R5" s="336"/>
      <c r="S5" s="337"/>
      <c r="T5" s="335" t="s">
        <v>823</v>
      </c>
      <c r="U5" s="336"/>
      <c r="V5" s="336"/>
      <c r="W5" s="337"/>
      <c r="X5" s="328" t="s">
        <v>824</v>
      </c>
      <c r="Y5" s="328"/>
      <c r="Z5" s="335" t="s">
        <v>825</v>
      </c>
      <c r="AA5" s="336"/>
      <c r="AB5" s="336"/>
      <c r="AC5" s="337"/>
      <c r="AD5" s="222" t="s">
        <v>826</v>
      </c>
      <c r="AE5" s="335" t="s">
        <v>826</v>
      </c>
      <c r="AF5" s="336"/>
      <c r="AG5" s="336"/>
      <c r="AH5" s="336"/>
      <c r="AI5" s="336"/>
      <c r="AJ5" s="337"/>
      <c r="AK5" s="328" t="s">
        <v>525</v>
      </c>
    </row>
    <row r="6" spans="1:40" s="223" customFormat="1" ht="12.75" customHeight="1">
      <c r="A6" s="328"/>
      <c r="B6" s="328"/>
      <c r="C6" s="330"/>
      <c r="D6" s="330"/>
      <c r="E6" s="330"/>
      <c r="F6" s="328"/>
      <c r="G6" s="328"/>
      <c r="H6" s="328"/>
      <c r="I6" s="328" t="s">
        <v>827</v>
      </c>
      <c r="J6" s="332" t="s">
        <v>163</v>
      </c>
      <c r="K6" s="333"/>
      <c r="L6" s="333"/>
      <c r="M6" s="333"/>
      <c r="N6" s="334"/>
      <c r="O6" s="338"/>
      <c r="P6" s="339"/>
      <c r="Q6" s="339"/>
      <c r="R6" s="339"/>
      <c r="S6" s="340"/>
      <c r="T6" s="338"/>
      <c r="U6" s="339"/>
      <c r="V6" s="339"/>
      <c r="W6" s="340"/>
      <c r="X6" s="328"/>
      <c r="Y6" s="328"/>
      <c r="Z6" s="338"/>
      <c r="AA6" s="339"/>
      <c r="AB6" s="339"/>
      <c r="AC6" s="340"/>
      <c r="AD6" s="224"/>
      <c r="AE6" s="338"/>
      <c r="AF6" s="339"/>
      <c r="AG6" s="339"/>
      <c r="AH6" s="339"/>
      <c r="AI6" s="339"/>
      <c r="AJ6" s="340"/>
      <c r="AK6" s="328"/>
    </row>
    <row r="7" spans="1:40" s="223" customFormat="1" ht="12" customHeight="1">
      <c r="A7" s="328"/>
      <c r="B7" s="328"/>
      <c r="C7" s="330"/>
      <c r="D7" s="330"/>
      <c r="E7" s="330"/>
      <c r="F7" s="328"/>
      <c r="G7" s="328"/>
      <c r="H7" s="328"/>
      <c r="I7" s="328"/>
      <c r="J7" s="329" t="s">
        <v>164</v>
      </c>
      <c r="K7" s="341" t="s">
        <v>165</v>
      </c>
      <c r="L7" s="342"/>
      <c r="M7" s="342"/>
      <c r="N7" s="343"/>
      <c r="O7" s="329" t="s">
        <v>164</v>
      </c>
      <c r="P7" s="341" t="s">
        <v>165</v>
      </c>
      <c r="Q7" s="342"/>
      <c r="R7" s="342"/>
      <c r="S7" s="343"/>
      <c r="T7" s="328" t="s">
        <v>164</v>
      </c>
      <c r="U7" s="328" t="s">
        <v>632</v>
      </c>
      <c r="V7" s="328"/>
      <c r="W7" s="328"/>
      <c r="X7" s="328" t="s">
        <v>139</v>
      </c>
      <c r="Y7" s="328" t="s">
        <v>828</v>
      </c>
      <c r="Z7" s="328" t="s">
        <v>164</v>
      </c>
      <c r="AA7" s="328" t="s">
        <v>632</v>
      </c>
      <c r="AB7" s="328"/>
      <c r="AC7" s="328"/>
      <c r="AD7" s="332" t="s">
        <v>164</v>
      </c>
      <c r="AE7" s="328" t="s">
        <v>139</v>
      </c>
      <c r="AF7" s="344" t="s">
        <v>100</v>
      </c>
      <c r="AG7" s="344"/>
      <c r="AH7" s="345" t="s">
        <v>165</v>
      </c>
      <c r="AI7" s="346"/>
      <c r="AJ7" s="347"/>
      <c r="AK7" s="328"/>
    </row>
    <row r="8" spans="1:40" s="223" customFormat="1" ht="21" customHeight="1">
      <c r="A8" s="328"/>
      <c r="B8" s="328"/>
      <c r="C8" s="330"/>
      <c r="D8" s="330"/>
      <c r="E8" s="330"/>
      <c r="F8" s="328"/>
      <c r="G8" s="328"/>
      <c r="H8" s="328"/>
      <c r="I8" s="328"/>
      <c r="J8" s="330"/>
      <c r="K8" s="329" t="s">
        <v>633</v>
      </c>
      <c r="L8" s="329" t="s">
        <v>166</v>
      </c>
      <c r="M8" s="329" t="s">
        <v>526</v>
      </c>
      <c r="N8" s="329" t="s">
        <v>634</v>
      </c>
      <c r="O8" s="330"/>
      <c r="P8" s="329" t="s">
        <v>633</v>
      </c>
      <c r="Q8" s="329" t="s">
        <v>166</v>
      </c>
      <c r="R8" s="329" t="s">
        <v>526</v>
      </c>
      <c r="S8" s="329" t="s">
        <v>634</v>
      </c>
      <c r="T8" s="328"/>
      <c r="U8" s="328" t="s">
        <v>139</v>
      </c>
      <c r="V8" s="344" t="s">
        <v>100</v>
      </c>
      <c r="W8" s="344"/>
      <c r="X8" s="328"/>
      <c r="Y8" s="328"/>
      <c r="Z8" s="328"/>
      <c r="AA8" s="328" t="s">
        <v>139</v>
      </c>
      <c r="AB8" s="344" t="s">
        <v>100</v>
      </c>
      <c r="AC8" s="344"/>
      <c r="AD8" s="332"/>
      <c r="AE8" s="328"/>
      <c r="AF8" s="344" t="s">
        <v>829</v>
      </c>
      <c r="AG8" s="344" t="s">
        <v>830</v>
      </c>
      <c r="AH8" s="329" t="s">
        <v>633</v>
      </c>
      <c r="AI8" s="329" t="s">
        <v>166</v>
      </c>
      <c r="AJ8" s="329" t="s">
        <v>526</v>
      </c>
      <c r="AK8" s="328"/>
    </row>
    <row r="9" spans="1:40" s="223" customFormat="1" ht="33" customHeight="1">
      <c r="A9" s="328"/>
      <c r="B9" s="328"/>
      <c r="C9" s="331"/>
      <c r="D9" s="331"/>
      <c r="E9" s="331"/>
      <c r="F9" s="328"/>
      <c r="G9" s="328"/>
      <c r="H9" s="328"/>
      <c r="I9" s="328"/>
      <c r="J9" s="331"/>
      <c r="K9" s="331"/>
      <c r="L9" s="331"/>
      <c r="M9" s="331"/>
      <c r="N9" s="331"/>
      <c r="O9" s="331"/>
      <c r="P9" s="331"/>
      <c r="Q9" s="331"/>
      <c r="R9" s="331"/>
      <c r="S9" s="331"/>
      <c r="T9" s="328"/>
      <c r="U9" s="328"/>
      <c r="V9" s="282" t="s">
        <v>829</v>
      </c>
      <c r="W9" s="282" t="s">
        <v>830</v>
      </c>
      <c r="X9" s="328"/>
      <c r="Y9" s="328"/>
      <c r="Z9" s="328"/>
      <c r="AA9" s="328"/>
      <c r="AB9" s="282" t="s">
        <v>829</v>
      </c>
      <c r="AC9" s="282" t="s">
        <v>830</v>
      </c>
      <c r="AD9" s="332"/>
      <c r="AE9" s="328"/>
      <c r="AF9" s="344"/>
      <c r="AG9" s="344"/>
      <c r="AH9" s="331"/>
      <c r="AI9" s="331"/>
      <c r="AJ9" s="331"/>
      <c r="AK9" s="328"/>
    </row>
    <row r="10" spans="1:40" s="223" customFormat="1" ht="21.75" customHeight="1">
      <c r="A10" s="225" t="s">
        <v>6</v>
      </c>
      <c r="B10" s="225" t="s">
        <v>22</v>
      </c>
      <c r="C10" s="225">
        <v>3</v>
      </c>
      <c r="D10" s="225">
        <v>4</v>
      </c>
      <c r="E10" s="225">
        <v>5</v>
      </c>
      <c r="F10" s="225">
        <v>1</v>
      </c>
      <c r="G10" s="225">
        <v>2</v>
      </c>
      <c r="H10" s="225">
        <v>3</v>
      </c>
      <c r="I10" s="225">
        <v>4</v>
      </c>
      <c r="J10" s="225">
        <v>5</v>
      </c>
      <c r="K10" s="225">
        <v>6</v>
      </c>
      <c r="L10" s="225">
        <v>7</v>
      </c>
      <c r="M10" s="225">
        <v>8</v>
      </c>
      <c r="N10" s="225">
        <v>9</v>
      </c>
      <c r="O10" s="225">
        <v>10</v>
      </c>
      <c r="P10" s="225">
        <v>11</v>
      </c>
      <c r="Q10" s="225">
        <v>12</v>
      </c>
      <c r="R10" s="225">
        <v>13</v>
      </c>
      <c r="S10" s="225">
        <v>14</v>
      </c>
      <c r="T10" s="225"/>
      <c r="U10" s="225"/>
      <c r="V10" s="225"/>
      <c r="W10" s="225"/>
      <c r="X10" s="225"/>
      <c r="Y10" s="225"/>
      <c r="Z10" s="225"/>
      <c r="AA10" s="225"/>
      <c r="AB10" s="225"/>
      <c r="AC10" s="225"/>
      <c r="AD10" s="225"/>
      <c r="AE10" s="225">
        <v>15</v>
      </c>
      <c r="AF10" s="225">
        <v>12</v>
      </c>
      <c r="AG10" s="225">
        <v>13</v>
      </c>
      <c r="AH10" s="225">
        <v>16</v>
      </c>
      <c r="AI10" s="225">
        <v>17</v>
      </c>
      <c r="AJ10" s="225">
        <v>18</v>
      </c>
      <c r="AK10" s="225">
        <v>19</v>
      </c>
    </row>
    <row r="11" spans="1:40" s="223" customFormat="1" ht="27.95" customHeight="1">
      <c r="A11" s="226"/>
      <c r="B11" s="226" t="s">
        <v>264</v>
      </c>
      <c r="C11" s="226"/>
      <c r="D11" s="226"/>
      <c r="E11" s="226"/>
      <c r="F11" s="226"/>
      <c r="G11" s="226"/>
      <c r="H11" s="226"/>
      <c r="I11" s="226"/>
      <c r="J11" s="272">
        <v>2764942.936999999</v>
      </c>
      <c r="K11" s="272">
        <v>0</v>
      </c>
      <c r="L11" s="272">
        <v>853854</v>
      </c>
      <c r="M11" s="272">
        <v>1908687.554</v>
      </c>
      <c r="N11" s="272">
        <v>2401.3829999999998</v>
      </c>
      <c r="O11" s="272">
        <v>2031268.0650919997</v>
      </c>
      <c r="P11" s="272">
        <v>0</v>
      </c>
      <c r="Q11" s="272">
        <v>442489.24800000002</v>
      </c>
      <c r="R11" s="272">
        <v>1588778.8170919998</v>
      </c>
      <c r="S11" s="272">
        <v>0</v>
      </c>
      <c r="T11" s="272">
        <v>3833844.5290999999</v>
      </c>
      <c r="U11" s="272">
        <v>2443237.5290999999</v>
      </c>
      <c r="V11" s="272">
        <v>10000</v>
      </c>
      <c r="W11" s="272">
        <v>62214</v>
      </c>
      <c r="X11" s="272">
        <v>2414485.5317179998</v>
      </c>
      <c r="Y11" s="272">
        <v>1545593.6123209998</v>
      </c>
      <c r="Z11" s="272">
        <v>1319778.9461000001</v>
      </c>
      <c r="AA11" s="272">
        <v>963270.42609999992</v>
      </c>
      <c r="AB11" s="272">
        <v>23250</v>
      </c>
      <c r="AC11" s="272">
        <v>0</v>
      </c>
      <c r="AD11" s="272">
        <v>2015504</v>
      </c>
      <c r="AE11" s="272">
        <v>2971363</v>
      </c>
      <c r="AF11" s="272">
        <v>34450</v>
      </c>
      <c r="AG11" s="272">
        <v>0</v>
      </c>
      <c r="AH11" s="272">
        <v>66075</v>
      </c>
      <c r="AI11" s="272">
        <v>1203416.0000000002</v>
      </c>
      <c r="AJ11" s="272">
        <v>1701872</v>
      </c>
      <c r="AK11" s="259"/>
      <c r="AN11" s="270"/>
    </row>
    <row r="12" spans="1:40" s="223" customFormat="1" ht="27.95" customHeight="1">
      <c r="A12" s="476" t="s">
        <v>6</v>
      </c>
      <c r="B12" s="477" t="s">
        <v>635</v>
      </c>
      <c r="C12" s="227"/>
      <c r="D12" s="227"/>
      <c r="E12" s="227"/>
      <c r="F12" s="227"/>
      <c r="G12" s="227"/>
      <c r="H12" s="227"/>
      <c r="I12" s="227"/>
      <c r="J12" s="478">
        <v>1905561</v>
      </c>
      <c r="K12" s="478">
        <v>0</v>
      </c>
      <c r="L12" s="478">
        <v>0</v>
      </c>
      <c r="M12" s="478">
        <v>1905561</v>
      </c>
      <c r="N12" s="478">
        <v>0</v>
      </c>
      <c r="O12" s="478">
        <v>1588778.8170919998</v>
      </c>
      <c r="P12" s="478">
        <v>0</v>
      </c>
      <c r="Q12" s="478">
        <v>0</v>
      </c>
      <c r="R12" s="478">
        <v>1588778.8170919998</v>
      </c>
      <c r="S12" s="478">
        <v>0</v>
      </c>
      <c r="T12" s="478">
        <v>3833844.5290999999</v>
      </c>
      <c r="U12" s="478">
        <v>2443237.5290999999</v>
      </c>
      <c r="V12" s="478">
        <v>10000</v>
      </c>
      <c r="W12" s="478">
        <v>62214</v>
      </c>
      <c r="X12" s="478">
        <v>2414485.5317179998</v>
      </c>
      <c r="Y12" s="478">
        <v>1545593.6123209998</v>
      </c>
      <c r="Z12" s="478">
        <v>1319778.9461000001</v>
      </c>
      <c r="AA12" s="478">
        <v>963270.42609999992</v>
      </c>
      <c r="AB12" s="478">
        <v>23250</v>
      </c>
      <c r="AC12" s="478">
        <v>0</v>
      </c>
      <c r="AD12" s="478">
        <v>2015504</v>
      </c>
      <c r="AE12" s="478">
        <v>1701872</v>
      </c>
      <c r="AF12" s="478">
        <v>34450</v>
      </c>
      <c r="AG12" s="478">
        <v>0</v>
      </c>
      <c r="AH12" s="478">
        <v>0</v>
      </c>
      <c r="AI12" s="478">
        <v>0</v>
      </c>
      <c r="AJ12" s="478">
        <v>1701872</v>
      </c>
      <c r="AK12" s="262"/>
      <c r="AL12" s="270"/>
      <c r="AM12" s="270"/>
    </row>
    <row r="13" spans="1:40" s="223" customFormat="1" ht="27.95" customHeight="1">
      <c r="A13" s="227" t="s">
        <v>8</v>
      </c>
      <c r="B13" s="227" t="s">
        <v>527</v>
      </c>
      <c r="C13" s="227"/>
      <c r="D13" s="227"/>
      <c r="E13" s="227"/>
      <c r="F13" s="227"/>
      <c r="G13" s="227"/>
      <c r="H13" s="227"/>
      <c r="I13" s="227"/>
      <c r="J13" s="478">
        <v>1570284</v>
      </c>
      <c r="K13" s="478">
        <v>0</v>
      </c>
      <c r="L13" s="478">
        <v>0</v>
      </c>
      <c r="M13" s="478">
        <v>1570284</v>
      </c>
      <c r="N13" s="478">
        <v>0</v>
      </c>
      <c r="O13" s="478">
        <v>931861.63400000019</v>
      </c>
      <c r="P13" s="478">
        <v>0</v>
      </c>
      <c r="Q13" s="478">
        <v>0</v>
      </c>
      <c r="R13" s="478">
        <v>931861.63400000019</v>
      </c>
      <c r="S13" s="478">
        <v>0</v>
      </c>
      <c r="T13" s="478">
        <v>3013790.5290999999</v>
      </c>
      <c r="U13" s="478">
        <v>1647183.5290999999</v>
      </c>
      <c r="V13" s="478">
        <v>10000</v>
      </c>
      <c r="W13" s="478">
        <v>62214</v>
      </c>
      <c r="X13" s="478">
        <v>1771998.1140000001</v>
      </c>
      <c r="Y13" s="478">
        <v>935861.63400000019</v>
      </c>
      <c r="Z13" s="478">
        <v>1067833.9621000001</v>
      </c>
      <c r="AA13" s="478">
        <v>711325.44209999999</v>
      </c>
      <c r="AB13" s="478">
        <v>23250</v>
      </c>
      <c r="AC13" s="478">
        <v>0</v>
      </c>
      <c r="AD13" s="478">
        <v>836284</v>
      </c>
      <c r="AE13" s="478">
        <v>536872</v>
      </c>
      <c r="AF13" s="478">
        <v>32250</v>
      </c>
      <c r="AG13" s="478">
        <v>0</v>
      </c>
      <c r="AH13" s="478">
        <v>0</v>
      </c>
      <c r="AI13" s="478">
        <v>0</v>
      </c>
      <c r="AJ13" s="478">
        <v>536872</v>
      </c>
      <c r="AK13" s="260"/>
      <c r="AL13" s="228"/>
    </row>
    <row r="14" spans="1:40" s="223" customFormat="1" ht="27.95" customHeight="1">
      <c r="A14" s="227" t="s">
        <v>528</v>
      </c>
      <c r="B14" s="227" t="s">
        <v>831</v>
      </c>
      <c r="C14" s="227"/>
      <c r="D14" s="227"/>
      <c r="E14" s="227"/>
      <c r="F14" s="227"/>
      <c r="G14" s="227"/>
      <c r="H14" s="227"/>
      <c r="I14" s="227"/>
      <c r="J14" s="478">
        <v>0</v>
      </c>
      <c r="K14" s="478">
        <v>0</v>
      </c>
      <c r="L14" s="478">
        <v>0</v>
      </c>
      <c r="M14" s="478">
        <v>0</v>
      </c>
      <c r="N14" s="478">
        <v>0</v>
      </c>
      <c r="O14" s="478">
        <v>511417</v>
      </c>
      <c r="P14" s="478">
        <v>0</v>
      </c>
      <c r="Q14" s="478">
        <v>0</v>
      </c>
      <c r="R14" s="478">
        <v>511417</v>
      </c>
      <c r="S14" s="478">
        <v>0</v>
      </c>
      <c r="T14" s="478">
        <v>759350</v>
      </c>
      <c r="U14" s="478">
        <v>759350</v>
      </c>
      <c r="V14" s="478">
        <v>10000</v>
      </c>
      <c r="W14" s="478">
        <v>47214</v>
      </c>
      <c r="X14" s="478">
        <v>515417</v>
      </c>
      <c r="Y14" s="478">
        <v>515417</v>
      </c>
      <c r="Z14" s="478">
        <v>243933</v>
      </c>
      <c r="AA14" s="478">
        <v>243933</v>
      </c>
      <c r="AB14" s="478">
        <v>0</v>
      </c>
      <c r="AC14" s="478">
        <v>0</v>
      </c>
      <c r="AD14" s="478">
        <v>198520</v>
      </c>
      <c r="AE14" s="478">
        <v>198520</v>
      </c>
      <c r="AF14" s="478">
        <v>7000</v>
      </c>
      <c r="AG14" s="478">
        <v>0</v>
      </c>
      <c r="AH14" s="478">
        <v>0</v>
      </c>
      <c r="AI14" s="478">
        <v>0</v>
      </c>
      <c r="AJ14" s="478">
        <v>198520</v>
      </c>
      <c r="AK14" s="263"/>
    </row>
    <row r="15" spans="1:40" s="223" customFormat="1" ht="27.95" customHeight="1">
      <c r="A15" s="230" t="s">
        <v>167</v>
      </c>
      <c r="B15" s="231" t="s">
        <v>832</v>
      </c>
      <c r="C15" s="230"/>
      <c r="D15" s="230"/>
      <c r="E15" s="230"/>
      <c r="F15" s="230"/>
      <c r="G15" s="230"/>
      <c r="H15" s="230"/>
      <c r="I15" s="230"/>
      <c r="J15" s="478">
        <v>0</v>
      </c>
      <c r="K15" s="478">
        <v>0</v>
      </c>
      <c r="L15" s="478">
        <v>0</v>
      </c>
      <c r="M15" s="478">
        <v>0</v>
      </c>
      <c r="N15" s="478">
        <v>0</v>
      </c>
      <c r="O15" s="478">
        <v>304417</v>
      </c>
      <c r="P15" s="478">
        <v>0</v>
      </c>
      <c r="Q15" s="478">
        <v>0</v>
      </c>
      <c r="R15" s="478">
        <v>304417</v>
      </c>
      <c r="S15" s="478">
        <v>0</v>
      </c>
      <c r="T15" s="478">
        <v>430350</v>
      </c>
      <c r="U15" s="478">
        <v>430350</v>
      </c>
      <c r="V15" s="478">
        <v>0</v>
      </c>
      <c r="W15" s="478">
        <v>0</v>
      </c>
      <c r="X15" s="478">
        <v>304417</v>
      </c>
      <c r="Y15" s="478">
        <v>304417</v>
      </c>
      <c r="Z15" s="478">
        <v>125933</v>
      </c>
      <c r="AA15" s="478">
        <v>125933</v>
      </c>
      <c r="AB15" s="478">
        <v>0</v>
      </c>
      <c r="AC15" s="478">
        <v>0</v>
      </c>
      <c r="AD15" s="478">
        <v>80520</v>
      </c>
      <c r="AE15" s="478">
        <v>80520</v>
      </c>
      <c r="AF15" s="478">
        <v>0</v>
      </c>
      <c r="AG15" s="478">
        <v>0</v>
      </c>
      <c r="AH15" s="478">
        <v>0</v>
      </c>
      <c r="AI15" s="478">
        <v>0</v>
      </c>
      <c r="AJ15" s="478">
        <v>80520</v>
      </c>
      <c r="AK15" s="261"/>
    </row>
    <row r="16" spans="1:40" s="223" customFormat="1" ht="27.95" customHeight="1">
      <c r="A16" s="232">
        <v>1</v>
      </c>
      <c r="B16" s="233" t="s">
        <v>251</v>
      </c>
      <c r="C16" s="229" t="s">
        <v>408</v>
      </c>
      <c r="D16" s="229"/>
      <c r="E16" s="229"/>
      <c r="F16" s="229" t="s">
        <v>361</v>
      </c>
      <c r="G16" s="229"/>
      <c r="H16" s="229"/>
      <c r="I16" s="229"/>
      <c r="J16" s="262">
        <v>0</v>
      </c>
      <c r="K16" s="262"/>
      <c r="L16" s="262"/>
      <c r="M16" s="262"/>
      <c r="N16" s="262"/>
      <c r="O16" s="262">
        <v>61920</v>
      </c>
      <c r="P16" s="262"/>
      <c r="Q16" s="262"/>
      <c r="R16" s="262">
        <v>61920</v>
      </c>
      <c r="S16" s="262"/>
      <c r="T16" s="262">
        <v>87900</v>
      </c>
      <c r="U16" s="262">
        <v>87900</v>
      </c>
      <c r="V16" s="262">
        <v>0</v>
      </c>
      <c r="W16" s="262">
        <v>0</v>
      </c>
      <c r="X16" s="262">
        <v>61920</v>
      </c>
      <c r="Y16" s="262">
        <v>61920</v>
      </c>
      <c r="Z16" s="262">
        <v>25980</v>
      </c>
      <c r="AA16" s="262">
        <v>25980</v>
      </c>
      <c r="AB16" s="262"/>
      <c r="AC16" s="262"/>
      <c r="AD16" s="262">
        <v>16410</v>
      </c>
      <c r="AE16" s="262">
        <v>16410</v>
      </c>
      <c r="AF16" s="262"/>
      <c r="AG16" s="262"/>
      <c r="AH16" s="262"/>
      <c r="AI16" s="262"/>
      <c r="AJ16" s="262">
        <v>16410</v>
      </c>
      <c r="AK16" s="262"/>
    </row>
    <row r="17" spans="1:37" s="223" customFormat="1" ht="27.95" customHeight="1">
      <c r="A17" s="232">
        <v>2</v>
      </c>
      <c r="B17" s="233" t="s">
        <v>254</v>
      </c>
      <c r="C17" s="229" t="s">
        <v>833</v>
      </c>
      <c r="D17" s="229"/>
      <c r="E17" s="229"/>
      <c r="F17" s="229" t="s">
        <v>380</v>
      </c>
      <c r="G17" s="229"/>
      <c r="H17" s="229"/>
      <c r="I17" s="229"/>
      <c r="J17" s="262">
        <v>0</v>
      </c>
      <c r="K17" s="262"/>
      <c r="L17" s="262"/>
      <c r="M17" s="262"/>
      <c r="N17" s="262"/>
      <c r="O17" s="262">
        <v>26545</v>
      </c>
      <c r="P17" s="262"/>
      <c r="Q17" s="262"/>
      <c r="R17" s="262">
        <v>26545</v>
      </c>
      <c r="S17" s="262"/>
      <c r="T17" s="262">
        <v>37240</v>
      </c>
      <c r="U17" s="262">
        <v>37240</v>
      </c>
      <c r="V17" s="262">
        <v>0</v>
      </c>
      <c r="W17" s="262">
        <v>0</v>
      </c>
      <c r="X17" s="262">
        <v>26545</v>
      </c>
      <c r="Y17" s="262">
        <v>26545</v>
      </c>
      <c r="Z17" s="262">
        <v>10695</v>
      </c>
      <c r="AA17" s="262">
        <v>10695</v>
      </c>
      <c r="AB17" s="262"/>
      <c r="AC17" s="262"/>
      <c r="AD17" s="262">
        <v>7025</v>
      </c>
      <c r="AE17" s="262">
        <v>7025</v>
      </c>
      <c r="AF17" s="262"/>
      <c r="AG17" s="262"/>
      <c r="AH17" s="262"/>
      <c r="AI17" s="262"/>
      <c r="AJ17" s="262">
        <v>7025</v>
      </c>
      <c r="AK17" s="262"/>
    </row>
    <row r="18" spans="1:37" s="223" customFormat="1" ht="27.95" customHeight="1">
      <c r="A18" s="232">
        <v>3</v>
      </c>
      <c r="B18" s="233" t="s">
        <v>252</v>
      </c>
      <c r="C18" s="229" t="s">
        <v>812</v>
      </c>
      <c r="D18" s="229"/>
      <c r="E18" s="229"/>
      <c r="F18" s="229" t="s">
        <v>367</v>
      </c>
      <c r="G18" s="229"/>
      <c r="H18" s="229"/>
      <c r="I18" s="229"/>
      <c r="J18" s="262">
        <v>0</v>
      </c>
      <c r="K18" s="262"/>
      <c r="L18" s="262"/>
      <c r="M18" s="262"/>
      <c r="N18" s="262"/>
      <c r="O18" s="262">
        <v>27851</v>
      </c>
      <c r="P18" s="262"/>
      <c r="Q18" s="262"/>
      <c r="R18" s="262">
        <v>27851</v>
      </c>
      <c r="S18" s="262"/>
      <c r="T18" s="262">
        <v>39050</v>
      </c>
      <c r="U18" s="262">
        <v>39050</v>
      </c>
      <c r="V18" s="262">
        <v>0</v>
      </c>
      <c r="W18" s="262">
        <v>0</v>
      </c>
      <c r="X18" s="262">
        <v>27851</v>
      </c>
      <c r="Y18" s="262">
        <v>27851</v>
      </c>
      <c r="Z18" s="262">
        <v>11199</v>
      </c>
      <c r="AA18" s="262">
        <v>11199</v>
      </c>
      <c r="AB18" s="262"/>
      <c r="AC18" s="262"/>
      <c r="AD18" s="262">
        <v>7371</v>
      </c>
      <c r="AE18" s="262">
        <v>7371</v>
      </c>
      <c r="AF18" s="262"/>
      <c r="AG18" s="262"/>
      <c r="AH18" s="262"/>
      <c r="AI18" s="262"/>
      <c r="AJ18" s="262">
        <v>7371</v>
      </c>
      <c r="AK18" s="262"/>
    </row>
    <row r="19" spans="1:37" s="223" customFormat="1" ht="27.95" customHeight="1">
      <c r="A19" s="232">
        <v>4</v>
      </c>
      <c r="B19" s="233" t="s">
        <v>260</v>
      </c>
      <c r="C19" s="229" t="s">
        <v>413</v>
      </c>
      <c r="D19" s="229"/>
      <c r="E19" s="229"/>
      <c r="F19" s="229" t="s">
        <v>834</v>
      </c>
      <c r="G19" s="229"/>
      <c r="H19" s="229"/>
      <c r="I19" s="229"/>
      <c r="J19" s="262">
        <v>0</v>
      </c>
      <c r="K19" s="262"/>
      <c r="L19" s="262"/>
      <c r="M19" s="262"/>
      <c r="N19" s="262"/>
      <c r="O19" s="262">
        <v>29670</v>
      </c>
      <c r="P19" s="262"/>
      <c r="Q19" s="262"/>
      <c r="R19" s="262">
        <v>29670</v>
      </c>
      <c r="S19" s="262"/>
      <c r="T19" s="262">
        <v>42140</v>
      </c>
      <c r="U19" s="262">
        <v>42140</v>
      </c>
      <c r="V19" s="262">
        <v>0</v>
      </c>
      <c r="W19" s="262">
        <v>0</v>
      </c>
      <c r="X19" s="262">
        <v>29670</v>
      </c>
      <c r="Y19" s="262">
        <v>29670</v>
      </c>
      <c r="Z19" s="262">
        <v>12470</v>
      </c>
      <c r="AA19" s="262">
        <v>12470</v>
      </c>
      <c r="AB19" s="262"/>
      <c r="AC19" s="262"/>
      <c r="AD19" s="262">
        <v>7590</v>
      </c>
      <c r="AE19" s="262">
        <v>7590</v>
      </c>
      <c r="AF19" s="262"/>
      <c r="AG19" s="262"/>
      <c r="AH19" s="262"/>
      <c r="AI19" s="262"/>
      <c r="AJ19" s="262">
        <v>7590</v>
      </c>
      <c r="AK19" s="262"/>
    </row>
    <row r="20" spans="1:37" s="223" customFormat="1" ht="27.95" customHeight="1">
      <c r="A20" s="232">
        <v>5</v>
      </c>
      <c r="B20" s="233" t="s">
        <v>340</v>
      </c>
      <c r="C20" s="229" t="s">
        <v>835</v>
      </c>
      <c r="D20" s="229"/>
      <c r="E20" s="229"/>
      <c r="F20" s="229" t="s">
        <v>369</v>
      </c>
      <c r="G20" s="229"/>
      <c r="H20" s="229"/>
      <c r="I20" s="229"/>
      <c r="J20" s="262">
        <v>0</v>
      </c>
      <c r="K20" s="262"/>
      <c r="L20" s="262"/>
      <c r="M20" s="262"/>
      <c r="N20" s="262"/>
      <c r="O20" s="262">
        <v>25370</v>
      </c>
      <c r="P20" s="262"/>
      <c r="Q20" s="262"/>
      <c r="R20" s="262">
        <v>25370</v>
      </c>
      <c r="S20" s="262"/>
      <c r="T20" s="262">
        <v>36020</v>
      </c>
      <c r="U20" s="262">
        <v>36020</v>
      </c>
      <c r="V20" s="262">
        <v>0</v>
      </c>
      <c r="W20" s="262">
        <v>0</v>
      </c>
      <c r="X20" s="262">
        <v>25370</v>
      </c>
      <c r="Y20" s="262">
        <v>25370</v>
      </c>
      <c r="Z20" s="262">
        <v>10650</v>
      </c>
      <c r="AA20" s="262">
        <v>10650</v>
      </c>
      <c r="AB20" s="262"/>
      <c r="AC20" s="262"/>
      <c r="AD20" s="262">
        <v>6724</v>
      </c>
      <c r="AE20" s="262">
        <v>6724</v>
      </c>
      <c r="AF20" s="262"/>
      <c r="AG20" s="262"/>
      <c r="AH20" s="262"/>
      <c r="AI20" s="262"/>
      <c r="AJ20" s="262">
        <v>6724</v>
      </c>
      <c r="AK20" s="262"/>
    </row>
    <row r="21" spans="1:37" s="223" customFormat="1" ht="27.95" customHeight="1">
      <c r="A21" s="232">
        <v>6</v>
      </c>
      <c r="B21" s="233" t="s">
        <v>255</v>
      </c>
      <c r="C21" s="229" t="s">
        <v>414</v>
      </c>
      <c r="D21" s="229"/>
      <c r="E21" s="229"/>
      <c r="F21" s="229" t="s">
        <v>390</v>
      </c>
      <c r="G21" s="229"/>
      <c r="H21" s="229"/>
      <c r="I21" s="229"/>
      <c r="J21" s="262">
        <v>0</v>
      </c>
      <c r="K21" s="262"/>
      <c r="L21" s="262"/>
      <c r="M21" s="262"/>
      <c r="N21" s="262"/>
      <c r="O21" s="262">
        <v>31390</v>
      </c>
      <c r="P21" s="262"/>
      <c r="Q21" s="262"/>
      <c r="R21" s="262">
        <v>31390</v>
      </c>
      <c r="S21" s="262"/>
      <c r="T21" s="262">
        <v>44550</v>
      </c>
      <c r="U21" s="262">
        <v>44550</v>
      </c>
      <c r="V21" s="262">
        <v>0</v>
      </c>
      <c r="W21" s="262">
        <v>0</v>
      </c>
      <c r="X21" s="262">
        <v>31390</v>
      </c>
      <c r="Y21" s="262">
        <v>31390</v>
      </c>
      <c r="Z21" s="262">
        <v>13160</v>
      </c>
      <c r="AA21" s="262">
        <v>13160</v>
      </c>
      <c r="AB21" s="262"/>
      <c r="AC21" s="262"/>
      <c r="AD21" s="262">
        <v>8030</v>
      </c>
      <c r="AE21" s="262">
        <v>8030</v>
      </c>
      <c r="AF21" s="262"/>
      <c r="AG21" s="262"/>
      <c r="AH21" s="262"/>
      <c r="AI21" s="262"/>
      <c r="AJ21" s="262">
        <v>8030</v>
      </c>
      <c r="AK21" s="262"/>
    </row>
    <row r="22" spans="1:37" s="223" customFormat="1" ht="27.95" customHeight="1">
      <c r="A22" s="232">
        <v>7</v>
      </c>
      <c r="B22" s="233" t="s">
        <v>256</v>
      </c>
      <c r="C22" s="229" t="s">
        <v>411</v>
      </c>
      <c r="D22" s="229"/>
      <c r="E22" s="229"/>
      <c r="F22" s="229" t="s">
        <v>836</v>
      </c>
      <c r="G22" s="229"/>
      <c r="H22" s="229"/>
      <c r="I22" s="229"/>
      <c r="J22" s="262">
        <v>0</v>
      </c>
      <c r="K22" s="262"/>
      <c r="L22" s="262"/>
      <c r="M22" s="262"/>
      <c r="N22" s="262"/>
      <c r="O22" s="262">
        <v>29592</v>
      </c>
      <c r="P22" s="262"/>
      <c r="Q22" s="262"/>
      <c r="R22" s="262">
        <v>29592</v>
      </c>
      <c r="S22" s="262"/>
      <c r="T22" s="262">
        <v>41520</v>
      </c>
      <c r="U22" s="262">
        <v>41520</v>
      </c>
      <c r="V22" s="262">
        <v>0</v>
      </c>
      <c r="W22" s="262">
        <v>0</v>
      </c>
      <c r="X22" s="262">
        <v>29592</v>
      </c>
      <c r="Y22" s="262">
        <v>29592</v>
      </c>
      <c r="Z22" s="262">
        <v>11928</v>
      </c>
      <c r="AA22" s="262">
        <v>11928</v>
      </c>
      <c r="AB22" s="262"/>
      <c r="AC22" s="262"/>
      <c r="AD22" s="262">
        <v>7832</v>
      </c>
      <c r="AE22" s="262">
        <v>7832</v>
      </c>
      <c r="AF22" s="262"/>
      <c r="AG22" s="262"/>
      <c r="AH22" s="262"/>
      <c r="AI22" s="262"/>
      <c r="AJ22" s="262">
        <v>7832</v>
      </c>
      <c r="AK22" s="262"/>
    </row>
    <row r="23" spans="1:37" s="223" customFormat="1" ht="27.95" customHeight="1">
      <c r="A23" s="232">
        <v>8</v>
      </c>
      <c r="B23" s="233" t="s">
        <v>257</v>
      </c>
      <c r="C23" s="229" t="s">
        <v>409</v>
      </c>
      <c r="D23" s="229"/>
      <c r="E23" s="229"/>
      <c r="F23" s="229" t="s">
        <v>385</v>
      </c>
      <c r="G23" s="229"/>
      <c r="H23" s="229"/>
      <c r="I23" s="229"/>
      <c r="J23" s="262">
        <v>0</v>
      </c>
      <c r="K23" s="262"/>
      <c r="L23" s="262"/>
      <c r="M23" s="262"/>
      <c r="N23" s="262"/>
      <c r="O23" s="262">
        <v>22360</v>
      </c>
      <c r="P23" s="262"/>
      <c r="Q23" s="262"/>
      <c r="R23" s="262">
        <v>22360</v>
      </c>
      <c r="S23" s="262"/>
      <c r="T23" s="262">
        <v>31740</v>
      </c>
      <c r="U23" s="262">
        <v>31740</v>
      </c>
      <c r="V23" s="262">
        <v>0</v>
      </c>
      <c r="W23" s="262">
        <v>0</v>
      </c>
      <c r="X23" s="262">
        <v>22360</v>
      </c>
      <c r="Y23" s="262">
        <v>22360</v>
      </c>
      <c r="Z23" s="262">
        <v>9380</v>
      </c>
      <c r="AA23" s="262">
        <v>9380</v>
      </c>
      <c r="AB23" s="262"/>
      <c r="AC23" s="262"/>
      <c r="AD23" s="262">
        <v>5926</v>
      </c>
      <c r="AE23" s="262">
        <v>5926</v>
      </c>
      <c r="AF23" s="262"/>
      <c r="AG23" s="262"/>
      <c r="AH23" s="262"/>
      <c r="AI23" s="262"/>
      <c r="AJ23" s="262">
        <v>5926</v>
      </c>
      <c r="AK23" s="262"/>
    </row>
    <row r="24" spans="1:37" s="223" customFormat="1" ht="27.95" customHeight="1">
      <c r="A24" s="232">
        <v>9</v>
      </c>
      <c r="B24" s="233" t="s">
        <v>258</v>
      </c>
      <c r="C24" s="229" t="s">
        <v>837</v>
      </c>
      <c r="D24" s="229"/>
      <c r="E24" s="229"/>
      <c r="F24" s="229" t="s">
        <v>530</v>
      </c>
      <c r="G24" s="229"/>
      <c r="H24" s="229"/>
      <c r="I24" s="229"/>
      <c r="J24" s="262">
        <v>0</v>
      </c>
      <c r="K24" s="262"/>
      <c r="L24" s="262"/>
      <c r="M24" s="262"/>
      <c r="N24" s="262"/>
      <c r="O24" s="262">
        <v>22629</v>
      </c>
      <c r="P24" s="262"/>
      <c r="Q24" s="262"/>
      <c r="R24" s="262">
        <v>22629</v>
      </c>
      <c r="S24" s="262"/>
      <c r="T24" s="262">
        <v>31740</v>
      </c>
      <c r="U24" s="262">
        <v>31740</v>
      </c>
      <c r="V24" s="262">
        <v>0</v>
      </c>
      <c r="W24" s="262">
        <v>0</v>
      </c>
      <c r="X24" s="262">
        <v>22629</v>
      </c>
      <c r="Y24" s="262">
        <v>22629</v>
      </c>
      <c r="Z24" s="262">
        <v>9111</v>
      </c>
      <c r="AA24" s="262">
        <v>9111</v>
      </c>
      <c r="AB24" s="262"/>
      <c r="AC24" s="262"/>
      <c r="AD24" s="262">
        <v>5989</v>
      </c>
      <c r="AE24" s="262">
        <v>5989</v>
      </c>
      <c r="AF24" s="262"/>
      <c r="AG24" s="262"/>
      <c r="AH24" s="262"/>
      <c r="AI24" s="262"/>
      <c r="AJ24" s="262">
        <v>5989</v>
      </c>
      <c r="AK24" s="262"/>
    </row>
    <row r="25" spans="1:37" s="223" customFormat="1" ht="27.95" customHeight="1">
      <c r="A25" s="232">
        <v>10</v>
      </c>
      <c r="B25" s="233" t="s">
        <v>259</v>
      </c>
      <c r="C25" s="229" t="s">
        <v>410</v>
      </c>
      <c r="D25" s="229"/>
      <c r="E25" s="229"/>
      <c r="F25" s="229" t="s">
        <v>838</v>
      </c>
      <c r="G25" s="229"/>
      <c r="H25" s="229"/>
      <c r="I25" s="229"/>
      <c r="J25" s="262">
        <v>0</v>
      </c>
      <c r="K25" s="262"/>
      <c r="L25" s="262"/>
      <c r="M25" s="262"/>
      <c r="N25" s="262"/>
      <c r="O25" s="262">
        <v>27090</v>
      </c>
      <c r="P25" s="262"/>
      <c r="Q25" s="262"/>
      <c r="R25" s="262">
        <v>27090</v>
      </c>
      <c r="S25" s="262"/>
      <c r="T25" s="262">
        <v>38450</v>
      </c>
      <c r="U25" s="262">
        <v>38450</v>
      </c>
      <c r="V25" s="262">
        <v>0</v>
      </c>
      <c r="W25" s="262">
        <v>0</v>
      </c>
      <c r="X25" s="262">
        <v>27090</v>
      </c>
      <c r="Y25" s="262">
        <v>27090</v>
      </c>
      <c r="Z25" s="262">
        <v>11360</v>
      </c>
      <c r="AA25" s="262">
        <v>11360</v>
      </c>
      <c r="AB25" s="262"/>
      <c r="AC25" s="262"/>
      <c r="AD25" s="262">
        <v>7623</v>
      </c>
      <c r="AE25" s="262">
        <v>7623</v>
      </c>
      <c r="AF25" s="262"/>
      <c r="AG25" s="262"/>
      <c r="AH25" s="262"/>
      <c r="AI25" s="262"/>
      <c r="AJ25" s="262">
        <v>7623</v>
      </c>
      <c r="AK25" s="262"/>
    </row>
    <row r="26" spans="1:37" s="223" customFormat="1" ht="27.95" customHeight="1">
      <c r="A26" s="230" t="s">
        <v>168</v>
      </c>
      <c r="B26" s="230" t="s">
        <v>839</v>
      </c>
      <c r="C26" s="230"/>
      <c r="D26" s="230"/>
      <c r="E26" s="230"/>
      <c r="F26" s="230"/>
      <c r="G26" s="230"/>
      <c r="H26" s="230"/>
      <c r="I26" s="230"/>
      <c r="J26" s="478">
        <v>0</v>
      </c>
      <c r="K26" s="478">
        <v>0</v>
      </c>
      <c r="L26" s="478">
        <v>0</v>
      </c>
      <c r="M26" s="478">
        <v>0</v>
      </c>
      <c r="N26" s="478">
        <v>0</v>
      </c>
      <c r="O26" s="478">
        <v>85000</v>
      </c>
      <c r="P26" s="478">
        <v>0</v>
      </c>
      <c r="Q26" s="478">
        <v>0</v>
      </c>
      <c r="R26" s="478">
        <v>85000</v>
      </c>
      <c r="S26" s="478">
        <v>0</v>
      </c>
      <c r="T26" s="478">
        <v>100000</v>
      </c>
      <c r="U26" s="478">
        <v>100000</v>
      </c>
      <c r="V26" s="478">
        <v>0</v>
      </c>
      <c r="W26" s="478">
        <v>47214</v>
      </c>
      <c r="X26" s="478">
        <v>85000</v>
      </c>
      <c r="Y26" s="478">
        <v>85000</v>
      </c>
      <c r="Z26" s="478">
        <v>15000</v>
      </c>
      <c r="AA26" s="478">
        <v>15000</v>
      </c>
      <c r="AB26" s="478">
        <v>0</v>
      </c>
      <c r="AC26" s="478">
        <v>0</v>
      </c>
      <c r="AD26" s="478">
        <v>15000</v>
      </c>
      <c r="AE26" s="478">
        <v>15000</v>
      </c>
      <c r="AF26" s="478">
        <v>0</v>
      </c>
      <c r="AG26" s="478">
        <v>0</v>
      </c>
      <c r="AH26" s="478">
        <v>0</v>
      </c>
      <c r="AI26" s="478">
        <v>0</v>
      </c>
      <c r="AJ26" s="478">
        <v>15000</v>
      </c>
      <c r="AK26" s="261"/>
    </row>
    <row r="27" spans="1:37" s="223" customFormat="1" ht="27.95" customHeight="1">
      <c r="A27" s="232">
        <v>1</v>
      </c>
      <c r="B27" s="233" t="s">
        <v>251</v>
      </c>
      <c r="C27" s="229" t="s">
        <v>408</v>
      </c>
      <c r="D27" s="229"/>
      <c r="E27" s="229"/>
      <c r="F27" s="229" t="s">
        <v>361</v>
      </c>
      <c r="G27" s="229"/>
      <c r="H27" s="229"/>
      <c r="I27" s="229"/>
      <c r="J27" s="262">
        <v>0</v>
      </c>
      <c r="K27" s="262"/>
      <c r="L27" s="262"/>
      <c r="M27" s="262"/>
      <c r="N27" s="262"/>
      <c r="O27" s="262">
        <v>85000</v>
      </c>
      <c r="P27" s="262"/>
      <c r="Q27" s="262"/>
      <c r="R27" s="262">
        <v>85000</v>
      </c>
      <c r="S27" s="262"/>
      <c r="T27" s="262">
        <v>100000</v>
      </c>
      <c r="U27" s="262">
        <v>100000</v>
      </c>
      <c r="V27" s="262">
        <v>0</v>
      </c>
      <c r="W27" s="262">
        <v>47214</v>
      </c>
      <c r="X27" s="262">
        <v>85000</v>
      </c>
      <c r="Y27" s="262">
        <v>85000</v>
      </c>
      <c r="Z27" s="262">
        <v>15000</v>
      </c>
      <c r="AA27" s="262">
        <v>15000</v>
      </c>
      <c r="AB27" s="262"/>
      <c r="AC27" s="262"/>
      <c r="AD27" s="262">
        <v>15000</v>
      </c>
      <c r="AE27" s="262">
        <v>15000</v>
      </c>
      <c r="AF27" s="262"/>
      <c r="AG27" s="262"/>
      <c r="AH27" s="262"/>
      <c r="AI27" s="262"/>
      <c r="AJ27" s="262">
        <v>15000</v>
      </c>
      <c r="AK27" s="262"/>
    </row>
    <row r="28" spans="1:37" s="223" customFormat="1" ht="27.95" customHeight="1">
      <c r="A28" s="230" t="s">
        <v>247</v>
      </c>
      <c r="B28" s="231" t="s">
        <v>618</v>
      </c>
      <c r="C28" s="230"/>
      <c r="D28" s="230"/>
      <c r="E28" s="230"/>
      <c r="F28" s="230"/>
      <c r="G28" s="230"/>
      <c r="H28" s="230"/>
      <c r="I28" s="230"/>
      <c r="J28" s="478">
        <v>0</v>
      </c>
      <c r="K28" s="478">
        <v>0</v>
      </c>
      <c r="L28" s="478">
        <v>0</v>
      </c>
      <c r="M28" s="478">
        <v>0</v>
      </c>
      <c r="N28" s="478">
        <v>0</v>
      </c>
      <c r="O28" s="478">
        <v>52000</v>
      </c>
      <c r="P28" s="478">
        <v>0</v>
      </c>
      <c r="Q28" s="478">
        <v>0</v>
      </c>
      <c r="R28" s="478">
        <v>52000</v>
      </c>
      <c r="S28" s="478">
        <v>0</v>
      </c>
      <c r="T28" s="478">
        <v>65000</v>
      </c>
      <c r="U28" s="478">
        <v>65000</v>
      </c>
      <c r="V28" s="478">
        <v>0</v>
      </c>
      <c r="W28" s="478">
        <v>0</v>
      </c>
      <c r="X28" s="478">
        <v>52000</v>
      </c>
      <c r="Y28" s="478">
        <v>52000</v>
      </c>
      <c r="Z28" s="478">
        <v>13000.000000000002</v>
      </c>
      <c r="AA28" s="478">
        <v>13000.000000000002</v>
      </c>
      <c r="AB28" s="478">
        <v>0</v>
      </c>
      <c r="AC28" s="478">
        <v>0</v>
      </c>
      <c r="AD28" s="478">
        <v>13000.000000000002</v>
      </c>
      <c r="AE28" s="478">
        <v>13000.000000000002</v>
      </c>
      <c r="AF28" s="478">
        <v>0</v>
      </c>
      <c r="AG28" s="478">
        <v>0</v>
      </c>
      <c r="AH28" s="478">
        <v>0</v>
      </c>
      <c r="AI28" s="478">
        <v>0</v>
      </c>
      <c r="AJ28" s="478">
        <v>13000.000000000002</v>
      </c>
      <c r="AK28" s="261"/>
    </row>
    <row r="29" spans="1:37" s="223" customFormat="1" ht="27.95" customHeight="1">
      <c r="A29" s="232">
        <v>1</v>
      </c>
      <c r="B29" s="233" t="s">
        <v>340</v>
      </c>
      <c r="C29" s="229" t="s">
        <v>835</v>
      </c>
      <c r="D29" s="229"/>
      <c r="E29" s="229"/>
      <c r="F29" s="229" t="s">
        <v>369</v>
      </c>
      <c r="G29" s="229"/>
      <c r="H29" s="229"/>
      <c r="I29" s="229"/>
      <c r="J29" s="262">
        <v>0</v>
      </c>
      <c r="K29" s="262"/>
      <c r="L29" s="262"/>
      <c r="M29" s="262"/>
      <c r="N29" s="262"/>
      <c r="O29" s="262">
        <v>20000</v>
      </c>
      <c r="P29" s="262"/>
      <c r="Q29" s="262"/>
      <c r="R29" s="262">
        <v>20000</v>
      </c>
      <c r="S29" s="262"/>
      <c r="T29" s="262">
        <v>25000</v>
      </c>
      <c r="U29" s="262">
        <v>25000</v>
      </c>
      <c r="V29" s="262">
        <v>0</v>
      </c>
      <c r="W29" s="262">
        <v>0</v>
      </c>
      <c r="X29" s="262">
        <v>20000</v>
      </c>
      <c r="Y29" s="262">
        <v>20000</v>
      </c>
      <c r="Z29" s="262">
        <v>5000</v>
      </c>
      <c r="AA29" s="262">
        <v>5000</v>
      </c>
      <c r="AB29" s="262"/>
      <c r="AC29" s="262"/>
      <c r="AD29" s="262">
        <v>5000</v>
      </c>
      <c r="AE29" s="262">
        <v>5000</v>
      </c>
      <c r="AF29" s="262"/>
      <c r="AG29" s="262"/>
      <c r="AH29" s="262"/>
      <c r="AI29" s="262"/>
      <c r="AJ29" s="262">
        <v>5000</v>
      </c>
      <c r="AK29" s="262"/>
    </row>
    <row r="30" spans="1:37" s="223" customFormat="1" ht="27.95" customHeight="1">
      <c r="A30" s="232">
        <v>2</v>
      </c>
      <c r="B30" s="233" t="s">
        <v>255</v>
      </c>
      <c r="C30" s="229" t="s">
        <v>414</v>
      </c>
      <c r="D30" s="229"/>
      <c r="E30" s="229"/>
      <c r="F30" s="229" t="s">
        <v>390</v>
      </c>
      <c r="G30" s="229"/>
      <c r="H30" s="229"/>
      <c r="I30" s="229"/>
      <c r="J30" s="262">
        <v>0</v>
      </c>
      <c r="K30" s="262"/>
      <c r="L30" s="262"/>
      <c r="M30" s="262"/>
      <c r="N30" s="262"/>
      <c r="O30" s="262">
        <v>12000</v>
      </c>
      <c r="P30" s="262"/>
      <c r="Q30" s="262"/>
      <c r="R30" s="262">
        <v>12000</v>
      </c>
      <c r="S30" s="262"/>
      <c r="T30" s="262">
        <v>15000.000000000002</v>
      </c>
      <c r="U30" s="262">
        <v>15000.000000000002</v>
      </c>
      <c r="V30" s="262">
        <v>0</v>
      </c>
      <c r="W30" s="262">
        <v>0</v>
      </c>
      <c r="X30" s="262">
        <v>12000</v>
      </c>
      <c r="Y30" s="262">
        <v>12000</v>
      </c>
      <c r="Z30" s="262">
        <v>3000.0000000000018</v>
      </c>
      <c r="AA30" s="262">
        <v>3000.0000000000018</v>
      </c>
      <c r="AB30" s="262"/>
      <c r="AC30" s="262"/>
      <c r="AD30" s="262">
        <v>3000.0000000000018</v>
      </c>
      <c r="AE30" s="262">
        <v>3000.0000000000018</v>
      </c>
      <c r="AF30" s="262"/>
      <c r="AG30" s="262"/>
      <c r="AH30" s="262"/>
      <c r="AI30" s="262"/>
      <c r="AJ30" s="262">
        <v>3000.0000000000018</v>
      </c>
      <c r="AK30" s="262"/>
    </row>
    <row r="31" spans="1:37" s="223" customFormat="1" ht="27.95" customHeight="1">
      <c r="A31" s="232">
        <v>3</v>
      </c>
      <c r="B31" s="233" t="s">
        <v>256</v>
      </c>
      <c r="C31" s="229" t="s">
        <v>411</v>
      </c>
      <c r="D31" s="229"/>
      <c r="E31" s="229"/>
      <c r="F31" s="229" t="s">
        <v>836</v>
      </c>
      <c r="G31" s="229"/>
      <c r="H31" s="229"/>
      <c r="I31" s="229"/>
      <c r="J31" s="262">
        <v>0</v>
      </c>
      <c r="K31" s="262"/>
      <c r="L31" s="262"/>
      <c r="M31" s="262"/>
      <c r="N31" s="262"/>
      <c r="O31" s="262">
        <v>8000</v>
      </c>
      <c r="P31" s="262"/>
      <c r="Q31" s="262"/>
      <c r="R31" s="262">
        <v>8000</v>
      </c>
      <c r="S31" s="262"/>
      <c r="T31" s="262">
        <v>10000</v>
      </c>
      <c r="U31" s="262">
        <v>10000</v>
      </c>
      <c r="V31" s="262">
        <v>0</v>
      </c>
      <c r="W31" s="262">
        <v>0</v>
      </c>
      <c r="X31" s="262">
        <v>8000</v>
      </c>
      <c r="Y31" s="262">
        <v>8000</v>
      </c>
      <c r="Z31" s="262">
        <v>2000</v>
      </c>
      <c r="AA31" s="262">
        <v>2000</v>
      </c>
      <c r="AB31" s="262"/>
      <c r="AC31" s="262"/>
      <c r="AD31" s="262">
        <v>2000</v>
      </c>
      <c r="AE31" s="262">
        <v>2000</v>
      </c>
      <c r="AF31" s="262"/>
      <c r="AG31" s="262"/>
      <c r="AH31" s="262"/>
      <c r="AI31" s="262"/>
      <c r="AJ31" s="262">
        <v>2000</v>
      </c>
      <c r="AK31" s="262"/>
    </row>
    <row r="32" spans="1:37" s="223" customFormat="1" ht="27.95" customHeight="1">
      <c r="A32" s="232">
        <v>4</v>
      </c>
      <c r="B32" s="233" t="s">
        <v>257</v>
      </c>
      <c r="C32" s="229" t="s">
        <v>409</v>
      </c>
      <c r="D32" s="229"/>
      <c r="E32" s="229"/>
      <c r="F32" s="229" t="s">
        <v>385</v>
      </c>
      <c r="G32" s="229"/>
      <c r="H32" s="229"/>
      <c r="I32" s="229"/>
      <c r="J32" s="262">
        <v>0</v>
      </c>
      <c r="K32" s="262"/>
      <c r="L32" s="262"/>
      <c r="M32" s="262"/>
      <c r="N32" s="262"/>
      <c r="O32" s="262">
        <v>12000</v>
      </c>
      <c r="P32" s="262"/>
      <c r="Q32" s="262"/>
      <c r="R32" s="262">
        <v>12000</v>
      </c>
      <c r="S32" s="262"/>
      <c r="T32" s="262">
        <v>15000</v>
      </c>
      <c r="U32" s="262">
        <v>15000</v>
      </c>
      <c r="V32" s="262">
        <v>0</v>
      </c>
      <c r="W32" s="262">
        <v>0</v>
      </c>
      <c r="X32" s="262">
        <v>12000</v>
      </c>
      <c r="Y32" s="262">
        <v>12000</v>
      </c>
      <c r="Z32" s="262">
        <v>3000</v>
      </c>
      <c r="AA32" s="262">
        <v>3000</v>
      </c>
      <c r="AB32" s="262"/>
      <c r="AC32" s="262"/>
      <c r="AD32" s="262">
        <v>3000</v>
      </c>
      <c r="AE32" s="262">
        <v>3000</v>
      </c>
      <c r="AF32" s="262"/>
      <c r="AG32" s="262"/>
      <c r="AH32" s="262"/>
      <c r="AI32" s="262"/>
      <c r="AJ32" s="262">
        <v>3000</v>
      </c>
      <c r="AK32" s="262"/>
    </row>
    <row r="33" spans="1:37" s="223" customFormat="1" ht="27.95" customHeight="1">
      <c r="A33" s="230" t="s">
        <v>248</v>
      </c>
      <c r="B33" s="230" t="s">
        <v>840</v>
      </c>
      <c r="C33" s="230"/>
      <c r="D33" s="230"/>
      <c r="E33" s="230"/>
      <c r="F33" s="230"/>
      <c r="G33" s="230"/>
      <c r="H33" s="230"/>
      <c r="I33" s="230"/>
      <c r="J33" s="478">
        <v>0</v>
      </c>
      <c r="K33" s="478">
        <v>0</v>
      </c>
      <c r="L33" s="478">
        <v>0</v>
      </c>
      <c r="M33" s="478">
        <v>0</v>
      </c>
      <c r="N33" s="478">
        <v>0</v>
      </c>
      <c r="O33" s="478">
        <v>10000</v>
      </c>
      <c r="P33" s="478">
        <v>0</v>
      </c>
      <c r="Q33" s="478">
        <v>0</v>
      </c>
      <c r="R33" s="478">
        <v>10000</v>
      </c>
      <c r="S33" s="478">
        <v>0</v>
      </c>
      <c r="T33" s="478">
        <v>10000</v>
      </c>
      <c r="U33" s="478">
        <v>10000</v>
      </c>
      <c r="V33" s="478">
        <v>0</v>
      </c>
      <c r="W33" s="478">
        <v>0</v>
      </c>
      <c r="X33" s="478">
        <v>10000</v>
      </c>
      <c r="Y33" s="478">
        <v>10000</v>
      </c>
      <c r="Z33" s="478">
        <v>0</v>
      </c>
      <c r="AA33" s="478">
        <v>0</v>
      </c>
      <c r="AB33" s="478">
        <v>0</v>
      </c>
      <c r="AC33" s="478">
        <v>0</v>
      </c>
      <c r="AD33" s="478">
        <v>0</v>
      </c>
      <c r="AE33" s="478">
        <v>0</v>
      </c>
      <c r="AF33" s="478">
        <v>0</v>
      </c>
      <c r="AG33" s="478">
        <v>0</v>
      </c>
      <c r="AH33" s="478">
        <v>0</v>
      </c>
      <c r="AI33" s="478">
        <v>0</v>
      </c>
      <c r="AJ33" s="478">
        <v>0</v>
      </c>
      <c r="AK33" s="261"/>
    </row>
    <row r="34" spans="1:37" s="223" customFormat="1" ht="27.95" customHeight="1">
      <c r="A34" s="232">
        <v>1</v>
      </c>
      <c r="B34" s="233" t="s">
        <v>251</v>
      </c>
      <c r="C34" s="229" t="s">
        <v>408</v>
      </c>
      <c r="D34" s="229"/>
      <c r="E34" s="229"/>
      <c r="F34" s="229"/>
      <c r="G34" s="229"/>
      <c r="H34" s="229"/>
      <c r="I34" s="229"/>
      <c r="J34" s="262">
        <v>0</v>
      </c>
      <c r="K34" s="262"/>
      <c r="L34" s="262"/>
      <c r="M34" s="262"/>
      <c r="N34" s="262"/>
      <c r="O34" s="262">
        <v>2500</v>
      </c>
      <c r="P34" s="262"/>
      <c r="Q34" s="262"/>
      <c r="R34" s="262">
        <v>2500</v>
      </c>
      <c r="S34" s="262"/>
      <c r="T34" s="262">
        <v>2500</v>
      </c>
      <c r="U34" s="262">
        <v>2500</v>
      </c>
      <c r="V34" s="262"/>
      <c r="W34" s="262"/>
      <c r="X34" s="262">
        <v>2500</v>
      </c>
      <c r="Y34" s="262">
        <v>2500</v>
      </c>
      <c r="Z34" s="262">
        <v>0</v>
      </c>
      <c r="AA34" s="262">
        <v>0</v>
      </c>
      <c r="AB34" s="262"/>
      <c r="AC34" s="262"/>
      <c r="AD34" s="262"/>
      <c r="AE34" s="262">
        <v>0</v>
      </c>
      <c r="AF34" s="262"/>
      <c r="AG34" s="262"/>
      <c r="AH34" s="262"/>
      <c r="AI34" s="262"/>
      <c r="AJ34" s="262"/>
      <c r="AK34" s="262"/>
    </row>
    <row r="35" spans="1:37" s="223" customFormat="1" ht="27.95" customHeight="1">
      <c r="A35" s="232">
        <v>2</v>
      </c>
      <c r="B35" s="233" t="s">
        <v>254</v>
      </c>
      <c r="C35" s="229" t="s">
        <v>833</v>
      </c>
      <c r="D35" s="229"/>
      <c r="E35" s="229"/>
      <c r="F35" s="229"/>
      <c r="G35" s="229"/>
      <c r="H35" s="229"/>
      <c r="I35" s="229"/>
      <c r="J35" s="262">
        <v>0</v>
      </c>
      <c r="K35" s="262"/>
      <c r="L35" s="262"/>
      <c r="M35" s="262"/>
      <c r="N35" s="262"/>
      <c r="O35" s="262">
        <v>3250</v>
      </c>
      <c r="P35" s="262"/>
      <c r="Q35" s="262"/>
      <c r="R35" s="262">
        <v>3250</v>
      </c>
      <c r="S35" s="262"/>
      <c r="T35" s="262">
        <v>3250</v>
      </c>
      <c r="U35" s="262">
        <v>3250</v>
      </c>
      <c r="V35" s="262"/>
      <c r="W35" s="262"/>
      <c r="X35" s="262">
        <v>3250</v>
      </c>
      <c r="Y35" s="262">
        <v>3250</v>
      </c>
      <c r="Z35" s="262">
        <v>0</v>
      </c>
      <c r="AA35" s="262">
        <v>0</v>
      </c>
      <c r="AB35" s="262"/>
      <c r="AC35" s="262"/>
      <c r="AD35" s="262"/>
      <c r="AE35" s="262">
        <v>0</v>
      </c>
      <c r="AF35" s="262"/>
      <c r="AG35" s="262"/>
      <c r="AH35" s="262"/>
      <c r="AI35" s="262"/>
      <c r="AJ35" s="262"/>
      <c r="AK35" s="262"/>
    </row>
    <row r="36" spans="1:37" s="223" customFormat="1" ht="27.95" customHeight="1">
      <c r="A36" s="232">
        <v>3</v>
      </c>
      <c r="B36" s="233" t="s">
        <v>252</v>
      </c>
      <c r="C36" s="229" t="s">
        <v>812</v>
      </c>
      <c r="D36" s="229"/>
      <c r="E36" s="229"/>
      <c r="F36" s="229"/>
      <c r="G36" s="229"/>
      <c r="H36" s="229"/>
      <c r="I36" s="229"/>
      <c r="J36" s="262">
        <v>0</v>
      </c>
      <c r="K36" s="262"/>
      <c r="L36" s="262"/>
      <c r="M36" s="262"/>
      <c r="N36" s="262"/>
      <c r="O36" s="262">
        <v>1500</v>
      </c>
      <c r="P36" s="262"/>
      <c r="Q36" s="262"/>
      <c r="R36" s="262">
        <v>1500</v>
      </c>
      <c r="S36" s="262"/>
      <c r="T36" s="262">
        <v>1500</v>
      </c>
      <c r="U36" s="262">
        <v>1500</v>
      </c>
      <c r="V36" s="262"/>
      <c r="W36" s="262"/>
      <c r="X36" s="262">
        <v>1500</v>
      </c>
      <c r="Y36" s="262">
        <v>1500</v>
      </c>
      <c r="Z36" s="262">
        <v>0</v>
      </c>
      <c r="AA36" s="262">
        <v>0</v>
      </c>
      <c r="AB36" s="262"/>
      <c r="AC36" s="262"/>
      <c r="AD36" s="262"/>
      <c r="AE36" s="262">
        <v>0</v>
      </c>
      <c r="AF36" s="262"/>
      <c r="AG36" s="262"/>
      <c r="AH36" s="262"/>
      <c r="AI36" s="262"/>
      <c r="AJ36" s="262"/>
      <c r="AK36" s="262"/>
    </row>
    <row r="37" spans="1:37" s="223" customFormat="1" ht="27.95" customHeight="1">
      <c r="A37" s="232">
        <v>4</v>
      </c>
      <c r="B37" s="233" t="s">
        <v>340</v>
      </c>
      <c r="C37" s="229" t="s">
        <v>835</v>
      </c>
      <c r="D37" s="229"/>
      <c r="E37" s="229"/>
      <c r="F37" s="229"/>
      <c r="G37" s="229"/>
      <c r="H37" s="229"/>
      <c r="I37" s="229"/>
      <c r="J37" s="262">
        <v>0</v>
      </c>
      <c r="K37" s="262"/>
      <c r="L37" s="262"/>
      <c r="M37" s="262"/>
      <c r="N37" s="262"/>
      <c r="O37" s="262">
        <v>1000</v>
      </c>
      <c r="P37" s="262"/>
      <c r="Q37" s="262"/>
      <c r="R37" s="262">
        <v>1000</v>
      </c>
      <c r="S37" s="262"/>
      <c r="T37" s="262">
        <v>1000</v>
      </c>
      <c r="U37" s="262">
        <v>1000</v>
      </c>
      <c r="V37" s="262"/>
      <c r="W37" s="262"/>
      <c r="X37" s="262">
        <v>1000</v>
      </c>
      <c r="Y37" s="262">
        <v>1000</v>
      </c>
      <c r="Z37" s="262">
        <v>0</v>
      </c>
      <c r="AA37" s="262">
        <v>0</v>
      </c>
      <c r="AB37" s="262"/>
      <c r="AC37" s="262"/>
      <c r="AD37" s="262"/>
      <c r="AE37" s="262">
        <v>0</v>
      </c>
      <c r="AF37" s="262"/>
      <c r="AG37" s="262"/>
      <c r="AH37" s="262"/>
      <c r="AI37" s="262"/>
      <c r="AJ37" s="262"/>
      <c r="AK37" s="262"/>
    </row>
    <row r="38" spans="1:37" s="223" customFormat="1" ht="27.95" customHeight="1">
      <c r="A38" s="232">
        <v>5</v>
      </c>
      <c r="B38" s="233" t="s">
        <v>256</v>
      </c>
      <c r="C38" s="229" t="s">
        <v>411</v>
      </c>
      <c r="D38" s="229"/>
      <c r="E38" s="229"/>
      <c r="F38" s="229"/>
      <c r="G38" s="229"/>
      <c r="H38" s="229"/>
      <c r="I38" s="229"/>
      <c r="J38" s="262">
        <v>0</v>
      </c>
      <c r="K38" s="262"/>
      <c r="L38" s="262"/>
      <c r="M38" s="262"/>
      <c r="N38" s="262"/>
      <c r="O38" s="262">
        <v>1250</v>
      </c>
      <c r="P38" s="262"/>
      <c r="Q38" s="262"/>
      <c r="R38" s="262">
        <v>1250</v>
      </c>
      <c r="S38" s="262"/>
      <c r="T38" s="262">
        <v>1250</v>
      </c>
      <c r="U38" s="262">
        <v>1250</v>
      </c>
      <c r="V38" s="262"/>
      <c r="W38" s="262"/>
      <c r="X38" s="262">
        <v>1250</v>
      </c>
      <c r="Y38" s="262">
        <v>1250</v>
      </c>
      <c r="Z38" s="262">
        <v>0</v>
      </c>
      <c r="AA38" s="262">
        <v>0</v>
      </c>
      <c r="AB38" s="262"/>
      <c r="AC38" s="262"/>
      <c r="AD38" s="262"/>
      <c r="AE38" s="262">
        <v>0</v>
      </c>
      <c r="AF38" s="262"/>
      <c r="AG38" s="262"/>
      <c r="AH38" s="262"/>
      <c r="AI38" s="262"/>
      <c r="AJ38" s="262"/>
      <c r="AK38" s="262"/>
    </row>
    <row r="39" spans="1:37" s="223" customFormat="1" ht="27.95" customHeight="1">
      <c r="A39" s="232">
        <v>6</v>
      </c>
      <c r="B39" s="233" t="s">
        <v>258</v>
      </c>
      <c r="C39" s="229" t="s">
        <v>837</v>
      </c>
      <c r="D39" s="229"/>
      <c r="E39" s="229"/>
      <c r="F39" s="229"/>
      <c r="G39" s="229"/>
      <c r="H39" s="229"/>
      <c r="I39" s="229"/>
      <c r="J39" s="262">
        <v>0</v>
      </c>
      <c r="K39" s="262"/>
      <c r="L39" s="262"/>
      <c r="M39" s="262"/>
      <c r="N39" s="262"/>
      <c r="O39" s="262">
        <v>500</v>
      </c>
      <c r="P39" s="262"/>
      <c r="Q39" s="262"/>
      <c r="R39" s="262">
        <v>500</v>
      </c>
      <c r="S39" s="262"/>
      <c r="T39" s="262">
        <v>500</v>
      </c>
      <c r="U39" s="262">
        <v>500</v>
      </c>
      <c r="V39" s="262"/>
      <c r="W39" s="262"/>
      <c r="X39" s="262">
        <v>500</v>
      </c>
      <c r="Y39" s="262">
        <v>500</v>
      </c>
      <c r="Z39" s="262">
        <v>0</v>
      </c>
      <c r="AA39" s="262">
        <v>0</v>
      </c>
      <c r="AB39" s="262"/>
      <c r="AC39" s="262"/>
      <c r="AD39" s="262"/>
      <c r="AE39" s="262">
        <v>0</v>
      </c>
      <c r="AF39" s="262"/>
      <c r="AG39" s="262"/>
      <c r="AH39" s="262"/>
      <c r="AI39" s="262"/>
      <c r="AJ39" s="262"/>
      <c r="AK39" s="262"/>
    </row>
    <row r="40" spans="1:37" s="223" customFormat="1" ht="27.95" customHeight="1">
      <c r="A40" s="230" t="s">
        <v>335</v>
      </c>
      <c r="B40" s="230" t="s">
        <v>841</v>
      </c>
      <c r="C40" s="230"/>
      <c r="D40" s="230"/>
      <c r="E40" s="230"/>
      <c r="F40" s="230"/>
      <c r="G40" s="230"/>
      <c r="H40" s="230"/>
      <c r="I40" s="234"/>
      <c r="J40" s="478">
        <v>0</v>
      </c>
      <c r="K40" s="478">
        <v>0</v>
      </c>
      <c r="L40" s="478">
        <v>0</v>
      </c>
      <c r="M40" s="478">
        <v>0</v>
      </c>
      <c r="N40" s="478">
        <v>0</v>
      </c>
      <c r="O40" s="478">
        <v>60000</v>
      </c>
      <c r="P40" s="478">
        <v>0</v>
      </c>
      <c r="Q40" s="478">
        <v>0</v>
      </c>
      <c r="R40" s="478">
        <v>60000</v>
      </c>
      <c r="S40" s="478">
        <v>0</v>
      </c>
      <c r="T40" s="478">
        <v>154000</v>
      </c>
      <c r="U40" s="478">
        <v>154000</v>
      </c>
      <c r="V40" s="478">
        <v>10000</v>
      </c>
      <c r="W40" s="478">
        <v>0</v>
      </c>
      <c r="X40" s="478">
        <v>64000</v>
      </c>
      <c r="Y40" s="478">
        <v>64000</v>
      </c>
      <c r="Z40" s="478">
        <v>90000</v>
      </c>
      <c r="AA40" s="478">
        <v>90000</v>
      </c>
      <c r="AB40" s="478">
        <v>0</v>
      </c>
      <c r="AC40" s="478">
        <v>0</v>
      </c>
      <c r="AD40" s="478">
        <v>90000</v>
      </c>
      <c r="AE40" s="478">
        <v>90000</v>
      </c>
      <c r="AF40" s="478">
        <v>7000</v>
      </c>
      <c r="AG40" s="478">
        <v>0</v>
      </c>
      <c r="AH40" s="478">
        <v>0</v>
      </c>
      <c r="AI40" s="478">
        <v>0</v>
      </c>
      <c r="AJ40" s="478">
        <v>90000</v>
      </c>
      <c r="AK40" s="261"/>
    </row>
    <row r="41" spans="1:37" s="223" customFormat="1" ht="27.95" customHeight="1">
      <c r="A41" s="232">
        <v>1</v>
      </c>
      <c r="B41" s="233" t="s">
        <v>251</v>
      </c>
      <c r="C41" s="229" t="s">
        <v>408</v>
      </c>
      <c r="D41" s="229"/>
      <c r="E41" s="229"/>
      <c r="F41" s="229" t="s">
        <v>361</v>
      </c>
      <c r="G41" s="229"/>
      <c r="H41" s="229"/>
      <c r="I41" s="229"/>
      <c r="J41" s="262">
        <v>0</v>
      </c>
      <c r="K41" s="262"/>
      <c r="L41" s="262"/>
      <c r="M41" s="262"/>
      <c r="N41" s="262"/>
      <c r="O41" s="262">
        <v>10000</v>
      </c>
      <c r="P41" s="262"/>
      <c r="Q41" s="262"/>
      <c r="R41" s="262">
        <v>10000</v>
      </c>
      <c r="S41" s="262"/>
      <c r="T41" s="262">
        <v>15000</v>
      </c>
      <c r="U41" s="262">
        <v>15000</v>
      </c>
      <c r="V41" s="262">
        <v>0</v>
      </c>
      <c r="W41" s="262">
        <v>0</v>
      </c>
      <c r="X41" s="262">
        <v>10000</v>
      </c>
      <c r="Y41" s="262">
        <v>10000</v>
      </c>
      <c r="Z41" s="262">
        <v>5000</v>
      </c>
      <c r="AA41" s="262">
        <v>5000</v>
      </c>
      <c r="AB41" s="262">
        <v>0</v>
      </c>
      <c r="AC41" s="262"/>
      <c r="AD41" s="262">
        <v>5000</v>
      </c>
      <c r="AE41" s="262">
        <v>5000</v>
      </c>
      <c r="AF41" s="262">
        <v>0</v>
      </c>
      <c r="AG41" s="262"/>
      <c r="AH41" s="262"/>
      <c r="AI41" s="262"/>
      <c r="AJ41" s="262">
        <v>5000</v>
      </c>
      <c r="AK41" s="262"/>
    </row>
    <row r="42" spans="1:37" s="223" customFormat="1" ht="27.95" customHeight="1">
      <c r="A42" s="232">
        <v>2</v>
      </c>
      <c r="B42" s="233" t="s">
        <v>842</v>
      </c>
      <c r="C42" s="229" t="s">
        <v>833</v>
      </c>
      <c r="D42" s="229"/>
      <c r="E42" s="229"/>
      <c r="F42" s="229" t="s">
        <v>380</v>
      </c>
      <c r="G42" s="229"/>
      <c r="H42" s="229"/>
      <c r="I42" s="229"/>
      <c r="J42" s="262">
        <v>0</v>
      </c>
      <c r="K42" s="262"/>
      <c r="L42" s="262"/>
      <c r="M42" s="262"/>
      <c r="N42" s="262"/>
      <c r="O42" s="262">
        <v>0</v>
      </c>
      <c r="P42" s="262"/>
      <c r="Q42" s="262"/>
      <c r="R42" s="262">
        <v>0</v>
      </c>
      <c r="S42" s="262"/>
      <c r="T42" s="262">
        <v>15000</v>
      </c>
      <c r="U42" s="262">
        <v>15000</v>
      </c>
      <c r="V42" s="262">
        <v>0</v>
      </c>
      <c r="W42" s="262">
        <v>0</v>
      </c>
      <c r="X42" s="262">
        <v>0</v>
      </c>
      <c r="Y42" s="262">
        <v>0</v>
      </c>
      <c r="Z42" s="262">
        <v>15000</v>
      </c>
      <c r="AA42" s="262">
        <v>15000</v>
      </c>
      <c r="AB42" s="262">
        <v>0</v>
      </c>
      <c r="AC42" s="262"/>
      <c r="AD42" s="262">
        <v>15000</v>
      </c>
      <c r="AE42" s="262">
        <v>15000</v>
      </c>
      <c r="AF42" s="262">
        <v>0</v>
      </c>
      <c r="AG42" s="262"/>
      <c r="AH42" s="262"/>
      <c r="AI42" s="262"/>
      <c r="AJ42" s="262">
        <v>15000</v>
      </c>
      <c r="AK42" s="262"/>
    </row>
    <row r="43" spans="1:37" s="223" customFormat="1" ht="27.95" customHeight="1">
      <c r="A43" s="232">
        <v>3</v>
      </c>
      <c r="B43" s="233" t="s">
        <v>252</v>
      </c>
      <c r="C43" s="229" t="s">
        <v>812</v>
      </c>
      <c r="D43" s="229"/>
      <c r="E43" s="229"/>
      <c r="F43" s="229" t="s">
        <v>367</v>
      </c>
      <c r="G43" s="229"/>
      <c r="H43" s="229"/>
      <c r="I43" s="229"/>
      <c r="J43" s="262">
        <v>0</v>
      </c>
      <c r="K43" s="262"/>
      <c r="L43" s="262"/>
      <c r="M43" s="262"/>
      <c r="N43" s="262"/>
      <c r="O43" s="262">
        <v>10000</v>
      </c>
      <c r="P43" s="262"/>
      <c r="Q43" s="262"/>
      <c r="R43" s="262">
        <v>10000</v>
      </c>
      <c r="S43" s="262"/>
      <c r="T43" s="262">
        <v>15000</v>
      </c>
      <c r="U43" s="262">
        <v>15000</v>
      </c>
      <c r="V43" s="262">
        <v>0</v>
      </c>
      <c r="W43" s="262">
        <v>0</v>
      </c>
      <c r="X43" s="262">
        <v>10000</v>
      </c>
      <c r="Y43" s="262">
        <v>10000</v>
      </c>
      <c r="Z43" s="262">
        <v>5000</v>
      </c>
      <c r="AA43" s="262">
        <v>5000</v>
      </c>
      <c r="AB43" s="262">
        <v>0</v>
      </c>
      <c r="AC43" s="262"/>
      <c r="AD43" s="262">
        <v>5000</v>
      </c>
      <c r="AE43" s="262">
        <v>5000</v>
      </c>
      <c r="AF43" s="262">
        <v>0</v>
      </c>
      <c r="AG43" s="262"/>
      <c r="AH43" s="262"/>
      <c r="AI43" s="262"/>
      <c r="AJ43" s="262">
        <v>5000</v>
      </c>
      <c r="AK43" s="262"/>
    </row>
    <row r="44" spans="1:37" s="223" customFormat="1" ht="27.95" customHeight="1">
      <c r="A44" s="232">
        <v>4</v>
      </c>
      <c r="B44" s="233" t="s">
        <v>260</v>
      </c>
      <c r="C44" s="229" t="s">
        <v>413</v>
      </c>
      <c r="D44" s="229"/>
      <c r="E44" s="229"/>
      <c r="F44" s="229" t="s">
        <v>834</v>
      </c>
      <c r="G44" s="229"/>
      <c r="H44" s="229"/>
      <c r="I44" s="229"/>
      <c r="J44" s="262">
        <v>0</v>
      </c>
      <c r="K44" s="262"/>
      <c r="L44" s="262"/>
      <c r="M44" s="262"/>
      <c r="N44" s="262"/>
      <c r="O44" s="262">
        <v>0</v>
      </c>
      <c r="P44" s="262"/>
      <c r="Q44" s="262"/>
      <c r="R44" s="262">
        <v>0</v>
      </c>
      <c r="S44" s="262"/>
      <c r="T44" s="262">
        <v>17000</v>
      </c>
      <c r="U44" s="262">
        <v>17000</v>
      </c>
      <c r="V44" s="262">
        <v>0</v>
      </c>
      <c r="W44" s="262">
        <v>0</v>
      </c>
      <c r="X44" s="262">
        <v>0</v>
      </c>
      <c r="Y44" s="262">
        <v>0</v>
      </c>
      <c r="Z44" s="262">
        <v>17000</v>
      </c>
      <c r="AA44" s="262">
        <v>17000</v>
      </c>
      <c r="AB44" s="262">
        <v>0</v>
      </c>
      <c r="AC44" s="262"/>
      <c r="AD44" s="262">
        <v>17000</v>
      </c>
      <c r="AE44" s="262">
        <v>17000</v>
      </c>
      <c r="AF44" s="262">
        <v>0</v>
      </c>
      <c r="AG44" s="262"/>
      <c r="AH44" s="262"/>
      <c r="AI44" s="262"/>
      <c r="AJ44" s="262">
        <v>17000</v>
      </c>
      <c r="AK44" s="262"/>
    </row>
    <row r="45" spans="1:37" s="223" customFormat="1" ht="27.95" customHeight="1">
      <c r="A45" s="232">
        <v>5</v>
      </c>
      <c r="B45" s="233" t="s">
        <v>253</v>
      </c>
      <c r="C45" s="229" t="s">
        <v>835</v>
      </c>
      <c r="D45" s="229"/>
      <c r="E45" s="229"/>
      <c r="F45" s="229" t="s">
        <v>369</v>
      </c>
      <c r="G45" s="229"/>
      <c r="H45" s="229"/>
      <c r="I45" s="229"/>
      <c r="J45" s="262">
        <v>0</v>
      </c>
      <c r="K45" s="262"/>
      <c r="L45" s="262"/>
      <c r="M45" s="262"/>
      <c r="N45" s="262"/>
      <c r="O45" s="262">
        <v>0</v>
      </c>
      <c r="P45" s="262"/>
      <c r="Q45" s="262"/>
      <c r="R45" s="262">
        <v>0</v>
      </c>
      <c r="S45" s="262"/>
      <c r="T45" s="262">
        <v>15000</v>
      </c>
      <c r="U45" s="262">
        <v>15000</v>
      </c>
      <c r="V45" s="262">
        <v>0</v>
      </c>
      <c r="W45" s="262">
        <v>0</v>
      </c>
      <c r="X45" s="262">
        <v>0</v>
      </c>
      <c r="Y45" s="262">
        <v>0</v>
      </c>
      <c r="Z45" s="262">
        <v>15000</v>
      </c>
      <c r="AA45" s="262">
        <v>15000</v>
      </c>
      <c r="AB45" s="262">
        <v>0</v>
      </c>
      <c r="AC45" s="262"/>
      <c r="AD45" s="262">
        <v>15000</v>
      </c>
      <c r="AE45" s="262">
        <v>15000</v>
      </c>
      <c r="AF45" s="262">
        <v>0</v>
      </c>
      <c r="AG45" s="262"/>
      <c r="AH45" s="262"/>
      <c r="AI45" s="262"/>
      <c r="AJ45" s="262">
        <v>15000</v>
      </c>
      <c r="AK45" s="262"/>
    </row>
    <row r="46" spans="1:37" s="223" customFormat="1" ht="27.95" customHeight="1">
      <c r="A46" s="232">
        <v>6</v>
      </c>
      <c r="B46" s="233" t="s">
        <v>255</v>
      </c>
      <c r="C46" s="229" t="s">
        <v>414</v>
      </c>
      <c r="D46" s="229"/>
      <c r="E46" s="229"/>
      <c r="F46" s="229" t="s">
        <v>390</v>
      </c>
      <c r="G46" s="229"/>
      <c r="H46" s="229"/>
      <c r="I46" s="229"/>
      <c r="J46" s="262">
        <v>0</v>
      </c>
      <c r="K46" s="262"/>
      <c r="L46" s="262"/>
      <c r="M46" s="262"/>
      <c r="N46" s="262"/>
      <c r="O46" s="262">
        <v>10000</v>
      </c>
      <c r="P46" s="262"/>
      <c r="Q46" s="262"/>
      <c r="R46" s="262">
        <v>10000</v>
      </c>
      <c r="S46" s="262"/>
      <c r="T46" s="262">
        <v>15000</v>
      </c>
      <c r="U46" s="262">
        <v>15000</v>
      </c>
      <c r="V46" s="262">
        <v>0</v>
      </c>
      <c r="W46" s="262">
        <v>0</v>
      </c>
      <c r="X46" s="262">
        <v>10000</v>
      </c>
      <c r="Y46" s="262">
        <v>10000</v>
      </c>
      <c r="Z46" s="262">
        <v>5000</v>
      </c>
      <c r="AA46" s="262">
        <v>5000</v>
      </c>
      <c r="AB46" s="262">
        <v>0</v>
      </c>
      <c r="AC46" s="262"/>
      <c r="AD46" s="262">
        <v>5000</v>
      </c>
      <c r="AE46" s="262">
        <v>5000</v>
      </c>
      <c r="AF46" s="262">
        <v>0</v>
      </c>
      <c r="AG46" s="262"/>
      <c r="AH46" s="262"/>
      <c r="AI46" s="262"/>
      <c r="AJ46" s="262">
        <v>5000</v>
      </c>
      <c r="AK46" s="262"/>
    </row>
    <row r="47" spans="1:37" s="223" customFormat="1" ht="27.95" customHeight="1">
      <c r="A47" s="232">
        <v>7</v>
      </c>
      <c r="B47" s="233" t="s">
        <v>256</v>
      </c>
      <c r="C47" s="229" t="s">
        <v>411</v>
      </c>
      <c r="D47" s="229"/>
      <c r="E47" s="229"/>
      <c r="F47" s="229" t="s">
        <v>836</v>
      </c>
      <c r="G47" s="229"/>
      <c r="H47" s="229"/>
      <c r="I47" s="229"/>
      <c r="J47" s="262">
        <v>0</v>
      </c>
      <c r="K47" s="262"/>
      <c r="L47" s="262"/>
      <c r="M47" s="262"/>
      <c r="N47" s="262"/>
      <c r="O47" s="262">
        <v>10000</v>
      </c>
      <c r="P47" s="262"/>
      <c r="Q47" s="262"/>
      <c r="R47" s="262">
        <v>10000</v>
      </c>
      <c r="S47" s="262"/>
      <c r="T47" s="262">
        <v>15000</v>
      </c>
      <c r="U47" s="262">
        <v>15000</v>
      </c>
      <c r="V47" s="262">
        <v>10000</v>
      </c>
      <c r="W47" s="262">
        <v>0</v>
      </c>
      <c r="X47" s="262">
        <v>14000</v>
      </c>
      <c r="Y47" s="262">
        <v>14000</v>
      </c>
      <c r="Z47" s="262">
        <v>1000</v>
      </c>
      <c r="AA47" s="262">
        <v>1000</v>
      </c>
      <c r="AB47" s="262"/>
      <c r="AC47" s="262"/>
      <c r="AD47" s="262">
        <v>1000</v>
      </c>
      <c r="AE47" s="262">
        <v>1000</v>
      </c>
      <c r="AF47" s="262"/>
      <c r="AG47" s="262"/>
      <c r="AH47" s="262"/>
      <c r="AI47" s="262"/>
      <c r="AJ47" s="262">
        <v>1000</v>
      </c>
      <c r="AK47" s="262"/>
    </row>
    <row r="48" spans="1:37" s="223" customFormat="1" ht="27.95" customHeight="1">
      <c r="A48" s="232">
        <v>8</v>
      </c>
      <c r="B48" s="233" t="s">
        <v>843</v>
      </c>
      <c r="C48" s="229" t="s">
        <v>409</v>
      </c>
      <c r="D48" s="229"/>
      <c r="E48" s="229"/>
      <c r="F48" s="229" t="s">
        <v>385</v>
      </c>
      <c r="G48" s="229"/>
      <c r="H48" s="229"/>
      <c r="I48" s="229"/>
      <c r="J48" s="262">
        <v>0</v>
      </c>
      <c r="K48" s="262"/>
      <c r="L48" s="262"/>
      <c r="M48" s="262"/>
      <c r="N48" s="262"/>
      <c r="O48" s="262">
        <v>10000</v>
      </c>
      <c r="P48" s="262"/>
      <c r="Q48" s="262"/>
      <c r="R48" s="262">
        <v>10000</v>
      </c>
      <c r="S48" s="262"/>
      <c r="T48" s="262">
        <v>15000</v>
      </c>
      <c r="U48" s="262">
        <v>15000</v>
      </c>
      <c r="V48" s="262">
        <v>0</v>
      </c>
      <c r="W48" s="262">
        <v>0</v>
      </c>
      <c r="X48" s="262">
        <v>10000</v>
      </c>
      <c r="Y48" s="262">
        <v>10000</v>
      </c>
      <c r="Z48" s="262">
        <v>5000</v>
      </c>
      <c r="AA48" s="262">
        <v>5000</v>
      </c>
      <c r="AB48" s="262">
        <v>0</v>
      </c>
      <c r="AC48" s="262"/>
      <c r="AD48" s="262">
        <v>5000</v>
      </c>
      <c r="AE48" s="262">
        <v>5000</v>
      </c>
      <c r="AF48" s="262">
        <v>0</v>
      </c>
      <c r="AG48" s="262"/>
      <c r="AH48" s="262"/>
      <c r="AI48" s="262"/>
      <c r="AJ48" s="262">
        <v>5000</v>
      </c>
      <c r="AK48" s="262"/>
    </row>
    <row r="49" spans="1:37" s="223" customFormat="1" ht="27.95" customHeight="1">
      <c r="A49" s="232">
        <v>9</v>
      </c>
      <c r="B49" s="233" t="s">
        <v>258</v>
      </c>
      <c r="C49" s="229" t="s">
        <v>837</v>
      </c>
      <c r="D49" s="229"/>
      <c r="E49" s="229"/>
      <c r="F49" s="229" t="s">
        <v>844</v>
      </c>
      <c r="G49" s="229"/>
      <c r="H49" s="229"/>
      <c r="I49" s="229"/>
      <c r="J49" s="262">
        <v>0</v>
      </c>
      <c r="K49" s="262"/>
      <c r="L49" s="262"/>
      <c r="M49" s="262"/>
      <c r="N49" s="262"/>
      <c r="O49" s="262">
        <v>0</v>
      </c>
      <c r="P49" s="262"/>
      <c r="Q49" s="262"/>
      <c r="R49" s="262">
        <v>0</v>
      </c>
      <c r="S49" s="262"/>
      <c r="T49" s="262">
        <v>15000</v>
      </c>
      <c r="U49" s="262">
        <v>15000</v>
      </c>
      <c r="V49" s="262">
        <v>0</v>
      </c>
      <c r="W49" s="262">
        <v>0</v>
      </c>
      <c r="X49" s="262">
        <v>0</v>
      </c>
      <c r="Y49" s="262">
        <v>0</v>
      </c>
      <c r="Z49" s="262">
        <v>15000</v>
      </c>
      <c r="AA49" s="262">
        <v>15000</v>
      </c>
      <c r="AB49" s="262">
        <v>0</v>
      </c>
      <c r="AC49" s="262"/>
      <c r="AD49" s="262">
        <v>15000</v>
      </c>
      <c r="AE49" s="262">
        <v>15000</v>
      </c>
      <c r="AF49" s="262">
        <v>7000</v>
      </c>
      <c r="AG49" s="262"/>
      <c r="AH49" s="262"/>
      <c r="AI49" s="262"/>
      <c r="AJ49" s="262">
        <v>15000</v>
      </c>
      <c r="AK49" s="262"/>
    </row>
    <row r="50" spans="1:37" s="223" customFormat="1" ht="27.95" customHeight="1">
      <c r="A50" s="232">
        <v>10</v>
      </c>
      <c r="B50" s="233" t="s">
        <v>259</v>
      </c>
      <c r="C50" s="229" t="s">
        <v>410</v>
      </c>
      <c r="D50" s="229"/>
      <c r="E50" s="229"/>
      <c r="F50" s="229" t="s">
        <v>838</v>
      </c>
      <c r="G50" s="229"/>
      <c r="H50" s="229"/>
      <c r="I50" s="229"/>
      <c r="J50" s="262">
        <v>0</v>
      </c>
      <c r="K50" s="262"/>
      <c r="L50" s="262"/>
      <c r="M50" s="262"/>
      <c r="N50" s="262"/>
      <c r="O50" s="262">
        <v>10000</v>
      </c>
      <c r="P50" s="262"/>
      <c r="Q50" s="262"/>
      <c r="R50" s="262">
        <v>10000</v>
      </c>
      <c r="S50" s="262"/>
      <c r="T50" s="262">
        <v>17000</v>
      </c>
      <c r="U50" s="262">
        <v>17000</v>
      </c>
      <c r="V50" s="262">
        <v>0</v>
      </c>
      <c r="W50" s="262">
        <v>0</v>
      </c>
      <c r="X50" s="262">
        <v>10000</v>
      </c>
      <c r="Y50" s="262">
        <v>10000</v>
      </c>
      <c r="Z50" s="262">
        <v>7000</v>
      </c>
      <c r="AA50" s="262">
        <v>7000</v>
      </c>
      <c r="AB50" s="262">
        <v>0</v>
      </c>
      <c r="AC50" s="262"/>
      <c r="AD50" s="262">
        <v>7000</v>
      </c>
      <c r="AE50" s="262">
        <v>7000</v>
      </c>
      <c r="AF50" s="262">
        <v>0</v>
      </c>
      <c r="AG50" s="262"/>
      <c r="AH50" s="262"/>
      <c r="AI50" s="262"/>
      <c r="AJ50" s="262">
        <v>7000</v>
      </c>
      <c r="AK50" s="262"/>
    </row>
    <row r="51" spans="1:37" s="223" customFormat="1" ht="27.95" customHeight="1">
      <c r="A51" s="476" t="s">
        <v>636</v>
      </c>
      <c r="B51" s="477" t="s">
        <v>845</v>
      </c>
      <c r="C51" s="227"/>
      <c r="D51" s="227"/>
      <c r="E51" s="227"/>
      <c r="F51" s="227"/>
      <c r="G51" s="227"/>
      <c r="H51" s="227"/>
      <c r="I51" s="227"/>
      <c r="J51" s="478">
        <v>1570284</v>
      </c>
      <c r="K51" s="478">
        <v>0</v>
      </c>
      <c r="L51" s="478">
        <v>0</v>
      </c>
      <c r="M51" s="478">
        <v>1570284</v>
      </c>
      <c r="N51" s="478">
        <v>0</v>
      </c>
      <c r="O51" s="478">
        <v>420444.63400000002</v>
      </c>
      <c r="P51" s="478">
        <v>0</v>
      </c>
      <c r="Q51" s="478">
        <v>0</v>
      </c>
      <c r="R51" s="478">
        <v>420444.63400000002</v>
      </c>
      <c r="S51" s="478">
        <v>0</v>
      </c>
      <c r="T51" s="478">
        <v>2254440.5290999999</v>
      </c>
      <c r="U51" s="478">
        <v>887833.52909999993</v>
      </c>
      <c r="V51" s="478">
        <v>0</v>
      </c>
      <c r="W51" s="478">
        <v>15000</v>
      </c>
      <c r="X51" s="478">
        <v>1256581.1140000001</v>
      </c>
      <c r="Y51" s="478">
        <v>420444.63400000002</v>
      </c>
      <c r="Z51" s="478">
        <v>823900.9621</v>
      </c>
      <c r="AA51" s="478">
        <v>467392.44210000004</v>
      </c>
      <c r="AB51" s="478">
        <v>23250</v>
      </c>
      <c r="AC51" s="478">
        <v>0</v>
      </c>
      <c r="AD51" s="478">
        <v>637764</v>
      </c>
      <c r="AE51" s="478">
        <v>338352</v>
      </c>
      <c r="AF51" s="478">
        <v>25250</v>
      </c>
      <c r="AG51" s="478">
        <v>0</v>
      </c>
      <c r="AH51" s="478">
        <v>0</v>
      </c>
      <c r="AI51" s="478">
        <v>0</v>
      </c>
      <c r="AJ51" s="478">
        <v>338352</v>
      </c>
      <c r="AK51" s="260"/>
    </row>
    <row r="52" spans="1:37" s="248" customFormat="1" ht="20.25" customHeight="1">
      <c r="A52" s="476">
        <v>1</v>
      </c>
      <c r="B52" s="247" t="s">
        <v>392</v>
      </c>
      <c r="C52" s="227"/>
      <c r="D52" s="227"/>
      <c r="E52" s="227"/>
      <c r="F52" s="227"/>
      <c r="G52" s="227"/>
      <c r="H52" s="227"/>
      <c r="I52" s="227"/>
      <c r="J52" s="478">
        <v>138673</v>
      </c>
      <c r="K52" s="478">
        <v>0</v>
      </c>
      <c r="L52" s="478">
        <v>0</v>
      </c>
      <c r="M52" s="478">
        <v>138673</v>
      </c>
      <c r="N52" s="478">
        <v>0</v>
      </c>
      <c r="O52" s="478">
        <v>52521.952000000005</v>
      </c>
      <c r="P52" s="478">
        <v>0</v>
      </c>
      <c r="Q52" s="478">
        <v>0</v>
      </c>
      <c r="R52" s="478">
        <v>52521.952000000005</v>
      </c>
      <c r="S52" s="478">
        <v>0</v>
      </c>
      <c r="T52" s="478">
        <v>703501</v>
      </c>
      <c r="U52" s="478">
        <v>72137</v>
      </c>
      <c r="V52" s="478">
        <v>0</v>
      </c>
      <c r="W52" s="478">
        <v>0</v>
      </c>
      <c r="X52" s="478">
        <v>582508.43200000003</v>
      </c>
      <c r="Y52" s="478">
        <v>52521.952000000005</v>
      </c>
      <c r="Z52" s="478">
        <v>99163.56799999997</v>
      </c>
      <c r="AA52" s="478">
        <v>19615.047999999999</v>
      </c>
      <c r="AB52" s="478">
        <v>0</v>
      </c>
      <c r="AC52" s="478">
        <v>0</v>
      </c>
      <c r="AD52" s="478">
        <v>51625</v>
      </c>
      <c r="AE52" s="478">
        <v>18500</v>
      </c>
      <c r="AF52" s="478">
        <v>0</v>
      </c>
      <c r="AG52" s="478">
        <v>0</v>
      </c>
      <c r="AH52" s="478">
        <v>0</v>
      </c>
      <c r="AI52" s="478">
        <v>0</v>
      </c>
      <c r="AJ52" s="478">
        <v>18500</v>
      </c>
      <c r="AK52" s="260"/>
    </row>
    <row r="53" spans="1:37" s="223" customFormat="1" ht="27.95" customHeight="1">
      <c r="A53" s="232" t="s">
        <v>47</v>
      </c>
      <c r="B53" s="233" t="s">
        <v>602</v>
      </c>
      <c r="C53" s="229" t="s">
        <v>392</v>
      </c>
      <c r="D53" s="229">
        <v>7767694</v>
      </c>
      <c r="E53" s="229">
        <v>285</v>
      </c>
      <c r="F53" s="229" t="s">
        <v>377</v>
      </c>
      <c r="G53" s="229"/>
      <c r="H53" s="229" t="s">
        <v>638</v>
      </c>
      <c r="I53" s="229" t="s">
        <v>846</v>
      </c>
      <c r="J53" s="262">
        <v>50000</v>
      </c>
      <c r="K53" s="262"/>
      <c r="L53" s="262"/>
      <c r="M53" s="262">
        <v>50000</v>
      </c>
      <c r="N53" s="262"/>
      <c r="O53" s="262">
        <v>5000</v>
      </c>
      <c r="P53" s="262"/>
      <c r="Q53" s="262"/>
      <c r="R53" s="262">
        <v>5000</v>
      </c>
      <c r="S53" s="262"/>
      <c r="T53" s="262">
        <v>10000</v>
      </c>
      <c r="U53" s="262">
        <v>10000</v>
      </c>
      <c r="V53" s="262">
        <v>0</v>
      </c>
      <c r="W53" s="262">
        <v>0</v>
      </c>
      <c r="X53" s="262">
        <v>5000</v>
      </c>
      <c r="Y53" s="262">
        <v>5000</v>
      </c>
      <c r="Z53" s="262">
        <v>5000</v>
      </c>
      <c r="AA53" s="262">
        <v>5000</v>
      </c>
      <c r="AB53" s="262"/>
      <c r="AC53" s="262"/>
      <c r="AD53" s="262">
        <v>5000</v>
      </c>
      <c r="AE53" s="262">
        <v>5000</v>
      </c>
      <c r="AF53" s="262"/>
      <c r="AG53" s="262"/>
      <c r="AH53" s="262"/>
      <c r="AI53" s="262"/>
      <c r="AJ53" s="262">
        <v>5000</v>
      </c>
      <c r="AK53" s="262"/>
    </row>
    <row r="54" spans="1:37" s="223" customFormat="1" ht="27.95" customHeight="1">
      <c r="A54" s="232" t="s">
        <v>47</v>
      </c>
      <c r="B54" s="233" t="s">
        <v>393</v>
      </c>
      <c r="C54" s="229" t="s">
        <v>392</v>
      </c>
      <c r="D54" s="229">
        <v>7389358</v>
      </c>
      <c r="E54" s="229">
        <v>285</v>
      </c>
      <c r="F54" s="229" t="s">
        <v>377</v>
      </c>
      <c r="G54" s="229"/>
      <c r="H54" s="229" t="s">
        <v>394</v>
      </c>
      <c r="I54" s="229" t="s">
        <v>395</v>
      </c>
      <c r="J54" s="262">
        <v>18941</v>
      </c>
      <c r="K54" s="262"/>
      <c r="L54" s="262"/>
      <c r="M54" s="262">
        <v>18941</v>
      </c>
      <c r="N54" s="262"/>
      <c r="O54" s="262">
        <v>11021.952000000001</v>
      </c>
      <c r="P54" s="262"/>
      <c r="Q54" s="262"/>
      <c r="R54" s="262">
        <v>11021.952000000001</v>
      </c>
      <c r="S54" s="262"/>
      <c r="T54" s="262">
        <v>586172</v>
      </c>
      <c r="U54" s="262">
        <v>14137</v>
      </c>
      <c r="V54" s="262">
        <v>0</v>
      </c>
      <c r="W54" s="262">
        <v>0</v>
      </c>
      <c r="X54" s="262">
        <v>541008.43200000003</v>
      </c>
      <c r="Y54" s="262">
        <v>11021.952000000001</v>
      </c>
      <c r="Z54" s="262">
        <v>45163.56799999997</v>
      </c>
      <c r="AA54" s="262">
        <v>3115.0479999999989</v>
      </c>
      <c r="AB54" s="262"/>
      <c r="AC54" s="262"/>
      <c r="AD54" s="262">
        <v>2000</v>
      </c>
      <c r="AE54" s="262">
        <v>2000</v>
      </c>
      <c r="AF54" s="262"/>
      <c r="AG54" s="262"/>
      <c r="AH54" s="262"/>
      <c r="AI54" s="262"/>
      <c r="AJ54" s="262">
        <v>2000</v>
      </c>
      <c r="AK54" s="262"/>
    </row>
    <row r="55" spans="1:37" s="223" customFormat="1" ht="27.95" customHeight="1">
      <c r="A55" s="232" t="s">
        <v>47</v>
      </c>
      <c r="B55" s="233" t="s">
        <v>396</v>
      </c>
      <c r="C55" s="229" t="s">
        <v>392</v>
      </c>
      <c r="D55" s="229">
        <v>7575168</v>
      </c>
      <c r="E55" s="229">
        <v>292</v>
      </c>
      <c r="F55" s="229" t="s">
        <v>385</v>
      </c>
      <c r="G55" s="229"/>
      <c r="H55" s="229" t="s">
        <v>378</v>
      </c>
      <c r="I55" s="229" t="s">
        <v>397</v>
      </c>
      <c r="J55" s="262">
        <v>69732</v>
      </c>
      <c r="K55" s="262"/>
      <c r="L55" s="262"/>
      <c r="M55" s="262">
        <v>69732</v>
      </c>
      <c r="N55" s="262"/>
      <c r="O55" s="262">
        <v>36500</v>
      </c>
      <c r="P55" s="262"/>
      <c r="Q55" s="262"/>
      <c r="R55" s="262">
        <v>36500</v>
      </c>
      <c r="S55" s="262"/>
      <c r="T55" s="264">
        <v>107329</v>
      </c>
      <c r="U55" s="264">
        <v>48000</v>
      </c>
      <c r="V55" s="262">
        <v>0</v>
      </c>
      <c r="W55" s="262">
        <v>0</v>
      </c>
      <c r="X55" s="262">
        <v>36500</v>
      </c>
      <c r="Y55" s="262">
        <v>36500</v>
      </c>
      <c r="Z55" s="262">
        <v>49000</v>
      </c>
      <c r="AA55" s="262">
        <v>11500</v>
      </c>
      <c r="AB55" s="262"/>
      <c r="AC55" s="262"/>
      <c r="AD55" s="262">
        <v>44625</v>
      </c>
      <c r="AE55" s="262">
        <v>11500</v>
      </c>
      <c r="AF55" s="262"/>
      <c r="AG55" s="262"/>
      <c r="AH55" s="262"/>
      <c r="AI55" s="262"/>
      <c r="AJ55" s="262">
        <v>11500</v>
      </c>
      <c r="AK55" s="262"/>
    </row>
    <row r="56" spans="1:37" s="248" customFormat="1" ht="27.95" customHeight="1">
      <c r="A56" s="227">
        <v>2</v>
      </c>
      <c r="B56" s="477" t="s">
        <v>398</v>
      </c>
      <c r="C56" s="227"/>
      <c r="D56" s="227"/>
      <c r="E56" s="227"/>
      <c r="F56" s="227"/>
      <c r="G56" s="227"/>
      <c r="H56" s="227"/>
      <c r="I56" s="227"/>
      <c r="J56" s="478">
        <v>32215</v>
      </c>
      <c r="K56" s="478">
        <v>0</v>
      </c>
      <c r="L56" s="478">
        <v>0</v>
      </c>
      <c r="M56" s="478">
        <v>32215</v>
      </c>
      <c r="N56" s="478">
        <v>0</v>
      </c>
      <c r="O56" s="478">
        <v>4967</v>
      </c>
      <c r="P56" s="478">
        <v>0</v>
      </c>
      <c r="Q56" s="478">
        <v>0</v>
      </c>
      <c r="R56" s="478">
        <v>4967</v>
      </c>
      <c r="S56" s="478">
        <v>0</v>
      </c>
      <c r="T56" s="478">
        <v>38400</v>
      </c>
      <c r="U56" s="478">
        <v>9400</v>
      </c>
      <c r="V56" s="478">
        <v>0</v>
      </c>
      <c r="W56" s="478">
        <v>0</v>
      </c>
      <c r="X56" s="478">
        <v>24967</v>
      </c>
      <c r="Y56" s="478">
        <v>4967</v>
      </c>
      <c r="Z56" s="478">
        <v>13433</v>
      </c>
      <c r="AA56" s="478">
        <v>4433</v>
      </c>
      <c r="AB56" s="478">
        <v>0</v>
      </c>
      <c r="AC56" s="478">
        <v>0</v>
      </c>
      <c r="AD56" s="478">
        <v>11600</v>
      </c>
      <c r="AE56" s="478">
        <v>6585</v>
      </c>
      <c r="AF56" s="478">
        <v>0</v>
      </c>
      <c r="AG56" s="478">
        <v>0</v>
      </c>
      <c r="AH56" s="478">
        <v>0</v>
      </c>
      <c r="AI56" s="478">
        <v>0</v>
      </c>
      <c r="AJ56" s="478">
        <v>6585</v>
      </c>
      <c r="AK56" s="260"/>
    </row>
    <row r="57" spans="1:37" s="223" customFormat="1" ht="27.95" customHeight="1">
      <c r="A57" s="232" t="s">
        <v>47</v>
      </c>
      <c r="B57" s="233" t="s">
        <v>399</v>
      </c>
      <c r="C57" s="229"/>
      <c r="D57" s="229"/>
      <c r="E57" s="229"/>
      <c r="F57" s="229"/>
      <c r="G57" s="229"/>
      <c r="H57" s="229"/>
      <c r="I57" s="235" t="s">
        <v>847</v>
      </c>
      <c r="J57" s="262">
        <v>21715</v>
      </c>
      <c r="K57" s="262"/>
      <c r="L57" s="262"/>
      <c r="M57" s="262">
        <v>21715</v>
      </c>
      <c r="N57" s="262"/>
      <c r="O57" s="262">
        <v>0</v>
      </c>
      <c r="P57" s="262"/>
      <c r="Q57" s="262"/>
      <c r="R57" s="262">
        <v>0</v>
      </c>
      <c r="S57" s="262"/>
      <c r="T57" s="262">
        <v>0</v>
      </c>
      <c r="U57" s="262">
        <v>0</v>
      </c>
      <c r="V57" s="262">
        <v>0</v>
      </c>
      <c r="W57" s="262">
        <v>0</v>
      </c>
      <c r="X57" s="262">
        <v>0</v>
      </c>
      <c r="Y57" s="262">
        <v>0</v>
      </c>
      <c r="Z57" s="262">
        <v>0</v>
      </c>
      <c r="AA57" s="262">
        <v>0</v>
      </c>
      <c r="AB57" s="262">
        <v>0</v>
      </c>
      <c r="AC57" s="262">
        <v>0</v>
      </c>
      <c r="AD57" s="262">
        <v>0</v>
      </c>
      <c r="AE57" s="262">
        <v>2985</v>
      </c>
      <c r="AF57" s="262"/>
      <c r="AG57" s="262"/>
      <c r="AH57" s="262"/>
      <c r="AI57" s="262"/>
      <c r="AJ57" s="262">
        <v>2985</v>
      </c>
      <c r="AK57" s="262"/>
    </row>
    <row r="58" spans="1:37" s="223" customFormat="1" ht="46.5" customHeight="1">
      <c r="A58" s="232" t="s">
        <v>47</v>
      </c>
      <c r="B58" s="233" t="s">
        <v>400</v>
      </c>
      <c r="C58" s="229" t="s">
        <v>398</v>
      </c>
      <c r="D58" s="229">
        <v>7555168</v>
      </c>
      <c r="E58" s="229">
        <v>281</v>
      </c>
      <c r="F58" s="229" t="s">
        <v>377</v>
      </c>
      <c r="G58" s="229"/>
      <c r="H58" s="229" t="s">
        <v>401</v>
      </c>
      <c r="I58" s="229" t="s">
        <v>637</v>
      </c>
      <c r="J58" s="262">
        <v>10500</v>
      </c>
      <c r="K58" s="262"/>
      <c r="L58" s="262"/>
      <c r="M58" s="262">
        <v>10500</v>
      </c>
      <c r="N58" s="262"/>
      <c r="O58" s="262">
        <v>4967</v>
      </c>
      <c r="P58" s="262"/>
      <c r="Q58" s="262"/>
      <c r="R58" s="262">
        <v>4967</v>
      </c>
      <c r="S58" s="262"/>
      <c r="T58" s="262">
        <v>38400</v>
      </c>
      <c r="U58" s="262">
        <v>9400</v>
      </c>
      <c r="V58" s="262">
        <v>0</v>
      </c>
      <c r="W58" s="262">
        <v>0</v>
      </c>
      <c r="X58" s="262">
        <v>24967</v>
      </c>
      <c r="Y58" s="262">
        <v>4967</v>
      </c>
      <c r="Z58" s="262">
        <v>13433</v>
      </c>
      <c r="AA58" s="262">
        <v>4433</v>
      </c>
      <c r="AB58" s="262"/>
      <c r="AC58" s="262"/>
      <c r="AD58" s="262">
        <v>11600</v>
      </c>
      <c r="AE58" s="262">
        <v>3600</v>
      </c>
      <c r="AF58" s="262"/>
      <c r="AG58" s="262"/>
      <c r="AH58" s="262"/>
      <c r="AI58" s="262"/>
      <c r="AJ58" s="262">
        <v>3600</v>
      </c>
      <c r="AK58" s="262"/>
    </row>
    <row r="59" spans="1:37" s="248" customFormat="1" ht="27.95" customHeight="1">
      <c r="A59" s="227">
        <v>3</v>
      </c>
      <c r="B59" s="247" t="s">
        <v>405</v>
      </c>
      <c r="C59" s="227"/>
      <c r="D59" s="227"/>
      <c r="E59" s="227"/>
      <c r="F59" s="227"/>
      <c r="G59" s="227"/>
      <c r="H59" s="227"/>
      <c r="I59" s="227"/>
      <c r="J59" s="478">
        <v>19360</v>
      </c>
      <c r="K59" s="478">
        <v>0</v>
      </c>
      <c r="L59" s="478">
        <v>0</v>
      </c>
      <c r="M59" s="478">
        <v>19360</v>
      </c>
      <c r="N59" s="478">
        <v>0</v>
      </c>
      <c r="O59" s="478">
        <v>13000</v>
      </c>
      <c r="P59" s="478">
        <v>0</v>
      </c>
      <c r="Q59" s="478">
        <v>0</v>
      </c>
      <c r="R59" s="478">
        <v>13000</v>
      </c>
      <c r="S59" s="478">
        <v>0</v>
      </c>
      <c r="T59" s="478">
        <v>187061</v>
      </c>
      <c r="U59" s="478">
        <v>17000</v>
      </c>
      <c r="V59" s="478">
        <v>0</v>
      </c>
      <c r="W59" s="478">
        <v>0</v>
      </c>
      <c r="X59" s="478">
        <v>90359</v>
      </c>
      <c r="Y59" s="478">
        <v>13000</v>
      </c>
      <c r="Z59" s="478">
        <v>49000</v>
      </c>
      <c r="AA59" s="478">
        <v>4000</v>
      </c>
      <c r="AB59" s="478">
        <v>0</v>
      </c>
      <c r="AC59" s="478">
        <v>0</v>
      </c>
      <c r="AD59" s="478">
        <v>47312</v>
      </c>
      <c r="AE59" s="478">
        <v>4000</v>
      </c>
      <c r="AF59" s="478">
        <v>0</v>
      </c>
      <c r="AG59" s="478">
        <v>0</v>
      </c>
      <c r="AH59" s="478">
        <v>0</v>
      </c>
      <c r="AI59" s="478">
        <v>0</v>
      </c>
      <c r="AJ59" s="478">
        <v>4000</v>
      </c>
      <c r="AK59" s="260"/>
    </row>
    <row r="60" spans="1:37" s="223" customFormat="1" ht="56.25" customHeight="1">
      <c r="A60" s="232" t="s">
        <v>47</v>
      </c>
      <c r="B60" s="233" t="s">
        <v>406</v>
      </c>
      <c r="C60" s="229" t="s">
        <v>405</v>
      </c>
      <c r="D60" s="229">
        <v>7634851</v>
      </c>
      <c r="E60" s="229">
        <v>311</v>
      </c>
      <c r="F60" s="229" t="s">
        <v>377</v>
      </c>
      <c r="G60" s="229"/>
      <c r="H60" s="229" t="s">
        <v>407</v>
      </c>
      <c r="I60" s="229" t="s">
        <v>639</v>
      </c>
      <c r="J60" s="262">
        <v>19360</v>
      </c>
      <c r="K60" s="262"/>
      <c r="L60" s="262"/>
      <c r="M60" s="262">
        <v>19360</v>
      </c>
      <c r="N60" s="262"/>
      <c r="O60" s="262">
        <v>13000</v>
      </c>
      <c r="P60" s="262"/>
      <c r="Q60" s="262"/>
      <c r="R60" s="262">
        <v>13000</v>
      </c>
      <c r="S60" s="262"/>
      <c r="T60" s="264">
        <v>187061</v>
      </c>
      <c r="U60" s="264">
        <v>17000</v>
      </c>
      <c r="V60" s="262">
        <v>0</v>
      </c>
      <c r="W60" s="262">
        <v>0</v>
      </c>
      <c r="X60" s="262">
        <v>90359</v>
      </c>
      <c r="Y60" s="262">
        <v>13000</v>
      </c>
      <c r="Z60" s="262">
        <v>49000</v>
      </c>
      <c r="AA60" s="262">
        <v>4000</v>
      </c>
      <c r="AB60" s="262"/>
      <c r="AC60" s="262"/>
      <c r="AD60" s="262">
        <v>47312</v>
      </c>
      <c r="AE60" s="262">
        <v>4000</v>
      </c>
      <c r="AF60" s="262"/>
      <c r="AG60" s="262"/>
      <c r="AH60" s="262"/>
      <c r="AI60" s="262"/>
      <c r="AJ60" s="262">
        <v>4000</v>
      </c>
      <c r="AK60" s="262"/>
    </row>
    <row r="61" spans="1:37" s="480" customFormat="1" ht="18" customHeight="1">
      <c r="A61" s="227">
        <v>4</v>
      </c>
      <c r="B61" s="247" t="s">
        <v>791</v>
      </c>
      <c r="C61" s="230"/>
      <c r="D61" s="230"/>
      <c r="E61" s="230"/>
      <c r="F61" s="230"/>
      <c r="G61" s="230"/>
      <c r="H61" s="230"/>
      <c r="I61" s="230"/>
      <c r="J61" s="478">
        <v>16388</v>
      </c>
      <c r="K61" s="478">
        <v>0</v>
      </c>
      <c r="L61" s="478">
        <v>0</v>
      </c>
      <c r="M61" s="478">
        <v>16388</v>
      </c>
      <c r="N61" s="478">
        <v>0</v>
      </c>
      <c r="O61" s="478">
        <v>0</v>
      </c>
      <c r="P61" s="478">
        <v>0</v>
      </c>
      <c r="Q61" s="478">
        <v>0</v>
      </c>
      <c r="R61" s="478">
        <v>0</v>
      </c>
      <c r="S61" s="478">
        <v>0</v>
      </c>
      <c r="T61" s="478">
        <v>65000</v>
      </c>
      <c r="U61" s="478">
        <v>5000</v>
      </c>
      <c r="V61" s="478">
        <v>0</v>
      </c>
      <c r="W61" s="478">
        <v>0</v>
      </c>
      <c r="X61" s="478">
        <v>43200</v>
      </c>
      <c r="Y61" s="478">
        <v>0</v>
      </c>
      <c r="Z61" s="478">
        <v>21800</v>
      </c>
      <c r="AA61" s="478">
        <v>5000</v>
      </c>
      <c r="AB61" s="478">
        <v>0</v>
      </c>
      <c r="AC61" s="478">
        <v>0</v>
      </c>
      <c r="AD61" s="478">
        <v>21320</v>
      </c>
      <c r="AE61" s="478">
        <v>4520</v>
      </c>
      <c r="AF61" s="478">
        <v>2000</v>
      </c>
      <c r="AG61" s="478">
        <v>0</v>
      </c>
      <c r="AH61" s="478">
        <v>0</v>
      </c>
      <c r="AI61" s="478">
        <v>0</v>
      </c>
      <c r="AJ61" s="478">
        <v>4520</v>
      </c>
      <c r="AK61" s="261"/>
    </row>
    <row r="62" spans="1:37" s="223" customFormat="1" ht="38.25">
      <c r="A62" s="232" t="s">
        <v>47</v>
      </c>
      <c r="B62" s="233" t="s">
        <v>792</v>
      </c>
      <c r="C62" s="229" t="s">
        <v>791</v>
      </c>
      <c r="D62" s="236">
        <v>7495842</v>
      </c>
      <c r="E62" s="237">
        <v>302</v>
      </c>
      <c r="F62" s="229" t="s">
        <v>377</v>
      </c>
      <c r="G62" s="229"/>
      <c r="H62" s="229" t="s">
        <v>638</v>
      </c>
      <c r="I62" s="229" t="s">
        <v>848</v>
      </c>
      <c r="J62" s="262">
        <v>16388</v>
      </c>
      <c r="K62" s="262"/>
      <c r="L62" s="262"/>
      <c r="M62" s="262">
        <v>16388</v>
      </c>
      <c r="N62" s="262"/>
      <c r="O62" s="262">
        <v>0</v>
      </c>
      <c r="P62" s="262"/>
      <c r="Q62" s="262"/>
      <c r="R62" s="262">
        <v>0</v>
      </c>
      <c r="S62" s="262"/>
      <c r="T62" s="262">
        <v>65000</v>
      </c>
      <c r="U62" s="262">
        <v>5000</v>
      </c>
      <c r="V62" s="262">
        <v>0</v>
      </c>
      <c r="W62" s="262">
        <v>0</v>
      </c>
      <c r="X62" s="262">
        <v>43200</v>
      </c>
      <c r="Y62" s="262">
        <v>0</v>
      </c>
      <c r="Z62" s="262">
        <v>21800</v>
      </c>
      <c r="AA62" s="262">
        <v>5000</v>
      </c>
      <c r="AB62" s="262"/>
      <c r="AC62" s="262"/>
      <c r="AD62" s="262">
        <v>21320</v>
      </c>
      <c r="AE62" s="262">
        <v>4520</v>
      </c>
      <c r="AF62" s="262">
        <v>2000</v>
      </c>
      <c r="AG62" s="262"/>
      <c r="AH62" s="262"/>
      <c r="AI62" s="262"/>
      <c r="AJ62" s="262">
        <v>4520</v>
      </c>
      <c r="AK62" s="263"/>
    </row>
    <row r="63" spans="1:37" s="248" customFormat="1" ht="20.25" customHeight="1">
      <c r="A63" s="227">
        <v>5</v>
      </c>
      <c r="B63" s="247" t="s">
        <v>849</v>
      </c>
      <c r="C63" s="227"/>
      <c r="D63" s="481"/>
      <c r="E63" s="482"/>
      <c r="F63" s="227"/>
      <c r="G63" s="227"/>
      <c r="H63" s="227"/>
      <c r="I63" s="227"/>
      <c r="J63" s="478">
        <v>10575</v>
      </c>
      <c r="K63" s="478">
        <v>0</v>
      </c>
      <c r="L63" s="478">
        <v>0</v>
      </c>
      <c r="M63" s="478">
        <v>10575</v>
      </c>
      <c r="N63" s="478">
        <v>0</v>
      </c>
      <c r="O63" s="478">
        <v>8000</v>
      </c>
      <c r="P63" s="478">
        <v>0</v>
      </c>
      <c r="Q63" s="478">
        <v>0</v>
      </c>
      <c r="R63" s="478">
        <v>8000</v>
      </c>
      <c r="S63" s="478">
        <v>0</v>
      </c>
      <c r="T63" s="478">
        <v>159356</v>
      </c>
      <c r="U63" s="478">
        <v>9356</v>
      </c>
      <c r="V63" s="478">
        <v>0</v>
      </c>
      <c r="W63" s="478">
        <v>0</v>
      </c>
      <c r="X63" s="478">
        <v>8000</v>
      </c>
      <c r="Y63" s="478">
        <v>8000</v>
      </c>
      <c r="Z63" s="478">
        <v>46925</v>
      </c>
      <c r="AA63" s="478">
        <v>1356</v>
      </c>
      <c r="AB63" s="478">
        <v>0</v>
      </c>
      <c r="AC63" s="478">
        <v>0</v>
      </c>
      <c r="AD63" s="478">
        <v>46925</v>
      </c>
      <c r="AE63" s="478">
        <v>1356</v>
      </c>
      <c r="AF63" s="478">
        <v>0</v>
      </c>
      <c r="AG63" s="478">
        <v>0</v>
      </c>
      <c r="AH63" s="478">
        <v>0</v>
      </c>
      <c r="AI63" s="478">
        <v>0</v>
      </c>
      <c r="AJ63" s="478">
        <v>1356</v>
      </c>
      <c r="AK63" s="478"/>
    </row>
    <row r="64" spans="1:37" s="223" customFormat="1" ht="51.75" customHeight="1">
      <c r="A64" s="232" t="s">
        <v>47</v>
      </c>
      <c r="B64" s="233" t="s">
        <v>799</v>
      </c>
      <c r="C64" s="229" t="s">
        <v>849</v>
      </c>
      <c r="D64" s="238">
        <v>7602805</v>
      </c>
      <c r="E64" s="229">
        <v>283</v>
      </c>
      <c r="F64" s="229" t="s">
        <v>377</v>
      </c>
      <c r="G64" s="229"/>
      <c r="H64" s="229" t="s">
        <v>391</v>
      </c>
      <c r="I64" s="229" t="s">
        <v>379</v>
      </c>
      <c r="J64" s="262">
        <v>10575</v>
      </c>
      <c r="K64" s="262"/>
      <c r="L64" s="262"/>
      <c r="M64" s="262">
        <v>10575</v>
      </c>
      <c r="N64" s="262"/>
      <c r="O64" s="262">
        <v>8000</v>
      </c>
      <c r="P64" s="262"/>
      <c r="Q64" s="262"/>
      <c r="R64" s="262">
        <v>8000</v>
      </c>
      <c r="S64" s="262"/>
      <c r="T64" s="264">
        <v>159356</v>
      </c>
      <c r="U64" s="262">
        <v>9356</v>
      </c>
      <c r="V64" s="262"/>
      <c r="W64" s="262"/>
      <c r="X64" s="262">
        <v>8000</v>
      </c>
      <c r="Y64" s="262">
        <v>8000</v>
      </c>
      <c r="Z64" s="262">
        <v>46925</v>
      </c>
      <c r="AA64" s="262">
        <v>1356</v>
      </c>
      <c r="AB64" s="262"/>
      <c r="AC64" s="262"/>
      <c r="AD64" s="262">
        <v>46925</v>
      </c>
      <c r="AE64" s="262">
        <v>1356</v>
      </c>
      <c r="AF64" s="262"/>
      <c r="AG64" s="262"/>
      <c r="AH64" s="262"/>
      <c r="AI64" s="262"/>
      <c r="AJ64" s="262">
        <v>1356</v>
      </c>
      <c r="AK64" s="263"/>
    </row>
    <row r="65" spans="1:37" s="248" customFormat="1" ht="27.95" customHeight="1">
      <c r="A65" s="227">
        <v>6</v>
      </c>
      <c r="B65" s="247" t="s">
        <v>850</v>
      </c>
      <c r="C65" s="227"/>
      <c r="D65" s="483"/>
      <c r="E65" s="227"/>
      <c r="F65" s="227"/>
      <c r="G65" s="227"/>
      <c r="H65" s="227"/>
      <c r="I65" s="227"/>
      <c r="J65" s="478">
        <v>113465</v>
      </c>
      <c r="K65" s="478">
        <v>0</v>
      </c>
      <c r="L65" s="478">
        <v>0</v>
      </c>
      <c r="M65" s="478">
        <v>113465</v>
      </c>
      <c r="N65" s="478">
        <v>0</v>
      </c>
      <c r="O65" s="478">
        <v>36000</v>
      </c>
      <c r="P65" s="478">
        <v>0</v>
      </c>
      <c r="Q65" s="478">
        <v>0</v>
      </c>
      <c r="R65" s="478">
        <v>36000</v>
      </c>
      <c r="S65" s="478">
        <v>0</v>
      </c>
      <c r="T65" s="478">
        <v>382182</v>
      </c>
      <c r="U65" s="478">
        <v>61000</v>
      </c>
      <c r="V65" s="478">
        <v>0</v>
      </c>
      <c r="W65" s="478">
        <v>15000</v>
      </c>
      <c r="X65" s="478">
        <v>196591</v>
      </c>
      <c r="Y65" s="478">
        <v>36000</v>
      </c>
      <c r="Z65" s="478">
        <v>185591</v>
      </c>
      <c r="AA65" s="478">
        <v>25000</v>
      </c>
      <c r="AB65" s="478">
        <v>0</v>
      </c>
      <c r="AC65" s="478">
        <v>0</v>
      </c>
      <c r="AD65" s="478">
        <v>185591</v>
      </c>
      <c r="AE65" s="478">
        <v>25000</v>
      </c>
      <c r="AF65" s="478">
        <v>0</v>
      </c>
      <c r="AG65" s="478">
        <v>0</v>
      </c>
      <c r="AH65" s="478">
        <v>0</v>
      </c>
      <c r="AI65" s="478">
        <v>0</v>
      </c>
      <c r="AJ65" s="478">
        <v>25000</v>
      </c>
      <c r="AK65" s="478"/>
    </row>
    <row r="66" spans="1:37" s="223" customFormat="1" ht="38.25">
      <c r="A66" s="232" t="s">
        <v>47</v>
      </c>
      <c r="B66" s="233" t="s">
        <v>615</v>
      </c>
      <c r="C66" s="229" t="s">
        <v>850</v>
      </c>
      <c r="D66" s="229">
        <v>7684480</v>
      </c>
      <c r="E66" s="229">
        <v>283</v>
      </c>
      <c r="F66" s="229" t="s">
        <v>640</v>
      </c>
      <c r="G66" s="229"/>
      <c r="H66" s="229" t="s">
        <v>638</v>
      </c>
      <c r="I66" s="229" t="s">
        <v>851</v>
      </c>
      <c r="J66" s="262">
        <v>113465</v>
      </c>
      <c r="K66" s="262"/>
      <c r="L66" s="262"/>
      <c r="M66" s="262">
        <v>113465</v>
      </c>
      <c r="N66" s="262"/>
      <c r="O66" s="262">
        <v>15000</v>
      </c>
      <c r="P66" s="262"/>
      <c r="Q66" s="262"/>
      <c r="R66" s="262">
        <v>15000</v>
      </c>
      <c r="S66" s="262"/>
      <c r="T66" s="262">
        <v>354182</v>
      </c>
      <c r="U66" s="262">
        <v>33000</v>
      </c>
      <c r="V66" s="262">
        <v>0</v>
      </c>
      <c r="W66" s="262">
        <v>0</v>
      </c>
      <c r="X66" s="262">
        <v>175591</v>
      </c>
      <c r="Y66" s="262">
        <v>15000</v>
      </c>
      <c r="Z66" s="262">
        <v>178591</v>
      </c>
      <c r="AA66" s="262">
        <v>18000</v>
      </c>
      <c r="AB66" s="262"/>
      <c r="AC66" s="262"/>
      <c r="AD66" s="262">
        <v>178591</v>
      </c>
      <c r="AE66" s="262">
        <v>18000</v>
      </c>
      <c r="AF66" s="262"/>
      <c r="AG66" s="262"/>
      <c r="AH66" s="262"/>
      <c r="AI66" s="262"/>
      <c r="AJ66" s="262">
        <v>18000</v>
      </c>
      <c r="AK66" s="262"/>
    </row>
    <row r="67" spans="1:37" s="223" customFormat="1" ht="38.25">
      <c r="A67" s="232" t="s">
        <v>47</v>
      </c>
      <c r="B67" s="233" t="s">
        <v>614</v>
      </c>
      <c r="C67" s="229" t="s">
        <v>850</v>
      </c>
      <c r="D67" s="229">
        <v>7067874</v>
      </c>
      <c r="E67" s="229">
        <v>283</v>
      </c>
      <c r="F67" s="229" t="s">
        <v>390</v>
      </c>
      <c r="G67" s="229"/>
      <c r="H67" s="229" t="s">
        <v>641</v>
      </c>
      <c r="I67" s="229" t="s">
        <v>642</v>
      </c>
      <c r="J67" s="262">
        <v>0</v>
      </c>
      <c r="K67" s="262"/>
      <c r="L67" s="262"/>
      <c r="M67" s="262"/>
      <c r="N67" s="262"/>
      <c r="O67" s="262">
        <v>21000</v>
      </c>
      <c r="P67" s="262"/>
      <c r="Q67" s="262"/>
      <c r="R67" s="262">
        <v>21000</v>
      </c>
      <c r="S67" s="262"/>
      <c r="T67" s="262">
        <v>28000</v>
      </c>
      <c r="U67" s="262">
        <v>28000</v>
      </c>
      <c r="V67" s="262">
        <v>0</v>
      </c>
      <c r="W67" s="262">
        <v>15000</v>
      </c>
      <c r="X67" s="262">
        <v>21000</v>
      </c>
      <c r="Y67" s="262">
        <v>21000</v>
      </c>
      <c r="Z67" s="262">
        <v>7000</v>
      </c>
      <c r="AA67" s="262">
        <v>7000</v>
      </c>
      <c r="AB67" s="262"/>
      <c r="AC67" s="262"/>
      <c r="AD67" s="262">
        <v>7000</v>
      </c>
      <c r="AE67" s="262">
        <v>7000</v>
      </c>
      <c r="AF67" s="262"/>
      <c r="AG67" s="262"/>
      <c r="AH67" s="262"/>
      <c r="AI67" s="262"/>
      <c r="AJ67" s="262">
        <v>7000</v>
      </c>
      <c r="AK67" s="262"/>
    </row>
    <row r="68" spans="1:37" s="223" customFormat="1">
      <c r="A68" s="227">
        <v>7</v>
      </c>
      <c r="B68" s="477" t="s">
        <v>381</v>
      </c>
      <c r="C68" s="229"/>
      <c r="D68" s="229"/>
      <c r="E68" s="229"/>
      <c r="F68" s="229"/>
      <c r="G68" s="229"/>
      <c r="H68" s="229"/>
      <c r="I68" s="229"/>
      <c r="J68" s="478">
        <v>95000</v>
      </c>
      <c r="K68" s="478">
        <v>0</v>
      </c>
      <c r="L68" s="478">
        <v>0</v>
      </c>
      <c r="M68" s="478">
        <v>95000</v>
      </c>
      <c r="N68" s="478">
        <v>0</v>
      </c>
      <c r="O68" s="478">
        <v>50754.021000000001</v>
      </c>
      <c r="P68" s="478">
        <v>0</v>
      </c>
      <c r="Q68" s="478">
        <v>0</v>
      </c>
      <c r="R68" s="478">
        <v>50754.021000000001</v>
      </c>
      <c r="S68" s="478">
        <v>0</v>
      </c>
      <c r="T68" s="478">
        <v>74900.5291</v>
      </c>
      <c r="U68" s="478">
        <v>74900.5291</v>
      </c>
      <c r="V68" s="478">
        <v>0</v>
      </c>
      <c r="W68" s="478">
        <v>0</v>
      </c>
      <c r="X68" s="478">
        <v>50754.021000000001</v>
      </c>
      <c r="Y68" s="478">
        <v>50754.021000000001</v>
      </c>
      <c r="Z68" s="478">
        <v>24150.055099999998</v>
      </c>
      <c r="AA68" s="478">
        <v>24150.055099999998</v>
      </c>
      <c r="AB68" s="478">
        <v>0</v>
      </c>
      <c r="AC68" s="478">
        <v>0</v>
      </c>
      <c r="AD68" s="478">
        <v>24139</v>
      </c>
      <c r="AE68" s="478">
        <v>24139</v>
      </c>
      <c r="AF68" s="478">
        <v>0</v>
      </c>
      <c r="AG68" s="478">
        <v>0</v>
      </c>
      <c r="AH68" s="478">
        <v>0</v>
      </c>
      <c r="AI68" s="478">
        <v>0</v>
      </c>
      <c r="AJ68" s="478">
        <v>24139</v>
      </c>
      <c r="AK68" s="262"/>
    </row>
    <row r="69" spans="1:37" s="223" customFormat="1" ht="27.95" customHeight="1">
      <c r="A69" s="232" t="s">
        <v>47</v>
      </c>
      <c r="B69" s="233" t="s">
        <v>617</v>
      </c>
      <c r="C69" s="229" t="s">
        <v>381</v>
      </c>
      <c r="D69" s="229"/>
      <c r="E69" s="229"/>
      <c r="F69" s="229" t="s">
        <v>377</v>
      </c>
      <c r="G69" s="229"/>
      <c r="H69" s="229"/>
      <c r="I69" s="229"/>
      <c r="J69" s="262">
        <v>95000</v>
      </c>
      <c r="K69" s="262"/>
      <c r="L69" s="262"/>
      <c r="M69" s="262">
        <v>95000</v>
      </c>
      <c r="N69" s="262"/>
      <c r="O69" s="262">
        <v>29004.546999999999</v>
      </c>
      <c r="P69" s="262"/>
      <c r="Q69" s="262"/>
      <c r="R69" s="262">
        <v>29004.546999999999</v>
      </c>
      <c r="S69" s="262"/>
      <c r="T69" s="262">
        <v>32740</v>
      </c>
      <c r="U69" s="262">
        <v>32740</v>
      </c>
      <c r="V69" s="262">
        <v>0</v>
      </c>
      <c r="W69" s="262">
        <v>0</v>
      </c>
      <c r="X69" s="262">
        <v>29004.546999999999</v>
      </c>
      <c r="Y69" s="262">
        <v>29004.546999999999</v>
      </c>
      <c r="Z69" s="262">
        <v>3739</v>
      </c>
      <c r="AA69" s="262">
        <v>3739</v>
      </c>
      <c r="AB69" s="262"/>
      <c r="AC69" s="262"/>
      <c r="AD69" s="262">
        <v>3739</v>
      </c>
      <c r="AE69" s="262">
        <v>3739</v>
      </c>
      <c r="AF69" s="262"/>
      <c r="AG69" s="262"/>
      <c r="AH69" s="262"/>
      <c r="AI69" s="262"/>
      <c r="AJ69" s="262">
        <v>3739</v>
      </c>
      <c r="AK69" s="265"/>
    </row>
    <row r="70" spans="1:37" s="223" customFormat="1" ht="27.95" customHeight="1">
      <c r="A70" s="232" t="s">
        <v>47</v>
      </c>
      <c r="B70" s="233" t="s">
        <v>852</v>
      </c>
      <c r="C70" s="229" t="s">
        <v>381</v>
      </c>
      <c r="D70" s="229"/>
      <c r="E70" s="229"/>
      <c r="F70" s="229" t="s">
        <v>377</v>
      </c>
      <c r="G70" s="229"/>
      <c r="H70" s="229" t="s">
        <v>401</v>
      </c>
      <c r="I70" s="229"/>
      <c r="J70" s="262">
        <v>0</v>
      </c>
      <c r="K70" s="262"/>
      <c r="L70" s="262"/>
      <c r="M70" s="262">
        <v>0</v>
      </c>
      <c r="N70" s="262"/>
      <c r="O70" s="262">
        <v>21749.474000000002</v>
      </c>
      <c r="P70" s="262"/>
      <c r="Q70" s="262"/>
      <c r="R70" s="262">
        <v>21749.474000000002</v>
      </c>
      <c r="S70" s="262"/>
      <c r="T70" s="262">
        <v>32160.5291</v>
      </c>
      <c r="U70" s="262">
        <v>32160.5291</v>
      </c>
      <c r="V70" s="262">
        <v>0</v>
      </c>
      <c r="W70" s="262">
        <v>0</v>
      </c>
      <c r="X70" s="262">
        <v>21749.474000000002</v>
      </c>
      <c r="Y70" s="262">
        <v>21749.474000000002</v>
      </c>
      <c r="Z70" s="262">
        <v>10411.055099999998</v>
      </c>
      <c r="AA70" s="262">
        <v>10411.055099999998</v>
      </c>
      <c r="AB70" s="262"/>
      <c r="AC70" s="262"/>
      <c r="AD70" s="262">
        <v>10400</v>
      </c>
      <c r="AE70" s="262">
        <v>10400</v>
      </c>
      <c r="AF70" s="262"/>
      <c r="AG70" s="262"/>
      <c r="AH70" s="262"/>
      <c r="AI70" s="262"/>
      <c r="AJ70" s="262">
        <v>10400</v>
      </c>
      <c r="AK70" s="265"/>
    </row>
    <row r="71" spans="1:37" s="223" customFormat="1" ht="27.95" customHeight="1">
      <c r="A71" s="232" t="s">
        <v>47</v>
      </c>
      <c r="B71" s="233" t="s">
        <v>807</v>
      </c>
      <c r="C71" s="229" t="s">
        <v>381</v>
      </c>
      <c r="D71" s="229"/>
      <c r="E71" s="229"/>
      <c r="F71" s="229" t="s">
        <v>377</v>
      </c>
      <c r="G71" s="229"/>
      <c r="H71" s="229"/>
      <c r="I71" s="229"/>
      <c r="J71" s="262">
        <v>0</v>
      </c>
      <c r="K71" s="262"/>
      <c r="L71" s="262"/>
      <c r="M71" s="262">
        <v>0</v>
      </c>
      <c r="N71" s="262"/>
      <c r="O71" s="262">
        <v>0</v>
      </c>
      <c r="P71" s="262"/>
      <c r="Q71" s="262"/>
      <c r="R71" s="262">
        <v>0</v>
      </c>
      <c r="S71" s="262"/>
      <c r="T71" s="262">
        <v>10000</v>
      </c>
      <c r="U71" s="262">
        <v>10000</v>
      </c>
      <c r="V71" s="262">
        <v>0</v>
      </c>
      <c r="W71" s="262">
        <v>0</v>
      </c>
      <c r="X71" s="262">
        <v>0</v>
      </c>
      <c r="Y71" s="262">
        <v>0</v>
      </c>
      <c r="Z71" s="262">
        <v>10000</v>
      </c>
      <c r="AA71" s="262">
        <v>10000</v>
      </c>
      <c r="AB71" s="262"/>
      <c r="AC71" s="262"/>
      <c r="AD71" s="262">
        <v>10000</v>
      </c>
      <c r="AE71" s="262">
        <v>10000</v>
      </c>
      <c r="AF71" s="262"/>
      <c r="AG71" s="262"/>
      <c r="AH71" s="262"/>
      <c r="AI71" s="262"/>
      <c r="AJ71" s="262">
        <v>10000</v>
      </c>
      <c r="AK71" s="262"/>
    </row>
    <row r="72" spans="1:37" s="248" customFormat="1" ht="27.95" customHeight="1">
      <c r="A72" s="227">
        <v>8</v>
      </c>
      <c r="B72" s="247" t="s">
        <v>610</v>
      </c>
      <c r="C72" s="227"/>
      <c r="D72" s="227"/>
      <c r="E72" s="227"/>
      <c r="F72" s="227"/>
      <c r="G72" s="227"/>
      <c r="H72" s="227"/>
      <c r="I72" s="227"/>
      <c r="J72" s="478">
        <v>379110</v>
      </c>
      <c r="K72" s="478">
        <v>0</v>
      </c>
      <c r="L72" s="478">
        <v>0</v>
      </c>
      <c r="M72" s="478">
        <v>379110</v>
      </c>
      <c r="N72" s="478">
        <v>0</v>
      </c>
      <c r="O72" s="478">
        <v>172431.204</v>
      </c>
      <c r="P72" s="478">
        <v>0</v>
      </c>
      <c r="Q72" s="478">
        <v>0</v>
      </c>
      <c r="R72" s="478">
        <v>172431.204</v>
      </c>
      <c r="S72" s="478">
        <v>0</v>
      </c>
      <c r="T72" s="478">
        <v>334500</v>
      </c>
      <c r="U72" s="478">
        <v>329500</v>
      </c>
      <c r="V72" s="478">
        <v>0</v>
      </c>
      <c r="W72" s="478">
        <v>0</v>
      </c>
      <c r="X72" s="478">
        <v>177431.204</v>
      </c>
      <c r="Y72" s="478">
        <v>172431.204</v>
      </c>
      <c r="Z72" s="478">
        <v>157068.796</v>
      </c>
      <c r="AA72" s="478">
        <v>157068.796</v>
      </c>
      <c r="AB72" s="478">
        <v>0</v>
      </c>
      <c r="AC72" s="478">
        <v>0</v>
      </c>
      <c r="AD72" s="478">
        <v>88412</v>
      </c>
      <c r="AE72" s="478">
        <v>93412</v>
      </c>
      <c r="AF72" s="478">
        <v>0</v>
      </c>
      <c r="AG72" s="478">
        <v>0</v>
      </c>
      <c r="AH72" s="478">
        <v>0</v>
      </c>
      <c r="AI72" s="478">
        <v>0</v>
      </c>
      <c r="AJ72" s="478">
        <v>93412</v>
      </c>
      <c r="AK72" s="260"/>
    </row>
    <row r="73" spans="1:37" s="223" customFormat="1" ht="27.95" customHeight="1">
      <c r="A73" s="232" t="s">
        <v>47</v>
      </c>
      <c r="B73" s="233" t="s">
        <v>372</v>
      </c>
      <c r="C73" s="229" t="s">
        <v>610</v>
      </c>
      <c r="D73" s="229">
        <v>7601912</v>
      </c>
      <c r="E73" s="229">
        <v>292</v>
      </c>
      <c r="F73" s="229" t="s">
        <v>361</v>
      </c>
      <c r="G73" s="229"/>
      <c r="H73" s="229" t="s">
        <v>368</v>
      </c>
      <c r="I73" s="229" t="s">
        <v>373</v>
      </c>
      <c r="J73" s="262">
        <v>96088</v>
      </c>
      <c r="K73" s="262"/>
      <c r="L73" s="262"/>
      <c r="M73" s="262">
        <v>96088</v>
      </c>
      <c r="N73" s="262"/>
      <c r="O73" s="262">
        <v>67140.312999999995</v>
      </c>
      <c r="P73" s="262"/>
      <c r="Q73" s="262"/>
      <c r="R73" s="262">
        <v>67140.312999999995</v>
      </c>
      <c r="S73" s="262"/>
      <c r="T73" s="262">
        <v>86400</v>
      </c>
      <c r="U73" s="262">
        <v>86400</v>
      </c>
      <c r="V73" s="262">
        <v>0</v>
      </c>
      <c r="W73" s="262">
        <v>0</v>
      </c>
      <c r="X73" s="262">
        <v>67140.312999999995</v>
      </c>
      <c r="Y73" s="262">
        <v>67140.312999999995</v>
      </c>
      <c r="Z73" s="262">
        <v>19259.687000000005</v>
      </c>
      <c r="AA73" s="262">
        <v>19259.687000000005</v>
      </c>
      <c r="AB73" s="262"/>
      <c r="AC73" s="262"/>
      <c r="AD73" s="262">
        <v>19000</v>
      </c>
      <c r="AE73" s="262">
        <v>19000</v>
      </c>
      <c r="AF73" s="262"/>
      <c r="AG73" s="262"/>
      <c r="AH73" s="262"/>
      <c r="AI73" s="262"/>
      <c r="AJ73" s="262">
        <v>19000</v>
      </c>
      <c r="AK73" s="262"/>
    </row>
    <row r="74" spans="1:37" s="223" customFormat="1" ht="27.95" customHeight="1">
      <c r="A74" s="232" t="s">
        <v>47</v>
      </c>
      <c r="B74" s="233" t="s">
        <v>375</v>
      </c>
      <c r="C74" s="229" t="s">
        <v>610</v>
      </c>
      <c r="D74" s="229">
        <v>7640027</v>
      </c>
      <c r="E74" s="229">
        <v>161</v>
      </c>
      <c r="F74" s="229" t="s">
        <v>361</v>
      </c>
      <c r="G74" s="229"/>
      <c r="H74" s="229" t="s">
        <v>362</v>
      </c>
      <c r="I74" s="229" t="s">
        <v>376</v>
      </c>
      <c r="J74" s="262">
        <v>61500</v>
      </c>
      <c r="K74" s="262"/>
      <c r="L74" s="262"/>
      <c r="M74" s="262">
        <v>61500</v>
      </c>
      <c r="N74" s="262"/>
      <c r="O74" s="262">
        <v>16500</v>
      </c>
      <c r="P74" s="262"/>
      <c r="Q74" s="262"/>
      <c r="R74" s="262">
        <v>16500</v>
      </c>
      <c r="S74" s="262"/>
      <c r="T74" s="262">
        <v>55100</v>
      </c>
      <c r="U74" s="262">
        <v>55100</v>
      </c>
      <c r="V74" s="262">
        <v>0</v>
      </c>
      <c r="W74" s="262">
        <v>0</v>
      </c>
      <c r="X74" s="262">
        <v>16500</v>
      </c>
      <c r="Y74" s="262">
        <v>16500</v>
      </c>
      <c r="Z74" s="262">
        <v>38600</v>
      </c>
      <c r="AA74" s="262">
        <v>38600</v>
      </c>
      <c r="AB74" s="262"/>
      <c r="AC74" s="262"/>
      <c r="AD74" s="262">
        <v>19412</v>
      </c>
      <c r="AE74" s="262">
        <v>19412</v>
      </c>
      <c r="AF74" s="262"/>
      <c r="AG74" s="262"/>
      <c r="AH74" s="262"/>
      <c r="AI74" s="262"/>
      <c r="AJ74" s="262">
        <v>19412</v>
      </c>
      <c r="AK74" s="263"/>
    </row>
    <row r="75" spans="1:37" s="223" customFormat="1" ht="29.25" customHeight="1">
      <c r="A75" s="232" t="s">
        <v>47</v>
      </c>
      <c r="B75" s="233" t="s">
        <v>611</v>
      </c>
      <c r="C75" s="229" t="s">
        <v>610</v>
      </c>
      <c r="D75" s="229">
        <v>7644675</v>
      </c>
      <c r="E75" s="229">
        <v>292</v>
      </c>
      <c r="F75" s="229" t="s">
        <v>361</v>
      </c>
      <c r="G75" s="229"/>
      <c r="H75" s="229" t="s">
        <v>368</v>
      </c>
      <c r="I75" s="229" t="s">
        <v>374</v>
      </c>
      <c r="J75" s="262">
        <v>121522</v>
      </c>
      <c r="K75" s="262"/>
      <c r="L75" s="262"/>
      <c r="M75" s="262">
        <v>121522</v>
      </c>
      <c r="N75" s="262"/>
      <c r="O75" s="262">
        <v>40790.891000000003</v>
      </c>
      <c r="P75" s="262"/>
      <c r="Q75" s="262"/>
      <c r="R75" s="262">
        <v>40790.891000000003</v>
      </c>
      <c r="S75" s="262"/>
      <c r="T75" s="262">
        <v>88000</v>
      </c>
      <c r="U75" s="262">
        <v>88000</v>
      </c>
      <c r="V75" s="262">
        <v>0</v>
      </c>
      <c r="W75" s="262">
        <v>0</v>
      </c>
      <c r="X75" s="262">
        <v>40790.891000000003</v>
      </c>
      <c r="Y75" s="262">
        <v>40790.891000000003</v>
      </c>
      <c r="Z75" s="262">
        <v>47209.108999999997</v>
      </c>
      <c r="AA75" s="262">
        <v>47209.108999999997</v>
      </c>
      <c r="AB75" s="262"/>
      <c r="AC75" s="262"/>
      <c r="AD75" s="262">
        <v>25000</v>
      </c>
      <c r="AE75" s="262">
        <v>25000</v>
      </c>
      <c r="AF75" s="262"/>
      <c r="AG75" s="262"/>
      <c r="AH75" s="262"/>
      <c r="AI75" s="262"/>
      <c r="AJ75" s="262">
        <v>25000</v>
      </c>
      <c r="AK75" s="262"/>
    </row>
    <row r="76" spans="1:37" s="223" customFormat="1" ht="27.95" customHeight="1">
      <c r="A76" s="232" t="s">
        <v>47</v>
      </c>
      <c r="B76" s="233" t="s">
        <v>612</v>
      </c>
      <c r="C76" s="229" t="s">
        <v>610</v>
      </c>
      <c r="D76" s="229">
        <v>7551868</v>
      </c>
      <c r="E76" s="229">
        <v>292</v>
      </c>
      <c r="F76" s="229" t="s">
        <v>361</v>
      </c>
      <c r="G76" s="229"/>
      <c r="H76" s="229" t="s">
        <v>368</v>
      </c>
      <c r="I76" s="229" t="s">
        <v>643</v>
      </c>
      <c r="J76" s="262">
        <v>100000</v>
      </c>
      <c r="K76" s="262"/>
      <c r="L76" s="262"/>
      <c r="M76" s="262">
        <v>100000</v>
      </c>
      <c r="N76" s="262"/>
      <c r="O76" s="262">
        <v>48000</v>
      </c>
      <c r="P76" s="262"/>
      <c r="Q76" s="262"/>
      <c r="R76" s="262">
        <v>48000</v>
      </c>
      <c r="S76" s="262"/>
      <c r="T76" s="262">
        <v>105000</v>
      </c>
      <c r="U76" s="262">
        <v>100000</v>
      </c>
      <c r="V76" s="262">
        <v>0</v>
      </c>
      <c r="W76" s="262">
        <v>0</v>
      </c>
      <c r="X76" s="262">
        <v>53000</v>
      </c>
      <c r="Y76" s="262">
        <v>48000</v>
      </c>
      <c r="Z76" s="262">
        <v>52000</v>
      </c>
      <c r="AA76" s="262">
        <v>52000</v>
      </c>
      <c r="AB76" s="262"/>
      <c r="AC76" s="262"/>
      <c r="AD76" s="262">
        <v>25000</v>
      </c>
      <c r="AE76" s="262">
        <v>30000</v>
      </c>
      <c r="AF76" s="262"/>
      <c r="AG76" s="262"/>
      <c r="AH76" s="262"/>
      <c r="AI76" s="262"/>
      <c r="AJ76" s="262">
        <v>30000</v>
      </c>
      <c r="AK76" s="262"/>
    </row>
    <row r="77" spans="1:37" s="248" customFormat="1" ht="27.95" customHeight="1">
      <c r="A77" s="227">
        <v>9</v>
      </c>
      <c r="B77" s="247" t="s">
        <v>181</v>
      </c>
      <c r="C77" s="227"/>
      <c r="D77" s="227"/>
      <c r="E77" s="227"/>
      <c r="F77" s="227"/>
      <c r="G77" s="227"/>
      <c r="H77" s="227"/>
      <c r="I77" s="227"/>
      <c r="J77" s="478">
        <v>40560</v>
      </c>
      <c r="K77" s="478">
        <v>0</v>
      </c>
      <c r="L77" s="478">
        <v>0</v>
      </c>
      <c r="M77" s="478">
        <v>40560</v>
      </c>
      <c r="N77" s="478">
        <v>0</v>
      </c>
      <c r="O77" s="478">
        <v>23383.046999999999</v>
      </c>
      <c r="P77" s="478">
        <v>0</v>
      </c>
      <c r="Q77" s="478">
        <v>0</v>
      </c>
      <c r="R77" s="478">
        <v>23383.046999999999</v>
      </c>
      <c r="S77" s="478">
        <v>0</v>
      </c>
      <c r="T77" s="478">
        <v>36100</v>
      </c>
      <c r="U77" s="478">
        <v>36100</v>
      </c>
      <c r="V77" s="478">
        <v>0</v>
      </c>
      <c r="W77" s="478">
        <v>0</v>
      </c>
      <c r="X77" s="478">
        <v>23383.046999999999</v>
      </c>
      <c r="Y77" s="478">
        <v>23383.046999999999</v>
      </c>
      <c r="Z77" s="478">
        <v>12716.953000000001</v>
      </c>
      <c r="AA77" s="478">
        <v>12716.953000000001</v>
      </c>
      <c r="AB77" s="478">
        <v>0</v>
      </c>
      <c r="AC77" s="478">
        <v>0</v>
      </c>
      <c r="AD77" s="478">
        <v>12700</v>
      </c>
      <c r="AE77" s="478">
        <v>12700</v>
      </c>
      <c r="AF77" s="478">
        <v>0</v>
      </c>
      <c r="AG77" s="478">
        <v>0</v>
      </c>
      <c r="AH77" s="478">
        <v>0</v>
      </c>
      <c r="AI77" s="478">
        <v>0</v>
      </c>
      <c r="AJ77" s="478">
        <v>12700</v>
      </c>
      <c r="AK77" s="260"/>
    </row>
    <row r="78" spans="1:37" s="223" customFormat="1" ht="27.95" customHeight="1">
      <c r="A78" s="232" t="s">
        <v>47</v>
      </c>
      <c r="B78" s="233" t="s">
        <v>388</v>
      </c>
      <c r="C78" s="229" t="s">
        <v>181</v>
      </c>
      <c r="D78" s="229">
        <v>7602473</v>
      </c>
      <c r="E78" s="232" t="s">
        <v>853</v>
      </c>
      <c r="F78" s="229" t="s">
        <v>377</v>
      </c>
      <c r="G78" s="229"/>
      <c r="H78" s="229" t="s">
        <v>362</v>
      </c>
      <c r="I78" s="229" t="s">
        <v>389</v>
      </c>
      <c r="J78" s="262">
        <v>40560</v>
      </c>
      <c r="K78" s="262"/>
      <c r="L78" s="262"/>
      <c r="M78" s="262">
        <v>40560</v>
      </c>
      <c r="N78" s="262"/>
      <c r="O78" s="262">
        <v>23383.046999999999</v>
      </c>
      <c r="P78" s="262"/>
      <c r="Q78" s="262"/>
      <c r="R78" s="262">
        <v>23383.046999999999</v>
      </c>
      <c r="S78" s="262"/>
      <c r="T78" s="262">
        <v>36100</v>
      </c>
      <c r="U78" s="262">
        <v>36100</v>
      </c>
      <c r="V78" s="262">
        <v>0</v>
      </c>
      <c r="W78" s="262">
        <v>0</v>
      </c>
      <c r="X78" s="262">
        <v>23383.046999999999</v>
      </c>
      <c r="Y78" s="262">
        <v>23383.046999999999</v>
      </c>
      <c r="Z78" s="262">
        <v>12716.953000000001</v>
      </c>
      <c r="AA78" s="262">
        <v>12716.953000000001</v>
      </c>
      <c r="AB78" s="262"/>
      <c r="AC78" s="262"/>
      <c r="AD78" s="262">
        <v>12700</v>
      </c>
      <c r="AE78" s="262">
        <v>12700</v>
      </c>
      <c r="AF78" s="262"/>
      <c r="AG78" s="262"/>
      <c r="AH78" s="262"/>
      <c r="AI78" s="262"/>
      <c r="AJ78" s="262">
        <v>12700</v>
      </c>
      <c r="AK78" s="262"/>
    </row>
    <row r="79" spans="1:37" s="248" customFormat="1" ht="27.95" customHeight="1">
      <c r="A79" s="227">
        <v>10</v>
      </c>
      <c r="B79" s="247" t="s">
        <v>366</v>
      </c>
      <c r="C79" s="227"/>
      <c r="D79" s="227"/>
      <c r="E79" s="227"/>
      <c r="F79" s="227"/>
      <c r="G79" s="227"/>
      <c r="H79" s="227"/>
      <c r="I79" s="227"/>
      <c r="J79" s="478">
        <v>53247</v>
      </c>
      <c r="K79" s="478">
        <v>0</v>
      </c>
      <c r="L79" s="478">
        <v>0</v>
      </c>
      <c r="M79" s="478">
        <v>53247</v>
      </c>
      <c r="N79" s="478">
        <v>0</v>
      </c>
      <c r="O79" s="478">
        <v>29800</v>
      </c>
      <c r="P79" s="478">
        <v>0</v>
      </c>
      <c r="Q79" s="478">
        <v>0</v>
      </c>
      <c r="R79" s="478">
        <v>29800</v>
      </c>
      <c r="S79" s="478">
        <v>0</v>
      </c>
      <c r="T79" s="478">
        <v>48640</v>
      </c>
      <c r="U79" s="478">
        <v>48640</v>
      </c>
      <c r="V79" s="478">
        <v>0</v>
      </c>
      <c r="W79" s="478">
        <v>0</v>
      </c>
      <c r="X79" s="478">
        <v>29800</v>
      </c>
      <c r="Y79" s="478">
        <v>29800</v>
      </c>
      <c r="Z79" s="478">
        <v>18840</v>
      </c>
      <c r="AA79" s="478">
        <v>18840</v>
      </c>
      <c r="AB79" s="478">
        <v>4000</v>
      </c>
      <c r="AC79" s="478">
        <v>0</v>
      </c>
      <c r="AD79" s="478">
        <v>18840</v>
      </c>
      <c r="AE79" s="478">
        <v>18840</v>
      </c>
      <c r="AF79" s="478">
        <v>4000</v>
      </c>
      <c r="AG79" s="478">
        <v>0</v>
      </c>
      <c r="AH79" s="478">
        <v>0</v>
      </c>
      <c r="AI79" s="478">
        <v>0</v>
      </c>
      <c r="AJ79" s="478">
        <v>18840</v>
      </c>
      <c r="AK79" s="260"/>
    </row>
    <row r="80" spans="1:37" s="223" customFormat="1" ht="27.95" customHeight="1">
      <c r="A80" s="232" t="s">
        <v>47</v>
      </c>
      <c r="B80" s="233" t="s">
        <v>809</v>
      </c>
      <c r="C80" s="229" t="s">
        <v>366</v>
      </c>
      <c r="D80" s="229">
        <v>7004686</v>
      </c>
      <c r="E80" s="232" t="s">
        <v>854</v>
      </c>
      <c r="F80" s="229" t="s">
        <v>369</v>
      </c>
      <c r="G80" s="229"/>
      <c r="H80" s="229" t="s">
        <v>362</v>
      </c>
      <c r="I80" s="229" t="s">
        <v>531</v>
      </c>
      <c r="J80" s="262">
        <v>32978</v>
      </c>
      <c r="K80" s="262"/>
      <c r="L80" s="262"/>
      <c r="M80" s="262">
        <v>32978</v>
      </c>
      <c r="N80" s="262"/>
      <c r="O80" s="262">
        <v>17000</v>
      </c>
      <c r="P80" s="262"/>
      <c r="Q80" s="262"/>
      <c r="R80" s="262">
        <v>17000</v>
      </c>
      <c r="S80" s="262"/>
      <c r="T80" s="262">
        <v>28450</v>
      </c>
      <c r="U80" s="262">
        <v>28450</v>
      </c>
      <c r="V80" s="262">
        <v>0</v>
      </c>
      <c r="W80" s="262">
        <v>0</v>
      </c>
      <c r="X80" s="262">
        <v>17000</v>
      </c>
      <c r="Y80" s="262">
        <v>17000</v>
      </c>
      <c r="Z80" s="262">
        <v>11450</v>
      </c>
      <c r="AA80" s="262">
        <v>11450</v>
      </c>
      <c r="AB80" s="262"/>
      <c r="AC80" s="262"/>
      <c r="AD80" s="262">
        <v>11450</v>
      </c>
      <c r="AE80" s="262">
        <v>11450</v>
      </c>
      <c r="AF80" s="262"/>
      <c r="AG80" s="262"/>
      <c r="AH80" s="262"/>
      <c r="AI80" s="262"/>
      <c r="AJ80" s="262">
        <v>11450</v>
      </c>
      <c r="AK80" s="263"/>
    </row>
    <row r="81" spans="1:37" s="223" customFormat="1" ht="36.75" customHeight="1">
      <c r="A81" s="232" t="s">
        <v>47</v>
      </c>
      <c r="B81" s="233" t="s">
        <v>810</v>
      </c>
      <c r="C81" s="229" t="s">
        <v>366</v>
      </c>
      <c r="D81" s="229">
        <v>7004686</v>
      </c>
      <c r="E81" s="232" t="s">
        <v>854</v>
      </c>
      <c r="F81" s="229" t="s">
        <v>367</v>
      </c>
      <c r="G81" s="229"/>
      <c r="H81" s="229" t="s">
        <v>362</v>
      </c>
      <c r="I81" s="229" t="s">
        <v>855</v>
      </c>
      <c r="J81" s="262">
        <v>15727</v>
      </c>
      <c r="K81" s="262"/>
      <c r="L81" s="262"/>
      <c r="M81" s="262">
        <v>15727</v>
      </c>
      <c r="N81" s="262"/>
      <c r="O81" s="262">
        <v>12800</v>
      </c>
      <c r="P81" s="262"/>
      <c r="Q81" s="262"/>
      <c r="R81" s="262">
        <v>12800</v>
      </c>
      <c r="S81" s="262"/>
      <c r="T81" s="262">
        <v>15690</v>
      </c>
      <c r="U81" s="262">
        <v>15690</v>
      </c>
      <c r="V81" s="262">
        <v>0</v>
      </c>
      <c r="W81" s="262">
        <v>0</v>
      </c>
      <c r="X81" s="262">
        <v>12800</v>
      </c>
      <c r="Y81" s="262">
        <v>12800</v>
      </c>
      <c r="Z81" s="262">
        <v>2890</v>
      </c>
      <c r="AA81" s="262">
        <v>2890</v>
      </c>
      <c r="AB81" s="262"/>
      <c r="AC81" s="262"/>
      <c r="AD81" s="262">
        <v>2890</v>
      </c>
      <c r="AE81" s="262">
        <v>2890</v>
      </c>
      <c r="AF81" s="262"/>
      <c r="AG81" s="262"/>
      <c r="AH81" s="262"/>
      <c r="AI81" s="262"/>
      <c r="AJ81" s="262">
        <v>2890</v>
      </c>
      <c r="AK81" s="263"/>
    </row>
    <row r="82" spans="1:37" s="223" customFormat="1" ht="30" customHeight="1">
      <c r="A82" s="232" t="s">
        <v>47</v>
      </c>
      <c r="B82" s="233" t="s">
        <v>811</v>
      </c>
      <c r="C82" s="229" t="s">
        <v>856</v>
      </c>
      <c r="D82" s="229">
        <v>7004686</v>
      </c>
      <c r="E82" s="232" t="s">
        <v>854</v>
      </c>
      <c r="F82" s="229" t="s">
        <v>369</v>
      </c>
      <c r="G82" s="229"/>
      <c r="H82" s="229" t="s">
        <v>857</v>
      </c>
      <c r="I82" s="229" t="s">
        <v>858</v>
      </c>
      <c r="J82" s="262">
        <v>4542</v>
      </c>
      <c r="K82" s="262"/>
      <c r="L82" s="262"/>
      <c r="M82" s="262">
        <v>4542</v>
      </c>
      <c r="N82" s="262"/>
      <c r="O82" s="262">
        <v>0</v>
      </c>
      <c r="P82" s="262"/>
      <c r="Q82" s="262"/>
      <c r="R82" s="262">
        <v>0</v>
      </c>
      <c r="S82" s="262"/>
      <c r="T82" s="262">
        <v>4500</v>
      </c>
      <c r="U82" s="262">
        <v>4500</v>
      </c>
      <c r="V82" s="262">
        <v>0</v>
      </c>
      <c r="W82" s="262">
        <v>0</v>
      </c>
      <c r="X82" s="262">
        <v>0</v>
      </c>
      <c r="Y82" s="262">
        <v>0</v>
      </c>
      <c r="Z82" s="262">
        <v>4500</v>
      </c>
      <c r="AA82" s="262">
        <v>4500</v>
      </c>
      <c r="AB82" s="262">
        <v>4000</v>
      </c>
      <c r="AC82" s="262"/>
      <c r="AD82" s="262">
        <v>4500</v>
      </c>
      <c r="AE82" s="262">
        <v>4500</v>
      </c>
      <c r="AF82" s="262">
        <v>4000</v>
      </c>
      <c r="AG82" s="262"/>
      <c r="AH82" s="262"/>
      <c r="AI82" s="262"/>
      <c r="AJ82" s="262">
        <v>4500</v>
      </c>
      <c r="AK82" s="262"/>
    </row>
    <row r="83" spans="1:37" s="248" customFormat="1" ht="26.25" customHeight="1">
      <c r="A83" s="227">
        <v>11</v>
      </c>
      <c r="B83" s="247" t="s">
        <v>812</v>
      </c>
      <c r="C83" s="227"/>
      <c r="D83" s="227"/>
      <c r="E83" s="484"/>
      <c r="F83" s="227"/>
      <c r="G83" s="227"/>
      <c r="H83" s="227"/>
      <c r="I83" s="227"/>
      <c r="J83" s="478">
        <v>8854</v>
      </c>
      <c r="K83" s="478">
        <v>0</v>
      </c>
      <c r="L83" s="478">
        <v>0</v>
      </c>
      <c r="M83" s="478">
        <v>8854</v>
      </c>
      <c r="N83" s="478">
        <v>0</v>
      </c>
      <c r="O83" s="478">
        <v>3500</v>
      </c>
      <c r="P83" s="478">
        <v>0</v>
      </c>
      <c r="Q83" s="478">
        <v>0</v>
      </c>
      <c r="R83" s="478">
        <v>3500</v>
      </c>
      <c r="S83" s="478">
        <v>0</v>
      </c>
      <c r="T83" s="478">
        <v>7960</v>
      </c>
      <c r="U83" s="478">
        <v>7960</v>
      </c>
      <c r="V83" s="478">
        <v>0</v>
      </c>
      <c r="W83" s="478">
        <v>0</v>
      </c>
      <c r="X83" s="478">
        <v>3500</v>
      </c>
      <c r="Y83" s="478">
        <v>3500</v>
      </c>
      <c r="Z83" s="478">
        <v>4460</v>
      </c>
      <c r="AA83" s="478">
        <v>4460</v>
      </c>
      <c r="AB83" s="478">
        <v>0</v>
      </c>
      <c r="AC83" s="478">
        <v>0</v>
      </c>
      <c r="AD83" s="478">
        <v>4460</v>
      </c>
      <c r="AE83" s="478">
        <v>4460</v>
      </c>
      <c r="AF83" s="478">
        <v>0</v>
      </c>
      <c r="AG83" s="478">
        <v>0</v>
      </c>
      <c r="AH83" s="478">
        <v>0</v>
      </c>
      <c r="AI83" s="478">
        <v>0</v>
      </c>
      <c r="AJ83" s="478">
        <v>4460</v>
      </c>
      <c r="AK83" s="478"/>
    </row>
    <row r="84" spans="1:37" s="223" customFormat="1" ht="27.95" customHeight="1">
      <c r="A84" s="232" t="s">
        <v>47</v>
      </c>
      <c r="B84" s="233" t="s">
        <v>813</v>
      </c>
      <c r="C84" s="229" t="s">
        <v>812</v>
      </c>
      <c r="D84" s="229">
        <v>7608767</v>
      </c>
      <c r="E84" s="229">
        <v>261</v>
      </c>
      <c r="F84" s="229" t="s">
        <v>367</v>
      </c>
      <c r="G84" s="229"/>
      <c r="H84" s="229" t="s">
        <v>362</v>
      </c>
      <c r="I84" s="229" t="s">
        <v>859</v>
      </c>
      <c r="J84" s="262">
        <v>8854</v>
      </c>
      <c r="K84" s="262"/>
      <c r="L84" s="262"/>
      <c r="M84" s="262">
        <v>8854</v>
      </c>
      <c r="N84" s="262"/>
      <c r="O84" s="262">
        <v>3500</v>
      </c>
      <c r="P84" s="262"/>
      <c r="Q84" s="262"/>
      <c r="R84" s="262">
        <v>3500</v>
      </c>
      <c r="S84" s="262"/>
      <c r="T84" s="262">
        <v>7960</v>
      </c>
      <c r="U84" s="262">
        <v>7960</v>
      </c>
      <c r="V84" s="262">
        <v>0</v>
      </c>
      <c r="W84" s="262">
        <v>0</v>
      </c>
      <c r="X84" s="262">
        <v>3500</v>
      </c>
      <c r="Y84" s="262">
        <v>3500</v>
      </c>
      <c r="Z84" s="262">
        <v>4460</v>
      </c>
      <c r="AA84" s="262">
        <v>4460</v>
      </c>
      <c r="AB84" s="262"/>
      <c r="AC84" s="262"/>
      <c r="AD84" s="262">
        <v>4460</v>
      </c>
      <c r="AE84" s="262">
        <v>4460</v>
      </c>
      <c r="AF84" s="262"/>
      <c r="AG84" s="262"/>
      <c r="AH84" s="262"/>
      <c r="AI84" s="262"/>
      <c r="AJ84" s="262">
        <v>4460</v>
      </c>
      <c r="AK84" s="262"/>
    </row>
    <row r="85" spans="1:37" s="248" customFormat="1" ht="22.5" customHeight="1">
      <c r="A85" s="227">
        <v>12</v>
      </c>
      <c r="B85" s="247" t="s">
        <v>627</v>
      </c>
      <c r="C85" s="227"/>
      <c r="D85" s="227"/>
      <c r="E85" s="227"/>
      <c r="F85" s="227"/>
      <c r="G85" s="227"/>
      <c r="H85" s="227"/>
      <c r="I85" s="227"/>
      <c r="J85" s="478">
        <v>60800</v>
      </c>
      <c r="K85" s="478">
        <v>0</v>
      </c>
      <c r="L85" s="478">
        <v>0</v>
      </c>
      <c r="M85" s="478">
        <v>60800</v>
      </c>
      <c r="N85" s="478">
        <v>0</v>
      </c>
      <c r="O85" s="478">
        <v>26087.41</v>
      </c>
      <c r="P85" s="478">
        <v>0</v>
      </c>
      <c r="Q85" s="478">
        <v>0</v>
      </c>
      <c r="R85" s="478">
        <v>26087.41</v>
      </c>
      <c r="S85" s="478">
        <v>0</v>
      </c>
      <c r="T85" s="478">
        <v>54500</v>
      </c>
      <c r="U85" s="478">
        <v>54500</v>
      </c>
      <c r="V85" s="478">
        <v>0</v>
      </c>
      <c r="W85" s="478">
        <v>0</v>
      </c>
      <c r="X85" s="478">
        <v>26087.41</v>
      </c>
      <c r="Y85" s="478">
        <v>26087.41</v>
      </c>
      <c r="Z85" s="478">
        <v>28412.59</v>
      </c>
      <c r="AA85" s="478">
        <v>28412.59</v>
      </c>
      <c r="AB85" s="478">
        <v>0</v>
      </c>
      <c r="AC85" s="478">
        <v>0</v>
      </c>
      <c r="AD85" s="478">
        <v>15000</v>
      </c>
      <c r="AE85" s="478">
        <v>15000</v>
      </c>
      <c r="AF85" s="478">
        <v>0</v>
      </c>
      <c r="AG85" s="478">
        <v>0</v>
      </c>
      <c r="AH85" s="478">
        <v>0</v>
      </c>
      <c r="AI85" s="478">
        <v>0</v>
      </c>
      <c r="AJ85" s="478">
        <v>15000</v>
      </c>
      <c r="AK85" s="260"/>
    </row>
    <row r="86" spans="1:37" s="223" customFormat="1" ht="27.95" customHeight="1">
      <c r="A86" s="232" t="s">
        <v>47</v>
      </c>
      <c r="B86" s="233" t="s">
        <v>370</v>
      </c>
      <c r="C86" s="229" t="s">
        <v>410</v>
      </c>
      <c r="D86" s="229">
        <v>7627097</v>
      </c>
      <c r="E86" s="229">
        <v>103</v>
      </c>
      <c r="F86" s="229" t="s">
        <v>838</v>
      </c>
      <c r="G86" s="229"/>
      <c r="H86" s="229" t="s">
        <v>362</v>
      </c>
      <c r="I86" s="229" t="s">
        <v>371</v>
      </c>
      <c r="J86" s="262">
        <v>60800</v>
      </c>
      <c r="K86" s="262"/>
      <c r="L86" s="262"/>
      <c r="M86" s="262">
        <v>60800</v>
      </c>
      <c r="N86" s="262"/>
      <c r="O86" s="262">
        <v>26087.41</v>
      </c>
      <c r="P86" s="262"/>
      <c r="Q86" s="262"/>
      <c r="R86" s="262">
        <v>26087.41</v>
      </c>
      <c r="S86" s="262"/>
      <c r="T86" s="262">
        <v>54500</v>
      </c>
      <c r="U86" s="262">
        <v>54500</v>
      </c>
      <c r="V86" s="262">
        <v>0</v>
      </c>
      <c r="W86" s="262">
        <v>0</v>
      </c>
      <c r="X86" s="262">
        <v>26087.41</v>
      </c>
      <c r="Y86" s="262">
        <v>26087.41</v>
      </c>
      <c r="Z86" s="262">
        <v>28412.59</v>
      </c>
      <c r="AA86" s="262">
        <v>28412.59</v>
      </c>
      <c r="AB86" s="262"/>
      <c r="AC86" s="262"/>
      <c r="AD86" s="262">
        <v>15000</v>
      </c>
      <c r="AE86" s="262">
        <v>15000</v>
      </c>
      <c r="AF86" s="262"/>
      <c r="AG86" s="262"/>
      <c r="AH86" s="262"/>
      <c r="AI86" s="262"/>
      <c r="AJ86" s="262">
        <v>15000</v>
      </c>
      <c r="AK86" s="262"/>
    </row>
    <row r="87" spans="1:37" s="248" customFormat="1" ht="18" customHeight="1">
      <c r="A87" s="227">
        <v>13</v>
      </c>
      <c r="B87" s="247" t="s">
        <v>803</v>
      </c>
      <c r="C87" s="227"/>
      <c r="D87" s="227"/>
      <c r="E87" s="227"/>
      <c r="F87" s="227"/>
      <c r="G87" s="227"/>
      <c r="H87" s="227"/>
      <c r="I87" s="227"/>
      <c r="J87" s="478">
        <v>528013</v>
      </c>
      <c r="K87" s="478">
        <v>0</v>
      </c>
      <c r="L87" s="478">
        <v>0</v>
      </c>
      <c r="M87" s="478">
        <v>528013</v>
      </c>
      <c r="N87" s="478">
        <v>0</v>
      </c>
      <c r="O87" s="478">
        <v>0</v>
      </c>
      <c r="P87" s="478">
        <v>0</v>
      </c>
      <c r="Q87" s="478">
        <v>0</v>
      </c>
      <c r="R87" s="478">
        <v>0</v>
      </c>
      <c r="S87" s="478">
        <v>0</v>
      </c>
      <c r="T87" s="478">
        <v>105000</v>
      </c>
      <c r="U87" s="478">
        <v>105000</v>
      </c>
      <c r="V87" s="478">
        <v>0</v>
      </c>
      <c r="W87" s="478">
        <v>0</v>
      </c>
      <c r="X87" s="478">
        <v>0</v>
      </c>
      <c r="Y87" s="478">
        <v>0</v>
      </c>
      <c r="Z87" s="478">
        <v>105000</v>
      </c>
      <c r="AA87" s="478">
        <v>105000</v>
      </c>
      <c r="AB87" s="478">
        <v>250</v>
      </c>
      <c r="AC87" s="478">
        <v>0</v>
      </c>
      <c r="AD87" s="478">
        <v>65000</v>
      </c>
      <c r="AE87" s="478">
        <v>65000</v>
      </c>
      <c r="AF87" s="478">
        <v>250</v>
      </c>
      <c r="AG87" s="478">
        <v>0</v>
      </c>
      <c r="AH87" s="478">
        <v>0</v>
      </c>
      <c r="AI87" s="478">
        <v>0</v>
      </c>
      <c r="AJ87" s="478">
        <v>65000</v>
      </c>
      <c r="AK87" s="260"/>
    </row>
    <row r="88" spans="1:37" s="223" customFormat="1" ht="54" customHeight="1">
      <c r="A88" s="232" t="s">
        <v>47</v>
      </c>
      <c r="B88" s="233" t="s">
        <v>804</v>
      </c>
      <c r="C88" s="229" t="s">
        <v>803</v>
      </c>
      <c r="D88" s="229">
        <v>7747419</v>
      </c>
      <c r="E88" s="229">
        <v>312</v>
      </c>
      <c r="F88" s="229" t="s">
        <v>361</v>
      </c>
      <c r="G88" s="229"/>
      <c r="H88" s="229" t="s">
        <v>857</v>
      </c>
      <c r="I88" s="229" t="s">
        <v>860</v>
      </c>
      <c r="J88" s="262">
        <v>108937</v>
      </c>
      <c r="K88" s="262"/>
      <c r="L88" s="262"/>
      <c r="M88" s="262">
        <v>108937</v>
      </c>
      <c r="N88" s="262"/>
      <c r="O88" s="262">
        <v>0</v>
      </c>
      <c r="P88" s="262"/>
      <c r="Q88" s="262"/>
      <c r="R88" s="262">
        <v>0</v>
      </c>
      <c r="S88" s="262"/>
      <c r="T88" s="262">
        <v>40000</v>
      </c>
      <c r="U88" s="262">
        <v>40000</v>
      </c>
      <c r="V88" s="262"/>
      <c r="W88" s="262"/>
      <c r="X88" s="262">
        <v>0</v>
      </c>
      <c r="Y88" s="262">
        <v>0</v>
      </c>
      <c r="Z88" s="262">
        <v>40000</v>
      </c>
      <c r="AA88" s="262">
        <v>40000</v>
      </c>
      <c r="AB88" s="262">
        <v>70</v>
      </c>
      <c r="AC88" s="262"/>
      <c r="AD88" s="262">
        <v>20000</v>
      </c>
      <c r="AE88" s="262">
        <v>20000</v>
      </c>
      <c r="AF88" s="262">
        <v>70</v>
      </c>
      <c r="AG88" s="262"/>
      <c r="AH88" s="262"/>
      <c r="AI88" s="262"/>
      <c r="AJ88" s="262">
        <v>20000</v>
      </c>
      <c r="AK88" s="262"/>
    </row>
    <row r="89" spans="1:37" s="223" customFormat="1" ht="51">
      <c r="A89" s="232" t="s">
        <v>47</v>
      </c>
      <c r="B89" s="233" t="s">
        <v>805</v>
      </c>
      <c r="C89" s="229" t="s">
        <v>803</v>
      </c>
      <c r="D89" s="229">
        <v>7747421</v>
      </c>
      <c r="E89" s="229">
        <v>312</v>
      </c>
      <c r="F89" s="229" t="s">
        <v>361</v>
      </c>
      <c r="G89" s="229"/>
      <c r="H89" s="229" t="s">
        <v>857</v>
      </c>
      <c r="I89" s="229" t="s">
        <v>861</v>
      </c>
      <c r="J89" s="262">
        <v>383993</v>
      </c>
      <c r="K89" s="262"/>
      <c r="L89" s="262"/>
      <c r="M89" s="262">
        <v>383993</v>
      </c>
      <c r="N89" s="262"/>
      <c r="O89" s="262">
        <v>0</v>
      </c>
      <c r="P89" s="262"/>
      <c r="Q89" s="262"/>
      <c r="R89" s="262">
        <v>0</v>
      </c>
      <c r="S89" s="262"/>
      <c r="T89" s="262">
        <v>50000</v>
      </c>
      <c r="U89" s="262">
        <v>50000</v>
      </c>
      <c r="V89" s="262"/>
      <c r="W89" s="262"/>
      <c r="X89" s="262">
        <v>0</v>
      </c>
      <c r="Y89" s="262">
        <v>0</v>
      </c>
      <c r="Z89" s="262">
        <v>50000</v>
      </c>
      <c r="AA89" s="262">
        <v>50000</v>
      </c>
      <c r="AB89" s="262">
        <v>110</v>
      </c>
      <c r="AC89" s="262"/>
      <c r="AD89" s="262">
        <v>30000</v>
      </c>
      <c r="AE89" s="262">
        <v>30000</v>
      </c>
      <c r="AF89" s="262">
        <v>110</v>
      </c>
      <c r="AG89" s="262"/>
      <c r="AH89" s="262"/>
      <c r="AI89" s="262"/>
      <c r="AJ89" s="262">
        <v>30000</v>
      </c>
      <c r="AK89" s="262"/>
    </row>
    <row r="90" spans="1:37" s="223" customFormat="1" ht="51">
      <c r="A90" s="232" t="s">
        <v>47</v>
      </c>
      <c r="B90" s="233" t="s">
        <v>806</v>
      </c>
      <c r="C90" s="229" t="s">
        <v>803</v>
      </c>
      <c r="D90" s="229">
        <v>7747420</v>
      </c>
      <c r="E90" s="229">
        <v>312</v>
      </c>
      <c r="F90" s="229" t="s">
        <v>361</v>
      </c>
      <c r="G90" s="229"/>
      <c r="H90" s="229" t="s">
        <v>857</v>
      </c>
      <c r="I90" s="229" t="s">
        <v>862</v>
      </c>
      <c r="J90" s="262">
        <v>35083</v>
      </c>
      <c r="K90" s="262"/>
      <c r="L90" s="262"/>
      <c r="M90" s="262">
        <v>35083</v>
      </c>
      <c r="N90" s="262"/>
      <c r="O90" s="262">
        <v>0</v>
      </c>
      <c r="P90" s="262"/>
      <c r="Q90" s="262"/>
      <c r="R90" s="262">
        <v>0</v>
      </c>
      <c r="S90" s="262"/>
      <c r="T90" s="262">
        <v>15000</v>
      </c>
      <c r="U90" s="262">
        <v>15000</v>
      </c>
      <c r="V90" s="262"/>
      <c r="W90" s="262"/>
      <c r="X90" s="262">
        <v>0</v>
      </c>
      <c r="Y90" s="262">
        <v>0</v>
      </c>
      <c r="Z90" s="262">
        <v>15000</v>
      </c>
      <c r="AA90" s="262">
        <v>15000</v>
      </c>
      <c r="AB90" s="262">
        <v>70</v>
      </c>
      <c r="AC90" s="262"/>
      <c r="AD90" s="262">
        <v>15000</v>
      </c>
      <c r="AE90" s="262">
        <v>15000</v>
      </c>
      <c r="AF90" s="262">
        <v>70</v>
      </c>
      <c r="AG90" s="262"/>
      <c r="AH90" s="262"/>
      <c r="AI90" s="262"/>
      <c r="AJ90" s="262">
        <v>15000</v>
      </c>
      <c r="AK90" s="262"/>
    </row>
    <row r="91" spans="1:37" s="248" customFormat="1" ht="19.5" customHeight="1">
      <c r="A91" s="227">
        <v>14</v>
      </c>
      <c r="B91" s="247" t="s">
        <v>214</v>
      </c>
      <c r="C91" s="227"/>
      <c r="D91" s="227"/>
      <c r="E91" s="227"/>
      <c r="F91" s="227"/>
      <c r="G91" s="227"/>
      <c r="H91" s="227"/>
      <c r="I91" s="227"/>
      <c r="J91" s="478">
        <v>1879</v>
      </c>
      <c r="K91" s="478">
        <v>0</v>
      </c>
      <c r="L91" s="478">
        <v>0</v>
      </c>
      <c r="M91" s="478">
        <v>1879</v>
      </c>
      <c r="N91" s="478">
        <v>0</v>
      </c>
      <c r="O91" s="478">
        <v>0</v>
      </c>
      <c r="P91" s="478">
        <v>0</v>
      </c>
      <c r="Q91" s="478">
        <v>0</v>
      </c>
      <c r="R91" s="478">
        <v>0</v>
      </c>
      <c r="S91" s="478">
        <v>0</v>
      </c>
      <c r="T91" s="478">
        <v>1640</v>
      </c>
      <c r="U91" s="478">
        <v>1640</v>
      </c>
      <c r="V91" s="478">
        <v>0</v>
      </c>
      <c r="W91" s="478">
        <v>0</v>
      </c>
      <c r="X91" s="478">
        <v>0</v>
      </c>
      <c r="Y91" s="478">
        <v>0</v>
      </c>
      <c r="Z91" s="478">
        <v>1640</v>
      </c>
      <c r="AA91" s="478">
        <v>1640</v>
      </c>
      <c r="AB91" s="478">
        <v>0</v>
      </c>
      <c r="AC91" s="478">
        <v>0</v>
      </c>
      <c r="AD91" s="478">
        <v>1640</v>
      </c>
      <c r="AE91" s="478">
        <v>1640</v>
      </c>
      <c r="AF91" s="478">
        <v>0</v>
      </c>
      <c r="AG91" s="478">
        <v>0</v>
      </c>
      <c r="AH91" s="478">
        <v>0</v>
      </c>
      <c r="AI91" s="478">
        <v>0</v>
      </c>
      <c r="AJ91" s="478">
        <v>1640</v>
      </c>
      <c r="AK91" s="260"/>
    </row>
    <row r="92" spans="1:37" s="223" customFormat="1" ht="27.95" customHeight="1">
      <c r="A92" s="232" t="s">
        <v>47</v>
      </c>
      <c r="B92" s="233" t="s">
        <v>797</v>
      </c>
      <c r="C92" s="229" t="s">
        <v>214</v>
      </c>
      <c r="D92" s="229">
        <v>7702224</v>
      </c>
      <c r="E92" s="229">
        <v>351</v>
      </c>
      <c r="F92" s="229" t="s">
        <v>361</v>
      </c>
      <c r="G92" s="229"/>
      <c r="H92" s="229" t="s">
        <v>857</v>
      </c>
      <c r="I92" s="229" t="s">
        <v>863</v>
      </c>
      <c r="J92" s="262">
        <v>1879</v>
      </c>
      <c r="K92" s="262"/>
      <c r="L92" s="262"/>
      <c r="M92" s="262">
        <v>1879</v>
      </c>
      <c r="N92" s="262"/>
      <c r="O92" s="262">
        <v>0</v>
      </c>
      <c r="P92" s="262"/>
      <c r="Q92" s="262"/>
      <c r="R92" s="262">
        <v>0</v>
      </c>
      <c r="S92" s="262"/>
      <c r="T92" s="262">
        <v>1640</v>
      </c>
      <c r="U92" s="262">
        <v>1640</v>
      </c>
      <c r="V92" s="262">
        <v>0</v>
      </c>
      <c r="W92" s="262">
        <v>0</v>
      </c>
      <c r="X92" s="262">
        <v>0</v>
      </c>
      <c r="Y92" s="262">
        <v>0</v>
      </c>
      <c r="Z92" s="262">
        <v>1640</v>
      </c>
      <c r="AA92" s="262">
        <v>1640</v>
      </c>
      <c r="AB92" s="262"/>
      <c r="AC92" s="262"/>
      <c r="AD92" s="262">
        <v>1640</v>
      </c>
      <c r="AE92" s="262">
        <v>1640</v>
      </c>
      <c r="AF92" s="262"/>
      <c r="AG92" s="262"/>
      <c r="AH92" s="262"/>
      <c r="AI92" s="262"/>
      <c r="AJ92" s="262">
        <v>1640</v>
      </c>
      <c r="AK92" s="262"/>
    </row>
    <row r="93" spans="1:37" s="248" customFormat="1" ht="21" customHeight="1">
      <c r="A93" s="227">
        <v>15</v>
      </c>
      <c r="B93" s="247" t="s">
        <v>801</v>
      </c>
      <c r="C93" s="227"/>
      <c r="D93" s="227"/>
      <c r="E93" s="227"/>
      <c r="F93" s="227"/>
      <c r="G93" s="227"/>
      <c r="H93" s="227"/>
      <c r="I93" s="227"/>
      <c r="J93" s="478">
        <v>27419</v>
      </c>
      <c r="K93" s="478">
        <v>0</v>
      </c>
      <c r="L93" s="478">
        <v>0</v>
      </c>
      <c r="M93" s="478">
        <v>27419</v>
      </c>
      <c r="N93" s="478">
        <v>0</v>
      </c>
      <c r="O93" s="478">
        <v>0</v>
      </c>
      <c r="P93" s="478">
        <v>0</v>
      </c>
      <c r="Q93" s="478">
        <v>0</v>
      </c>
      <c r="R93" s="478">
        <v>0</v>
      </c>
      <c r="S93" s="478">
        <v>0</v>
      </c>
      <c r="T93" s="478">
        <v>15000</v>
      </c>
      <c r="U93" s="478">
        <v>15000</v>
      </c>
      <c r="V93" s="478">
        <v>0</v>
      </c>
      <c r="W93" s="478">
        <v>0</v>
      </c>
      <c r="X93" s="478">
        <v>0</v>
      </c>
      <c r="Y93" s="478">
        <v>0</v>
      </c>
      <c r="Z93" s="478">
        <v>15000</v>
      </c>
      <c r="AA93" s="478">
        <v>15000</v>
      </c>
      <c r="AB93" s="478">
        <v>15000</v>
      </c>
      <c r="AC93" s="478">
        <v>0</v>
      </c>
      <c r="AD93" s="478">
        <v>15000</v>
      </c>
      <c r="AE93" s="478">
        <v>15000</v>
      </c>
      <c r="AF93" s="478">
        <v>15000</v>
      </c>
      <c r="AG93" s="478">
        <v>0</v>
      </c>
      <c r="AH93" s="478">
        <v>0</v>
      </c>
      <c r="AI93" s="478">
        <v>0</v>
      </c>
      <c r="AJ93" s="478">
        <v>15000</v>
      </c>
      <c r="AK93" s="260"/>
    </row>
    <row r="94" spans="1:37" s="223" customFormat="1" ht="27.95" customHeight="1">
      <c r="A94" s="232" t="s">
        <v>47</v>
      </c>
      <c r="B94" s="233" t="s">
        <v>802</v>
      </c>
      <c r="C94" s="229" t="s">
        <v>801</v>
      </c>
      <c r="D94" s="229">
        <v>7754026</v>
      </c>
      <c r="E94" s="229">
        <v>261</v>
      </c>
      <c r="F94" s="229" t="s">
        <v>361</v>
      </c>
      <c r="G94" s="229"/>
      <c r="H94" s="229" t="s">
        <v>857</v>
      </c>
      <c r="I94" s="229" t="s">
        <v>864</v>
      </c>
      <c r="J94" s="262">
        <v>27419</v>
      </c>
      <c r="K94" s="262"/>
      <c r="L94" s="262"/>
      <c r="M94" s="262">
        <v>27419</v>
      </c>
      <c r="N94" s="262"/>
      <c r="O94" s="262">
        <v>0</v>
      </c>
      <c r="P94" s="262"/>
      <c r="Q94" s="262"/>
      <c r="R94" s="262">
        <v>0</v>
      </c>
      <c r="S94" s="262"/>
      <c r="T94" s="262">
        <v>15000</v>
      </c>
      <c r="U94" s="262">
        <v>15000</v>
      </c>
      <c r="V94" s="262">
        <v>0</v>
      </c>
      <c r="W94" s="262">
        <v>0</v>
      </c>
      <c r="X94" s="262">
        <v>0</v>
      </c>
      <c r="Y94" s="262">
        <v>0</v>
      </c>
      <c r="Z94" s="262">
        <v>15000</v>
      </c>
      <c r="AA94" s="262">
        <v>15000</v>
      </c>
      <c r="AB94" s="262">
        <v>15000</v>
      </c>
      <c r="AC94" s="262"/>
      <c r="AD94" s="262">
        <v>15000</v>
      </c>
      <c r="AE94" s="262">
        <v>15000</v>
      </c>
      <c r="AF94" s="262">
        <v>15000</v>
      </c>
      <c r="AG94" s="262"/>
      <c r="AH94" s="262"/>
      <c r="AI94" s="262"/>
      <c r="AJ94" s="262">
        <v>15000</v>
      </c>
      <c r="AK94" s="262"/>
    </row>
    <row r="95" spans="1:37" s="248" customFormat="1" ht="27.95" customHeight="1">
      <c r="A95" s="227">
        <v>16</v>
      </c>
      <c r="B95" s="247" t="s">
        <v>564</v>
      </c>
      <c r="C95" s="227"/>
      <c r="D95" s="227"/>
      <c r="E95" s="227"/>
      <c r="F95" s="227"/>
      <c r="G95" s="227"/>
      <c r="H95" s="227"/>
      <c r="I95" s="227"/>
      <c r="J95" s="478">
        <v>15008</v>
      </c>
      <c r="K95" s="478">
        <v>0</v>
      </c>
      <c r="L95" s="478">
        <v>0</v>
      </c>
      <c r="M95" s="478">
        <v>15008</v>
      </c>
      <c r="N95" s="478">
        <v>0</v>
      </c>
      <c r="O95" s="478">
        <v>0</v>
      </c>
      <c r="P95" s="478">
        <v>0</v>
      </c>
      <c r="Q95" s="478">
        <v>0</v>
      </c>
      <c r="R95" s="478">
        <v>0</v>
      </c>
      <c r="S95" s="478">
        <v>0</v>
      </c>
      <c r="T95" s="478">
        <v>13500</v>
      </c>
      <c r="U95" s="478">
        <v>13500</v>
      </c>
      <c r="V95" s="478">
        <v>0</v>
      </c>
      <c r="W95" s="478">
        <v>0</v>
      </c>
      <c r="X95" s="478">
        <v>0</v>
      </c>
      <c r="Y95" s="478">
        <v>0</v>
      </c>
      <c r="Z95" s="478">
        <v>13500</v>
      </c>
      <c r="AA95" s="478">
        <v>13500</v>
      </c>
      <c r="AB95" s="478">
        <v>4000</v>
      </c>
      <c r="AC95" s="478">
        <v>0</v>
      </c>
      <c r="AD95" s="478">
        <v>13500</v>
      </c>
      <c r="AE95" s="478">
        <v>13500</v>
      </c>
      <c r="AF95" s="478">
        <v>4000</v>
      </c>
      <c r="AG95" s="478">
        <v>0</v>
      </c>
      <c r="AH95" s="478">
        <v>0</v>
      </c>
      <c r="AI95" s="478">
        <v>0</v>
      </c>
      <c r="AJ95" s="478">
        <v>13500</v>
      </c>
      <c r="AK95" s="260"/>
    </row>
    <row r="96" spans="1:37" s="223" customFormat="1" ht="27.95" customHeight="1">
      <c r="A96" s="232" t="s">
        <v>47</v>
      </c>
      <c r="B96" s="233" t="s">
        <v>800</v>
      </c>
      <c r="C96" s="229" t="s">
        <v>849</v>
      </c>
      <c r="D96" s="229">
        <v>7565775</v>
      </c>
      <c r="E96" s="229">
        <v>283</v>
      </c>
      <c r="F96" s="229" t="s">
        <v>361</v>
      </c>
      <c r="G96" s="229"/>
      <c r="H96" s="229" t="s">
        <v>857</v>
      </c>
      <c r="I96" s="229" t="s">
        <v>865</v>
      </c>
      <c r="J96" s="262">
        <v>15008</v>
      </c>
      <c r="K96" s="262"/>
      <c r="L96" s="262"/>
      <c r="M96" s="262">
        <v>15008</v>
      </c>
      <c r="N96" s="262"/>
      <c r="O96" s="262">
        <v>0</v>
      </c>
      <c r="P96" s="262"/>
      <c r="Q96" s="262"/>
      <c r="R96" s="262">
        <v>0</v>
      </c>
      <c r="S96" s="262"/>
      <c r="T96" s="262">
        <v>13500</v>
      </c>
      <c r="U96" s="262">
        <v>13500</v>
      </c>
      <c r="V96" s="262">
        <v>0</v>
      </c>
      <c r="W96" s="262">
        <v>0</v>
      </c>
      <c r="X96" s="262">
        <v>0</v>
      </c>
      <c r="Y96" s="262">
        <v>0</v>
      </c>
      <c r="Z96" s="262">
        <v>13500</v>
      </c>
      <c r="AA96" s="262">
        <v>13500</v>
      </c>
      <c r="AB96" s="262">
        <v>4000</v>
      </c>
      <c r="AC96" s="262"/>
      <c r="AD96" s="262">
        <v>13500</v>
      </c>
      <c r="AE96" s="262">
        <v>13500</v>
      </c>
      <c r="AF96" s="262">
        <v>4000</v>
      </c>
      <c r="AG96" s="262"/>
      <c r="AH96" s="262"/>
      <c r="AI96" s="262"/>
      <c r="AJ96" s="262">
        <v>13500</v>
      </c>
      <c r="AK96" s="262"/>
    </row>
    <row r="97" spans="1:37" s="248" customFormat="1" ht="27.95" customHeight="1">
      <c r="A97" s="227">
        <v>17</v>
      </c>
      <c r="B97" s="247" t="s">
        <v>866</v>
      </c>
      <c r="C97" s="227"/>
      <c r="D97" s="227"/>
      <c r="E97" s="227"/>
      <c r="F97" s="227"/>
      <c r="G97" s="227"/>
      <c r="H97" s="227"/>
      <c r="I97" s="227"/>
      <c r="J97" s="478">
        <v>4718</v>
      </c>
      <c r="K97" s="478">
        <v>0</v>
      </c>
      <c r="L97" s="478">
        <v>0</v>
      </c>
      <c r="M97" s="478">
        <v>4718</v>
      </c>
      <c r="N97" s="478">
        <v>0</v>
      </c>
      <c r="O97" s="478">
        <v>0</v>
      </c>
      <c r="P97" s="478">
        <v>0</v>
      </c>
      <c r="Q97" s="478">
        <v>0</v>
      </c>
      <c r="R97" s="478">
        <v>0</v>
      </c>
      <c r="S97" s="478">
        <v>0</v>
      </c>
      <c r="T97" s="478">
        <v>4700</v>
      </c>
      <c r="U97" s="478">
        <v>4700</v>
      </c>
      <c r="V97" s="478">
        <v>0</v>
      </c>
      <c r="W97" s="478">
        <v>0</v>
      </c>
      <c r="X97" s="478">
        <v>0</v>
      </c>
      <c r="Y97" s="478">
        <v>0</v>
      </c>
      <c r="Z97" s="478">
        <v>4700</v>
      </c>
      <c r="AA97" s="478">
        <v>4700</v>
      </c>
      <c r="AB97" s="478">
        <v>0</v>
      </c>
      <c r="AC97" s="478">
        <v>0</v>
      </c>
      <c r="AD97" s="478">
        <v>4700</v>
      </c>
      <c r="AE97" s="478">
        <v>4700</v>
      </c>
      <c r="AF97" s="478">
        <v>0</v>
      </c>
      <c r="AG97" s="478">
        <v>0</v>
      </c>
      <c r="AH97" s="478">
        <v>0</v>
      </c>
      <c r="AI97" s="478">
        <v>0</v>
      </c>
      <c r="AJ97" s="478">
        <v>4700</v>
      </c>
      <c r="AK97" s="260"/>
    </row>
    <row r="98" spans="1:37" s="223" customFormat="1" ht="27.95" customHeight="1">
      <c r="A98" s="232" t="s">
        <v>47</v>
      </c>
      <c r="B98" s="233" t="s">
        <v>867</v>
      </c>
      <c r="C98" s="229" t="s">
        <v>866</v>
      </c>
      <c r="D98" s="229">
        <v>7777176</v>
      </c>
      <c r="E98" s="229">
        <v>191</v>
      </c>
      <c r="F98" s="229" t="s">
        <v>361</v>
      </c>
      <c r="G98" s="229"/>
      <c r="H98" s="229" t="s">
        <v>857</v>
      </c>
      <c r="I98" s="229" t="s">
        <v>868</v>
      </c>
      <c r="J98" s="262">
        <v>4718</v>
      </c>
      <c r="K98" s="262"/>
      <c r="L98" s="262"/>
      <c r="M98" s="262">
        <v>4718</v>
      </c>
      <c r="N98" s="262"/>
      <c r="O98" s="262">
        <v>0</v>
      </c>
      <c r="P98" s="262"/>
      <c r="Q98" s="262"/>
      <c r="R98" s="262">
        <v>0</v>
      </c>
      <c r="S98" s="262"/>
      <c r="T98" s="262">
        <v>4700</v>
      </c>
      <c r="U98" s="262">
        <v>4700</v>
      </c>
      <c r="V98" s="262">
        <v>0</v>
      </c>
      <c r="W98" s="262">
        <v>0</v>
      </c>
      <c r="X98" s="262">
        <v>0</v>
      </c>
      <c r="Y98" s="262">
        <v>0</v>
      </c>
      <c r="Z98" s="262">
        <v>4700</v>
      </c>
      <c r="AA98" s="262">
        <v>4700</v>
      </c>
      <c r="AB98" s="262"/>
      <c r="AC98" s="262"/>
      <c r="AD98" s="262">
        <v>4700</v>
      </c>
      <c r="AE98" s="262">
        <v>4700</v>
      </c>
      <c r="AF98" s="262"/>
      <c r="AG98" s="262"/>
      <c r="AH98" s="262"/>
      <c r="AI98" s="262"/>
      <c r="AJ98" s="262">
        <v>4700</v>
      </c>
      <c r="AK98" s="262"/>
    </row>
    <row r="99" spans="1:37" s="248" customFormat="1" ht="27.95" customHeight="1">
      <c r="A99" s="227">
        <v>18</v>
      </c>
      <c r="B99" s="247" t="s">
        <v>795</v>
      </c>
      <c r="C99" s="227"/>
      <c r="D99" s="227"/>
      <c r="E99" s="227"/>
      <c r="F99" s="227"/>
      <c r="G99" s="227"/>
      <c r="H99" s="227"/>
      <c r="I99" s="227"/>
      <c r="J99" s="478">
        <v>25000</v>
      </c>
      <c r="K99" s="478">
        <v>0</v>
      </c>
      <c r="L99" s="478">
        <v>0</v>
      </c>
      <c r="M99" s="478">
        <v>25000</v>
      </c>
      <c r="N99" s="478">
        <v>0</v>
      </c>
      <c r="O99" s="478">
        <v>0</v>
      </c>
      <c r="P99" s="478">
        <v>0</v>
      </c>
      <c r="Q99" s="478">
        <v>0</v>
      </c>
      <c r="R99" s="478">
        <v>0</v>
      </c>
      <c r="S99" s="478">
        <v>0</v>
      </c>
      <c r="T99" s="478">
        <v>22500</v>
      </c>
      <c r="U99" s="478">
        <v>22500</v>
      </c>
      <c r="V99" s="478">
        <v>0</v>
      </c>
      <c r="W99" s="478">
        <v>0</v>
      </c>
      <c r="X99" s="478">
        <v>0</v>
      </c>
      <c r="Y99" s="478">
        <v>0</v>
      </c>
      <c r="Z99" s="478">
        <v>22500</v>
      </c>
      <c r="AA99" s="478">
        <v>22500</v>
      </c>
      <c r="AB99" s="478">
        <v>0</v>
      </c>
      <c r="AC99" s="478">
        <v>0</v>
      </c>
      <c r="AD99" s="478">
        <v>10000</v>
      </c>
      <c r="AE99" s="478">
        <v>10000</v>
      </c>
      <c r="AF99" s="478">
        <v>0</v>
      </c>
      <c r="AG99" s="478">
        <v>0</v>
      </c>
      <c r="AH99" s="478">
        <v>0</v>
      </c>
      <c r="AI99" s="478">
        <v>0</v>
      </c>
      <c r="AJ99" s="478">
        <v>10000</v>
      </c>
      <c r="AK99" s="260"/>
    </row>
    <row r="100" spans="1:37" s="223" customFormat="1" ht="34.5" customHeight="1">
      <c r="A100" s="232" t="s">
        <v>47</v>
      </c>
      <c r="B100" s="233" t="s">
        <v>796</v>
      </c>
      <c r="C100" s="229" t="s">
        <v>795</v>
      </c>
      <c r="D100" s="229">
        <v>7603194</v>
      </c>
      <c r="E100" s="229">
        <v>103</v>
      </c>
      <c r="F100" s="229" t="s">
        <v>361</v>
      </c>
      <c r="G100" s="229"/>
      <c r="H100" s="229" t="s">
        <v>857</v>
      </c>
      <c r="I100" s="229" t="s">
        <v>869</v>
      </c>
      <c r="J100" s="262">
        <v>25000</v>
      </c>
      <c r="K100" s="262"/>
      <c r="L100" s="262"/>
      <c r="M100" s="262">
        <v>25000</v>
      </c>
      <c r="N100" s="262"/>
      <c r="O100" s="262">
        <v>0</v>
      </c>
      <c r="P100" s="262"/>
      <c r="Q100" s="262"/>
      <c r="R100" s="262">
        <v>0</v>
      </c>
      <c r="S100" s="262"/>
      <c r="T100" s="262">
        <v>22500</v>
      </c>
      <c r="U100" s="262">
        <v>22500</v>
      </c>
      <c r="V100" s="262">
        <v>0</v>
      </c>
      <c r="W100" s="262">
        <v>0</v>
      </c>
      <c r="X100" s="262">
        <v>0</v>
      </c>
      <c r="Y100" s="262">
        <v>0</v>
      </c>
      <c r="Z100" s="262">
        <v>22500</v>
      </c>
      <c r="AA100" s="262">
        <v>22500</v>
      </c>
      <c r="AB100" s="262"/>
      <c r="AC100" s="262"/>
      <c r="AD100" s="262">
        <v>10000</v>
      </c>
      <c r="AE100" s="262">
        <v>10000</v>
      </c>
      <c r="AF100" s="262"/>
      <c r="AG100" s="262"/>
      <c r="AH100" s="262"/>
      <c r="AI100" s="262"/>
      <c r="AJ100" s="262">
        <v>10000</v>
      </c>
      <c r="AK100" s="263"/>
    </row>
    <row r="101" spans="1:37" s="223" customFormat="1" ht="27.95" customHeight="1">
      <c r="A101" s="227" t="s">
        <v>12</v>
      </c>
      <c r="B101" s="227" t="s">
        <v>533</v>
      </c>
      <c r="C101" s="227"/>
      <c r="D101" s="227"/>
      <c r="E101" s="227"/>
      <c r="F101" s="227"/>
      <c r="G101" s="227"/>
      <c r="H101" s="227"/>
      <c r="I101" s="227"/>
      <c r="J101" s="478">
        <v>0</v>
      </c>
      <c r="K101" s="478">
        <v>0</v>
      </c>
      <c r="L101" s="478">
        <v>0</v>
      </c>
      <c r="M101" s="478">
        <v>0</v>
      </c>
      <c r="N101" s="478">
        <v>0</v>
      </c>
      <c r="O101" s="478">
        <v>479156.96232100006</v>
      </c>
      <c r="P101" s="478">
        <v>0</v>
      </c>
      <c r="Q101" s="478">
        <v>0</v>
      </c>
      <c r="R101" s="478">
        <v>479156.96232100006</v>
      </c>
      <c r="S101" s="478">
        <v>0</v>
      </c>
      <c r="T101" s="478">
        <v>605800</v>
      </c>
      <c r="U101" s="478">
        <v>605800</v>
      </c>
      <c r="V101" s="478">
        <v>0</v>
      </c>
      <c r="W101" s="478">
        <v>0</v>
      </c>
      <c r="X101" s="478">
        <v>523758.40171800012</v>
      </c>
      <c r="Y101" s="478">
        <v>515002.96232100006</v>
      </c>
      <c r="Z101" s="478">
        <v>156420</v>
      </c>
      <c r="AA101" s="478">
        <v>156420</v>
      </c>
      <c r="AB101" s="478">
        <v>0</v>
      </c>
      <c r="AC101" s="478">
        <v>0</v>
      </c>
      <c r="AD101" s="478">
        <v>1094220</v>
      </c>
      <c r="AE101" s="478">
        <v>1080000</v>
      </c>
      <c r="AF101" s="478">
        <v>0</v>
      </c>
      <c r="AG101" s="478">
        <v>0</v>
      </c>
      <c r="AH101" s="478">
        <v>0</v>
      </c>
      <c r="AI101" s="478">
        <v>0</v>
      </c>
      <c r="AJ101" s="478">
        <v>1080000</v>
      </c>
      <c r="AK101" s="260"/>
    </row>
    <row r="102" spans="1:37" s="223" customFormat="1" ht="27.95" customHeight="1">
      <c r="A102" s="227">
        <v>1</v>
      </c>
      <c r="B102" s="239" t="s">
        <v>870</v>
      </c>
      <c r="C102" s="227"/>
      <c r="D102" s="227"/>
      <c r="E102" s="227"/>
      <c r="F102" s="227"/>
      <c r="G102" s="227"/>
      <c r="H102" s="227"/>
      <c r="I102" s="227"/>
      <c r="J102" s="478">
        <v>0</v>
      </c>
      <c r="K102" s="478">
        <v>0</v>
      </c>
      <c r="L102" s="478">
        <v>0</v>
      </c>
      <c r="M102" s="478">
        <v>0</v>
      </c>
      <c r="N102" s="478">
        <v>0</v>
      </c>
      <c r="O102" s="478">
        <v>479156.96232100006</v>
      </c>
      <c r="P102" s="478">
        <v>0</v>
      </c>
      <c r="Q102" s="478">
        <v>0</v>
      </c>
      <c r="R102" s="478">
        <v>479156.96232100006</v>
      </c>
      <c r="S102" s="478">
        <v>0</v>
      </c>
      <c r="T102" s="478">
        <v>605800</v>
      </c>
      <c r="U102" s="478">
        <v>605800</v>
      </c>
      <c r="V102" s="478">
        <v>0</v>
      </c>
      <c r="W102" s="478">
        <v>0</v>
      </c>
      <c r="X102" s="478">
        <v>523758.40171800012</v>
      </c>
      <c r="Y102" s="478">
        <v>515002.96232100006</v>
      </c>
      <c r="Z102" s="478">
        <v>156420</v>
      </c>
      <c r="AA102" s="478">
        <v>156420</v>
      </c>
      <c r="AB102" s="478">
        <v>0</v>
      </c>
      <c r="AC102" s="478">
        <v>0</v>
      </c>
      <c r="AD102" s="478">
        <v>214220</v>
      </c>
      <c r="AE102" s="478">
        <v>200000</v>
      </c>
      <c r="AF102" s="478">
        <v>0</v>
      </c>
      <c r="AG102" s="478">
        <v>0</v>
      </c>
      <c r="AH102" s="478">
        <v>0</v>
      </c>
      <c r="AI102" s="478">
        <v>0</v>
      </c>
      <c r="AJ102" s="478">
        <v>200000</v>
      </c>
      <c r="AK102" s="260"/>
    </row>
    <row r="103" spans="1:37" s="223" customFormat="1" ht="27.95" customHeight="1">
      <c r="A103" s="232" t="s">
        <v>653</v>
      </c>
      <c r="B103" s="233" t="s">
        <v>644</v>
      </c>
      <c r="C103" s="229"/>
      <c r="D103" s="229"/>
      <c r="E103" s="229"/>
      <c r="F103" s="229"/>
      <c r="G103" s="229"/>
      <c r="H103" s="229"/>
      <c r="I103" s="229"/>
      <c r="J103" s="478">
        <v>0</v>
      </c>
      <c r="K103" s="478">
        <v>0</v>
      </c>
      <c r="L103" s="478">
        <v>0</v>
      </c>
      <c r="M103" s="478">
        <v>0</v>
      </c>
      <c r="N103" s="478">
        <v>0</v>
      </c>
      <c r="O103" s="478">
        <v>385444.96232100006</v>
      </c>
      <c r="P103" s="478">
        <v>0</v>
      </c>
      <c r="Q103" s="478">
        <v>0</v>
      </c>
      <c r="R103" s="478">
        <v>385444.96232100006</v>
      </c>
      <c r="S103" s="478">
        <v>0</v>
      </c>
      <c r="T103" s="478">
        <v>449300</v>
      </c>
      <c r="U103" s="478">
        <v>449300</v>
      </c>
      <c r="V103" s="478">
        <v>0</v>
      </c>
      <c r="W103" s="478">
        <v>0</v>
      </c>
      <c r="X103" s="478">
        <v>385444.96232100006</v>
      </c>
      <c r="Y103" s="478">
        <v>385444.96232100006</v>
      </c>
      <c r="Z103" s="478">
        <v>125136</v>
      </c>
      <c r="AA103" s="478">
        <v>125136</v>
      </c>
      <c r="AB103" s="478">
        <v>0</v>
      </c>
      <c r="AC103" s="478">
        <v>0</v>
      </c>
      <c r="AD103" s="478">
        <v>125136</v>
      </c>
      <c r="AE103" s="478">
        <v>125136</v>
      </c>
      <c r="AF103" s="478">
        <v>0</v>
      </c>
      <c r="AG103" s="478">
        <v>0</v>
      </c>
      <c r="AH103" s="478">
        <v>0</v>
      </c>
      <c r="AI103" s="478">
        <v>0</v>
      </c>
      <c r="AJ103" s="478">
        <v>125136</v>
      </c>
      <c r="AK103" s="263"/>
    </row>
    <row r="104" spans="1:37" s="223" customFormat="1" ht="27.95" customHeight="1">
      <c r="A104" s="232" t="s">
        <v>47</v>
      </c>
      <c r="B104" s="233" t="s">
        <v>251</v>
      </c>
      <c r="C104" s="229" t="s">
        <v>408</v>
      </c>
      <c r="D104" s="229"/>
      <c r="E104" s="229"/>
      <c r="F104" s="229" t="s">
        <v>361</v>
      </c>
      <c r="G104" s="229"/>
      <c r="H104" s="229"/>
      <c r="I104" s="229"/>
      <c r="J104" s="262">
        <v>0</v>
      </c>
      <c r="K104" s="262"/>
      <c r="L104" s="262"/>
      <c r="M104" s="262"/>
      <c r="N104" s="262"/>
      <c r="O104" s="262">
        <v>145492.616908</v>
      </c>
      <c r="P104" s="262"/>
      <c r="Q104" s="262"/>
      <c r="R104" s="262">
        <v>145492.616908</v>
      </c>
      <c r="S104" s="262"/>
      <c r="T104" s="262">
        <v>177750</v>
      </c>
      <c r="U104" s="262">
        <v>177750</v>
      </c>
      <c r="V104" s="262">
        <v>0</v>
      </c>
      <c r="W104" s="262">
        <v>0</v>
      </c>
      <c r="X104" s="262">
        <v>145492.616908</v>
      </c>
      <c r="Y104" s="262">
        <v>145492.616908</v>
      </c>
      <c r="Z104" s="262">
        <v>48400</v>
      </c>
      <c r="AA104" s="262">
        <v>48400</v>
      </c>
      <c r="AB104" s="262"/>
      <c r="AC104" s="262"/>
      <c r="AD104" s="262">
        <v>48400</v>
      </c>
      <c r="AE104" s="262">
        <v>48400</v>
      </c>
      <c r="AF104" s="262"/>
      <c r="AG104" s="262"/>
      <c r="AH104" s="262"/>
      <c r="AI104" s="262"/>
      <c r="AJ104" s="262">
        <v>48400</v>
      </c>
      <c r="AK104" s="262"/>
    </row>
    <row r="105" spans="1:37" s="223" customFormat="1" ht="27.95" customHeight="1">
      <c r="A105" s="232" t="s">
        <v>47</v>
      </c>
      <c r="B105" s="233" t="s">
        <v>254</v>
      </c>
      <c r="C105" s="229" t="s">
        <v>833</v>
      </c>
      <c r="D105" s="229"/>
      <c r="E105" s="229"/>
      <c r="F105" s="229" t="s">
        <v>380</v>
      </c>
      <c r="G105" s="229"/>
      <c r="H105" s="229"/>
      <c r="I105" s="229"/>
      <c r="J105" s="262">
        <v>0</v>
      </c>
      <c r="K105" s="262"/>
      <c r="L105" s="262"/>
      <c r="M105" s="262"/>
      <c r="N105" s="262"/>
      <c r="O105" s="262">
        <v>16849.830892999998</v>
      </c>
      <c r="P105" s="262"/>
      <c r="Q105" s="262"/>
      <c r="R105" s="262">
        <v>16849.830892999998</v>
      </c>
      <c r="S105" s="262"/>
      <c r="T105" s="262">
        <v>19750</v>
      </c>
      <c r="U105" s="262">
        <v>19750</v>
      </c>
      <c r="V105" s="262">
        <v>0</v>
      </c>
      <c r="W105" s="262">
        <v>0</v>
      </c>
      <c r="X105" s="262">
        <v>16849.830892999998</v>
      </c>
      <c r="Y105" s="262">
        <v>16849.830892999998</v>
      </c>
      <c r="Z105" s="262">
        <v>22000</v>
      </c>
      <c r="AA105" s="262">
        <v>22000</v>
      </c>
      <c r="AB105" s="262"/>
      <c r="AC105" s="262"/>
      <c r="AD105" s="262">
        <v>22000</v>
      </c>
      <c r="AE105" s="262">
        <v>22000</v>
      </c>
      <c r="AF105" s="262"/>
      <c r="AG105" s="262"/>
      <c r="AH105" s="262"/>
      <c r="AI105" s="262"/>
      <c r="AJ105" s="262">
        <v>22000</v>
      </c>
      <c r="AK105" s="262"/>
    </row>
    <row r="106" spans="1:37" s="223" customFormat="1" ht="27.95" customHeight="1">
      <c r="A106" s="232" t="s">
        <v>47</v>
      </c>
      <c r="B106" s="233" t="s">
        <v>252</v>
      </c>
      <c r="C106" s="229" t="s">
        <v>812</v>
      </c>
      <c r="D106" s="229"/>
      <c r="E106" s="229"/>
      <c r="F106" s="229" t="s">
        <v>367</v>
      </c>
      <c r="G106" s="229"/>
      <c r="H106" s="229"/>
      <c r="I106" s="229"/>
      <c r="J106" s="262">
        <v>0</v>
      </c>
      <c r="K106" s="262"/>
      <c r="L106" s="262"/>
      <c r="M106" s="262"/>
      <c r="N106" s="262"/>
      <c r="O106" s="262">
        <v>18463.186384000001</v>
      </c>
      <c r="P106" s="262"/>
      <c r="Q106" s="262"/>
      <c r="R106" s="262">
        <v>18463.186384000001</v>
      </c>
      <c r="S106" s="262"/>
      <c r="T106" s="262">
        <v>20400</v>
      </c>
      <c r="U106" s="262">
        <v>20400</v>
      </c>
      <c r="V106" s="262">
        <v>0</v>
      </c>
      <c r="W106" s="262">
        <v>0</v>
      </c>
      <c r="X106" s="262">
        <v>18463.186384000001</v>
      </c>
      <c r="Y106" s="262">
        <v>18463.186384000001</v>
      </c>
      <c r="Z106" s="262">
        <v>3080</v>
      </c>
      <c r="AA106" s="262">
        <v>3080</v>
      </c>
      <c r="AB106" s="262"/>
      <c r="AC106" s="262"/>
      <c r="AD106" s="262">
        <v>3080</v>
      </c>
      <c r="AE106" s="262">
        <v>3080</v>
      </c>
      <c r="AF106" s="262"/>
      <c r="AG106" s="262"/>
      <c r="AH106" s="262"/>
      <c r="AI106" s="262"/>
      <c r="AJ106" s="262">
        <v>3080</v>
      </c>
      <c r="AK106" s="262"/>
    </row>
    <row r="107" spans="1:37" s="223" customFormat="1" ht="27.95" customHeight="1">
      <c r="A107" s="232" t="s">
        <v>47</v>
      </c>
      <c r="B107" s="233" t="s">
        <v>260</v>
      </c>
      <c r="C107" s="229" t="s">
        <v>413</v>
      </c>
      <c r="D107" s="229"/>
      <c r="E107" s="229"/>
      <c r="F107" s="229" t="s">
        <v>834</v>
      </c>
      <c r="G107" s="229"/>
      <c r="H107" s="229"/>
      <c r="I107" s="229"/>
      <c r="J107" s="262">
        <v>0</v>
      </c>
      <c r="K107" s="262"/>
      <c r="L107" s="262"/>
      <c r="M107" s="262"/>
      <c r="N107" s="262"/>
      <c r="O107" s="262">
        <v>4152.4264000000003</v>
      </c>
      <c r="P107" s="262"/>
      <c r="Q107" s="262"/>
      <c r="R107" s="262">
        <v>4152.4264000000003</v>
      </c>
      <c r="S107" s="262"/>
      <c r="T107" s="262">
        <v>5900</v>
      </c>
      <c r="U107" s="262">
        <v>5900</v>
      </c>
      <c r="V107" s="262">
        <v>0</v>
      </c>
      <c r="W107" s="262">
        <v>0</v>
      </c>
      <c r="X107" s="262">
        <v>4152.4264000000003</v>
      </c>
      <c r="Y107" s="262">
        <v>4152.4264000000003</v>
      </c>
      <c r="Z107" s="262">
        <v>26400</v>
      </c>
      <c r="AA107" s="262">
        <v>26400</v>
      </c>
      <c r="AB107" s="262"/>
      <c r="AC107" s="262"/>
      <c r="AD107" s="262">
        <v>26400</v>
      </c>
      <c r="AE107" s="262">
        <v>88</v>
      </c>
      <c r="AF107" s="262"/>
      <c r="AG107" s="262"/>
      <c r="AH107" s="262"/>
      <c r="AI107" s="262"/>
      <c r="AJ107" s="262">
        <v>88</v>
      </c>
      <c r="AK107" s="262"/>
    </row>
    <row r="108" spans="1:37" s="223" customFormat="1" ht="27.95" customHeight="1">
      <c r="A108" s="232" t="s">
        <v>47</v>
      </c>
      <c r="B108" s="233" t="s">
        <v>340</v>
      </c>
      <c r="C108" s="229" t="s">
        <v>835</v>
      </c>
      <c r="D108" s="229"/>
      <c r="E108" s="229"/>
      <c r="F108" s="229" t="s">
        <v>369</v>
      </c>
      <c r="G108" s="229"/>
      <c r="H108" s="229"/>
      <c r="I108" s="229"/>
      <c r="J108" s="262">
        <v>0</v>
      </c>
      <c r="K108" s="262"/>
      <c r="L108" s="262"/>
      <c r="M108" s="262"/>
      <c r="N108" s="262"/>
      <c r="O108" s="262">
        <v>65605.148912000004</v>
      </c>
      <c r="P108" s="262"/>
      <c r="Q108" s="262"/>
      <c r="R108" s="262">
        <v>65605.148912000004</v>
      </c>
      <c r="S108" s="262"/>
      <c r="T108" s="262">
        <v>80600</v>
      </c>
      <c r="U108" s="262">
        <v>80600</v>
      </c>
      <c r="V108" s="262">
        <v>0</v>
      </c>
      <c r="W108" s="262">
        <v>0</v>
      </c>
      <c r="X108" s="262">
        <v>65605.148912000004</v>
      </c>
      <c r="Y108" s="262">
        <v>65605.148912000004</v>
      </c>
      <c r="Z108" s="262">
        <v>88</v>
      </c>
      <c r="AA108" s="262">
        <v>88</v>
      </c>
      <c r="AB108" s="262"/>
      <c r="AC108" s="262"/>
      <c r="AD108" s="262">
        <v>88</v>
      </c>
      <c r="AE108" s="262">
        <v>26400</v>
      </c>
      <c r="AF108" s="262"/>
      <c r="AG108" s="262"/>
      <c r="AH108" s="262"/>
      <c r="AI108" s="262"/>
      <c r="AJ108" s="262">
        <v>26400</v>
      </c>
      <c r="AK108" s="262"/>
    </row>
    <row r="109" spans="1:37" s="223" customFormat="1" ht="27.95" customHeight="1">
      <c r="A109" s="232" t="s">
        <v>47</v>
      </c>
      <c r="B109" s="233" t="s">
        <v>255</v>
      </c>
      <c r="C109" s="229" t="s">
        <v>414</v>
      </c>
      <c r="D109" s="229"/>
      <c r="E109" s="229"/>
      <c r="F109" s="229" t="s">
        <v>390</v>
      </c>
      <c r="G109" s="229"/>
      <c r="H109" s="229"/>
      <c r="I109" s="229"/>
      <c r="J109" s="262">
        <v>0</v>
      </c>
      <c r="K109" s="262"/>
      <c r="L109" s="262"/>
      <c r="M109" s="262"/>
      <c r="N109" s="262"/>
      <c r="O109" s="262">
        <v>5588.6148800000001</v>
      </c>
      <c r="P109" s="262"/>
      <c r="Q109" s="262"/>
      <c r="R109" s="262">
        <v>5588.6148800000001</v>
      </c>
      <c r="S109" s="262"/>
      <c r="T109" s="262">
        <v>7500</v>
      </c>
      <c r="U109" s="262">
        <v>7500</v>
      </c>
      <c r="V109" s="262">
        <v>0</v>
      </c>
      <c r="W109" s="262">
        <v>0</v>
      </c>
      <c r="X109" s="262">
        <v>5588.6148800000001</v>
      </c>
      <c r="Y109" s="262">
        <v>5588.6148800000001</v>
      </c>
      <c r="Z109" s="262">
        <v>5280</v>
      </c>
      <c r="AA109" s="262">
        <v>5280</v>
      </c>
      <c r="AB109" s="262"/>
      <c r="AC109" s="262"/>
      <c r="AD109" s="262">
        <v>5280</v>
      </c>
      <c r="AE109" s="262">
        <v>5280</v>
      </c>
      <c r="AF109" s="262"/>
      <c r="AG109" s="262"/>
      <c r="AH109" s="262"/>
      <c r="AI109" s="262"/>
      <c r="AJ109" s="262">
        <v>5280</v>
      </c>
      <c r="AK109" s="262"/>
    </row>
    <row r="110" spans="1:37" s="223" customFormat="1" ht="27.95" customHeight="1">
      <c r="A110" s="232" t="s">
        <v>47</v>
      </c>
      <c r="B110" s="233" t="s">
        <v>256</v>
      </c>
      <c r="C110" s="229" t="s">
        <v>411</v>
      </c>
      <c r="D110" s="229"/>
      <c r="E110" s="229"/>
      <c r="F110" s="229" t="s">
        <v>836</v>
      </c>
      <c r="G110" s="229"/>
      <c r="H110" s="229"/>
      <c r="I110" s="229"/>
      <c r="J110" s="262">
        <v>0</v>
      </c>
      <c r="K110" s="262"/>
      <c r="L110" s="262"/>
      <c r="M110" s="262"/>
      <c r="N110" s="262"/>
      <c r="O110" s="262">
        <v>34657.992960000003</v>
      </c>
      <c r="P110" s="262"/>
      <c r="Q110" s="262"/>
      <c r="R110" s="262">
        <v>34657.992960000003</v>
      </c>
      <c r="S110" s="262"/>
      <c r="T110" s="262">
        <v>23300</v>
      </c>
      <c r="U110" s="262">
        <v>23300</v>
      </c>
      <c r="V110" s="262">
        <v>0</v>
      </c>
      <c r="W110" s="262">
        <v>0</v>
      </c>
      <c r="X110" s="262">
        <v>34657.992960000003</v>
      </c>
      <c r="Y110" s="262">
        <v>34657.992960000003</v>
      </c>
      <c r="Z110" s="262">
        <v>3960</v>
      </c>
      <c r="AA110" s="262">
        <v>3960</v>
      </c>
      <c r="AB110" s="262"/>
      <c r="AC110" s="262"/>
      <c r="AD110" s="262">
        <v>3960</v>
      </c>
      <c r="AE110" s="262">
        <v>3960</v>
      </c>
      <c r="AF110" s="262"/>
      <c r="AG110" s="262"/>
      <c r="AH110" s="262"/>
      <c r="AI110" s="262"/>
      <c r="AJ110" s="262">
        <v>3960</v>
      </c>
      <c r="AK110" s="262"/>
    </row>
    <row r="111" spans="1:37" s="223" customFormat="1" ht="27.95" customHeight="1">
      <c r="A111" s="232" t="s">
        <v>47</v>
      </c>
      <c r="B111" s="233" t="s">
        <v>257</v>
      </c>
      <c r="C111" s="229" t="s">
        <v>409</v>
      </c>
      <c r="D111" s="229"/>
      <c r="E111" s="229"/>
      <c r="F111" s="229" t="s">
        <v>385</v>
      </c>
      <c r="G111" s="229"/>
      <c r="H111" s="229"/>
      <c r="I111" s="229"/>
      <c r="J111" s="262">
        <v>0</v>
      </c>
      <c r="K111" s="262"/>
      <c r="L111" s="262"/>
      <c r="M111" s="262"/>
      <c r="N111" s="262"/>
      <c r="O111" s="262">
        <v>40864.474304000003</v>
      </c>
      <c r="P111" s="262"/>
      <c r="Q111" s="262"/>
      <c r="R111" s="262">
        <v>40864.474304000003</v>
      </c>
      <c r="S111" s="262"/>
      <c r="T111" s="262">
        <v>44300</v>
      </c>
      <c r="U111" s="262">
        <v>44300</v>
      </c>
      <c r="V111" s="262">
        <v>0</v>
      </c>
      <c r="W111" s="262">
        <v>0</v>
      </c>
      <c r="X111" s="262">
        <v>40864.474304000003</v>
      </c>
      <c r="Y111" s="262">
        <v>40864.474304000003</v>
      </c>
      <c r="Z111" s="262">
        <v>2640</v>
      </c>
      <c r="AA111" s="262">
        <v>2640</v>
      </c>
      <c r="AB111" s="262"/>
      <c r="AC111" s="262"/>
      <c r="AD111" s="262">
        <v>2640</v>
      </c>
      <c r="AE111" s="262">
        <v>2640</v>
      </c>
      <c r="AF111" s="262"/>
      <c r="AG111" s="262"/>
      <c r="AH111" s="262"/>
      <c r="AI111" s="262"/>
      <c r="AJ111" s="262">
        <v>2640</v>
      </c>
      <c r="AK111" s="262"/>
    </row>
    <row r="112" spans="1:37" s="223" customFormat="1" ht="27.95" customHeight="1">
      <c r="A112" s="232" t="s">
        <v>47</v>
      </c>
      <c r="B112" s="233" t="s">
        <v>258</v>
      </c>
      <c r="C112" s="229" t="s">
        <v>837</v>
      </c>
      <c r="D112" s="229"/>
      <c r="E112" s="229"/>
      <c r="F112" s="229" t="s">
        <v>530</v>
      </c>
      <c r="G112" s="229"/>
      <c r="H112" s="229"/>
      <c r="I112" s="229"/>
      <c r="J112" s="262">
        <v>0</v>
      </c>
      <c r="K112" s="262"/>
      <c r="L112" s="262"/>
      <c r="M112" s="262"/>
      <c r="N112" s="262"/>
      <c r="O112" s="262">
        <v>856.11328000000003</v>
      </c>
      <c r="P112" s="262"/>
      <c r="Q112" s="262"/>
      <c r="R112" s="262">
        <v>856.11328000000003</v>
      </c>
      <c r="S112" s="262"/>
      <c r="T112" s="262">
        <v>1200</v>
      </c>
      <c r="U112" s="262">
        <v>1200</v>
      </c>
      <c r="V112" s="262">
        <v>0</v>
      </c>
      <c r="W112" s="262">
        <v>0</v>
      </c>
      <c r="X112" s="262">
        <v>856.11328000000003</v>
      </c>
      <c r="Y112" s="262">
        <v>856.11328000000003</v>
      </c>
      <c r="Z112" s="262">
        <v>88</v>
      </c>
      <c r="AA112" s="262">
        <v>88</v>
      </c>
      <c r="AB112" s="262"/>
      <c r="AC112" s="262"/>
      <c r="AD112" s="262">
        <v>88</v>
      </c>
      <c r="AE112" s="262">
        <v>88</v>
      </c>
      <c r="AF112" s="262"/>
      <c r="AG112" s="262"/>
      <c r="AH112" s="262"/>
      <c r="AI112" s="262"/>
      <c r="AJ112" s="262">
        <v>88</v>
      </c>
      <c r="AK112" s="262"/>
    </row>
    <row r="113" spans="1:38" s="223" customFormat="1" ht="27.95" customHeight="1">
      <c r="A113" s="232" t="s">
        <v>47</v>
      </c>
      <c r="B113" s="233" t="s">
        <v>259</v>
      </c>
      <c r="C113" s="229" t="s">
        <v>410</v>
      </c>
      <c r="D113" s="229"/>
      <c r="E113" s="229"/>
      <c r="F113" s="229" t="s">
        <v>838</v>
      </c>
      <c r="G113" s="229"/>
      <c r="H113" s="229"/>
      <c r="I113" s="229"/>
      <c r="J113" s="262">
        <v>0</v>
      </c>
      <c r="K113" s="262"/>
      <c r="L113" s="262"/>
      <c r="M113" s="262"/>
      <c r="N113" s="262"/>
      <c r="O113" s="262">
        <v>52914.557399999998</v>
      </c>
      <c r="P113" s="262"/>
      <c r="Q113" s="262"/>
      <c r="R113" s="262">
        <v>52914.557399999998</v>
      </c>
      <c r="S113" s="262"/>
      <c r="T113" s="262">
        <v>68600</v>
      </c>
      <c r="U113" s="262">
        <v>68600</v>
      </c>
      <c r="V113" s="262">
        <v>0</v>
      </c>
      <c r="W113" s="262">
        <v>0</v>
      </c>
      <c r="X113" s="262">
        <v>52914.557399999998</v>
      </c>
      <c r="Y113" s="262">
        <v>52914.557399999998</v>
      </c>
      <c r="Z113" s="262">
        <v>13200</v>
      </c>
      <c r="AA113" s="262">
        <v>13200</v>
      </c>
      <c r="AB113" s="262"/>
      <c r="AC113" s="262"/>
      <c r="AD113" s="262">
        <v>13200</v>
      </c>
      <c r="AE113" s="262">
        <v>13200</v>
      </c>
      <c r="AF113" s="262"/>
      <c r="AG113" s="262"/>
      <c r="AH113" s="262"/>
      <c r="AI113" s="262"/>
      <c r="AJ113" s="262">
        <v>13200</v>
      </c>
      <c r="AK113" s="262"/>
    </row>
    <row r="114" spans="1:38" s="223" customFormat="1" ht="27.95" customHeight="1">
      <c r="A114" s="232" t="s">
        <v>654</v>
      </c>
      <c r="B114" s="233" t="s">
        <v>383</v>
      </c>
      <c r="C114" s="229" t="s">
        <v>381</v>
      </c>
      <c r="D114" s="229"/>
      <c r="E114" s="229"/>
      <c r="F114" s="229" t="s">
        <v>377</v>
      </c>
      <c r="G114" s="229"/>
      <c r="H114" s="229"/>
      <c r="I114" s="229"/>
      <c r="J114" s="262">
        <v>0</v>
      </c>
      <c r="K114" s="262"/>
      <c r="L114" s="262"/>
      <c r="M114" s="262"/>
      <c r="N114" s="262"/>
      <c r="O114" s="262">
        <v>35846</v>
      </c>
      <c r="P114" s="262"/>
      <c r="Q114" s="262"/>
      <c r="R114" s="262">
        <v>35846</v>
      </c>
      <c r="S114" s="478">
        <v>0</v>
      </c>
      <c r="T114" s="478">
        <v>94000</v>
      </c>
      <c r="U114" s="478">
        <v>94000</v>
      </c>
      <c r="V114" s="478">
        <v>0</v>
      </c>
      <c r="W114" s="478">
        <v>0</v>
      </c>
      <c r="X114" s="478">
        <v>77528.95959800003</v>
      </c>
      <c r="Y114" s="478">
        <v>71692</v>
      </c>
      <c r="Z114" s="478">
        <v>28440</v>
      </c>
      <c r="AA114" s="478">
        <v>28440</v>
      </c>
      <c r="AB114" s="478">
        <v>0</v>
      </c>
      <c r="AC114" s="478">
        <v>0</v>
      </c>
      <c r="AD114" s="478">
        <v>28440</v>
      </c>
      <c r="AE114" s="478">
        <v>14220</v>
      </c>
      <c r="AF114" s="478">
        <v>0</v>
      </c>
      <c r="AG114" s="478">
        <v>0</v>
      </c>
      <c r="AH114" s="478">
        <v>0</v>
      </c>
      <c r="AI114" s="478">
        <v>0</v>
      </c>
      <c r="AJ114" s="478">
        <v>14220</v>
      </c>
      <c r="AK114" s="262"/>
    </row>
    <row r="115" spans="1:38" s="223" customFormat="1" ht="27.95" customHeight="1">
      <c r="A115" s="232" t="s">
        <v>47</v>
      </c>
      <c r="B115" s="406" t="s">
        <v>645</v>
      </c>
      <c r="C115" s="229" t="s">
        <v>381</v>
      </c>
      <c r="D115" s="229"/>
      <c r="E115" s="229"/>
      <c r="F115" s="229" t="s">
        <v>377</v>
      </c>
      <c r="G115" s="229"/>
      <c r="H115" s="229"/>
      <c r="I115" s="229"/>
      <c r="J115" s="262">
        <v>0</v>
      </c>
      <c r="K115" s="262"/>
      <c r="L115" s="262"/>
      <c r="M115" s="262"/>
      <c r="N115" s="262"/>
      <c r="O115" s="262">
        <v>0</v>
      </c>
      <c r="P115" s="262"/>
      <c r="Q115" s="262"/>
      <c r="R115" s="262"/>
      <c r="S115" s="262"/>
      <c r="T115" s="262">
        <v>47000</v>
      </c>
      <c r="U115" s="262">
        <v>47000</v>
      </c>
      <c r="V115" s="262">
        <v>0</v>
      </c>
      <c r="W115" s="262">
        <v>0</v>
      </c>
      <c r="X115" s="262">
        <v>38764.479799000015</v>
      </c>
      <c r="Y115" s="262">
        <v>35846</v>
      </c>
      <c r="Z115" s="262">
        <v>14220</v>
      </c>
      <c r="AA115" s="262">
        <v>14220</v>
      </c>
      <c r="AB115" s="262"/>
      <c r="AC115" s="262"/>
      <c r="AD115" s="262">
        <v>14220</v>
      </c>
      <c r="AE115" s="262">
        <v>6127</v>
      </c>
      <c r="AF115" s="262"/>
      <c r="AG115" s="262"/>
      <c r="AH115" s="262"/>
      <c r="AI115" s="262"/>
      <c r="AJ115" s="262">
        <v>6127</v>
      </c>
      <c r="AK115" s="262"/>
    </row>
    <row r="116" spans="1:38" s="223" customFormat="1" ht="27.95" customHeight="1">
      <c r="A116" s="232" t="s">
        <v>47</v>
      </c>
      <c r="B116" s="406" t="s">
        <v>646</v>
      </c>
      <c r="C116" s="229" t="s">
        <v>381</v>
      </c>
      <c r="D116" s="229"/>
      <c r="E116" s="229"/>
      <c r="F116" s="229" t="s">
        <v>377</v>
      </c>
      <c r="G116" s="229"/>
      <c r="H116" s="229"/>
      <c r="I116" s="229"/>
      <c r="J116" s="262">
        <v>0</v>
      </c>
      <c r="K116" s="262"/>
      <c r="L116" s="262"/>
      <c r="M116" s="262"/>
      <c r="N116" s="262"/>
      <c r="O116" s="262">
        <v>0</v>
      </c>
      <c r="P116" s="262"/>
      <c r="Q116" s="262"/>
      <c r="R116" s="262"/>
      <c r="S116" s="262"/>
      <c r="T116" s="262">
        <v>47000</v>
      </c>
      <c r="U116" s="262">
        <v>47000</v>
      </c>
      <c r="V116" s="262">
        <v>0</v>
      </c>
      <c r="W116" s="262">
        <v>0</v>
      </c>
      <c r="X116" s="262">
        <v>38764.479799000015</v>
      </c>
      <c r="Y116" s="262">
        <v>35846</v>
      </c>
      <c r="Z116" s="262">
        <v>14220</v>
      </c>
      <c r="AA116" s="262">
        <v>14220</v>
      </c>
      <c r="AB116" s="262"/>
      <c r="AC116" s="262"/>
      <c r="AD116" s="262">
        <v>14220</v>
      </c>
      <c r="AE116" s="262">
        <v>8093</v>
      </c>
      <c r="AF116" s="262"/>
      <c r="AG116" s="262"/>
      <c r="AH116" s="262"/>
      <c r="AI116" s="262"/>
      <c r="AJ116" s="262">
        <v>8093</v>
      </c>
      <c r="AK116" s="262"/>
    </row>
    <row r="117" spans="1:38" s="223" customFormat="1" ht="27.95" customHeight="1">
      <c r="A117" s="232" t="s">
        <v>871</v>
      </c>
      <c r="B117" s="233" t="s">
        <v>647</v>
      </c>
      <c r="C117" s="229" t="s">
        <v>872</v>
      </c>
      <c r="D117" s="229"/>
      <c r="E117" s="229"/>
      <c r="F117" s="229" t="s">
        <v>361</v>
      </c>
      <c r="G117" s="229"/>
      <c r="H117" s="229"/>
      <c r="I117" s="229"/>
      <c r="J117" s="262">
        <v>0</v>
      </c>
      <c r="K117" s="262"/>
      <c r="L117" s="262"/>
      <c r="M117" s="262"/>
      <c r="N117" s="262"/>
      <c r="O117" s="262">
        <v>57866</v>
      </c>
      <c r="P117" s="262"/>
      <c r="Q117" s="262"/>
      <c r="R117" s="262">
        <v>57866</v>
      </c>
      <c r="S117" s="262"/>
      <c r="T117" s="262">
        <v>62500</v>
      </c>
      <c r="U117" s="262">
        <v>62500</v>
      </c>
      <c r="V117" s="262">
        <v>0</v>
      </c>
      <c r="W117" s="262">
        <v>0</v>
      </c>
      <c r="X117" s="262">
        <v>60784.479799000015</v>
      </c>
      <c r="Y117" s="262">
        <v>57866</v>
      </c>
      <c r="Z117" s="262">
        <v>2844</v>
      </c>
      <c r="AA117" s="262">
        <v>2844</v>
      </c>
      <c r="AB117" s="262"/>
      <c r="AC117" s="262"/>
      <c r="AD117" s="262">
        <v>2844</v>
      </c>
      <c r="AE117" s="262">
        <v>2844</v>
      </c>
      <c r="AF117" s="262"/>
      <c r="AG117" s="262"/>
      <c r="AH117" s="262"/>
      <c r="AI117" s="262"/>
      <c r="AJ117" s="262">
        <v>2844</v>
      </c>
      <c r="AK117" s="262"/>
    </row>
    <row r="118" spans="1:38" s="223" customFormat="1" ht="27.95" customHeight="1">
      <c r="A118" s="232" t="s">
        <v>873</v>
      </c>
      <c r="B118" s="233" t="s">
        <v>874</v>
      </c>
      <c r="C118" s="229" t="s">
        <v>381</v>
      </c>
      <c r="D118" s="229"/>
      <c r="E118" s="229"/>
      <c r="F118" s="229" t="s">
        <v>377</v>
      </c>
      <c r="G118" s="229"/>
      <c r="H118" s="229"/>
      <c r="I118" s="229"/>
      <c r="J118" s="262">
        <v>0</v>
      </c>
      <c r="K118" s="262"/>
      <c r="L118" s="262"/>
      <c r="M118" s="262"/>
      <c r="N118" s="262"/>
      <c r="O118" s="262">
        <v>0</v>
      </c>
      <c r="P118" s="262"/>
      <c r="Q118" s="262"/>
      <c r="R118" s="262"/>
      <c r="S118" s="262"/>
      <c r="T118" s="262"/>
      <c r="U118" s="262"/>
      <c r="V118" s="262"/>
      <c r="W118" s="262"/>
      <c r="X118" s="262"/>
      <c r="Y118" s="262"/>
      <c r="Z118" s="262"/>
      <c r="AA118" s="262"/>
      <c r="AB118" s="262"/>
      <c r="AC118" s="262"/>
      <c r="AD118" s="262">
        <v>57800</v>
      </c>
      <c r="AE118" s="262">
        <v>57800</v>
      </c>
      <c r="AF118" s="262">
        <v>0</v>
      </c>
      <c r="AG118" s="262">
        <v>0</v>
      </c>
      <c r="AH118" s="262"/>
      <c r="AI118" s="262"/>
      <c r="AJ118" s="262">
        <v>57800</v>
      </c>
      <c r="AK118" s="265"/>
    </row>
    <row r="119" spans="1:38" s="223" customFormat="1" ht="42" customHeight="1">
      <c r="A119" s="227">
        <v>2</v>
      </c>
      <c r="B119" s="239" t="s">
        <v>875</v>
      </c>
      <c r="C119" s="227"/>
      <c r="D119" s="227"/>
      <c r="E119" s="227"/>
      <c r="F119" s="227"/>
      <c r="G119" s="227"/>
      <c r="H119" s="227"/>
      <c r="I119" s="227"/>
      <c r="J119" s="478">
        <v>0</v>
      </c>
      <c r="K119" s="478">
        <v>0</v>
      </c>
      <c r="L119" s="478">
        <v>0</v>
      </c>
      <c r="M119" s="478">
        <v>0</v>
      </c>
      <c r="N119" s="478">
        <v>0</v>
      </c>
      <c r="O119" s="478">
        <v>0</v>
      </c>
      <c r="P119" s="478">
        <v>0</v>
      </c>
      <c r="Q119" s="478">
        <v>0</v>
      </c>
      <c r="R119" s="478">
        <v>0</v>
      </c>
      <c r="S119" s="478">
        <v>0</v>
      </c>
      <c r="T119" s="478">
        <v>0</v>
      </c>
      <c r="U119" s="478">
        <v>0</v>
      </c>
      <c r="V119" s="478">
        <v>0</v>
      </c>
      <c r="W119" s="478">
        <v>0</v>
      </c>
      <c r="X119" s="478">
        <v>0</v>
      </c>
      <c r="Y119" s="478">
        <v>0</v>
      </c>
      <c r="Z119" s="478">
        <v>0</v>
      </c>
      <c r="AA119" s="478">
        <v>0</v>
      </c>
      <c r="AB119" s="478">
        <v>0</v>
      </c>
      <c r="AC119" s="478">
        <v>0</v>
      </c>
      <c r="AD119" s="478">
        <v>880000</v>
      </c>
      <c r="AE119" s="478">
        <v>880000</v>
      </c>
      <c r="AF119" s="478">
        <v>0</v>
      </c>
      <c r="AG119" s="478">
        <v>0</v>
      </c>
      <c r="AH119" s="478">
        <v>0</v>
      </c>
      <c r="AI119" s="478">
        <v>0</v>
      </c>
      <c r="AJ119" s="478">
        <v>880000</v>
      </c>
      <c r="AK119" s="260"/>
    </row>
    <row r="120" spans="1:38" s="223" customFormat="1" ht="27.95" customHeight="1">
      <c r="A120" s="232" t="s">
        <v>47</v>
      </c>
      <c r="B120" s="233" t="s">
        <v>874</v>
      </c>
      <c r="C120" s="229" t="s">
        <v>381</v>
      </c>
      <c r="D120" s="229"/>
      <c r="E120" s="229"/>
      <c r="F120" s="229" t="s">
        <v>377</v>
      </c>
      <c r="G120" s="229"/>
      <c r="H120" s="229"/>
      <c r="I120" s="229"/>
      <c r="J120" s="262">
        <v>0</v>
      </c>
      <c r="K120" s="262"/>
      <c r="L120" s="262"/>
      <c r="M120" s="262"/>
      <c r="N120" s="262"/>
      <c r="O120" s="262">
        <v>0</v>
      </c>
      <c r="P120" s="262"/>
      <c r="Q120" s="262"/>
      <c r="R120" s="262"/>
      <c r="S120" s="262"/>
      <c r="T120" s="262"/>
      <c r="U120" s="262"/>
      <c r="V120" s="262"/>
      <c r="W120" s="262"/>
      <c r="X120" s="262"/>
      <c r="Y120" s="262"/>
      <c r="Z120" s="262"/>
      <c r="AA120" s="262"/>
      <c r="AB120" s="262"/>
      <c r="AC120" s="262"/>
      <c r="AD120" s="262">
        <v>880000</v>
      </c>
      <c r="AE120" s="262">
        <v>880000</v>
      </c>
      <c r="AF120" s="262"/>
      <c r="AG120" s="262"/>
      <c r="AH120" s="262"/>
      <c r="AI120" s="262"/>
      <c r="AJ120" s="262">
        <v>880000</v>
      </c>
      <c r="AK120" s="265"/>
    </row>
    <row r="121" spans="1:38" s="223" customFormat="1" ht="27.95" customHeight="1">
      <c r="A121" s="227" t="s">
        <v>16</v>
      </c>
      <c r="B121" s="227" t="s">
        <v>535</v>
      </c>
      <c r="C121" s="227"/>
      <c r="D121" s="227"/>
      <c r="E121" s="227"/>
      <c r="F121" s="227"/>
      <c r="G121" s="227"/>
      <c r="H121" s="227"/>
      <c r="I121" s="227"/>
      <c r="J121" s="478">
        <v>335277</v>
      </c>
      <c r="K121" s="478">
        <v>0</v>
      </c>
      <c r="L121" s="478">
        <v>0</v>
      </c>
      <c r="M121" s="478">
        <v>335277</v>
      </c>
      <c r="N121" s="478">
        <v>0</v>
      </c>
      <c r="O121" s="478">
        <v>177760.22077099999</v>
      </c>
      <c r="P121" s="478">
        <v>0</v>
      </c>
      <c r="Q121" s="478">
        <v>0</v>
      </c>
      <c r="R121" s="478">
        <v>177760.22077099999</v>
      </c>
      <c r="S121" s="478">
        <v>0</v>
      </c>
      <c r="T121" s="478">
        <v>214254</v>
      </c>
      <c r="U121" s="478">
        <v>190254</v>
      </c>
      <c r="V121" s="478">
        <v>0</v>
      </c>
      <c r="W121" s="478">
        <v>0</v>
      </c>
      <c r="X121" s="478">
        <v>118729.01600000002</v>
      </c>
      <c r="Y121" s="478">
        <v>94729.016000000018</v>
      </c>
      <c r="Z121" s="478">
        <v>95524.983999999982</v>
      </c>
      <c r="AA121" s="478">
        <v>95524.983999999982</v>
      </c>
      <c r="AB121" s="478">
        <v>0</v>
      </c>
      <c r="AC121" s="478">
        <v>0</v>
      </c>
      <c r="AD121" s="478">
        <v>85000</v>
      </c>
      <c r="AE121" s="478">
        <v>85000</v>
      </c>
      <c r="AF121" s="478">
        <v>2200</v>
      </c>
      <c r="AG121" s="478">
        <v>0</v>
      </c>
      <c r="AH121" s="478">
        <v>0</v>
      </c>
      <c r="AI121" s="478">
        <v>0</v>
      </c>
      <c r="AJ121" s="478">
        <v>85000</v>
      </c>
      <c r="AK121" s="260"/>
      <c r="AL121" s="240"/>
    </row>
    <row r="122" spans="1:38" s="223" customFormat="1" ht="27.95" customHeight="1">
      <c r="A122" s="227" t="s">
        <v>536</v>
      </c>
      <c r="B122" s="227" t="s">
        <v>876</v>
      </c>
      <c r="C122" s="227"/>
      <c r="D122" s="227"/>
      <c r="E122" s="227"/>
      <c r="F122" s="227"/>
      <c r="G122" s="227"/>
      <c r="H122" s="227"/>
      <c r="I122" s="227"/>
      <c r="J122" s="478">
        <v>6169</v>
      </c>
      <c r="K122" s="478">
        <v>0</v>
      </c>
      <c r="L122" s="478">
        <v>0</v>
      </c>
      <c r="M122" s="478">
        <v>6169</v>
      </c>
      <c r="N122" s="478">
        <v>0</v>
      </c>
      <c r="O122" s="478">
        <v>0</v>
      </c>
      <c r="P122" s="478">
        <v>0</v>
      </c>
      <c r="Q122" s="478">
        <v>0</v>
      </c>
      <c r="R122" s="478">
        <v>0</v>
      </c>
      <c r="S122" s="478">
        <v>0</v>
      </c>
      <c r="T122" s="478">
        <v>6000</v>
      </c>
      <c r="U122" s="478">
        <v>6000</v>
      </c>
      <c r="V122" s="478">
        <v>0</v>
      </c>
      <c r="W122" s="478">
        <v>0</v>
      </c>
      <c r="X122" s="478">
        <v>0</v>
      </c>
      <c r="Y122" s="478">
        <v>0</v>
      </c>
      <c r="Z122" s="478">
        <v>6000</v>
      </c>
      <c r="AA122" s="478">
        <v>6000</v>
      </c>
      <c r="AB122" s="478">
        <v>0</v>
      </c>
      <c r="AC122" s="478">
        <v>0</v>
      </c>
      <c r="AD122" s="478">
        <v>6000</v>
      </c>
      <c r="AE122" s="478">
        <v>6000</v>
      </c>
      <c r="AF122" s="478">
        <v>2200</v>
      </c>
      <c r="AG122" s="478">
        <v>0</v>
      </c>
      <c r="AH122" s="478">
        <v>0</v>
      </c>
      <c r="AI122" s="478">
        <v>0</v>
      </c>
      <c r="AJ122" s="478">
        <v>6000</v>
      </c>
      <c r="AK122" s="260"/>
    </row>
    <row r="123" spans="1:38" s="248" customFormat="1" ht="20.25" customHeight="1">
      <c r="A123" s="227">
        <v>1</v>
      </c>
      <c r="B123" s="247" t="s">
        <v>585</v>
      </c>
      <c r="C123" s="227"/>
      <c r="D123" s="227"/>
      <c r="E123" s="227"/>
      <c r="F123" s="227"/>
      <c r="G123" s="227"/>
      <c r="H123" s="227"/>
      <c r="I123" s="227"/>
      <c r="J123" s="478">
        <v>6169</v>
      </c>
      <c r="K123" s="478">
        <v>0</v>
      </c>
      <c r="L123" s="478">
        <v>0</v>
      </c>
      <c r="M123" s="478">
        <v>6169</v>
      </c>
      <c r="N123" s="478">
        <v>0</v>
      </c>
      <c r="O123" s="478">
        <v>0</v>
      </c>
      <c r="P123" s="478">
        <v>0</v>
      </c>
      <c r="Q123" s="478">
        <v>0</v>
      </c>
      <c r="R123" s="478">
        <v>0</v>
      </c>
      <c r="S123" s="478">
        <v>0</v>
      </c>
      <c r="T123" s="478">
        <v>6000</v>
      </c>
      <c r="U123" s="478">
        <v>6000</v>
      </c>
      <c r="V123" s="478">
        <v>0</v>
      </c>
      <c r="W123" s="478">
        <v>0</v>
      </c>
      <c r="X123" s="478">
        <v>0</v>
      </c>
      <c r="Y123" s="478">
        <v>0</v>
      </c>
      <c r="Z123" s="478">
        <v>6000</v>
      </c>
      <c r="AA123" s="478">
        <v>6000</v>
      </c>
      <c r="AB123" s="478">
        <v>0</v>
      </c>
      <c r="AC123" s="478">
        <v>0</v>
      </c>
      <c r="AD123" s="478">
        <v>6000</v>
      </c>
      <c r="AE123" s="478">
        <v>6000</v>
      </c>
      <c r="AF123" s="478">
        <v>2200</v>
      </c>
      <c r="AG123" s="478">
        <v>0</v>
      </c>
      <c r="AH123" s="478">
        <v>0</v>
      </c>
      <c r="AI123" s="478">
        <v>0</v>
      </c>
      <c r="AJ123" s="478">
        <v>6000</v>
      </c>
      <c r="AK123" s="260"/>
    </row>
    <row r="124" spans="1:38" s="223" customFormat="1" ht="39" customHeight="1">
      <c r="A124" s="232" t="s">
        <v>47</v>
      </c>
      <c r="B124" s="233" t="s">
        <v>798</v>
      </c>
      <c r="C124" s="229" t="s">
        <v>585</v>
      </c>
      <c r="D124" s="229">
        <v>7773115</v>
      </c>
      <c r="E124" s="229" t="s">
        <v>877</v>
      </c>
      <c r="F124" s="229" t="s">
        <v>361</v>
      </c>
      <c r="G124" s="229"/>
      <c r="H124" s="229" t="s">
        <v>857</v>
      </c>
      <c r="I124" s="229" t="s">
        <v>878</v>
      </c>
      <c r="J124" s="262">
        <v>6169</v>
      </c>
      <c r="K124" s="262"/>
      <c r="L124" s="262"/>
      <c r="M124" s="262">
        <v>6169</v>
      </c>
      <c r="N124" s="262"/>
      <c r="O124" s="262">
        <v>0</v>
      </c>
      <c r="P124" s="262"/>
      <c r="Q124" s="262"/>
      <c r="R124" s="262">
        <v>0</v>
      </c>
      <c r="S124" s="262"/>
      <c r="T124" s="262">
        <v>6000</v>
      </c>
      <c r="U124" s="262">
        <v>6000</v>
      </c>
      <c r="V124" s="262">
        <v>0</v>
      </c>
      <c r="W124" s="262">
        <v>0</v>
      </c>
      <c r="X124" s="262">
        <v>0</v>
      </c>
      <c r="Y124" s="262">
        <v>0</v>
      </c>
      <c r="Z124" s="262">
        <v>6000</v>
      </c>
      <c r="AA124" s="262">
        <v>6000</v>
      </c>
      <c r="AB124" s="262"/>
      <c r="AC124" s="262"/>
      <c r="AD124" s="262">
        <v>6000</v>
      </c>
      <c r="AE124" s="262">
        <v>6000</v>
      </c>
      <c r="AF124" s="262">
        <v>2200</v>
      </c>
      <c r="AG124" s="262"/>
      <c r="AH124" s="262"/>
      <c r="AI124" s="262"/>
      <c r="AJ124" s="262">
        <v>6000</v>
      </c>
      <c r="AK124" s="263"/>
    </row>
    <row r="125" spans="1:38" s="223" customFormat="1" ht="27.95" customHeight="1">
      <c r="A125" s="227" t="s">
        <v>537</v>
      </c>
      <c r="B125" s="227" t="s">
        <v>648</v>
      </c>
      <c r="C125" s="227"/>
      <c r="D125" s="227"/>
      <c r="E125" s="227"/>
      <c r="F125" s="227"/>
      <c r="G125" s="227"/>
      <c r="H125" s="227"/>
      <c r="I125" s="227"/>
      <c r="J125" s="478">
        <v>99800</v>
      </c>
      <c r="K125" s="478">
        <v>0</v>
      </c>
      <c r="L125" s="478">
        <v>0</v>
      </c>
      <c r="M125" s="478">
        <v>99800</v>
      </c>
      <c r="N125" s="478">
        <v>0</v>
      </c>
      <c r="O125" s="478">
        <v>47035.314000000006</v>
      </c>
      <c r="P125" s="478">
        <v>0</v>
      </c>
      <c r="Q125" s="478">
        <v>0</v>
      </c>
      <c r="R125" s="478">
        <v>47035.314000000006</v>
      </c>
      <c r="S125" s="478">
        <v>0</v>
      </c>
      <c r="T125" s="478">
        <v>88588</v>
      </c>
      <c r="U125" s="478">
        <v>88588</v>
      </c>
      <c r="V125" s="478">
        <v>0</v>
      </c>
      <c r="W125" s="478">
        <v>0</v>
      </c>
      <c r="X125" s="478">
        <v>47035.314000000006</v>
      </c>
      <c r="Y125" s="478">
        <v>47035.314000000006</v>
      </c>
      <c r="Z125" s="478">
        <v>41552.685999999994</v>
      </c>
      <c r="AA125" s="478">
        <v>41552.685999999994</v>
      </c>
      <c r="AB125" s="478">
        <v>0</v>
      </c>
      <c r="AC125" s="478">
        <v>0</v>
      </c>
      <c r="AD125" s="478">
        <v>41510</v>
      </c>
      <c r="AE125" s="478">
        <v>41510</v>
      </c>
      <c r="AF125" s="478">
        <v>0</v>
      </c>
      <c r="AG125" s="478">
        <v>0</v>
      </c>
      <c r="AH125" s="478">
        <v>0</v>
      </c>
      <c r="AI125" s="478">
        <v>0</v>
      </c>
      <c r="AJ125" s="478">
        <v>41510</v>
      </c>
      <c r="AK125" s="260"/>
    </row>
    <row r="126" spans="1:38" s="248" customFormat="1" ht="27.95" customHeight="1">
      <c r="A126" s="227">
        <v>1</v>
      </c>
      <c r="B126" s="247" t="s">
        <v>363</v>
      </c>
      <c r="C126" s="227"/>
      <c r="D126" s="227"/>
      <c r="E126" s="227"/>
      <c r="F126" s="227"/>
      <c r="G126" s="227"/>
      <c r="H126" s="227"/>
      <c r="I126" s="227"/>
      <c r="J126" s="478">
        <v>99800</v>
      </c>
      <c r="K126" s="478">
        <v>0</v>
      </c>
      <c r="L126" s="478">
        <v>0</v>
      </c>
      <c r="M126" s="478">
        <v>99800</v>
      </c>
      <c r="N126" s="478">
        <v>0</v>
      </c>
      <c r="O126" s="478">
        <v>47035.314000000006</v>
      </c>
      <c r="P126" s="478">
        <v>0</v>
      </c>
      <c r="Q126" s="478">
        <v>0</v>
      </c>
      <c r="R126" s="478">
        <v>47035.314000000006</v>
      </c>
      <c r="S126" s="478">
        <v>0</v>
      </c>
      <c r="T126" s="478">
        <v>88588</v>
      </c>
      <c r="U126" s="478">
        <v>88588</v>
      </c>
      <c r="V126" s="478">
        <v>0</v>
      </c>
      <c r="W126" s="478">
        <v>0</v>
      </c>
      <c r="X126" s="478">
        <v>47035.314000000006</v>
      </c>
      <c r="Y126" s="478">
        <v>47035.314000000006</v>
      </c>
      <c r="Z126" s="478">
        <v>41552.685999999994</v>
      </c>
      <c r="AA126" s="478">
        <v>41552.685999999994</v>
      </c>
      <c r="AB126" s="478">
        <v>0</v>
      </c>
      <c r="AC126" s="478">
        <v>0</v>
      </c>
      <c r="AD126" s="478">
        <v>41510</v>
      </c>
      <c r="AE126" s="478">
        <v>41510</v>
      </c>
      <c r="AF126" s="478">
        <v>0</v>
      </c>
      <c r="AG126" s="478">
        <v>0</v>
      </c>
      <c r="AH126" s="478">
        <v>0</v>
      </c>
      <c r="AI126" s="478">
        <v>0</v>
      </c>
      <c r="AJ126" s="478">
        <v>41510</v>
      </c>
      <c r="AK126" s="260"/>
    </row>
    <row r="127" spans="1:38" s="223" customFormat="1" ht="30" customHeight="1">
      <c r="A127" s="232" t="s">
        <v>47</v>
      </c>
      <c r="B127" s="233" t="s">
        <v>364</v>
      </c>
      <c r="C127" s="229" t="s">
        <v>363</v>
      </c>
      <c r="D127" s="229">
        <v>7628861</v>
      </c>
      <c r="E127" s="229">
        <v>132</v>
      </c>
      <c r="F127" s="229" t="s">
        <v>361</v>
      </c>
      <c r="G127" s="229"/>
      <c r="H127" s="229" t="s">
        <v>362</v>
      </c>
      <c r="I127" s="229" t="s">
        <v>365</v>
      </c>
      <c r="J127" s="262">
        <v>99800</v>
      </c>
      <c r="K127" s="262"/>
      <c r="L127" s="262"/>
      <c r="M127" s="262">
        <v>99800</v>
      </c>
      <c r="N127" s="262"/>
      <c r="O127" s="262">
        <v>47035.314000000006</v>
      </c>
      <c r="P127" s="262"/>
      <c r="Q127" s="262"/>
      <c r="R127" s="262">
        <v>47035.314000000006</v>
      </c>
      <c r="S127" s="262"/>
      <c r="T127" s="262">
        <v>88588</v>
      </c>
      <c r="U127" s="262">
        <v>88588</v>
      </c>
      <c r="V127" s="262">
        <v>0</v>
      </c>
      <c r="W127" s="262">
        <v>0</v>
      </c>
      <c r="X127" s="262">
        <v>47035.314000000006</v>
      </c>
      <c r="Y127" s="262">
        <v>47035.314000000006</v>
      </c>
      <c r="Z127" s="262">
        <v>41552.685999999994</v>
      </c>
      <c r="AA127" s="262">
        <v>41552.685999999994</v>
      </c>
      <c r="AB127" s="262"/>
      <c r="AC127" s="262"/>
      <c r="AD127" s="262">
        <v>41510</v>
      </c>
      <c r="AE127" s="262">
        <v>41510</v>
      </c>
      <c r="AF127" s="262"/>
      <c r="AG127" s="262"/>
      <c r="AH127" s="262"/>
      <c r="AI127" s="262"/>
      <c r="AJ127" s="262">
        <v>41510</v>
      </c>
      <c r="AK127" s="263"/>
    </row>
    <row r="128" spans="1:38" s="248" customFormat="1" ht="30" customHeight="1">
      <c r="A128" s="227">
        <v>2</v>
      </c>
      <c r="B128" s="485" t="s">
        <v>402</v>
      </c>
      <c r="C128" s="227"/>
      <c r="D128" s="227"/>
      <c r="E128" s="227"/>
      <c r="F128" s="227"/>
      <c r="G128" s="227"/>
      <c r="H128" s="227"/>
      <c r="I128" s="227"/>
      <c r="J128" s="478">
        <v>51796</v>
      </c>
      <c r="K128" s="478">
        <v>0</v>
      </c>
      <c r="L128" s="478">
        <v>0</v>
      </c>
      <c r="M128" s="478">
        <v>51796</v>
      </c>
      <c r="N128" s="478">
        <v>0</v>
      </c>
      <c r="O128" s="478">
        <v>24000</v>
      </c>
      <c r="P128" s="478">
        <v>0</v>
      </c>
      <c r="Q128" s="478">
        <v>0</v>
      </c>
      <c r="R128" s="478">
        <v>24000</v>
      </c>
      <c r="S128" s="478">
        <v>0</v>
      </c>
      <c r="T128" s="478">
        <v>42050</v>
      </c>
      <c r="U128" s="478">
        <v>18050</v>
      </c>
      <c r="V128" s="478">
        <v>0</v>
      </c>
      <c r="W128" s="478">
        <v>0</v>
      </c>
      <c r="X128" s="478">
        <v>24000</v>
      </c>
      <c r="Y128" s="478">
        <v>0</v>
      </c>
      <c r="Z128" s="478">
        <v>18050</v>
      </c>
      <c r="AA128" s="478">
        <v>18050</v>
      </c>
      <c r="AB128" s="478">
        <v>0</v>
      </c>
      <c r="AC128" s="478">
        <v>0</v>
      </c>
      <c r="AD128" s="478">
        <v>18050</v>
      </c>
      <c r="AE128" s="478">
        <v>18050</v>
      </c>
      <c r="AF128" s="478">
        <v>0</v>
      </c>
      <c r="AG128" s="478">
        <v>0</v>
      </c>
      <c r="AH128" s="478">
        <v>0</v>
      </c>
      <c r="AI128" s="478">
        <v>0</v>
      </c>
      <c r="AJ128" s="478">
        <v>18050</v>
      </c>
      <c r="AK128" s="478"/>
    </row>
    <row r="129" spans="1:48" s="223" customFormat="1" ht="27.95" customHeight="1">
      <c r="A129" s="241" t="s">
        <v>47</v>
      </c>
      <c r="B129" s="242" t="s">
        <v>793</v>
      </c>
      <c r="C129" s="243" t="s">
        <v>402</v>
      </c>
      <c r="D129" s="229">
        <v>7495081</v>
      </c>
      <c r="E129" s="229">
        <v>132</v>
      </c>
      <c r="F129" s="244" t="s">
        <v>377</v>
      </c>
      <c r="G129" s="245"/>
      <c r="H129" s="244" t="s">
        <v>534</v>
      </c>
      <c r="I129" s="246" t="s">
        <v>879</v>
      </c>
      <c r="J129" s="262">
        <v>9389</v>
      </c>
      <c r="K129" s="266"/>
      <c r="L129" s="266"/>
      <c r="M129" s="266">
        <v>9389</v>
      </c>
      <c r="N129" s="266"/>
      <c r="O129" s="262">
        <v>0</v>
      </c>
      <c r="P129" s="262"/>
      <c r="Q129" s="262"/>
      <c r="R129" s="262"/>
      <c r="S129" s="262"/>
      <c r="T129" s="262">
        <v>3390</v>
      </c>
      <c r="U129" s="262">
        <v>3390</v>
      </c>
      <c r="V129" s="262"/>
      <c r="W129" s="262"/>
      <c r="X129" s="262"/>
      <c r="Y129" s="262"/>
      <c r="Z129" s="262">
        <v>3390</v>
      </c>
      <c r="AA129" s="262">
        <v>3390</v>
      </c>
      <c r="AB129" s="262"/>
      <c r="AC129" s="262"/>
      <c r="AD129" s="262">
        <v>3390</v>
      </c>
      <c r="AE129" s="262">
        <v>3390</v>
      </c>
      <c r="AF129" s="262"/>
      <c r="AG129" s="262"/>
      <c r="AH129" s="262"/>
      <c r="AI129" s="262"/>
      <c r="AJ129" s="262">
        <v>3390</v>
      </c>
      <c r="AK129" s="262"/>
    </row>
    <row r="130" spans="1:48" s="223" customFormat="1" ht="29.25" customHeight="1">
      <c r="A130" s="241" t="s">
        <v>47</v>
      </c>
      <c r="B130" s="233" t="s">
        <v>403</v>
      </c>
      <c r="C130" s="229" t="s">
        <v>402</v>
      </c>
      <c r="D130" s="229">
        <v>7654724</v>
      </c>
      <c r="E130" s="229">
        <v>132</v>
      </c>
      <c r="F130" s="229" t="s">
        <v>369</v>
      </c>
      <c r="G130" s="229"/>
      <c r="H130" s="229" t="s">
        <v>880</v>
      </c>
      <c r="I130" s="229" t="s">
        <v>404</v>
      </c>
      <c r="J130" s="262">
        <v>37407</v>
      </c>
      <c r="K130" s="262"/>
      <c r="L130" s="262"/>
      <c r="M130" s="262">
        <v>37407</v>
      </c>
      <c r="N130" s="262"/>
      <c r="O130" s="262">
        <v>24000</v>
      </c>
      <c r="P130" s="262"/>
      <c r="Q130" s="262"/>
      <c r="R130" s="262">
        <v>24000</v>
      </c>
      <c r="S130" s="262"/>
      <c r="T130" s="262">
        <v>33660</v>
      </c>
      <c r="U130" s="262">
        <v>9660</v>
      </c>
      <c r="V130" s="262">
        <v>0</v>
      </c>
      <c r="W130" s="262">
        <v>0</v>
      </c>
      <c r="X130" s="262">
        <v>24000</v>
      </c>
      <c r="Y130" s="262"/>
      <c r="Z130" s="262">
        <v>9660</v>
      </c>
      <c r="AA130" s="262">
        <v>9660</v>
      </c>
      <c r="AB130" s="262"/>
      <c r="AC130" s="262"/>
      <c r="AD130" s="262">
        <v>9660</v>
      </c>
      <c r="AE130" s="262">
        <v>9660</v>
      </c>
      <c r="AF130" s="262"/>
      <c r="AG130" s="262"/>
      <c r="AH130" s="262"/>
      <c r="AI130" s="262"/>
      <c r="AJ130" s="262">
        <v>9660</v>
      </c>
      <c r="AK130" s="263"/>
    </row>
    <row r="131" spans="1:48" s="223" customFormat="1" ht="28.5" customHeight="1">
      <c r="A131" s="241" t="s">
        <v>47</v>
      </c>
      <c r="B131" s="233" t="s">
        <v>794</v>
      </c>
      <c r="C131" s="229" t="s">
        <v>402</v>
      </c>
      <c r="D131" s="229">
        <v>7796934</v>
      </c>
      <c r="E131" s="229">
        <v>132</v>
      </c>
      <c r="F131" s="229" t="s">
        <v>361</v>
      </c>
      <c r="G131" s="229"/>
      <c r="H131" s="229">
        <v>2020</v>
      </c>
      <c r="I131" s="229" t="s">
        <v>881</v>
      </c>
      <c r="J131" s="262">
        <v>5000</v>
      </c>
      <c r="K131" s="262"/>
      <c r="L131" s="262"/>
      <c r="M131" s="262">
        <v>5000</v>
      </c>
      <c r="N131" s="262"/>
      <c r="O131" s="262">
        <v>0</v>
      </c>
      <c r="P131" s="262"/>
      <c r="Q131" s="262"/>
      <c r="R131" s="262">
        <v>0</v>
      </c>
      <c r="S131" s="262"/>
      <c r="T131" s="262">
        <v>5000</v>
      </c>
      <c r="U131" s="262">
        <v>5000</v>
      </c>
      <c r="V131" s="262">
        <v>0</v>
      </c>
      <c r="W131" s="262">
        <v>0</v>
      </c>
      <c r="X131" s="262">
        <v>0</v>
      </c>
      <c r="Y131" s="262">
        <v>0</v>
      </c>
      <c r="Z131" s="262">
        <v>5000</v>
      </c>
      <c r="AA131" s="262">
        <v>5000</v>
      </c>
      <c r="AB131" s="262"/>
      <c r="AC131" s="262"/>
      <c r="AD131" s="262">
        <v>5000</v>
      </c>
      <c r="AE131" s="262">
        <v>5000</v>
      </c>
      <c r="AF131" s="262"/>
      <c r="AG131" s="262"/>
      <c r="AH131" s="262"/>
      <c r="AI131" s="262"/>
      <c r="AJ131" s="262">
        <v>5000</v>
      </c>
      <c r="AK131" s="263"/>
    </row>
    <row r="132" spans="1:48" s="223" customFormat="1" ht="27.95" customHeight="1">
      <c r="A132" s="227" t="s">
        <v>882</v>
      </c>
      <c r="B132" s="247" t="s">
        <v>883</v>
      </c>
      <c r="C132" s="227"/>
      <c r="D132" s="227"/>
      <c r="E132" s="227"/>
      <c r="F132" s="227"/>
      <c r="G132" s="227"/>
      <c r="H132" s="227"/>
      <c r="I132" s="227"/>
      <c r="J132" s="478">
        <v>142512</v>
      </c>
      <c r="K132" s="478">
        <v>0</v>
      </c>
      <c r="L132" s="478">
        <v>0</v>
      </c>
      <c r="M132" s="478">
        <v>142512</v>
      </c>
      <c r="N132" s="478">
        <v>0</v>
      </c>
      <c r="O132" s="478">
        <v>82803.408771000002</v>
      </c>
      <c r="P132" s="478">
        <v>0</v>
      </c>
      <c r="Q132" s="478">
        <v>0</v>
      </c>
      <c r="R132" s="478">
        <v>82803.408771000002</v>
      </c>
      <c r="S132" s="478">
        <v>0</v>
      </c>
      <c r="T132" s="478">
        <v>46416</v>
      </c>
      <c r="U132" s="478">
        <v>46416</v>
      </c>
      <c r="V132" s="478">
        <v>0</v>
      </c>
      <c r="W132" s="478">
        <v>0</v>
      </c>
      <c r="X132" s="478">
        <v>20876</v>
      </c>
      <c r="Y132" s="478">
        <v>20876</v>
      </c>
      <c r="Z132" s="478">
        <v>25540</v>
      </c>
      <c r="AA132" s="478">
        <v>25540</v>
      </c>
      <c r="AB132" s="478">
        <v>0</v>
      </c>
      <c r="AC132" s="478">
        <v>0</v>
      </c>
      <c r="AD132" s="478">
        <v>15060</v>
      </c>
      <c r="AE132" s="478">
        <v>15060</v>
      </c>
      <c r="AF132" s="478">
        <v>0</v>
      </c>
      <c r="AG132" s="478">
        <v>0</v>
      </c>
      <c r="AH132" s="478">
        <v>0</v>
      </c>
      <c r="AI132" s="478">
        <v>0</v>
      </c>
      <c r="AJ132" s="478">
        <v>15060</v>
      </c>
      <c r="AK132" s="260"/>
    </row>
    <row r="133" spans="1:48" s="248" customFormat="1" ht="27.95" customHeight="1">
      <c r="A133" s="227">
        <v>1</v>
      </c>
      <c r="B133" s="247" t="s">
        <v>884</v>
      </c>
      <c r="C133" s="227"/>
      <c r="D133" s="227"/>
      <c r="E133" s="227"/>
      <c r="F133" s="227"/>
      <c r="G133" s="227"/>
      <c r="H133" s="227"/>
      <c r="I133" s="227"/>
      <c r="J133" s="478">
        <v>142512</v>
      </c>
      <c r="K133" s="478">
        <v>0</v>
      </c>
      <c r="L133" s="478">
        <v>0</v>
      </c>
      <c r="M133" s="478">
        <v>142512</v>
      </c>
      <c r="N133" s="478">
        <v>0</v>
      </c>
      <c r="O133" s="478">
        <v>82803.408771000002</v>
      </c>
      <c r="P133" s="478">
        <v>0</v>
      </c>
      <c r="Q133" s="478">
        <v>0</v>
      </c>
      <c r="R133" s="478">
        <v>82803.408771000002</v>
      </c>
      <c r="S133" s="478">
        <v>0</v>
      </c>
      <c r="T133" s="478">
        <v>46416</v>
      </c>
      <c r="U133" s="478">
        <v>46416</v>
      </c>
      <c r="V133" s="478">
        <v>0</v>
      </c>
      <c r="W133" s="478">
        <v>0</v>
      </c>
      <c r="X133" s="478">
        <v>20876</v>
      </c>
      <c r="Y133" s="478">
        <v>20876</v>
      </c>
      <c r="Z133" s="478">
        <v>25540</v>
      </c>
      <c r="AA133" s="478">
        <v>25540</v>
      </c>
      <c r="AB133" s="478">
        <v>0</v>
      </c>
      <c r="AC133" s="478">
        <v>0</v>
      </c>
      <c r="AD133" s="478">
        <v>15060</v>
      </c>
      <c r="AE133" s="478">
        <v>15060</v>
      </c>
      <c r="AF133" s="478">
        <v>0</v>
      </c>
      <c r="AG133" s="478">
        <v>0</v>
      </c>
      <c r="AH133" s="478">
        <v>0</v>
      </c>
      <c r="AI133" s="478">
        <v>0</v>
      </c>
      <c r="AJ133" s="478">
        <v>15060</v>
      </c>
      <c r="AK133" s="260"/>
    </row>
    <row r="134" spans="1:48" s="223" customFormat="1" ht="27" customHeight="1">
      <c r="A134" s="232" t="s">
        <v>47</v>
      </c>
      <c r="B134" s="233" t="s">
        <v>606</v>
      </c>
      <c r="C134" s="229" t="s">
        <v>884</v>
      </c>
      <c r="D134" s="229">
        <v>7567298</v>
      </c>
      <c r="E134" s="229">
        <v>161</v>
      </c>
      <c r="F134" s="229" t="s">
        <v>361</v>
      </c>
      <c r="G134" s="229"/>
      <c r="H134" s="229" t="s">
        <v>362</v>
      </c>
      <c r="I134" s="229" t="s">
        <v>649</v>
      </c>
      <c r="J134" s="262">
        <v>19096</v>
      </c>
      <c r="K134" s="262"/>
      <c r="L134" s="262"/>
      <c r="M134" s="262">
        <v>19096</v>
      </c>
      <c r="N134" s="262"/>
      <c r="O134" s="262">
        <v>5000</v>
      </c>
      <c r="P134" s="262"/>
      <c r="Q134" s="262"/>
      <c r="R134" s="262">
        <v>5000</v>
      </c>
      <c r="S134" s="262"/>
      <c r="T134" s="262">
        <v>16980</v>
      </c>
      <c r="U134" s="262">
        <v>16980</v>
      </c>
      <c r="V134" s="262">
        <v>0</v>
      </c>
      <c r="W134" s="262">
        <v>0</v>
      </c>
      <c r="X134" s="262">
        <v>5000</v>
      </c>
      <c r="Y134" s="262">
        <v>5000</v>
      </c>
      <c r="Z134" s="262">
        <v>11980</v>
      </c>
      <c r="AA134" s="262">
        <v>11980</v>
      </c>
      <c r="AB134" s="262"/>
      <c r="AC134" s="262"/>
      <c r="AD134" s="262">
        <v>1500</v>
      </c>
      <c r="AE134" s="262">
        <v>1500</v>
      </c>
      <c r="AF134" s="262"/>
      <c r="AG134" s="262"/>
      <c r="AH134" s="262"/>
      <c r="AI134" s="262"/>
      <c r="AJ134" s="262">
        <v>1500</v>
      </c>
      <c r="AK134" s="263"/>
    </row>
    <row r="135" spans="1:48" s="223" customFormat="1" ht="27.95" customHeight="1">
      <c r="A135" s="232" t="s">
        <v>47</v>
      </c>
      <c r="B135" s="249" t="s">
        <v>605</v>
      </c>
      <c r="C135" s="243" t="s">
        <v>583</v>
      </c>
      <c r="D135" s="229">
        <v>7135408</v>
      </c>
      <c r="E135" s="229">
        <v>220</v>
      </c>
      <c r="F135" s="229" t="s">
        <v>361</v>
      </c>
      <c r="G135" s="229"/>
      <c r="H135" s="229" t="s">
        <v>885</v>
      </c>
      <c r="I135" s="229" t="s">
        <v>650</v>
      </c>
      <c r="J135" s="262">
        <v>123416</v>
      </c>
      <c r="K135" s="262"/>
      <c r="L135" s="262"/>
      <c r="M135" s="262">
        <v>123416</v>
      </c>
      <c r="N135" s="262"/>
      <c r="O135" s="262">
        <v>77803.408771000002</v>
      </c>
      <c r="P135" s="262"/>
      <c r="Q135" s="262"/>
      <c r="R135" s="262">
        <v>77803.408771000002</v>
      </c>
      <c r="S135" s="262"/>
      <c r="T135" s="262">
        <v>29436</v>
      </c>
      <c r="U135" s="262">
        <v>29436</v>
      </c>
      <c r="V135" s="262"/>
      <c r="W135" s="262"/>
      <c r="X135" s="262">
        <v>15876</v>
      </c>
      <c r="Y135" s="262">
        <v>15876</v>
      </c>
      <c r="Z135" s="262">
        <v>13560</v>
      </c>
      <c r="AA135" s="262">
        <v>13560</v>
      </c>
      <c r="AB135" s="262"/>
      <c r="AC135" s="262"/>
      <c r="AD135" s="262">
        <v>13560</v>
      </c>
      <c r="AE135" s="262">
        <v>13560</v>
      </c>
      <c r="AF135" s="262"/>
      <c r="AG135" s="262"/>
      <c r="AH135" s="262"/>
      <c r="AI135" s="262"/>
      <c r="AJ135" s="262">
        <v>13560</v>
      </c>
      <c r="AK135" s="262"/>
    </row>
    <row r="136" spans="1:48" s="248" customFormat="1" ht="27.95" customHeight="1">
      <c r="A136" s="227">
        <v>2</v>
      </c>
      <c r="B136" s="247" t="s">
        <v>866</v>
      </c>
      <c r="C136" s="486"/>
      <c r="D136" s="227"/>
      <c r="E136" s="227"/>
      <c r="F136" s="227"/>
      <c r="G136" s="227"/>
      <c r="H136" s="227"/>
      <c r="I136" s="227"/>
      <c r="J136" s="478">
        <v>35000</v>
      </c>
      <c r="K136" s="478">
        <v>0</v>
      </c>
      <c r="L136" s="478">
        <v>0</v>
      </c>
      <c r="M136" s="478">
        <v>35000</v>
      </c>
      <c r="N136" s="478">
        <v>0</v>
      </c>
      <c r="O136" s="478">
        <v>23921.498</v>
      </c>
      <c r="P136" s="478">
        <v>0</v>
      </c>
      <c r="Q136" s="478">
        <v>0</v>
      </c>
      <c r="R136" s="478">
        <v>23921.498</v>
      </c>
      <c r="S136" s="478">
        <v>0</v>
      </c>
      <c r="T136" s="478">
        <v>31200</v>
      </c>
      <c r="U136" s="478">
        <v>31200</v>
      </c>
      <c r="V136" s="478">
        <v>0</v>
      </c>
      <c r="W136" s="478">
        <v>0</v>
      </c>
      <c r="X136" s="478">
        <v>26817.702000000001</v>
      </c>
      <c r="Y136" s="478">
        <v>26817.702000000001</v>
      </c>
      <c r="Z136" s="478">
        <v>4382.2979999999989</v>
      </c>
      <c r="AA136" s="478">
        <v>4382.2979999999989</v>
      </c>
      <c r="AB136" s="478">
        <v>0</v>
      </c>
      <c r="AC136" s="478">
        <v>0</v>
      </c>
      <c r="AD136" s="478">
        <v>4380</v>
      </c>
      <c r="AE136" s="478">
        <v>4380</v>
      </c>
      <c r="AF136" s="478">
        <v>0</v>
      </c>
      <c r="AG136" s="478">
        <v>0</v>
      </c>
      <c r="AH136" s="478">
        <v>0</v>
      </c>
      <c r="AI136" s="478">
        <v>0</v>
      </c>
      <c r="AJ136" s="478">
        <v>4380</v>
      </c>
      <c r="AK136" s="260"/>
    </row>
    <row r="137" spans="1:48" s="223" customFormat="1" ht="48" customHeight="1">
      <c r="A137" s="232" t="s">
        <v>47</v>
      </c>
      <c r="B137" s="233" t="s">
        <v>386</v>
      </c>
      <c r="C137" s="229" t="s">
        <v>866</v>
      </c>
      <c r="D137" s="229">
        <v>7628735</v>
      </c>
      <c r="E137" s="229">
        <v>191</v>
      </c>
      <c r="F137" s="229" t="s">
        <v>361</v>
      </c>
      <c r="G137" s="229"/>
      <c r="H137" s="229" t="s">
        <v>880</v>
      </c>
      <c r="I137" s="229" t="s">
        <v>387</v>
      </c>
      <c r="J137" s="262">
        <v>35000</v>
      </c>
      <c r="K137" s="262"/>
      <c r="L137" s="262"/>
      <c r="M137" s="262">
        <v>35000</v>
      </c>
      <c r="N137" s="262"/>
      <c r="O137" s="262">
        <v>23921.498</v>
      </c>
      <c r="P137" s="262"/>
      <c r="Q137" s="262"/>
      <c r="R137" s="262">
        <v>23921.498</v>
      </c>
      <c r="S137" s="262"/>
      <c r="T137" s="262">
        <v>31200</v>
      </c>
      <c r="U137" s="262">
        <v>31200</v>
      </c>
      <c r="V137" s="262">
        <v>0</v>
      </c>
      <c r="W137" s="262">
        <v>0</v>
      </c>
      <c r="X137" s="262">
        <v>26817.702000000001</v>
      </c>
      <c r="Y137" s="262">
        <v>26817.702000000001</v>
      </c>
      <c r="Z137" s="262">
        <v>4382.2979999999989</v>
      </c>
      <c r="AA137" s="262">
        <v>4382.2979999999989</v>
      </c>
      <c r="AB137" s="262"/>
      <c r="AC137" s="262"/>
      <c r="AD137" s="262">
        <v>4380</v>
      </c>
      <c r="AE137" s="262">
        <v>4380</v>
      </c>
      <c r="AF137" s="262"/>
      <c r="AG137" s="262"/>
      <c r="AH137" s="262"/>
      <c r="AI137" s="262"/>
      <c r="AJ137" s="262">
        <v>4380</v>
      </c>
      <c r="AK137" s="271"/>
    </row>
    <row r="138" spans="1:48" s="248" customFormat="1" ht="20.25" customHeight="1">
      <c r="A138" s="227" t="s">
        <v>651</v>
      </c>
      <c r="B138" s="477" t="s">
        <v>538</v>
      </c>
      <c r="C138" s="227"/>
      <c r="D138" s="227"/>
      <c r="E138" s="227"/>
      <c r="F138" s="227"/>
      <c r="G138" s="227"/>
      <c r="H138" s="227"/>
      <c r="I138" s="227"/>
      <c r="J138" s="478">
        <v>859381.93700000003</v>
      </c>
      <c r="K138" s="478">
        <v>0</v>
      </c>
      <c r="L138" s="478">
        <v>853854</v>
      </c>
      <c r="M138" s="478">
        <v>3126.5540000000001</v>
      </c>
      <c r="N138" s="478">
        <v>2401.3829999999998</v>
      </c>
      <c r="O138" s="478">
        <v>442489.24800000002</v>
      </c>
      <c r="P138" s="478">
        <v>0</v>
      </c>
      <c r="Q138" s="478">
        <v>442489.24800000002</v>
      </c>
      <c r="R138" s="478">
        <v>0</v>
      </c>
      <c r="S138" s="478">
        <v>0</v>
      </c>
      <c r="T138" s="478">
        <v>0</v>
      </c>
      <c r="U138" s="478">
        <v>0</v>
      </c>
      <c r="V138" s="478">
        <v>0</v>
      </c>
      <c r="W138" s="478">
        <v>0</v>
      </c>
      <c r="X138" s="478">
        <v>0</v>
      </c>
      <c r="Y138" s="478">
        <v>0</v>
      </c>
      <c r="Z138" s="478">
        <v>0</v>
      </c>
      <c r="AA138" s="478">
        <v>0</v>
      </c>
      <c r="AB138" s="478">
        <v>0</v>
      </c>
      <c r="AC138" s="478">
        <v>0</v>
      </c>
      <c r="AD138" s="478">
        <v>0</v>
      </c>
      <c r="AE138" s="478">
        <v>1269491.0000000002</v>
      </c>
      <c r="AF138" s="478">
        <v>0</v>
      </c>
      <c r="AG138" s="478">
        <v>0</v>
      </c>
      <c r="AH138" s="478">
        <v>66075</v>
      </c>
      <c r="AI138" s="478">
        <v>1203416.0000000002</v>
      </c>
      <c r="AJ138" s="478">
        <v>0</v>
      </c>
      <c r="AK138" s="478"/>
    </row>
    <row r="139" spans="1:48" s="223" customFormat="1" ht="30" customHeight="1">
      <c r="A139" s="227" t="s">
        <v>8</v>
      </c>
      <c r="B139" s="477" t="s">
        <v>1153</v>
      </c>
      <c r="C139" s="227"/>
      <c r="D139" s="227"/>
      <c r="E139" s="227"/>
      <c r="F139" s="227"/>
      <c r="G139" s="227"/>
      <c r="H139" s="227"/>
      <c r="I139" s="227"/>
      <c r="J139" s="478"/>
      <c r="K139" s="478"/>
      <c r="L139" s="478"/>
      <c r="M139" s="478"/>
      <c r="N139" s="478"/>
      <c r="O139" s="478"/>
      <c r="P139" s="478"/>
      <c r="Q139" s="478"/>
      <c r="R139" s="478"/>
      <c r="S139" s="478"/>
      <c r="T139" s="478"/>
      <c r="U139" s="478"/>
      <c r="V139" s="478"/>
      <c r="W139" s="478"/>
      <c r="X139" s="478"/>
      <c r="Y139" s="478"/>
      <c r="Z139" s="478"/>
      <c r="AA139" s="478"/>
      <c r="AB139" s="478"/>
      <c r="AC139" s="478"/>
      <c r="AD139" s="478"/>
      <c r="AE139" s="478">
        <v>756675</v>
      </c>
      <c r="AF139" s="478"/>
      <c r="AG139" s="478"/>
      <c r="AH139" s="478"/>
      <c r="AI139" s="478">
        <v>756675</v>
      </c>
      <c r="AJ139" s="478"/>
      <c r="AK139" s="487" t="s">
        <v>1154</v>
      </c>
      <c r="AL139" s="248"/>
      <c r="AM139" s="248"/>
      <c r="AN139" s="248"/>
      <c r="AO139" s="248"/>
      <c r="AP139" s="248"/>
      <c r="AQ139" s="248"/>
      <c r="AR139" s="248"/>
      <c r="AS139" s="248"/>
      <c r="AT139" s="248"/>
      <c r="AU139" s="248"/>
      <c r="AV139" s="248"/>
    </row>
    <row r="140" spans="1:48" s="223" customFormat="1" ht="16.5" customHeight="1">
      <c r="A140" s="227" t="s">
        <v>12</v>
      </c>
      <c r="B140" s="477" t="s">
        <v>652</v>
      </c>
      <c r="C140" s="250"/>
      <c r="D140" s="250"/>
      <c r="E140" s="250"/>
      <c r="F140" s="251"/>
      <c r="G140" s="250"/>
      <c r="H140" s="250"/>
      <c r="I140" s="250"/>
      <c r="J140" s="478">
        <v>859381.93700000003</v>
      </c>
      <c r="K140" s="478">
        <v>0</v>
      </c>
      <c r="L140" s="478">
        <v>853854</v>
      </c>
      <c r="M140" s="478">
        <v>3126.5540000000001</v>
      </c>
      <c r="N140" s="478">
        <v>2401.3829999999998</v>
      </c>
      <c r="O140" s="478">
        <v>442489.24800000002</v>
      </c>
      <c r="P140" s="478">
        <v>0</v>
      </c>
      <c r="Q140" s="478">
        <v>442489.24800000002</v>
      </c>
      <c r="R140" s="478">
        <v>0</v>
      </c>
      <c r="S140" s="478">
        <v>0</v>
      </c>
      <c r="T140" s="478">
        <v>0</v>
      </c>
      <c r="U140" s="478">
        <v>0</v>
      </c>
      <c r="V140" s="478">
        <v>0</v>
      </c>
      <c r="W140" s="478">
        <v>0</v>
      </c>
      <c r="X140" s="478">
        <v>0</v>
      </c>
      <c r="Y140" s="478">
        <v>0</v>
      </c>
      <c r="Z140" s="478">
        <v>0</v>
      </c>
      <c r="AA140" s="478">
        <v>0</v>
      </c>
      <c r="AB140" s="478">
        <v>0</v>
      </c>
      <c r="AC140" s="478">
        <v>0</v>
      </c>
      <c r="AD140" s="478">
        <v>0</v>
      </c>
      <c r="AE140" s="478">
        <v>512815.99999999994</v>
      </c>
      <c r="AF140" s="478">
        <v>0</v>
      </c>
      <c r="AG140" s="478">
        <v>0</v>
      </c>
      <c r="AH140" s="478">
        <v>66075</v>
      </c>
      <c r="AI140" s="478">
        <v>446740.99999999994</v>
      </c>
      <c r="AJ140" s="478">
        <v>0</v>
      </c>
      <c r="AK140" s="267"/>
    </row>
    <row r="141" spans="1:48" s="223" customFormat="1" ht="16.5" customHeight="1">
      <c r="A141" s="227" t="s">
        <v>172</v>
      </c>
      <c r="B141" s="488" t="s">
        <v>669</v>
      </c>
      <c r="C141" s="250"/>
      <c r="D141" s="250"/>
      <c r="E141" s="250"/>
      <c r="F141" s="251"/>
      <c r="G141" s="250"/>
      <c r="H141" s="250"/>
      <c r="I141" s="250"/>
      <c r="J141" s="478">
        <v>709800</v>
      </c>
      <c r="K141" s="478">
        <v>0</v>
      </c>
      <c r="L141" s="478">
        <v>709800</v>
      </c>
      <c r="M141" s="478">
        <v>0</v>
      </c>
      <c r="N141" s="478">
        <v>0</v>
      </c>
      <c r="O141" s="478">
        <v>425610.47</v>
      </c>
      <c r="P141" s="478">
        <v>0</v>
      </c>
      <c r="Q141" s="478">
        <v>425610.47</v>
      </c>
      <c r="R141" s="478">
        <v>0</v>
      </c>
      <c r="S141" s="478">
        <v>0</v>
      </c>
      <c r="T141" s="478">
        <v>0</v>
      </c>
      <c r="U141" s="478">
        <v>0</v>
      </c>
      <c r="V141" s="478">
        <v>0</v>
      </c>
      <c r="W141" s="478">
        <v>0</v>
      </c>
      <c r="X141" s="478">
        <v>0</v>
      </c>
      <c r="Y141" s="478">
        <v>0</v>
      </c>
      <c r="Z141" s="478">
        <v>0</v>
      </c>
      <c r="AA141" s="478">
        <v>0</v>
      </c>
      <c r="AB141" s="478">
        <v>0</v>
      </c>
      <c r="AC141" s="478">
        <v>0</v>
      </c>
      <c r="AD141" s="478">
        <v>0</v>
      </c>
      <c r="AE141" s="478">
        <v>284190</v>
      </c>
      <c r="AF141" s="478">
        <v>0</v>
      </c>
      <c r="AG141" s="478">
        <v>0</v>
      </c>
      <c r="AH141" s="478">
        <v>0</v>
      </c>
      <c r="AI141" s="478">
        <v>284190</v>
      </c>
      <c r="AJ141" s="478">
        <v>0</v>
      </c>
      <c r="AK141" s="267"/>
    </row>
    <row r="142" spans="1:48" s="223" customFormat="1" ht="15" customHeight="1">
      <c r="A142" s="227" t="s">
        <v>653</v>
      </c>
      <c r="B142" s="477" t="s">
        <v>542</v>
      </c>
      <c r="C142" s="250"/>
      <c r="D142" s="250"/>
      <c r="E142" s="250"/>
      <c r="F142" s="251"/>
      <c r="G142" s="250"/>
      <c r="H142" s="250"/>
      <c r="I142" s="250"/>
      <c r="J142" s="478">
        <v>706620</v>
      </c>
      <c r="K142" s="478">
        <v>0</v>
      </c>
      <c r="L142" s="478">
        <v>706620</v>
      </c>
      <c r="M142" s="478">
        <v>0</v>
      </c>
      <c r="N142" s="478">
        <v>0</v>
      </c>
      <c r="O142" s="478">
        <v>425610.47</v>
      </c>
      <c r="P142" s="478">
        <v>0</v>
      </c>
      <c r="Q142" s="478">
        <v>425610.47</v>
      </c>
      <c r="R142" s="478">
        <v>0</v>
      </c>
      <c r="S142" s="478">
        <v>0</v>
      </c>
      <c r="T142" s="478">
        <v>0</v>
      </c>
      <c r="U142" s="478">
        <v>0</v>
      </c>
      <c r="V142" s="478">
        <v>0</v>
      </c>
      <c r="W142" s="478">
        <v>0</v>
      </c>
      <c r="X142" s="478">
        <v>0</v>
      </c>
      <c r="Y142" s="478">
        <v>0</v>
      </c>
      <c r="Z142" s="478">
        <v>0</v>
      </c>
      <c r="AA142" s="478">
        <v>0</v>
      </c>
      <c r="AB142" s="478">
        <v>0</v>
      </c>
      <c r="AC142" s="478">
        <v>0</v>
      </c>
      <c r="AD142" s="478">
        <v>0</v>
      </c>
      <c r="AE142" s="478">
        <v>281010</v>
      </c>
      <c r="AF142" s="478">
        <v>0</v>
      </c>
      <c r="AG142" s="478">
        <v>0</v>
      </c>
      <c r="AH142" s="478">
        <v>0</v>
      </c>
      <c r="AI142" s="478">
        <v>281010</v>
      </c>
      <c r="AJ142" s="478">
        <v>0</v>
      </c>
      <c r="AK142" s="478"/>
    </row>
    <row r="143" spans="1:48" s="223" customFormat="1" ht="15" customHeight="1">
      <c r="A143" s="229">
        <v>1</v>
      </c>
      <c r="B143" s="489" t="s">
        <v>251</v>
      </c>
      <c r="C143" s="250"/>
      <c r="D143" s="250"/>
      <c r="E143" s="250"/>
      <c r="F143" s="251"/>
      <c r="G143" s="250"/>
      <c r="H143" s="250"/>
      <c r="I143" s="250"/>
      <c r="J143" s="262">
        <v>34317.93217840029</v>
      </c>
      <c r="K143" s="267"/>
      <c r="L143" s="267">
        <v>34317.93217840029</v>
      </c>
      <c r="M143" s="267"/>
      <c r="N143" s="267"/>
      <c r="O143" s="262">
        <v>32059</v>
      </c>
      <c r="P143" s="267"/>
      <c r="Q143" s="267">
        <v>32059</v>
      </c>
      <c r="R143" s="267"/>
      <c r="S143" s="267"/>
      <c r="T143" s="267"/>
      <c r="U143" s="267"/>
      <c r="V143" s="267"/>
      <c r="W143" s="267"/>
      <c r="X143" s="267"/>
      <c r="Y143" s="267"/>
      <c r="Z143" s="267"/>
      <c r="AA143" s="267"/>
      <c r="AB143" s="267"/>
      <c r="AC143" s="267"/>
      <c r="AD143" s="267"/>
      <c r="AE143" s="262">
        <v>2259</v>
      </c>
      <c r="AF143" s="267"/>
      <c r="AG143" s="267"/>
      <c r="AH143" s="267"/>
      <c r="AI143" s="267">
        <v>2259</v>
      </c>
      <c r="AJ143" s="267"/>
      <c r="AK143" s="267"/>
    </row>
    <row r="144" spans="1:48" s="223" customFormat="1" ht="15" customHeight="1">
      <c r="A144" s="229">
        <v>2</v>
      </c>
      <c r="B144" s="489" t="s">
        <v>254</v>
      </c>
      <c r="C144" s="250"/>
      <c r="D144" s="250"/>
      <c r="E144" s="250"/>
      <c r="F144" s="251"/>
      <c r="G144" s="250"/>
      <c r="H144" s="250"/>
      <c r="I144" s="250"/>
      <c r="J144" s="262">
        <v>65254.460007371912</v>
      </c>
      <c r="K144" s="267"/>
      <c r="L144" s="267">
        <v>65254.460007371912</v>
      </c>
      <c r="M144" s="267"/>
      <c r="N144" s="267"/>
      <c r="O144" s="262">
        <v>52215</v>
      </c>
      <c r="P144" s="267"/>
      <c r="Q144" s="267">
        <v>52215</v>
      </c>
      <c r="R144" s="267"/>
      <c r="S144" s="267"/>
      <c r="T144" s="267"/>
      <c r="U144" s="267"/>
      <c r="V144" s="267"/>
      <c r="W144" s="267"/>
      <c r="X144" s="267"/>
      <c r="Y144" s="267"/>
      <c r="Z144" s="267"/>
      <c r="AA144" s="267"/>
      <c r="AB144" s="267"/>
      <c r="AC144" s="267"/>
      <c r="AD144" s="267"/>
      <c r="AE144" s="262">
        <v>13039</v>
      </c>
      <c r="AF144" s="267"/>
      <c r="AG144" s="267"/>
      <c r="AH144" s="267"/>
      <c r="AI144" s="267">
        <v>13039</v>
      </c>
      <c r="AJ144" s="267"/>
      <c r="AK144" s="267"/>
    </row>
    <row r="145" spans="1:37" s="223" customFormat="1" ht="15" customHeight="1">
      <c r="A145" s="229">
        <v>3</v>
      </c>
      <c r="B145" s="489" t="s">
        <v>252</v>
      </c>
      <c r="C145" s="250"/>
      <c r="D145" s="250"/>
      <c r="E145" s="250"/>
      <c r="F145" s="251"/>
      <c r="G145" s="250"/>
      <c r="H145" s="250"/>
      <c r="I145" s="250"/>
      <c r="J145" s="262">
        <v>52428.179137486179</v>
      </c>
      <c r="K145" s="267"/>
      <c r="L145" s="267">
        <v>52428.179137486179</v>
      </c>
      <c r="M145" s="267"/>
      <c r="N145" s="267"/>
      <c r="O145" s="262">
        <v>36531</v>
      </c>
      <c r="P145" s="267"/>
      <c r="Q145" s="267">
        <v>36531</v>
      </c>
      <c r="R145" s="267"/>
      <c r="S145" s="267"/>
      <c r="T145" s="267"/>
      <c r="U145" s="267"/>
      <c r="V145" s="267"/>
      <c r="W145" s="267"/>
      <c r="X145" s="267"/>
      <c r="Y145" s="267"/>
      <c r="Z145" s="267"/>
      <c r="AA145" s="267"/>
      <c r="AB145" s="267"/>
      <c r="AC145" s="267"/>
      <c r="AD145" s="267"/>
      <c r="AE145" s="262">
        <v>15897</v>
      </c>
      <c r="AF145" s="267"/>
      <c r="AG145" s="267"/>
      <c r="AH145" s="267"/>
      <c r="AI145" s="267">
        <v>15897</v>
      </c>
      <c r="AJ145" s="267"/>
      <c r="AK145" s="267"/>
    </row>
    <row r="146" spans="1:37" s="223" customFormat="1" ht="15" customHeight="1">
      <c r="A146" s="229">
        <v>4</v>
      </c>
      <c r="B146" s="489" t="s">
        <v>340</v>
      </c>
      <c r="C146" s="250"/>
      <c r="D146" s="250"/>
      <c r="E146" s="250"/>
      <c r="F146" s="251"/>
      <c r="G146" s="250"/>
      <c r="H146" s="250"/>
      <c r="I146" s="250"/>
      <c r="J146" s="262">
        <v>61431.186877994835</v>
      </c>
      <c r="K146" s="267"/>
      <c r="L146" s="267">
        <v>61431.186877994835</v>
      </c>
      <c r="M146" s="267"/>
      <c r="N146" s="267"/>
      <c r="O146" s="262">
        <v>36096.47</v>
      </c>
      <c r="P146" s="267"/>
      <c r="Q146" s="267">
        <v>36096.47</v>
      </c>
      <c r="R146" s="267"/>
      <c r="S146" s="267"/>
      <c r="T146" s="267"/>
      <c r="U146" s="267"/>
      <c r="V146" s="267"/>
      <c r="W146" s="267"/>
      <c r="X146" s="267"/>
      <c r="Y146" s="267"/>
      <c r="Z146" s="267"/>
      <c r="AA146" s="267"/>
      <c r="AB146" s="267"/>
      <c r="AC146" s="267"/>
      <c r="AD146" s="267"/>
      <c r="AE146" s="262">
        <v>25335</v>
      </c>
      <c r="AF146" s="267"/>
      <c r="AG146" s="267"/>
      <c r="AH146" s="267"/>
      <c r="AI146" s="267">
        <v>25335</v>
      </c>
      <c r="AJ146" s="267"/>
      <c r="AK146" s="267"/>
    </row>
    <row r="147" spans="1:37" s="223" customFormat="1" ht="15" customHeight="1">
      <c r="A147" s="229">
        <v>5</v>
      </c>
      <c r="B147" s="489" t="s">
        <v>260</v>
      </c>
      <c r="C147" s="250"/>
      <c r="D147" s="250"/>
      <c r="E147" s="250"/>
      <c r="F147" s="251"/>
      <c r="G147" s="250"/>
      <c r="H147" s="250"/>
      <c r="I147" s="250"/>
      <c r="J147" s="262">
        <v>104682.63914485805</v>
      </c>
      <c r="K147" s="267"/>
      <c r="L147" s="267">
        <v>104682.63914485805</v>
      </c>
      <c r="M147" s="267"/>
      <c r="N147" s="267"/>
      <c r="O147" s="262">
        <v>55120</v>
      </c>
      <c r="P147" s="267"/>
      <c r="Q147" s="267">
        <v>55120</v>
      </c>
      <c r="R147" s="267"/>
      <c r="S147" s="267"/>
      <c r="T147" s="267"/>
      <c r="U147" s="267"/>
      <c r="V147" s="267"/>
      <c r="W147" s="267"/>
      <c r="X147" s="267"/>
      <c r="Y147" s="267"/>
      <c r="Z147" s="267"/>
      <c r="AA147" s="267"/>
      <c r="AB147" s="267"/>
      <c r="AC147" s="267"/>
      <c r="AD147" s="267"/>
      <c r="AE147" s="262">
        <v>49563</v>
      </c>
      <c r="AF147" s="267"/>
      <c r="AG147" s="267"/>
      <c r="AH147" s="267"/>
      <c r="AI147" s="267">
        <v>49563</v>
      </c>
      <c r="AJ147" s="267"/>
      <c r="AK147" s="267"/>
    </row>
    <row r="148" spans="1:37" s="223" customFormat="1" ht="15" customHeight="1">
      <c r="A148" s="229">
        <v>6</v>
      </c>
      <c r="B148" s="489" t="s">
        <v>255</v>
      </c>
      <c r="C148" s="250"/>
      <c r="D148" s="250"/>
      <c r="E148" s="250"/>
      <c r="F148" s="251"/>
      <c r="G148" s="250"/>
      <c r="H148" s="250"/>
      <c r="I148" s="250"/>
      <c r="J148" s="262">
        <v>111610.95392554367</v>
      </c>
      <c r="K148" s="267"/>
      <c r="L148" s="267">
        <v>111610.95392554367</v>
      </c>
      <c r="M148" s="267"/>
      <c r="N148" s="267"/>
      <c r="O148" s="262">
        <v>61286</v>
      </c>
      <c r="P148" s="267"/>
      <c r="Q148" s="267">
        <v>61286</v>
      </c>
      <c r="R148" s="267"/>
      <c r="S148" s="267"/>
      <c r="T148" s="267"/>
      <c r="U148" s="267"/>
      <c r="V148" s="267"/>
      <c r="W148" s="267"/>
      <c r="X148" s="267"/>
      <c r="Y148" s="267"/>
      <c r="Z148" s="267"/>
      <c r="AA148" s="267"/>
      <c r="AB148" s="267"/>
      <c r="AC148" s="267"/>
      <c r="AD148" s="267"/>
      <c r="AE148" s="262">
        <v>50325</v>
      </c>
      <c r="AF148" s="267"/>
      <c r="AG148" s="267"/>
      <c r="AH148" s="267"/>
      <c r="AI148" s="267">
        <v>50325</v>
      </c>
      <c r="AJ148" s="267"/>
      <c r="AK148" s="267"/>
    </row>
    <row r="149" spans="1:37" s="223" customFormat="1" ht="15" customHeight="1">
      <c r="A149" s="229">
        <v>7</v>
      </c>
      <c r="B149" s="489" t="s">
        <v>256</v>
      </c>
      <c r="C149" s="250"/>
      <c r="D149" s="250"/>
      <c r="E149" s="250"/>
      <c r="F149" s="251"/>
      <c r="G149" s="250"/>
      <c r="H149" s="250"/>
      <c r="I149" s="250"/>
      <c r="J149" s="262">
        <v>97321.54957611498</v>
      </c>
      <c r="K149" s="267"/>
      <c r="L149" s="267">
        <v>97321.54957611498</v>
      </c>
      <c r="M149" s="267"/>
      <c r="N149" s="267"/>
      <c r="O149" s="262">
        <v>51636</v>
      </c>
      <c r="P149" s="267"/>
      <c r="Q149" s="267">
        <v>51636</v>
      </c>
      <c r="R149" s="267"/>
      <c r="S149" s="267"/>
      <c r="T149" s="267"/>
      <c r="U149" s="267"/>
      <c r="V149" s="267"/>
      <c r="W149" s="267"/>
      <c r="X149" s="267"/>
      <c r="Y149" s="267"/>
      <c r="Z149" s="267"/>
      <c r="AA149" s="267"/>
      <c r="AB149" s="267"/>
      <c r="AC149" s="267"/>
      <c r="AD149" s="267"/>
      <c r="AE149" s="262">
        <v>45686</v>
      </c>
      <c r="AF149" s="267"/>
      <c r="AG149" s="267"/>
      <c r="AH149" s="267"/>
      <c r="AI149" s="267">
        <v>45686</v>
      </c>
      <c r="AJ149" s="267"/>
      <c r="AK149" s="267"/>
    </row>
    <row r="150" spans="1:37" s="223" customFormat="1" ht="15" customHeight="1">
      <c r="A150" s="229">
        <v>8</v>
      </c>
      <c r="B150" s="489" t="s">
        <v>258</v>
      </c>
      <c r="C150" s="250"/>
      <c r="D150" s="250"/>
      <c r="E150" s="250"/>
      <c r="F150" s="251"/>
      <c r="G150" s="250"/>
      <c r="H150" s="250"/>
      <c r="I150" s="250"/>
      <c r="J150" s="262">
        <v>46525.617397714705</v>
      </c>
      <c r="K150" s="267"/>
      <c r="L150" s="267">
        <v>46525.617397714705</v>
      </c>
      <c r="M150" s="267"/>
      <c r="N150" s="267"/>
      <c r="O150" s="262">
        <v>28445</v>
      </c>
      <c r="P150" s="267"/>
      <c r="Q150" s="267">
        <v>28445</v>
      </c>
      <c r="R150" s="267"/>
      <c r="S150" s="267"/>
      <c r="T150" s="267"/>
      <c r="U150" s="267"/>
      <c r="V150" s="267"/>
      <c r="W150" s="267"/>
      <c r="X150" s="267"/>
      <c r="Y150" s="267"/>
      <c r="Z150" s="267"/>
      <c r="AA150" s="267"/>
      <c r="AB150" s="267"/>
      <c r="AC150" s="267"/>
      <c r="AD150" s="267"/>
      <c r="AE150" s="262">
        <v>18081</v>
      </c>
      <c r="AF150" s="267"/>
      <c r="AG150" s="267"/>
      <c r="AH150" s="267"/>
      <c r="AI150" s="267">
        <v>18081</v>
      </c>
      <c r="AJ150" s="267"/>
      <c r="AK150" s="267"/>
    </row>
    <row r="151" spans="1:37" s="223" customFormat="1" ht="15" customHeight="1">
      <c r="A151" s="229">
        <v>9</v>
      </c>
      <c r="B151" s="489" t="s">
        <v>539</v>
      </c>
      <c r="C151" s="250"/>
      <c r="D151" s="250"/>
      <c r="E151" s="250"/>
      <c r="F151" s="251"/>
      <c r="G151" s="250"/>
      <c r="H151" s="250"/>
      <c r="I151" s="250"/>
      <c r="J151" s="262">
        <v>77267.268706229253</v>
      </c>
      <c r="K151" s="267"/>
      <c r="L151" s="267">
        <v>77267.268706229253</v>
      </c>
      <c r="M151" s="267"/>
      <c r="N151" s="267"/>
      <c r="O151" s="262">
        <v>47547</v>
      </c>
      <c r="P151" s="267"/>
      <c r="Q151" s="267">
        <v>47547</v>
      </c>
      <c r="R151" s="267"/>
      <c r="S151" s="267"/>
      <c r="T151" s="267"/>
      <c r="U151" s="267"/>
      <c r="V151" s="267"/>
      <c r="W151" s="267"/>
      <c r="X151" s="267"/>
      <c r="Y151" s="267"/>
      <c r="Z151" s="267"/>
      <c r="AA151" s="267"/>
      <c r="AB151" s="267"/>
      <c r="AC151" s="267"/>
      <c r="AD151" s="267"/>
      <c r="AE151" s="262">
        <v>29720</v>
      </c>
      <c r="AF151" s="267"/>
      <c r="AG151" s="267"/>
      <c r="AH151" s="267"/>
      <c r="AI151" s="267">
        <v>29720</v>
      </c>
      <c r="AJ151" s="267"/>
      <c r="AK151" s="267"/>
    </row>
    <row r="152" spans="1:37" s="248" customFormat="1">
      <c r="A152" s="229">
        <v>10</v>
      </c>
      <c r="B152" s="489" t="s">
        <v>257</v>
      </c>
      <c r="C152" s="250"/>
      <c r="D152" s="250"/>
      <c r="E152" s="250"/>
      <c r="F152" s="251"/>
      <c r="G152" s="250"/>
      <c r="H152" s="250"/>
      <c r="I152" s="250"/>
      <c r="J152" s="262">
        <v>55780.21304828603</v>
      </c>
      <c r="K152" s="267"/>
      <c r="L152" s="267">
        <v>55780.21304828603</v>
      </c>
      <c r="M152" s="267"/>
      <c r="N152" s="267"/>
      <c r="O152" s="262">
        <v>24675</v>
      </c>
      <c r="P152" s="267"/>
      <c r="Q152" s="267">
        <v>24675</v>
      </c>
      <c r="R152" s="267"/>
      <c r="S152" s="267"/>
      <c r="T152" s="267"/>
      <c r="U152" s="267"/>
      <c r="V152" s="267"/>
      <c r="W152" s="267"/>
      <c r="X152" s="267"/>
      <c r="Y152" s="267"/>
      <c r="Z152" s="267"/>
      <c r="AA152" s="267"/>
      <c r="AB152" s="267"/>
      <c r="AC152" s="267"/>
      <c r="AD152" s="267"/>
      <c r="AE152" s="262">
        <v>31105</v>
      </c>
      <c r="AF152" s="267"/>
      <c r="AG152" s="267"/>
      <c r="AH152" s="267"/>
      <c r="AI152" s="267">
        <v>31105</v>
      </c>
      <c r="AJ152" s="267"/>
      <c r="AK152" s="267"/>
    </row>
    <row r="153" spans="1:37" s="223" customFormat="1" ht="15.75" customHeight="1">
      <c r="A153" s="227" t="s">
        <v>654</v>
      </c>
      <c r="B153" s="247" t="s">
        <v>655</v>
      </c>
      <c r="C153" s="253"/>
      <c r="D153" s="253"/>
      <c r="E153" s="253"/>
      <c r="F153" s="254"/>
      <c r="G153" s="253"/>
      <c r="H153" s="253"/>
      <c r="I153" s="253"/>
      <c r="J153" s="478">
        <v>3180</v>
      </c>
      <c r="K153" s="478">
        <v>0</v>
      </c>
      <c r="L153" s="478">
        <v>3180</v>
      </c>
      <c r="M153" s="478">
        <v>0</v>
      </c>
      <c r="N153" s="478">
        <v>0</v>
      </c>
      <c r="O153" s="478">
        <v>0</v>
      </c>
      <c r="P153" s="478">
        <v>0</v>
      </c>
      <c r="Q153" s="478">
        <v>0</v>
      </c>
      <c r="R153" s="478">
        <v>0</v>
      </c>
      <c r="S153" s="478">
        <v>0</v>
      </c>
      <c r="T153" s="478">
        <v>0</v>
      </c>
      <c r="U153" s="478">
        <v>0</v>
      </c>
      <c r="V153" s="478">
        <v>0</v>
      </c>
      <c r="W153" s="478">
        <v>0</v>
      </c>
      <c r="X153" s="478">
        <v>0</v>
      </c>
      <c r="Y153" s="478">
        <v>0</v>
      </c>
      <c r="Z153" s="478">
        <v>0</v>
      </c>
      <c r="AA153" s="478">
        <v>0</v>
      </c>
      <c r="AB153" s="478">
        <v>0</v>
      </c>
      <c r="AC153" s="478">
        <v>0</v>
      </c>
      <c r="AD153" s="478">
        <v>0</v>
      </c>
      <c r="AE153" s="478">
        <v>3180</v>
      </c>
      <c r="AF153" s="478">
        <v>0</v>
      </c>
      <c r="AG153" s="478">
        <v>0</v>
      </c>
      <c r="AH153" s="478">
        <v>0</v>
      </c>
      <c r="AI153" s="478">
        <v>3180</v>
      </c>
      <c r="AJ153" s="478">
        <v>0</v>
      </c>
      <c r="AK153" s="478"/>
    </row>
    <row r="154" spans="1:37" s="223" customFormat="1" ht="16.5" customHeight="1">
      <c r="A154" s="229">
        <v>1</v>
      </c>
      <c r="B154" s="489" t="s">
        <v>532</v>
      </c>
      <c r="C154" s="250"/>
      <c r="D154" s="250"/>
      <c r="E154" s="250"/>
      <c r="F154" s="251"/>
      <c r="G154" s="250"/>
      <c r="H154" s="250"/>
      <c r="I154" s="250"/>
      <c r="J154" s="262">
        <v>3180</v>
      </c>
      <c r="K154" s="267"/>
      <c r="L154" s="267">
        <v>3180</v>
      </c>
      <c r="M154" s="267"/>
      <c r="N154" s="267"/>
      <c r="O154" s="262">
        <v>0</v>
      </c>
      <c r="P154" s="267"/>
      <c r="Q154" s="267">
        <v>0</v>
      </c>
      <c r="R154" s="267"/>
      <c r="S154" s="267"/>
      <c r="T154" s="267"/>
      <c r="U154" s="267"/>
      <c r="V154" s="267"/>
      <c r="W154" s="267"/>
      <c r="X154" s="267"/>
      <c r="Y154" s="267"/>
      <c r="Z154" s="267"/>
      <c r="AA154" s="267"/>
      <c r="AB154" s="267"/>
      <c r="AC154" s="267"/>
      <c r="AD154" s="267"/>
      <c r="AE154" s="262">
        <v>3180</v>
      </c>
      <c r="AF154" s="267"/>
      <c r="AG154" s="267"/>
      <c r="AH154" s="267"/>
      <c r="AI154" s="267">
        <v>3180</v>
      </c>
      <c r="AJ154" s="267"/>
      <c r="AK154" s="267"/>
    </row>
    <row r="155" spans="1:37" s="223" customFormat="1" ht="17.25" customHeight="1">
      <c r="A155" s="227" t="s">
        <v>529</v>
      </c>
      <c r="B155" s="477" t="s">
        <v>541</v>
      </c>
      <c r="C155" s="250"/>
      <c r="D155" s="250"/>
      <c r="E155" s="250"/>
      <c r="F155" s="251"/>
      <c r="G155" s="250"/>
      <c r="H155" s="250"/>
      <c r="I155" s="250"/>
      <c r="J155" s="478">
        <v>149581.93700000001</v>
      </c>
      <c r="K155" s="478">
        <v>0</v>
      </c>
      <c r="L155" s="478">
        <v>144054</v>
      </c>
      <c r="M155" s="478">
        <v>3126.5540000000001</v>
      </c>
      <c r="N155" s="478">
        <v>2401.3829999999998</v>
      </c>
      <c r="O155" s="478">
        <v>16878.778000000002</v>
      </c>
      <c r="P155" s="478">
        <v>0</v>
      </c>
      <c r="Q155" s="478">
        <v>16878.778000000002</v>
      </c>
      <c r="R155" s="478">
        <v>0</v>
      </c>
      <c r="S155" s="478">
        <v>0</v>
      </c>
      <c r="T155" s="478">
        <v>0</v>
      </c>
      <c r="U155" s="478">
        <v>0</v>
      </c>
      <c r="V155" s="478">
        <v>0</v>
      </c>
      <c r="W155" s="478">
        <v>0</v>
      </c>
      <c r="X155" s="478">
        <v>0</v>
      </c>
      <c r="Y155" s="478">
        <v>0</v>
      </c>
      <c r="Z155" s="478">
        <v>0</v>
      </c>
      <c r="AA155" s="478">
        <v>0</v>
      </c>
      <c r="AB155" s="478">
        <v>0</v>
      </c>
      <c r="AC155" s="478">
        <v>0</v>
      </c>
      <c r="AD155" s="478">
        <v>0</v>
      </c>
      <c r="AE155" s="478">
        <v>228626</v>
      </c>
      <c r="AF155" s="478">
        <v>0</v>
      </c>
      <c r="AG155" s="478">
        <v>0</v>
      </c>
      <c r="AH155" s="478">
        <v>66075</v>
      </c>
      <c r="AI155" s="478">
        <v>162551</v>
      </c>
      <c r="AJ155" s="478">
        <v>0</v>
      </c>
      <c r="AK155" s="267"/>
    </row>
    <row r="156" spans="1:37" s="223" customFormat="1" ht="15.75" customHeight="1">
      <c r="A156" s="227" t="s">
        <v>653</v>
      </c>
      <c r="B156" s="477" t="s">
        <v>542</v>
      </c>
      <c r="C156" s="250"/>
      <c r="D156" s="250"/>
      <c r="E156" s="250"/>
      <c r="F156" s="251"/>
      <c r="G156" s="250"/>
      <c r="H156" s="250"/>
      <c r="I156" s="250"/>
      <c r="J156" s="478">
        <v>0</v>
      </c>
      <c r="K156" s="478">
        <v>0</v>
      </c>
      <c r="L156" s="478">
        <v>0</v>
      </c>
      <c r="M156" s="478">
        <v>0</v>
      </c>
      <c r="N156" s="478">
        <v>0</v>
      </c>
      <c r="O156" s="478">
        <v>0</v>
      </c>
      <c r="P156" s="478">
        <v>0</v>
      </c>
      <c r="Q156" s="478">
        <v>0</v>
      </c>
      <c r="R156" s="478">
        <v>0</v>
      </c>
      <c r="S156" s="478">
        <v>0</v>
      </c>
      <c r="T156" s="478">
        <v>0</v>
      </c>
      <c r="U156" s="478">
        <v>0</v>
      </c>
      <c r="V156" s="478">
        <v>0</v>
      </c>
      <c r="W156" s="478">
        <v>0</v>
      </c>
      <c r="X156" s="478">
        <v>0</v>
      </c>
      <c r="Y156" s="478">
        <v>0</v>
      </c>
      <c r="Z156" s="478">
        <v>0</v>
      </c>
      <c r="AA156" s="478">
        <v>0</v>
      </c>
      <c r="AB156" s="478">
        <v>0</v>
      </c>
      <c r="AC156" s="478">
        <v>0</v>
      </c>
      <c r="AD156" s="478">
        <v>0</v>
      </c>
      <c r="AE156" s="478">
        <v>54579</v>
      </c>
      <c r="AF156" s="478">
        <v>0</v>
      </c>
      <c r="AG156" s="478">
        <v>0</v>
      </c>
      <c r="AH156" s="478">
        <v>66075</v>
      </c>
      <c r="AI156" s="478">
        <v>0</v>
      </c>
      <c r="AJ156" s="478">
        <v>0</v>
      </c>
      <c r="AK156" s="478"/>
    </row>
    <row r="157" spans="1:37" s="223" customFormat="1" ht="15.75" customHeight="1">
      <c r="A157" s="229">
        <v>1</v>
      </c>
      <c r="B157" s="489" t="s">
        <v>251</v>
      </c>
      <c r="C157" s="250"/>
      <c r="D157" s="250"/>
      <c r="E157" s="250"/>
      <c r="F157" s="251"/>
      <c r="G157" s="250"/>
      <c r="H157" s="250"/>
      <c r="I157" s="250"/>
      <c r="J157" s="262">
        <v>0</v>
      </c>
      <c r="K157" s="267"/>
      <c r="L157" s="267"/>
      <c r="M157" s="267"/>
      <c r="N157" s="267"/>
      <c r="O157" s="262">
        <v>0</v>
      </c>
      <c r="P157" s="267"/>
      <c r="Q157" s="267"/>
      <c r="R157" s="267"/>
      <c r="S157" s="267"/>
      <c r="T157" s="267"/>
      <c r="U157" s="267"/>
      <c r="V157" s="267"/>
      <c r="W157" s="267"/>
      <c r="X157" s="267"/>
      <c r="Y157" s="267"/>
      <c r="Z157" s="267"/>
      <c r="AA157" s="267"/>
      <c r="AB157" s="267"/>
      <c r="AC157" s="267"/>
      <c r="AD157" s="267"/>
      <c r="AE157" s="262">
        <v>2818</v>
      </c>
      <c r="AF157" s="267"/>
      <c r="AG157" s="267"/>
      <c r="AH157" s="267">
        <v>2818</v>
      </c>
      <c r="AI157" s="267"/>
      <c r="AJ157" s="267"/>
      <c r="AK157" s="267"/>
    </row>
    <row r="158" spans="1:37" s="223" customFormat="1" ht="15.75" customHeight="1">
      <c r="A158" s="229">
        <v>2</v>
      </c>
      <c r="B158" s="489" t="s">
        <v>254</v>
      </c>
      <c r="C158" s="250"/>
      <c r="D158" s="250"/>
      <c r="E158" s="250"/>
      <c r="F158" s="251"/>
      <c r="G158" s="250"/>
      <c r="H158" s="250"/>
      <c r="I158" s="250"/>
      <c r="J158" s="262">
        <v>0</v>
      </c>
      <c r="K158" s="267"/>
      <c r="L158" s="267"/>
      <c r="M158" s="267"/>
      <c r="N158" s="267"/>
      <c r="O158" s="262">
        <v>0</v>
      </c>
      <c r="P158" s="267"/>
      <c r="Q158" s="267"/>
      <c r="R158" s="267"/>
      <c r="S158" s="267"/>
      <c r="T158" s="267"/>
      <c r="U158" s="267"/>
      <c r="V158" s="267"/>
      <c r="W158" s="267"/>
      <c r="X158" s="267"/>
      <c r="Y158" s="267"/>
      <c r="Z158" s="267"/>
      <c r="AA158" s="267"/>
      <c r="AB158" s="267"/>
      <c r="AC158" s="267"/>
      <c r="AD158" s="267"/>
      <c r="AE158" s="262">
        <v>6205</v>
      </c>
      <c r="AF158" s="267"/>
      <c r="AG158" s="267"/>
      <c r="AH158" s="267">
        <v>6205</v>
      </c>
      <c r="AI158" s="267"/>
      <c r="AJ158" s="267"/>
      <c r="AK158" s="267"/>
    </row>
    <row r="159" spans="1:37" s="223" customFormat="1" ht="15.75" customHeight="1">
      <c r="A159" s="229">
        <v>3</v>
      </c>
      <c r="B159" s="489" t="s">
        <v>252</v>
      </c>
      <c r="C159" s="250"/>
      <c r="D159" s="250"/>
      <c r="E159" s="250"/>
      <c r="F159" s="251"/>
      <c r="G159" s="250"/>
      <c r="H159" s="250"/>
      <c r="I159" s="250"/>
      <c r="J159" s="262">
        <v>0</v>
      </c>
      <c r="K159" s="267"/>
      <c r="L159" s="267"/>
      <c r="M159" s="267"/>
      <c r="N159" s="267"/>
      <c r="O159" s="262">
        <v>0</v>
      </c>
      <c r="P159" s="267"/>
      <c r="Q159" s="267"/>
      <c r="R159" s="267"/>
      <c r="S159" s="267"/>
      <c r="T159" s="267"/>
      <c r="U159" s="267"/>
      <c r="V159" s="267"/>
      <c r="W159" s="267"/>
      <c r="X159" s="267"/>
      <c r="Y159" s="267"/>
      <c r="Z159" s="267"/>
      <c r="AA159" s="267"/>
      <c r="AB159" s="267"/>
      <c r="AC159" s="267"/>
      <c r="AD159" s="267"/>
      <c r="AE159" s="262">
        <v>4972</v>
      </c>
      <c r="AF159" s="267"/>
      <c r="AG159" s="267"/>
      <c r="AH159" s="267">
        <v>4972</v>
      </c>
      <c r="AI159" s="267"/>
      <c r="AJ159" s="267"/>
      <c r="AK159" s="267"/>
    </row>
    <row r="160" spans="1:37" s="223" customFormat="1" ht="15.75" customHeight="1">
      <c r="A160" s="229">
        <v>4</v>
      </c>
      <c r="B160" s="489" t="s">
        <v>340</v>
      </c>
      <c r="C160" s="250"/>
      <c r="D160" s="250"/>
      <c r="E160" s="250"/>
      <c r="F160" s="251"/>
      <c r="G160" s="250"/>
      <c r="H160" s="250"/>
      <c r="I160" s="250"/>
      <c r="J160" s="262">
        <v>0</v>
      </c>
      <c r="K160" s="267"/>
      <c r="L160" s="267"/>
      <c r="M160" s="267"/>
      <c r="N160" s="267"/>
      <c r="O160" s="262">
        <v>0</v>
      </c>
      <c r="P160" s="267"/>
      <c r="Q160" s="267"/>
      <c r="R160" s="267"/>
      <c r="S160" s="267"/>
      <c r="T160" s="267"/>
      <c r="U160" s="267"/>
      <c r="V160" s="267"/>
      <c r="W160" s="267"/>
      <c r="X160" s="267"/>
      <c r="Y160" s="267"/>
      <c r="Z160" s="267"/>
      <c r="AA160" s="267"/>
      <c r="AB160" s="267"/>
      <c r="AC160" s="267"/>
      <c r="AD160" s="267"/>
      <c r="AE160" s="262">
        <v>4502</v>
      </c>
      <c r="AF160" s="267"/>
      <c r="AG160" s="267"/>
      <c r="AH160" s="267">
        <v>4502</v>
      </c>
      <c r="AI160" s="267"/>
      <c r="AJ160" s="267"/>
      <c r="AK160" s="267"/>
    </row>
    <row r="161" spans="1:48" s="223" customFormat="1" ht="15.75" customHeight="1">
      <c r="A161" s="229">
        <v>5</v>
      </c>
      <c r="B161" s="489" t="s">
        <v>255</v>
      </c>
      <c r="C161" s="250"/>
      <c r="D161" s="250"/>
      <c r="E161" s="250"/>
      <c r="F161" s="251"/>
      <c r="G161" s="250"/>
      <c r="H161" s="250"/>
      <c r="I161" s="250"/>
      <c r="J161" s="262">
        <v>0</v>
      </c>
      <c r="K161" s="267"/>
      <c r="L161" s="267"/>
      <c r="M161" s="267"/>
      <c r="N161" s="267"/>
      <c r="O161" s="262">
        <v>0</v>
      </c>
      <c r="P161" s="267"/>
      <c r="Q161" s="267"/>
      <c r="R161" s="267"/>
      <c r="S161" s="267"/>
      <c r="T161" s="267"/>
      <c r="U161" s="267"/>
      <c r="V161" s="267"/>
      <c r="W161" s="267"/>
      <c r="X161" s="267"/>
      <c r="Y161" s="267"/>
      <c r="Z161" s="267"/>
      <c r="AA161" s="267"/>
      <c r="AB161" s="267"/>
      <c r="AC161" s="267"/>
      <c r="AD161" s="267"/>
      <c r="AE161" s="262">
        <v>10614</v>
      </c>
      <c r="AF161" s="267"/>
      <c r="AG161" s="267"/>
      <c r="AH161" s="267">
        <v>10614</v>
      </c>
      <c r="AI161" s="267"/>
      <c r="AJ161" s="267"/>
      <c r="AK161" s="267"/>
    </row>
    <row r="162" spans="1:48" s="223" customFormat="1" ht="15.75" customHeight="1">
      <c r="A162" s="229">
        <v>6</v>
      </c>
      <c r="B162" s="489" t="s">
        <v>256</v>
      </c>
      <c r="C162" s="250"/>
      <c r="D162" s="250"/>
      <c r="E162" s="250"/>
      <c r="F162" s="251"/>
      <c r="G162" s="250"/>
      <c r="H162" s="250"/>
      <c r="I162" s="250"/>
      <c r="J162" s="262">
        <v>0</v>
      </c>
      <c r="K162" s="267"/>
      <c r="L162" s="267"/>
      <c r="M162" s="267"/>
      <c r="N162" s="267"/>
      <c r="O162" s="262">
        <v>0</v>
      </c>
      <c r="P162" s="267"/>
      <c r="Q162" s="267"/>
      <c r="R162" s="267"/>
      <c r="S162" s="267"/>
      <c r="T162" s="267"/>
      <c r="U162" s="267"/>
      <c r="V162" s="267"/>
      <c r="W162" s="267"/>
      <c r="X162" s="267"/>
      <c r="Y162" s="267"/>
      <c r="Z162" s="267"/>
      <c r="AA162" s="267"/>
      <c r="AB162" s="267"/>
      <c r="AC162" s="267"/>
      <c r="AD162" s="267"/>
      <c r="AE162" s="262">
        <v>7775</v>
      </c>
      <c r="AF162" s="267"/>
      <c r="AG162" s="267"/>
      <c r="AH162" s="267">
        <v>7775</v>
      </c>
      <c r="AI162" s="267"/>
      <c r="AJ162" s="267"/>
      <c r="AK162" s="267"/>
    </row>
    <row r="163" spans="1:48" s="223" customFormat="1" ht="15.75" customHeight="1">
      <c r="A163" s="229">
        <v>7</v>
      </c>
      <c r="B163" s="489" t="s">
        <v>540</v>
      </c>
      <c r="C163" s="250"/>
      <c r="D163" s="250"/>
      <c r="E163" s="250"/>
      <c r="F163" s="251"/>
      <c r="G163" s="250"/>
      <c r="H163" s="250"/>
      <c r="I163" s="250"/>
      <c r="J163" s="262">
        <v>0</v>
      </c>
      <c r="K163" s="267"/>
      <c r="L163" s="267"/>
      <c r="M163" s="267"/>
      <c r="N163" s="267"/>
      <c r="O163" s="262">
        <v>0</v>
      </c>
      <c r="P163" s="267"/>
      <c r="Q163" s="267"/>
      <c r="R163" s="267"/>
      <c r="S163" s="267"/>
      <c r="T163" s="267"/>
      <c r="U163" s="267"/>
      <c r="V163" s="267"/>
      <c r="W163" s="267"/>
      <c r="X163" s="267"/>
      <c r="Y163" s="267"/>
      <c r="Z163" s="267"/>
      <c r="AA163" s="267"/>
      <c r="AB163" s="267"/>
      <c r="AC163" s="267"/>
      <c r="AD163" s="267"/>
      <c r="AE163" s="262">
        <v>2999</v>
      </c>
      <c r="AF163" s="267"/>
      <c r="AG163" s="267"/>
      <c r="AH163" s="267">
        <v>2999</v>
      </c>
      <c r="AI163" s="267"/>
      <c r="AJ163" s="267"/>
      <c r="AK163" s="267"/>
    </row>
    <row r="164" spans="1:48" s="223" customFormat="1" ht="15.75" customHeight="1">
      <c r="A164" s="229">
        <v>8</v>
      </c>
      <c r="B164" s="489" t="s">
        <v>258</v>
      </c>
      <c r="C164" s="250"/>
      <c r="D164" s="250"/>
      <c r="E164" s="250"/>
      <c r="F164" s="251"/>
      <c r="G164" s="250"/>
      <c r="H164" s="250"/>
      <c r="I164" s="250"/>
      <c r="J164" s="262">
        <v>0</v>
      </c>
      <c r="K164" s="267"/>
      <c r="L164" s="267"/>
      <c r="M164" s="267"/>
      <c r="N164" s="267"/>
      <c r="O164" s="262">
        <v>0</v>
      </c>
      <c r="P164" s="267"/>
      <c r="Q164" s="267"/>
      <c r="R164" s="267"/>
      <c r="S164" s="267"/>
      <c r="T164" s="267"/>
      <c r="U164" s="267"/>
      <c r="V164" s="267"/>
      <c r="W164" s="267"/>
      <c r="X164" s="267"/>
      <c r="Y164" s="267"/>
      <c r="Z164" s="267"/>
      <c r="AA164" s="267"/>
      <c r="AB164" s="267"/>
      <c r="AC164" s="267"/>
      <c r="AD164" s="267"/>
      <c r="AE164" s="262">
        <v>5479</v>
      </c>
      <c r="AF164" s="267"/>
      <c r="AG164" s="267"/>
      <c r="AH164" s="267">
        <v>5479</v>
      </c>
      <c r="AI164" s="267"/>
      <c r="AJ164" s="267"/>
      <c r="AK164" s="267"/>
    </row>
    <row r="165" spans="1:48" s="223" customFormat="1" ht="15.75" customHeight="1">
      <c r="A165" s="229">
        <v>9</v>
      </c>
      <c r="B165" s="489" t="s">
        <v>539</v>
      </c>
      <c r="C165" s="250"/>
      <c r="D165" s="250"/>
      <c r="E165" s="250"/>
      <c r="F165" s="251"/>
      <c r="G165" s="250"/>
      <c r="H165" s="250"/>
      <c r="I165" s="250"/>
      <c r="J165" s="262">
        <v>0</v>
      </c>
      <c r="K165" s="267"/>
      <c r="L165" s="267"/>
      <c r="M165" s="267"/>
      <c r="N165" s="267"/>
      <c r="O165" s="262">
        <v>0</v>
      </c>
      <c r="P165" s="267"/>
      <c r="Q165" s="267"/>
      <c r="R165" s="267"/>
      <c r="S165" s="267"/>
      <c r="T165" s="267"/>
      <c r="U165" s="267"/>
      <c r="V165" s="267"/>
      <c r="W165" s="267"/>
      <c r="X165" s="267"/>
      <c r="Y165" s="267"/>
      <c r="Z165" s="267"/>
      <c r="AA165" s="267"/>
      <c r="AB165" s="267"/>
      <c r="AC165" s="267"/>
      <c r="AD165" s="267"/>
      <c r="AE165" s="262">
        <v>9215</v>
      </c>
      <c r="AF165" s="267"/>
      <c r="AG165" s="267"/>
      <c r="AH165" s="267">
        <v>9215</v>
      </c>
      <c r="AI165" s="267"/>
      <c r="AJ165" s="267"/>
      <c r="AK165" s="267"/>
    </row>
    <row r="166" spans="1:48" s="248" customFormat="1" ht="17.25" customHeight="1">
      <c r="A166" s="229">
        <v>10</v>
      </c>
      <c r="B166" s="489" t="s">
        <v>260</v>
      </c>
      <c r="C166" s="250"/>
      <c r="D166" s="250"/>
      <c r="E166" s="250"/>
      <c r="F166" s="251"/>
      <c r="G166" s="250"/>
      <c r="H166" s="250"/>
      <c r="I166" s="250"/>
      <c r="J166" s="262">
        <v>0</v>
      </c>
      <c r="K166" s="267"/>
      <c r="L166" s="267"/>
      <c r="M166" s="267"/>
      <c r="N166" s="267"/>
      <c r="O166" s="262">
        <v>0</v>
      </c>
      <c r="P166" s="267"/>
      <c r="Q166" s="267"/>
      <c r="R166" s="267"/>
      <c r="S166" s="267"/>
      <c r="T166" s="267"/>
      <c r="U166" s="267"/>
      <c r="V166" s="267"/>
      <c r="W166" s="267"/>
      <c r="X166" s="267"/>
      <c r="Y166" s="267"/>
      <c r="Z166" s="267"/>
      <c r="AA166" s="267"/>
      <c r="AB166" s="267"/>
      <c r="AC166" s="267"/>
      <c r="AD166" s="267"/>
      <c r="AE166" s="262">
        <v>33711</v>
      </c>
      <c r="AF166" s="267"/>
      <c r="AG166" s="267"/>
      <c r="AH166" s="267">
        <v>11496</v>
      </c>
      <c r="AI166" s="267">
        <v>22215</v>
      </c>
      <c r="AJ166" s="267"/>
      <c r="AK166" s="267"/>
      <c r="AL166" s="252"/>
      <c r="AM166" s="223"/>
      <c r="AN166" s="223"/>
      <c r="AO166" s="223"/>
      <c r="AP166" s="223"/>
      <c r="AQ166" s="223"/>
      <c r="AR166" s="223"/>
      <c r="AS166" s="223"/>
      <c r="AT166" s="223"/>
      <c r="AU166" s="223"/>
      <c r="AV166" s="223"/>
    </row>
    <row r="167" spans="1:48" s="223" customFormat="1" ht="17.25" customHeight="1">
      <c r="A167" s="227" t="s">
        <v>654</v>
      </c>
      <c r="B167" s="247" t="s">
        <v>655</v>
      </c>
      <c r="C167" s="253"/>
      <c r="D167" s="253"/>
      <c r="E167" s="253"/>
      <c r="F167" s="254"/>
      <c r="G167" s="253"/>
      <c r="H167" s="253"/>
      <c r="I167" s="253"/>
      <c r="J167" s="478">
        <v>149581.93700000001</v>
      </c>
      <c r="K167" s="478">
        <v>0</v>
      </c>
      <c r="L167" s="478">
        <v>144054</v>
      </c>
      <c r="M167" s="478">
        <v>3126.5540000000001</v>
      </c>
      <c r="N167" s="478">
        <v>2401.3829999999998</v>
      </c>
      <c r="O167" s="478">
        <v>16878.778000000002</v>
      </c>
      <c r="P167" s="478">
        <v>0</v>
      </c>
      <c r="Q167" s="478">
        <v>16878.778000000002</v>
      </c>
      <c r="R167" s="478">
        <v>0</v>
      </c>
      <c r="S167" s="478">
        <v>0</v>
      </c>
      <c r="T167" s="478">
        <v>0</v>
      </c>
      <c r="U167" s="478">
        <v>0</v>
      </c>
      <c r="V167" s="478">
        <v>0</v>
      </c>
      <c r="W167" s="478">
        <v>0</v>
      </c>
      <c r="X167" s="478">
        <v>0</v>
      </c>
      <c r="Y167" s="478">
        <v>0</v>
      </c>
      <c r="Z167" s="478">
        <v>0</v>
      </c>
      <c r="AA167" s="478">
        <v>0</v>
      </c>
      <c r="AB167" s="478">
        <v>0</v>
      </c>
      <c r="AC167" s="478">
        <v>0</v>
      </c>
      <c r="AD167" s="478">
        <v>0</v>
      </c>
      <c r="AE167" s="478">
        <v>140336.00000000003</v>
      </c>
      <c r="AF167" s="478">
        <v>0</v>
      </c>
      <c r="AG167" s="478">
        <v>0</v>
      </c>
      <c r="AH167" s="478">
        <v>0</v>
      </c>
      <c r="AI167" s="478">
        <v>140336.00000000003</v>
      </c>
      <c r="AJ167" s="478">
        <v>0</v>
      </c>
      <c r="AK167" s="268"/>
      <c r="AL167" s="248"/>
      <c r="AM167" s="248"/>
      <c r="AN167" s="248"/>
      <c r="AO167" s="248"/>
      <c r="AP167" s="248"/>
      <c r="AQ167" s="248"/>
      <c r="AR167" s="248"/>
      <c r="AS167" s="248"/>
      <c r="AT167" s="248"/>
      <c r="AU167" s="248"/>
      <c r="AV167" s="248"/>
    </row>
    <row r="168" spans="1:48" s="223" customFormat="1" ht="18" customHeight="1">
      <c r="A168" s="227" t="s">
        <v>601</v>
      </c>
      <c r="B168" s="247" t="s">
        <v>260</v>
      </c>
      <c r="C168" s="250"/>
      <c r="D168" s="250"/>
      <c r="E168" s="250"/>
      <c r="F168" s="251"/>
      <c r="G168" s="250"/>
      <c r="H168" s="250"/>
      <c r="I168" s="250"/>
      <c r="J168" s="478">
        <v>0</v>
      </c>
      <c r="K168" s="478">
        <v>0</v>
      </c>
      <c r="L168" s="478">
        <v>0</v>
      </c>
      <c r="M168" s="478">
        <v>0</v>
      </c>
      <c r="N168" s="478">
        <v>0</v>
      </c>
      <c r="O168" s="478">
        <v>0</v>
      </c>
      <c r="P168" s="478">
        <v>0</v>
      </c>
      <c r="Q168" s="478">
        <v>0</v>
      </c>
      <c r="R168" s="478">
        <v>0</v>
      </c>
      <c r="S168" s="478">
        <v>0</v>
      </c>
      <c r="T168" s="478">
        <v>0</v>
      </c>
      <c r="U168" s="478">
        <v>0</v>
      </c>
      <c r="V168" s="478">
        <v>0</v>
      </c>
      <c r="W168" s="478">
        <v>0</v>
      </c>
      <c r="X168" s="478">
        <v>0</v>
      </c>
      <c r="Y168" s="478">
        <v>0</v>
      </c>
      <c r="Z168" s="478">
        <v>0</v>
      </c>
      <c r="AA168" s="478">
        <v>0</v>
      </c>
      <c r="AB168" s="478">
        <v>0</v>
      </c>
      <c r="AC168" s="478">
        <v>0</v>
      </c>
      <c r="AD168" s="478">
        <v>0</v>
      </c>
      <c r="AE168" s="478">
        <v>20578</v>
      </c>
      <c r="AF168" s="478">
        <v>0</v>
      </c>
      <c r="AG168" s="478">
        <v>0</v>
      </c>
      <c r="AH168" s="478">
        <v>0</v>
      </c>
      <c r="AI168" s="478">
        <v>20578</v>
      </c>
      <c r="AJ168" s="478">
        <v>0</v>
      </c>
      <c r="AK168" s="267"/>
    </row>
    <row r="169" spans="1:48" s="223" customFormat="1" ht="24.95" customHeight="1">
      <c r="A169" s="490" t="s">
        <v>47</v>
      </c>
      <c r="B169" s="491" t="s">
        <v>886</v>
      </c>
      <c r="C169" s="250"/>
      <c r="D169" s="250"/>
      <c r="E169" s="250"/>
      <c r="F169" s="251"/>
      <c r="G169" s="250"/>
      <c r="H169" s="250"/>
      <c r="I169" s="250"/>
      <c r="J169" s="262">
        <v>0</v>
      </c>
      <c r="K169" s="267"/>
      <c r="L169" s="267"/>
      <c r="M169" s="267"/>
      <c r="N169" s="267"/>
      <c r="O169" s="262">
        <v>0</v>
      </c>
      <c r="P169" s="267"/>
      <c r="Q169" s="267"/>
      <c r="R169" s="267"/>
      <c r="S169" s="267"/>
      <c r="T169" s="267"/>
      <c r="U169" s="267"/>
      <c r="V169" s="267"/>
      <c r="W169" s="267"/>
      <c r="X169" s="267"/>
      <c r="Y169" s="267"/>
      <c r="Z169" s="267"/>
      <c r="AA169" s="267"/>
      <c r="AB169" s="267"/>
      <c r="AC169" s="267"/>
      <c r="AD169" s="267"/>
      <c r="AE169" s="262">
        <v>20578</v>
      </c>
      <c r="AF169" s="267"/>
      <c r="AG169" s="267"/>
      <c r="AH169" s="267"/>
      <c r="AI169" s="267">
        <v>20578</v>
      </c>
      <c r="AJ169" s="267"/>
      <c r="AK169" s="267"/>
    </row>
    <row r="170" spans="1:48" s="223" customFormat="1" ht="26.1" customHeight="1">
      <c r="A170" s="492" t="s">
        <v>603</v>
      </c>
      <c r="B170" s="493" t="s">
        <v>539</v>
      </c>
      <c r="C170" s="493"/>
      <c r="D170" s="494"/>
      <c r="E170" s="492"/>
      <c r="F170" s="495"/>
      <c r="G170" s="495"/>
      <c r="H170" s="492"/>
      <c r="I170" s="495"/>
      <c r="J170" s="478">
        <v>25136.199000000001</v>
      </c>
      <c r="K170" s="478">
        <v>0</v>
      </c>
      <c r="L170" s="478">
        <v>23556</v>
      </c>
      <c r="M170" s="478">
        <v>423.81600000000003</v>
      </c>
      <c r="N170" s="478">
        <v>1156.383</v>
      </c>
      <c r="O170" s="478">
        <v>1785</v>
      </c>
      <c r="P170" s="478">
        <v>0</v>
      </c>
      <c r="Q170" s="478">
        <v>1785</v>
      </c>
      <c r="R170" s="478">
        <v>0</v>
      </c>
      <c r="S170" s="478">
        <v>0</v>
      </c>
      <c r="T170" s="478">
        <v>0</v>
      </c>
      <c r="U170" s="478">
        <v>0</v>
      </c>
      <c r="V170" s="478">
        <v>0</v>
      </c>
      <c r="W170" s="478">
        <v>0</v>
      </c>
      <c r="X170" s="478">
        <v>0</v>
      </c>
      <c r="Y170" s="478">
        <v>0</v>
      </c>
      <c r="Z170" s="478">
        <v>0</v>
      </c>
      <c r="AA170" s="478">
        <v>0</v>
      </c>
      <c r="AB170" s="478">
        <v>0</v>
      </c>
      <c r="AC170" s="478">
        <v>0</v>
      </c>
      <c r="AD170" s="478">
        <v>0</v>
      </c>
      <c r="AE170" s="478">
        <v>41937</v>
      </c>
      <c r="AF170" s="478">
        <v>0</v>
      </c>
      <c r="AG170" s="478">
        <v>0</v>
      </c>
      <c r="AH170" s="478">
        <v>0</v>
      </c>
      <c r="AI170" s="478">
        <v>41937</v>
      </c>
      <c r="AJ170" s="478">
        <v>0</v>
      </c>
      <c r="AK170" s="267"/>
    </row>
    <row r="171" spans="1:48" s="223" customFormat="1" ht="27.95" customHeight="1">
      <c r="A171" s="496" t="s">
        <v>47</v>
      </c>
      <c r="B171" s="497" t="s">
        <v>887</v>
      </c>
      <c r="C171" s="498" t="s">
        <v>627</v>
      </c>
      <c r="D171" s="499">
        <v>7790780</v>
      </c>
      <c r="E171" s="499">
        <v>292</v>
      </c>
      <c r="F171" s="236" t="s">
        <v>888</v>
      </c>
      <c r="G171" s="236"/>
      <c r="H171" s="499" t="s">
        <v>857</v>
      </c>
      <c r="I171" s="498" t="s">
        <v>889</v>
      </c>
      <c r="J171" s="262">
        <v>12742.383</v>
      </c>
      <c r="K171" s="267"/>
      <c r="L171" s="267">
        <v>12346</v>
      </c>
      <c r="M171" s="267">
        <v>187</v>
      </c>
      <c r="N171" s="267">
        <v>209.38300000000001</v>
      </c>
      <c r="O171" s="262">
        <v>1785</v>
      </c>
      <c r="P171" s="267"/>
      <c r="Q171" s="267">
        <v>1785</v>
      </c>
      <c r="R171" s="267"/>
      <c r="S171" s="267"/>
      <c r="T171" s="267"/>
      <c r="U171" s="267"/>
      <c r="V171" s="267"/>
      <c r="W171" s="267"/>
      <c r="X171" s="267"/>
      <c r="Y171" s="267"/>
      <c r="Z171" s="267"/>
      <c r="AA171" s="267"/>
      <c r="AB171" s="267"/>
      <c r="AC171" s="267"/>
      <c r="AD171" s="267"/>
      <c r="AE171" s="262">
        <v>10561</v>
      </c>
      <c r="AF171" s="267"/>
      <c r="AG171" s="267"/>
      <c r="AH171" s="267"/>
      <c r="AI171" s="267">
        <v>10561</v>
      </c>
      <c r="AJ171" s="267"/>
      <c r="AK171" s="267"/>
    </row>
    <row r="172" spans="1:48" s="223" customFormat="1" ht="24.95" customHeight="1">
      <c r="A172" s="496" t="s">
        <v>47</v>
      </c>
      <c r="B172" s="497" t="s">
        <v>890</v>
      </c>
      <c r="C172" s="498" t="s">
        <v>627</v>
      </c>
      <c r="D172" s="499">
        <v>7790782</v>
      </c>
      <c r="E172" s="499">
        <v>283</v>
      </c>
      <c r="F172" s="236" t="s">
        <v>546</v>
      </c>
      <c r="G172" s="236"/>
      <c r="H172" s="499" t="s">
        <v>857</v>
      </c>
      <c r="I172" s="498" t="s">
        <v>891</v>
      </c>
      <c r="J172" s="262">
        <v>12393.816000000001</v>
      </c>
      <c r="K172" s="267"/>
      <c r="L172" s="267">
        <v>11210</v>
      </c>
      <c r="M172" s="267">
        <v>236.816</v>
      </c>
      <c r="N172" s="267">
        <v>947</v>
      </c>
      <c r="O172" s="262">
        <v>0</v>
      </c>
      <c r="P172" s="267"/>
      <c r="Q172" s="267"/>
      <c r="R172" s="267"/>
      <c r="S172" s="267"/>
      <c r="T172" s="267"/>
      <c r="U172" s="267"/>
      <c r="V172" s="267"/>
      <c r="W172" s="267"/>
      <c r="X172" s="267"/>
      <c r="Y172" s="267"/>
      <c r="Z172" s="267"/>
      <c r="AA172" s="267"/>
      <c r="AB172" s="267"/>
      <c r="AC172" s="267"/>
      <c r="AD172" s="267"/>
      <c r="AE172" s="262">
        <v>11210</v>
      </c>
      <c r="AF172" s="267"/>
      <c r="AG172" s="267"/>
      <c r="AH172" s="267"/>
      <c r="AI172" s="267">
        <v>11210</v>
      </c>
      <c r="AJ172" s="267"/>
      <c r="AK172" s="267"/>
    </row>
    <row r="173" spans="1:48" s="223" customFormat="1" ht="24.95" customHeight="1">
      <c r="A173" s="496" t="s">
        <v>47</v>
      </c>
      <c r="B173" s="491" t="s">
        <v>886</v>
      </c>
      <c r="C173" s="500" t="s">
        <v>627</v>
      </c>
      <c r="D173" s="501"/>
      <c r="E173" s="502"/>
      <c r="F173" s="503"/>
      <c r="G173" s="503"/>
      <c r="H173" s="502"/>
      <c r="I173" s="500"/>
      <c r="J173" s="262">
        <v>0</v>
      </c>
      <c r="K173" s="504"/>
      <c r="L173" s="504"/>
      <c r="M173" s="504"/>
      <c r="N173" s="504"/>
      <c r="O173" s="262">
        <v>0</v>
      </c>
      <c r="P173" s="504"/>
      <c r="Q173" s="504"/>
      <c r="R173" s="504"/>
      <c r="S173" s="504"/>
      <c r="T173" s="504"/>
      <c r="U173" s="504"/>
      <c r="V173" s="504"/>
      <c r="W173" s="504"/>
      <c r="X173" s="504"/>
      <c r="Y173" s="505"/>
      <c r="Z173" s="267"/>
      <c r="AA173" s="267"/>
      <c r="AB173" s="267"/>
      <c r="AC173" s="267"/>
      <c r="AD173" s="267"/>
      <c r="AE173" s="262">
        <v>20166</v>
      </c>
      <c r="AF173" s="267"/>
      <c r="AG173" s="267"/>
      <c r="AH173" s="267"/>
      <c r="AI173" s="267">
        <v>20166</v>
      </c>
      <c r="AJ173" s="267"/>
      <c r="AK173" s="267"/>
    </row>
    <row r="174" spans="1:48" s="223" customFormat="1" ht="27.95" customHeight="1">
      <c r="A174" s="492" t="s">
        <v>604</v>
      </c>
      <c r="B174" s="493" t="s">
        <v>257</v>
      </c>
      <c r="C174" s="493"/>
      <c r="D174" s="494"/>
      <c r="E174" s="492"/>
      <c r="F174" s="495"/>
      <c r="G174" s="495"/>
      <c r="H174" s="492"/>
      <c r="I174" s="495"/>
      <c r="J174" s="478">
        <v>53118.737999999998</v>
      </c>
      <c r="K174" s="478">
        <v>0</v>
      </c>
      <c r="L174" s="478">
        <v>49171</v>
      </c>
      <c r="M174" s="478">
        <v>2702.7380000000003</v>
      </c>
      <c r="N174" s="478">
        <v>1245</v>
      </c>
      <c r="O174" s="478">
        <v>11799</v>
      </c>
      <c r="P174" s="478">
        <v>0</v>
      </c>
      <c r="Q174" s="478">
        <v>11799</v>
      </c>
      <c r="R174" s="478">
        <v>0</v>
      </c>
      <c r="S174" s="478">
        <v>0</v>
      </c>
      <c r="T174" s="478">
        <v>0</v>
      </c>
      <c r="U174" s="478">
        <v>0</v>
      </c>
      <c r="V174" s="478">
        <v>0</v>
      </c>
      <c r="W174" s="478">
        <v>0</v>
      </c>
      <c r="X174" s="478">
        <v>0</v>
      </c>
      <c r="Y174" s="478">
        <v>0</v>
      </c>
      <c r="Z174" s="478">
        <v>0</v>
      </c>
      <c r="AA174" s="478">
        <v>0</v>
      </c>
      <c r="AB174" s="478">
        <v>0</v>
      </c>
      <c r="AC174" s="478">
        <v>0</v>
      </c>
      <c r="AD174" s="478">
        <v>0</v>
      </c>
      <c r="AE174" s="478">
        <v>37077</v>
      </c>
      <c r="AF174" s="478">
        <v>0</v>
      </c>
      <c r="AG174" s="478">
        <v>0</v>
      </c>
      <c r="AH174" s="478">
        <v>0</v>
      </c>
      <c r="AI174" s="478">
        <v>37077</v>
      </c>
      <c r="AJ174" s="478">
        <v>0</v>
      </c>
      <c r="AK174" s="267"/>
    </row>
    <row r="175" spans="1:48" s="223" customFormat="1" ht="25.5">
      <c r="A175" s="492" t="s">
        <v>47</v>
      </c>
      <c r="B175" s="497" t="s">
        <v>892</v>
      </c>
      <c r="C175" s="498" t="s">
        <v>409</v>
      </c>
      <c r="D175" s="246">
        <v>7770339</v>
      </c>
      <c r="E175" s="499">
        <v>292</v>
      </c>
      <c r="F175" s="506" t="s">
        <v>893</v>
      </c>
      <c r="G175" s="506"/>
      <c r="H175" s="499" t="s">
        <v>638</v>
      </c>
      <c r="I175" s="246" t="s">
        <v>894</v>
      </c>
      <c r="J175" s="262">
        <v>14975</v>
      </c>
      <c r="K175" s="267"/>
      <c r="L175" s="267">
        <v>14007</v>
      </c>
      <c r="M175" s="267">
        <v>593</v>
      </c>
      <c r="N175" s="267">
        <v>375</v>
      </c>
      <c r="O175" s="262">
        <v>2658</v>
      </c>
      <c r="P175" s="267"/>
      <c r="Q175" s="267">
        <v>2658</v>
      </c>
      <c r="R175" s="267"/>
      <c r="S175" s="267"/>
      <c r="T175" s="267"/>
      <c r="U175" s="267"/>
      <c r="V175" s="267"/>
      <c r="W175" s="267"/>
      <c r="X175" s="268"/>
      <c r="Y175" s="267"/>
      <c r="Z175" s="267"/>
      <c r="AA175" s="267"/>
      <c r="AB175" s="267"/>
      <c r="AC175" s="267"/>
      <c r="AD175" s="267"/>
      <c r="AE175" s="262">
        <v>11349</v>
      </c>
      <c r="AF175" s="267"/>
      <c r="AG175" s="267"/>
      <c r="AH175" s="267"/>
      <c r="AI175" s="267">
        <v>11349</v>
      </c>
      <c r="AJ175" s="267"/>
      <c r="AK175" s="267"/>
    </row>
    <row r="176" spans="1:48" s="223" customFormat="1" ht="27.95" customHeight="1">
      <c r="A176" s="492" t="s">
        <v>47</v>
      </c>
      <c r="B176" s="497" t="s">
        <v>895</v>
      </c>
      <c r="C176" s="498" t="s">
        <v>409</v>
      </c>
      <c r="D176" s="507" t="s">
        <v>896</v>
      </c>
      <c r="E176" s="499">
        <v>292</v>
      </c>
      <c r="F176" s="506" t="s">
        <v>897</v>
      </c>
      <c r="G176" s="506"/>
      <c r="H176" s="499" t="s">
        <v>638</v>
      </c>
      <c r="I176" s="246" t="s">
        <v>898</v>
      </c>
      <c r="J176" s="262">
        <v>14950</v>
      </c>
      <c r="K176" s="267"/>
      <c r="L176" s="267">
        <v>13942</v>
      </c>
      <c r="M176" s="267">
        <v>760</v>
      </c>
      <c r="N176" s="267">
        <v>248</v>
      </c>
      <c r="O176" s="262">
        <v>2664</v>
      </c>
      <c r="P176" s="267"/>
      <c r="Q176" s="267">
        <v>2664</v>
      </c>
      <c r="R176" s="267"/>
      <c r="S176" s="267"/>
      <c r="T176" s="267"/>
      <c r="U176" s="267"/>
      <c r="V176" s="267"/>
      <c r="W176" s="267"/>
      <c r="X176" s="268"/>
      <c r="Y176" s="267"/>
      <c r="Z176" s="267"/>
      <c r="AA176" s="267"/>
      <c r="AB176" s="267"/>
      <c r="AC176" s="267"/>
      <c r="AD176" s="267"/>
      <c r="AE176" s="262">
        <v>11278</v>
      </c>
      <c r="AF176" s="267"/>
      <c r="AG176" s="267"/>
      <c r="AH176" s="267"/>
      <c r="AI176" s="267">
        <v>11278</v>
      </c>
      <c r="AJ176" s="267"/>
      <c r="AK176" s="267"/>
    </row>
    <row r="177" spans="1:37" s="223" customFormat="1" ht="27.95" customHeight="1">
      <c r="A177" s="492" t="s">
        <v>47</v>
      </c>
      <c r="B177" s="497" t="s">
        <v>899</v>
      </c>
      <c r="C177" s="498" t="s">
        <v>409</v>
      </c>
      <c r="D177" s="246">
        <v>7778424</v>
      </c>
      <c r="E177" s="499">
        <v>283</v>
      </c>
      <c r="F177" s="506" t="s">
        <v>893</v>
      </c>
      <c r="G177" s="506"/>
      <c r="H177" s="499" t="s">
        <v>638</v>
      </c>
      <c r="I177" s="246" t="s">
        <v>900</v>
      </c>
      <c r="J177" s="262">
        <v>9129.7379999999994</v>
      </c>
      <c r="K177" s="267"/>
      <c r="L177" s="267">
        <v>8695</v>
      </c>
      <c r="M177" s="267">
        <v>217.738</v>
      </c>
      <c r="N177" s="267">
        <v>217</v>
      </c>
      <c r="O177" s="262">
        <v>2825</v>
      </c>
      <c r="P177" s="267"/>
      <c r="Q177" s="267">
        <v>2825</v>
      </c>
      <c r="R177" s="267"/>
      <c r="S177" s="267"/>
      <c r="T177" s="267"/>
      <c r="U177" s="267"/>
      <c r="V177" s="267"/>
      <c r="W177" s="267"/>
      <c r="X177" s="268"/>
      <c r="Y177" s="267"/>
      <c r="Z177" s="267"/>
      <c r="AA177" s="267"/>
      <c r="AB177" s="267"/>
      <c r="AC177" s="267"/>
      <c r="AD177" s="267"/>
      <c r="AE177" s="262">
        <v>5869</v>
      </c>
      <c r="AF177" s="267"/>
      <c r="AG177" s="267"/>
      <c r="AH177" s="267"/>
      <c r="AI177" s="267">
        <v>5869</v>
      </c>
      <c r="AJ177" s="267"/>
      <c r="AK177" s="267"/>
    </row>
    <row r="178" spans="1:37" s="223" customFormat="1" ht="24.95" customHeight="1">
      <c r="A178" s="492" t="s">
        <v>47</v>
      </c>
      <c r="B178" s="497" t="s">
        <v>901</v>
      </c>
      <c r="C178" s="498" t="s">
        <v>409</v>
      </c>
      <c r="D178" s="246">
        <v>7778421</v>
      </c>
      <c r="E178" s="499">
        <v>283</v>
      </c>
      <c r="F178" s="506" t="s">
        <v>897</v>
      </c>
      <c r="G178" s="506"/>
      <c r="H178" s="499" t="s">
        <v>638</v>
      </c>
      <c r="I178" s="246" t="s">
        <v>902</v>
      </c>
      <c r="J178" s="262">
        <v>14064</v>
      </c>
      <c r="K178" s="267"/>
      <c r="L178" s="267">
        <v>12527</v>
      </c>
      <c r="M178" s="267">
        <v>1132</v>
      </c>
      <c r="N178" s="267">
        <v>405</v>
      </c>
      <c r="O178" s="262">
        <v>3652</v>
      </c>
      <c r="P178" s="267"/>
      <c r="Q178" s="267">
        <v>3652</v>
      </c>
      <c r="R178" s="267"/>
      <c r="S178" s="267"/>
      <c r="T178" s="267"/>
      <c r="U178" s="267"/>
      <c r="V178" s="267"/>
      <c r="W178" s="267"/>
      <c r="X178" s="268"/>
      <c r="Y178" s="267"/>
      <c r="Z178" s="267"/>
      <c r="AA178" s="267"/>
      <c r="AB178" s="267"/>
      <c r="AC178" s="267"/>
      <c r="AD178" s="267"/>
      <c r="AE178" s="262">
        <v>8581</v>
      </c>
      <c r="AF178" s="267"/>
      <c r="AG178" s="267"/>
      <c r="AH178" s="267"/>
      <c r="AI178" s="267">
        <v>8581</v>
      </c>
      <c r="AJ178" s="267"/>
      <c r="AK178" s="267"/>
    </row>
    <row r="179" spans="1:37" s="223" customFormat="1" ht="27.95" customHeight="1">
      <c r="A179" s="492" t="s">
        <v>607</v>
      </c>
      <c r="B179" s="493" t="s">
        <v>256</v>
      </c>
      <c r="C179" s="493"/>
      <c r="D179" s="494"/>
      <c r="E179" s="492"/>
      <c r="F179" s="506"/>
      <c r="G179" s="506"/>
      <c r="H179" s="499"/>
      <c r="I179" s="246"/>
      <c r="J179" s="478">
        <v>20502</v>
      </c>
      <c r="K179" s="478">
        <v>0</v>
      </c>
      <c r="L179" s="478">
        <v>20502</v>
      </c>
      <c r="M179" s="478">
        <v>0</v>
      </c>
      <c r="N179" s="478">
        <v>0</v>
      </c>
      <c r="O179" s="478">
        <v>142.37799999999999</v>
      </c>
      <c r="P179" s="478">
        <v>0</v>
      </c>
      <c r="Q179" s="478">
        <v>142.37799999999999</v>
      </c>
      <c r="R179" s="478">
        <v>0</v>
      </c>
      <c r="S179" s="478">
        <v>0</v>
      </c>
      <c r="T179" s="478">
        <v>0</v>
      </c>
      <c r="U179" s="478">
        <v>0</v>
      </c>
      <c r="V179" s="478">
        <v>0</v>
      </c>
      <c r="W179" s="478">
        <v>0</v>
      </c>
      <c r="X179" s="478">
        <v>0</v>
      </c>
      <c r="Y179" s="478">
        <v>0</v>
      </c>
      <c r="Z179" s="478">
        <v>0</v>
      </c>
      <c r="AA179" s="478">
        <v>0</v>
      </c>
      <c r="AB179" s="478">
        <v>0</v>
      </c>
      <c r="AC179" s="478">
        <v>0</v>
      </c>
      <c r="AD179" s="478">
        <v>0</v>
      </c>
      <c r="AE179" s="478">
        <v>14400</v>
      </c>
      <c r="AF179" s="478">
        <v>0</v>
      </c>
      <c r="AG179" s="478">
        <v>0</v>
      </c>
      <c r="AH179" s="478">
        <v>0</v>
      </c>
      <c r="AI179" s="478">
        <v>14400</v>
      </c>
      <c r="AJ179" s="478">
        <v>0</v>
      </c>
      <c r="AK179" s="267"/>
    </row>
    <row r="180" spans="1:37" s="223" customFormat="1" ht="24.95" customHeight="1">
      <c r="A180" s="499" t="s">
        <v>47</v>
      </c>
      <c r="B180" s="508" t="s">
        <v>412</v>
      </c>
      <c r="C180" s="498" t="s">
        <v>411</v>
      </c>
      <c r="D180" s="499" t="s">
        <v>903</v>
      </c>
      <c r="E180" s="499">
        <v>292</v>
      </c>
      <c r="F180" s="506" t="s">
        <v>904</v>
      </c>
      <c r="G180" s="506"/>
      <c r="H180" s="499">
        <v>2014</v>
      </c>
      <c r="I180" s="246" t="s">
        <v>905</v>
      </c>
      <c r="J180" s="262">
        <v>20502</v>
      </c>
      <c r="K180" s="267"/>
      <c r="L180" s="267">
        <v>20502</v>
      </c>
      <c r="M180" s="267"/>
      <c r="N180" s="267"/>
      <c r="O180" s="262">
        <v>142.37799999999999</v>
      </c>
      <c r="P180" s="267"/>
      <c r="Q180" s="267">
        <v>142.37799999999999</v>
      </c>
      <c r="R180" s="267"/>
      <c r="S180" s="267"/>
      <c r="T180" s="267"/>
      <c r="U180" s="267"/>
      <c r="V180" s="267"/>
      <c r="W180" s="267"/>
      <c r="X180" s="267"/>
      <c r="Y180" s="267"/>
      <c r="Z180" s="267"/>
      <c r="AA180" s="267"/>
      <c r="AB180" s="267"/>
      <c r="AC180" s="267"/>
      <c r="AD180" s="267"/>
      <c r="AE180" s="262">
        <v>14400</v>
      </c>
      <c r="AF180" s="267"/>
      <c r="AG180" s="267"/>
      <c r="AH180" s="267"/>
      <c r="AI180" s="267">
        <v>14400</v>
      </c>
      <c r="AJ180" s="267"/>
      <c r="AK180" s="267"/>
    </row>
    <row r="181" spans="1:37" s="223" customFormat="1" ht="27.95" customHeight="1">
      <c r="A181" s="492" t="s">
        <v>608</v>
      </c>
      <c r="B181" s="493" t="s">
        <v>258</v>
      </c>
      <c r="C181" s="493"/>
      <c r="D181" s="494"/>
      <c r="E181" s="492"/>
      <c r="F181" s="506"/>
      <c r="G181" s="506"/>
      <c r="H181" s="499"/>
      <c r="I181" s="246"/>
      <c r="J181" s="478">
        <v>24276</v>
      </c>
      <c r="K181" s="478">
        <v>0</v>
      </c>
      <c r="L181" s="478">
        <v>24276</v>
      </c>
      <c r="M181" s="478">
        <v>0</v>
      </c>
      <c r="N181" s="478">
        <v>0</v>
      </c>
      <c r="O181" s="478">
        <v>1785</v>
      </c>
      <c r="P181" s="478">
        <v>0</v>
      </c>
      <c r="Q181" s="478">
        <v>1785</v>
      </c>
      <c r="R181" s="478">
        <v>0</v>
      </c>
      <c r="S181" s="478">
        <v>0</v>
      </c>
      <c r="T181" s="478">
        <v>0</v>
      </c>
      <c r="U181" s="478">
        <v>0</v>
      </c>
      <c r="V181" s="478">
        <v>0</v>
      </c>
      <c r="W181" s="478">
        <v>0</v>
      </c>
      <c r="X181" s="478">
        <v>0</v>
      </c>
      <c r="Y181" s="478">
        <v>0</v>
      </c>
      <c r="Z181" s="478">
        <v>0</v>
      </c>
      <c r="AA181" s="478">
        <v>0</v>
      </c>
      <c r="AB181" s="478">
        <v>0</v>
      </c>
      <c r="AC181" s="478">
        <v>0</v>
      </c>
      <c r="AD181" s="478">
        <v>0</v>
      </c>
      <c r="AE181" s="478">
        <v>12503.449000000001</v>
      </c>
      <c r="AF181" s="478">
        <v>0</v>
      </c>
      <c r="AG181" s="478">
        <v>0</v>
      </c>
      <c r="AH181" s="478">
        <v>0</v>
      </c>
      <c r="AI181" s="478">
        <v>12503.449000000001</v>
      </c>
      <c r="AJ181" s="478">
        <v>0</v>
      </c>
      <c r="AK181" s="267"/>
    </row>
    <row r="182" spans="1:37" s="223" customFormat="1" ht="27.95" customHeight="1">
      <c r="A182" s="499" t="s">
        <v>47</v>
      </c>
      <c r="B182" s="497" t="s">
        <v>906</v>
      </c>
      <c r="C182" s="498" t="s">
        <v>837</v>
      </c>
      <c r="D182" s="499">
        <v>7479628</v>
      </c>
      <c r="E182" s="499">
        <v>292</v>
      </c>
      <c r="F182" s="506" t="s">
        <v>545</v>
      </c>
      <c r="G182" s="506"/>
      <c r="H182" s="499" t="s">
        <v>544</v>
      </c>
      <c r="I182" s="246" t="s">
        <v>907</v>
      </c>
      <c r="J182" s="262">
        <v>4984</v>
      </c>
      <c r="K182" s="267"/>
      <c r="L182" s="267">
        <v>4984</v>
      </c>
      <c r="M182" s="267"/>
      <c r="N182" s="267"/>
      <c r="O182" s="262">
        <v>1785</v>
      </c>
      <c r="P182" s="267"/>
      <c r="Q182" s="267">
        <v>1785</v>
      </c>
      <c r="R182" s="267"/>
      <c r="S182" s="267"/>
      <c r="T182" s="267"/>
      <c r="U182" s="267"/>
      <c r="V182" s="267"/>
      <c r="W182" s="267"/>
      <c r="X182" s="267"/>
      <c r="Y182" s="267"/>
      <c r="Z182" s="267"/>
      <c r="AA182" s="267"/>
      <c r="AB182" s="267"/>
      <c r="AC182" s="267"/>
      <c r="AD182" s="267"/>
      <c r="AE182" s="262">
        <v>815</v>
      </c>
      <c r="AF182" s="267"/>
      <c r="AG182" s="267"/>
      <c r="AH182" s="267"/>
      <c r="AI182" s="267">
        <v>815</v>
      </c>
      <c r="AJ182" s="267"/>
      <c r="AK182" s="267"/>
    </row>
    <row r="183" spans="1:37" s="223" customFormat="1" ht="27.95" customHeight="1">
      <c r="A183" s="499" t="s">
        <v>47</v>
      </c>
      <c r="B183" s="497" t="s">
        <v>908</v>
      </c>
      <c r="C183" s="498" t="s">
        <v>837</v>
      </c>
      <c r="D183" s="499">
        <v>7371571</v>
      </c>
      <c r="E183" s="499">
        <v>292</v>
      </c>
      <c r="F183" s="506" t="s">
        <v>545</v>
      </c>
      <c r="G183" s="506"/>
      <c r="H183" s="499" t="s">
        <v>543</v>
      </c>
      <c r="I183" s="246" t="s">
        <v>909</v>
      </c>
      <c r="J183" s="262">
        <v>1427</v>
      </c>
      <c r="K183" s="267"/>
      <c r="L183" s="267">
        <v>1427</v>
      </c>
      <c r="M183" s="267"/>
      <c r="N183" s="267"/>
      <c r="O183" s="262">
        <v>0</v>
      </c>
      <c r="P183" s="267"/>
      <c r="Q183" s="267">
        <v>0</v>
      </c>
      <c r="R183" s="267"/>
      <c r="S183" s="267"/>
      <c r="T183" s="267"/>
      <c r="U183" s="267"/>
      <c r="V183" s="267"/>
      <c r="W183" s="267"/>
      <c r="X183" s="267"/>
      <c r="Y183" s="267"/>
      <c r="Z183" s="267"/>
      <c r="AA183" s="267"/>
      <c r="AB183" s="267"/>
      <c r="AC183" s="267"/>
      <c r="AD183" s="267"/>
      <c r="AE183" s="262">
        <v>1407.2360000000001</v>
      </c>
      <c r="AF183" s="267"/>
      <c r="AG183" s="267"/>
      <c r="AH183" s="267"/>
      <c r="AI183" s="267">
        <v>1407.2360000000001</v>
      </c>
      <c r="AJ183" s="267"/>
      <c r="AK183" s="267"/>
    </row>
    <row r="184" spans="1:37" s="223" customFormat="1" ht="27.95" customHeight="1">
      <c r="A184" s="499" t="s">
        <v>47</v>
      </c>
      <c r="B184" s="497" t="s">
        <v>910</v>
      </c>
      <c r="C184" s="498" t="s">
        <v>837</v>
      </c>
      <c r="D184" s="499" t="s">
        <v>911</v>
      </c>
      <c r="E184" s="509" t="s">
        <v>912</v>
      </c>
      <c r="F184" s="506" t="s">
        <v>913</v>
      </c>
      <c r="G184" s="506"/>
      <c r="H184" s="499" t="s">
        <v>543</v>
      </c>
      <c r="I184" s="246" t="s">
        <v>914</v>
      </c>
      <c r="J184" s="262">
        <v>1213</v>
      </c>
      <c r="K184" s="267"/>
      <c r="L184" s="267">
        <v>1213</v>
      </c>
      <c r="M184" s="267"/>
      <c r="N184" s="267"/>
      <c r="O184" s="262">
        <v>0</v>
      </c>
      <c r="P184" s="267"/>
      <c r="Q184" s="267">
        <v>0</v>
      </c>
      <c r="R184" s="267"/>
      <c r="S184" s="267"/>
      <c r="T184" s="267"/>
      <c r="U184" s="267"/>
      <c r="V184" s="267"/>
      <c r="W184" s="267"/>
      <c r="X184" s="267"/>
      <c r="Y184" s="267"/>
      <c r="Z184" s="267"/>
      <c r="AA184" s="267"/>
      <c r="AB184" s="267"/>
      <c r="AC184" s="267"/>
      <c r="AD184" s="267"/>
      <c r="AE184" s="262">
        <v>1167.6410000000001</v>
      </c>
      <c r="AF184" s="267"/>
      <c r="AG184" s="267"/>
      <c r="AH184" s="267"/>
      <c r="AI184" s="267">
        <v>1167.6410000000001</v>
      </c>
      <c r="AJ184" s="267"/>
      <c r="AK184" s="267"/>
    </row>
    <row r="185" spans="1:37" s="223" customFormat="1" ht="27.95" customHeight="1">
      <c r="A185" s="499" t="s">
        <v>47</v>
      </c>
      <c r="B185" s="497" t="s">
        <v>915</v>
      </c>
      <c r="C185" s="498" t="s">
        <v>837</v>
      </c>
      <c r="D185" s="499" t="s">
        <v>916</v>
      </c>
      <c r="E185" s="499" t="s">
        <v>917</v>
      </c>
      <c r="F185" s="506" t="s">
        <v>545</v>
      </c>
      <c r="G185" s="506"/>
      <c r="H185" s="499" t="s">
        <v>543</v>
      </c>
      <c r="I185" s="246" t="s">
        <v>918</v>
      </c>
      <c r="J185" s="262">
        <v>1675</v>
      </c>
      <c r="K185" s="267"/>
      <c r="L185" s="267">
        <v>1675</v>
      </c>
      <c r="M185" s="267"/>
      <c r="N185" s="267"/>
      <c r="O185" s="262">
        <v>0</v>
      </c>
      <c r="P185" s="267"/>
      <c r="Q185" s="267">
        <v>0</v>
      </c>
      <c r="R185" s="267"/>
      <c r="S185" s="267"/>
      <c r="T185" s="267"/>
      <c r="U185" s="267"/>
      <c r="V185" s="267"/>
      <c r="W185" s="267"/>
      <c r="X185" s="267"/>
      <c r="Y185" s="267"/>
      <c r="Z185" s="267"/>
      <c r="AA185" s="267"/>
      <c r="AB185" s="267"/>
      <c r="AC185" s="267"/>
      <c r="AD185" s="267"/>
      <c r="AE185" s="262">
        <v>1586.5719999999999</v>
      </c>
      <c r="AF185" s="267"/>
      <c r="AG185" s="267"/>
      <c r="AH185" s="267"/>
      <c r="AI185" s="267">
        <v>1586.5719999999999</v>
      </c>
      <c r="AJ185" s="267"/>
      <c r="AK185" s="267"/>
    </row>
    <row r="186" spans="1:37" s="223" customFormat="1" ht="27.95" customHeight="1">
      <c r="A186" s="499" t="s">
        <v>47</v>
      </c>
      <c r="B186" s="497" t="s">
        <v>626</v>
      </c>
      <c r="C186" s="498" t="s">
        <v>837</v>
      </c>
      <c r="D186" s="499">
        <v>7479631</v>
      </c>
      <c r="E186" s="509" t="s">
        <v>912</v>
      </c>
      <c r="F186" s="506" t="s">
        <v>919</v>
      </c>
      <c r="G186" s="506"/>
      <c r="H186" s="499" t="s">
        <v>544</v>
      </c>
      <c r="I186" s="246" t="s">
        <v>920</v>
      </c>
      <c r="J186" s="262">
        <v>9995</v>
      </c>
      <c r="K186" s="267"/>
      <c r="L186" s="267">
        <v>9995</v>
      </c>
      <c r="M186" s="267"/>
      <c r="N186" s="267"/>
      <c r="O186" s="262">
        <v>0</v>
      </c>
      <c r="P186" s="267"/>
      <c r="Q186" s="267">
        <v>0</v>
      </c>
      <c r="R186" s="267"/>
      <c r="S186" s="267"/>
      <c r="T186" s="267"/>
      <c r="U186" s="267"/>
      <c r="V186" s="267"/>
      <c r="W186" s="267"/>
      <c r="X186" s="267"/>
      <c r="Y186" s="267"/>
      <c r="Z186" s="267"/>
      <c r="AA186" s="267"/>
      <c r="AB186" s="267"/>
      <c r="AC186" s="267"/>
      <c r="AD186" s="267"/>
      <c r="AE186" s="262">
        <v>4927</v>
      </c>
      <c r="AF186" s="267"/>
      <c r="AG186" s="267"/>
      <c r="AH186" s="267"/>
      <c r="AI186" s="267">
        <v>4927</v>
      </c>
      <c r="AJ186" s="267"/>
      <c r="AK186" s="267"/>
    </row>
    <row r="187" spans="1:37" s="223" customFormat="1" ht="24.95" customHeight="1">
      <c r="A187" s="499" t="s">
        <v>47</v>
      </c>
      <c r="B187" s="497" t="s">
        <v>921</v>
      </c>
      <c r="C187" s="498" t="s">
        <v>837</v>
      </c>
      <c r="D187" s="499">
        <v>7479626</v>
      </c>
      <c r="E187" s="499">
        <v>292</v>
      </c>
      <c r="F187" s="506" t="s">
        <v>656</v>
      </c>
      <c r="G187" s="506"/>
      <c r="H187" s="499" t="s">
        <v>544</v>
      </c>
      <c r="I187" s="246" t="s">
        <v>922</v>
      </c>
      <c r="J187" s="262">
        <v>4982</v>
      </c>
      <c r="K187" s="267"/>
      <c r="L187" s="267">
        <v>4982</v>
      </c>
      <c r="M187" s="267"/>
      <c r="N187" s="267"/>
      <c r="O187" s="262">
        <v>0</v>
      </c>
      <c r="P187" s="267"/>
      <c r="Q187" s="267">
        <v>0</v>
      </c>
      <c r="R187" s="267"/>
      <c r="S187" s="267"/>
      <c r="T187" s="267"/>
      <c r="U187" s="267"/>
      <c r="V187" s="267"/>
      <c r="W187" s="267"/>
      <c r="X187" s="267"/>
      <c r="Y187" s="267"/>
      <c r="Z187" s="267"/>
      <c r="AA187" s="267"/>
      <c r="AB187" s="267"/>
      <c r="AC187" s="267"/>
      <c r="AD187" s="267"/>
      <c r="AE187" s="262">
        <v>2600</v>
      </c>
      <c r="AF187" s="267"/>
      <c r="AG187" s="267"/>
      <c r="AH187" s="267"/>
      <c r="AI187" s="267">
        <v>2600</v>
      </c>
      <c r="AJ187" s="267"/>
      <c r="AK187" s="267"/>
    </row>
    <row r="188" spans="1:37" s="223" customFormat="1" ht="27.95" customHeight="1">
      <c r="A188" s="492" t="s">
        <v>923</v>
      </c>
      <c r="B188" s="493" t="s">
        <v>255</v>
      </c>
      <c r="C188" s="493"/>
      <c r="D188" s="494"/>
      <c r="E188" s="492"/>
      <c r="F188" s="506"/>
      <c r="G188" s="506"/>
      <c r="H188" s="499"/>
      <c r="I188" s="246"/>
      <c r="J188" s="478">
        <v>26549</v>
      </c>
      <c r="K188" s="478">
        <v>0</v>
      </c>
      <c r="L188" s="478">
        <v>26549</v>
      </c>
      <c r="M188" s="478">
        <v>0</v>
      </c>
      <c r="N188" s="478">
        <v>0</v>
      </c>
      <c r="O188" s="478">
        <v>1367.4</v>
      </c>
      <c r="P188" s="478">
        <v>0</v>
      </c>
      <c r="Q188" s="478">
        <v>1367.4</v>
      </c>
      <c r="R188" s="478">
        <v>0</v>
      </c>
      <c r="S188" s="478">
        <v>0</v>
      </c>
      <c r="T188" s="478">
        <v>0</v>
      </c>
      <c r="U188" s="478">
        <v>0</v>
      </c>
      <c r="V188" s="478">
        <v>0</v>
      </c>
      <c r="W188" s="478">
        <v>0</v>
      </c>
      <c r="X188" s="478">
        <v>0</v>
      </c>
      <c r="Y188" s="478">
        <v>0</v>
      </c>
      <c r="Z188" s="478">
        <v>0</v>
      </c>
      <c r="AA188" s="478">
        <v>0</v>
      </c>
      <c r="AB188" s="478">
        <v>0</v>
      </c>
      <c r="AC188" s="478">
        <v>0</v>
      </c>
      <c r="AD188" s="478">
        <v>0</v>
      </c>
      <c r="AE188" s="478">
        <v>13840.550999999999</v>
      </c>
      <c r="AF188" s="478">
        <v>0</v>
      </c>
      <c r="AG188" s="478">
        <v>0</v>
      </c>
      <c r="AH188" s="478">
        <v>0</v>
      </c>
      <c r="AI188" s="478">
        <v>13840.550999999999</v>
      </c>
      <c r="AJ188" s="478">
        <v>0</v>
      </c>
      <c r="AK188" s="267"/>
    </row>
    <row r="189" spans="1:37" s="223" customFormat="1" ht="27.95" customHeight="1">
      <c r="A189" s="499" t="s">
        <v>47</v>
      </c>
      <c r="B189" s="497" t="s">
        <v>415</v>
      </c>
      <c r="C189" s="498" t="s">
        <v>414</v>
      </c>
      <c r="D189" s="499">
        <v>7476718</v>
      </c>
      <c r="E189" s="232" t="s">
        <v>924</v>
      </c>
      <c r="F189" s="506" t="s">
        <v>550</v>
      </c>
      <c r="G189" s="506"/>
      <c r="H189" s="499" t="s">
        <v>544</v>
      </c>
      <c r="I189" s="246" t="s">
        <v>925</v>
      </c>
      <c r="J189" s="262">
        <v>4997</v>
      </c>
      <c r="K189" s="267"/>
      <c r="L189" s="267">
        <v>4997</v>
      </c>
      <c r="M189" s="267"/>
      <c r="N189" s="267"/>
      <c r="O189" s="262">
        <v>1367.4</v>
      </c>
      <c r="P189" s="267"/>
      <c r="Q189" s="267">
        <v>1367.4</v>
      </c>
      <c r="R189" s="267"/>
      <c r="S189" s="267"/>
      <c r="T189" s="267"/>
      <c r="U189" s="267"/>
      <c r="V189" s="267"/>
      <c r="W189" s="267"/>
      <c r="X189" s="267"/>
      <c r="Y189" s="267"/>
      <c r="Z189" s="267"/>
      <c r="AA189" s="267"/>
      <c r="AB189" s="267"/>
      <c r="AC189" s="267"/>
      <c r="AD189" s="267"/>
      <c r="AE189" s="262">
        <v>632.59999999999991</v>
      </c>
      <c r="AF189" s="267"/>
      <c r="AG189" s="267"/>
      <c r="AH189" s="267"/>
      <c r="AI189" s="267">
        <v>632.59999999999991</v>
      </c>
      <c r="AJ189" s="267"/>
      <c r="AK189" s="267"/>
    </row>
    <row r="190" spans="1:37" s="223" customFormat="1" ht="27.95" customHeight="1">
      <c r="A190" s="499" t="s">
        <v>47</v>
      </c>
      <c r="B190" s="497" t="s">
        <v>619</v>
      </c>
      <c r="C190" s="498" t="s">
        <v>414</v>
      </c>
      <c r="D190" s="499">
        <v>7391676</v>
      </c>
      <c r="E190" s="499">
        <v>292</v>
      </c>
      <c r="F190" s="506" t="s">
        <v>550</v>
      </c>
      <c r="G190" s="506"/>
      <c r="H190" s="499" t="s">
        <v>544</v>
      </c>
      <c r="I190" s="246" t="s">
        <v>657</v>
      </c>
      <c r="J190" s="262">
        <v>856</v>
      </c>
      <c r="K190" s="267"/>
      <c r="L190" s="267">
        <v>856</v>
      </c>
      <c r="M190" s="267"/>
      <c r="N190" s="267"/>
      <c r="O190" s="262">
        <v>0</v>
      </c>
      <c r="P190" s="267"/>
      <c r="Q190" s="267"/>
      <c r="R190" s="267"/>
      <c r="S190" s="267"/>
      <c r="T190" s="267"/>
      <c r="U190" s="267"/>
      <c r="V190" s="267"/>
      <c r="W190" s="267"/>
      <c r="X190" s="267"/>
      <c r="Y190" s="267"/>
      <c r="Z190" s="267"/>
      <c r="AA190" s="267"/>
      <c r="AB190" s="267"/>
      <c r="AC190" s="267"/>
      <c r="AD190" s="267"/>
      <c r="AE190" s="262">
        <v>748.09100000000001</v>
      </c>
      <c r="AF190" s="267"/>
      <c r="AG190" s="267"/>
      <c r="AH190" s="267"/>
      <c r="AI190" s="267">
        <v>748.09100000000001</v>
      </c>
      <c r="AJ190" s="267"/>
      <c r="AK190" s="267"/>
    </row>
    <row r="191" spans="1:37" s="223" customFormat="1" ht="27.95" customHeight="1">
      <c r="A191" s="499" t="s">
        <v>47</v>
      </c>
      <c r="B191" s="497" t="s">
        <v>620</v>
      </c>
      <c r="C191" s="498" t="s">
        <v>414</v>
      </c>
      <c r="D191" s="499">
        <v>7476720</v>
      </c>
      <c r="E191" s="499">
        <v>292</v>
      </c>
      <c r="F191" s="506" t="s">
        <v>548</v>
      </c>
      <c r="G191" s="506"/>
      <c r="H191" s="499" t="s">
        <v>544</v>
      </c>
      <c r="I191" s="246" t="s">
        <v>658</v>
      </c>
      <c r="J191" s="262">
        <v>4995</v>
      </c>
      <c r="K191" s="267"/>
      <c r="L191" s="267">
        <v>4995</v>
      </c>
      <c r="M191" s="267"/>
      <c r="N191" s="267"/>
      <c r="O191" s="262">
        <v>0</v>
      </c>
      <c r="P191" s="267"/>
      <c r="Q191" s="267"/>
      <c r="R191" s="267"/>
      <c r="S191" s="267"/>
      <c r="T191" s="267"/>
      <c r="U191" s="267"/>
      <c r="V191" s="267"/>
      <c r="W191" s="267"/>
      <c r="X191" s="267"/>
      <c r="Y191" s="267"/>
      <c r="Z191" s="267"/>
      <c r="AA191" s="267"/>
      <c r="AB191" s="267"/>
      <c r="AC191" s="267"/>
      <c r="AD191" s="267"/>
      <c r="AE191" s="262">
        <v>2330.0839999999998</v>
      </c>
      <c r="AF191" s="267"/>
      <c r="AG191" s="267"/>
      <c r="AH191" s="267"/>
      <c r="AI191" s="267">
        <v>2330.0839999999998</v>
      </c>
      <c r="AJ191" s="267"/>
      <c r="AK191" s="267"/>
    </row>
    <row r="192" spans="1:37" s="223" customFormat="1" ht="26.1" customHeight="1">
      <c r="A192" s="499" t="s">
        <v>47</v>
      </c>
      <c r="B192" s="497" t="s">
        <v>621</v>
      </c>
      <c r="C192" s="498" t="s">
        <v>414</v>
      </c>
      <c r="D192" s="499">
        <v>7476722</v>
      </c>
      <c r="E192" s="499">
        <v>292</v>
      </c>
      <c r="F192" s="506" t="s">
        <v>550</v>
      </c>
      <c r="G192" s="506"/>
      <c r="H192" s="499">
        <v>2014</v>
      </c>
      <c r="I192" s="246" t="s">
        <v>659</v>
      </c>
      <c r="J192" s="262">
        <v>1898</v>
      </c>
      <c r="K192" s="267"/>
      <c r="L192" s="267">
        <v>1898</v>
      </c>
      <c r="M192" s="267"/>
      <c r="N192" s="267"/>
      <c r="O192" s="262">
        <v>0</v>
      </c>
      <c r="P192" s="267"/>
      <c r="Q192" s="267"/>
      <c r="R192" s="267"/>
      <c r="S192" s="267"/>
      <c r="T192" s="267"/>
      <c r="U192" s="267"/>
      <c r="V192" s="267"/>
      <c r="W192" s="267"/>
      <c r="X192" s="267"/>
      <c r="Y192" s="267"/>
      <c r="Z192" s="267"/>
      <c r="AA192" s="267"/>
      <c r="AB192" s="267"/>
      <c r="AC192" s="267"/>
      <c r="AD192" s="267"/>
      <c r="AE192" s="262">
        <v>1770.597</v>
      </c>
      <c r="AF192" s="267"/>
      <c r="AG192" s="267"/>
      <c r="AH192" s="267"/>
      <c r="AI192" s="267">
        <v>1770.597</v>
      </c>
      <c r="AJ192" s="267"/>
      <c r="AK192" s="267"/>
    </row>
    <row r="193" spans="1:48" s="223" customFormat="1" ht="27.95" customHeight="1">
      <c r="A193" s="499" t="s">
        <v>47</v>
      </c>
      <c r="B193" s="497" t="s">
        <v>622</v>
      </c>
      <c r="C193" s="498" t="s">
        <v>414</v>
      </c>
      <c r="D193" s="499">
        <v>7476717</v>
      </c>
      <c r="E193" s="499">
        <v>292</v>
      </c>
      <c r="F193" s="506" t="s">
        <v>547</v>
      </c>
      <c r="G193" s="506"/>
      <c r="H193" s="499" t="s">
        <v>544</v>
      </c>
      <c r="I193" s="246" t="s">
        <v>660</v>
      </c>
      <c r="J193" s="262">
        <v>2436</v>
      </c>
      <c r="K193" s="267"/>
      <c r="L193" s="267">
        <v>2436</v>
      </c>
      <c r="M193" s="267"/>
      <c r="N193" s="267"/>
      <c r="O193" s="262">
        <v>0</v>
      </c>
      <c r="P193" s="267"/>
      <c r="Q193" s="267"/>
      <c r="R193" s="267"/>
      <c r="S193" s="267"/>
      <c r="T193" s="267"/>
      <c r="U193" s="267"/>
      <c r="V193" s="267"/>
      <c r="W193" s="267"/>
      <c r="X193" s="267"/>
      <c r="Y193" s="267"/>
      <c r="Z193" s="267"/>
      <c r="AA193" s="267"/>
      <c r="AB193" s="267"/>
      <c r="AC193" s="267"/>
      <c r="AD193" s="267"/>
      <c r="AE193" s="262">
        <v>1200</v>
      </c>
      <c r="AF193" s="267"/>
      <c r="AG193" s="267"/>
      <c r="AH193" s="267"/>
      <c r="AI193" s="267">
        <v>1200</v>
      </c>
      <c r="AJ193" s="267"/>
      <c r="AK193" s="267"/>
    </row>
    <row r="194" spans="1:48" s="223" customFormat="1" ht="25.5">
      <c r="A194" s="499" t="s">
        <v>47</v>
      </c>
      <c r="B194" s="497" t="s">
        <v>623</v>
      </c>
      <c r="C194" s="498" t="s">
        <v>414</v>
      </c>
      <c r="D194" s="499">
        <v>7476716</v>
      </c>
      <c r="E194" s="499" t="s">
        <v>917</v>
      </c>
      <c r="F194" s="506" t="s">
        <v>926</v>
      </c>
      <c r="G194" s="506"/>
      <c r="H194" s="499" t="s">
        <v>544</v>
      </c>
      <c r="I194" s="246" t="s">
        <v>661</v>
      </c>
      <c r="J194" s="262">
        <v>1521</v>
      </c>
      <c r="K194" s="267"/>
      <c r="L194" s="267">
        <v>1521</v>
      </c>
      <c r="M194" s="267"/>
      <c r="N194" s="267"/>
      <c r="O194" s="262">
        <v>0</v>
      </c>
      <c r="P194" s="267"/>
      <c r="Q194" s="267"/>
      <c r="R194" s="267"/>
      <c r="S194" s="267"/>
      <c r="T194" s="267"/>
      <c r="U194" s="267"/>
      <c r="V194" s="267"/>
      <c r="W194" s="267"/>
      <c r="X194" s="267"/>
      <c r="Y194" s="267"/>
      <c r="Z194" s="267"/>
      <c r="AA194" s="267"/>
      <c r="AB194" s="267"/>
      <c r="AC194" s="267"/>
      <c r="AD194" s="267"/>
      <c r="AE194" s="262">
        <v>700</v>
      </c>
      <c r="AF194" s="267"/>
      <c r="AG194" s="267"/>
      <c r="AH194" s="267"/>
      <c r="AI194" s="267">
        <v>700</v>
      </c>
      <c r="AJ194" s="267"/>
      <c r="AK194" s="267"/>
    </row>
    <row r="195" spans="1:48" s="223" customFormat="1" ht="27.95" customHeight="1">
      <c r="A195" s="499" t="s">
        <v>47</v>
      </c>
      <c r="B195" s="497" t="s">
        <v>624</v>
      </c>
      <c r="C195" s="498" t="s">
        <v>414</v>
      </c>
      <c r="D195" s="499">
        <v>7476719</v>
      </c>
      <c r="E195" s="509" t="s">
        <v>912</v>
      </c>
      <c r="F195" s="506" t="s">
        <v>550</v>
      </c>
      <c r="G195" s="506"/>
      <c r="H195" s="499">
        <v>2014</v>
      </c>
      <c r="I195" s="246" t="s">
        <v>662</v>
      </c>
      <c r="J195" s="262">
        <v>3256</v>
      </c>
      <c r="K195" s="267"/>
      <c r="L195" s="267">
        <v>3256</v>
      </c>
      <c r="M195" s="267"/>
      <c r="N195" s="267"/>
      <c r="O195" s="262">
        <v>0</v>
      </c>
      <c r="P195" s="267"/>
      <c r="Q195" s="267"/>
      <c r="R195" s="267"/>
      <c r="S195" s="267"/>
      <c r="T195" s="267"/>
      <c r="U195" s="267"/>
      <c r="V195" s="267"/>
      <c r="W195" s="267"/>
      <c r="X195" s="267"/>
      <c r="Y195" s="267"/>
      <c r="Z195" s="267"/>
      <c r="AA195" s="267"/>
      <c r="AB195" s="267"/>
      <c r="AC195" s="267"/>
      <c r="AD195" s="267"/>
      <c r="AE195" s="262">
        <v>3013.1790000000001</v>
      </c>
      <c r="AF195" s="267"/>
      <c r="AG195" s="267"/>
      <c r="AH195" s="267"/>
      <c r="AI195" s="267">
        <v>3013.1790000000001</v>
      </c>
      <c r="AJ195" s="267"/>
      <c r="AK195" s="267"/>
    </row>
    <row r="196" spans="1:48" s="223" customFormat="1" ht="27.95" customHeight="1">
      <c r="A196" s="499" t="s">
        <v>47</v>
      </c>
      <c r="B196" s="497" t="s">
        <v>927</v>
      </c>
      <c r="C196" s="498" t="s">
        <v>414</v>
      </c>
      <c r="D196" s="499">
        <v>7476724</v>
      </c>
      <c r="E196" s="499" t="s">
        <v>917</v>
      </c>
      <c r="F196" s="506" t="s">
        <v>549</v>
      </c>
      <c r="G196" s="506"/>
      <c r="H196" s="499" t="s">
        <v>544</v>
      </c>
      <c r="I196" s="246" t="s">
        <v>663</v>
      </c>
      <c r="J196" s="262">
        <v>4001</v>
      </c>
      <c r="K196" s="267"/>
      <c r="L196" s="267">
        <v>4001</v>
      </c>
      <c r="M196" s="267"/>
      <c r="N196" s="267"/>
      <c r="O196" s="262">
        <v>0</v>
      </c>
      <c r="P196" s="267"/>
      <c r="Q196" s="267"/>
      <c r="R196" s="267"/>
      <c r="S196" s="267"/>
      <c r="T196" s="267"/>
      <c r="U196" s="267"/>
      <c r="V196" s="267"/>
      <c r="W196" s="267"/>
      <c r="X196" s="267"/>
      <c r="Y196" s="267"/>
      <c r="Z196" s="267"/>
      <c r="AA196" s="267"/>
      <c r="AB196" s="267"/>
      <c r="AC196" s="267"/>
      <c r="AD196" s="267"/>
      <c r="AE196" s="262">
        <v>2000</v>
      </c>
      <c r="AF196" s="267"/>
      <c r="AG196" s="267"/>
      <c r="AH196" s="267"/>
      <c r="AI196" s="267">
        <v>2000</v>
      </c>
      <c r="AJ196" s="267"/>
      <c r="AK196" s="267"/>
    </row>
    <row r="197" spans="1:48" ht="25.5">
      <c r="A197" s="510" t="s">
        <v>47</v>
      </c>
      <c r="B197" s="511" t="s">
        <v>625</v>
      </c>
      <c r="C197" s="512" t="s">
        <v>414</v>
      </c>
      <c r="D197" s="510">
        <v>7476721</v>
      </c>
      <c r="E197" s="513" t="s">
        <v>912</v>
      </c>
      <c r="F197" s="514" t="s">
        <v>664</v>
      </c>
      <c r="G197" s="514"/>
      <c r="H197" s="510" t="s">
        <v>544</v>
      </c>
      <c r="I197" s="515" t="s">
        <v>665</v>
      </c>
      <c r="J197" s="269">
        <v>2589</v>
      </c>
      <c r="K197" s="516"/>
      <c r="L197" s="516">
        <v>2589</v>
      </c>
      <c r="M197" s="516"/>
      <c r="N197" s="516"/>
      <c r="O197" s="269">
        <v>0</v>
      </c>
      <c r="P197" s="516"/>
      <c r="Q197" s="516"/>
      <c r="R197" s="516"/>
      <c r="S197" s="516"/>
      <c r="T197" s="516"/>
      <c r="U197" s="516"/>
      <c r="V197" s="516"/>
      <c r="W197" s="516"/>
      <c r="X197" s="516"/>
      <c r="Y197" s="516"/>
      <c r="Z197" s="516"/>
      <c r="AA197" s="516"/>
      <c r="AB197" s="516"/>
      <c r="AC197" s="516"/>
      <c r="AD197" s="516"/>
      <c r="AE197" s="269">
        <v>1446</v>
      </c>
      <c r="AF197" s="516"/>
      <c r="AG197" s="516"/>
      <c r="AH197" s="516"/>
      <c r="AI197" s="516">
        <v>1446</v>
      </c>
      <c r="AJ197" s="516"/>
      <c r="AK197" s="516"/>
      <c r="AL197" s="223"/>
      <c r="AM197" s="223"/>
      <c r="AN197" s="223"/>
      <c r="AO197" s="223"/>
      <c r="AP197" s="223"/>
      <c r="AQ197" s="223"/>
      <c r="AR197" s="223"/>
      <c r="AS197" s="223"/>
      <c r="AT197" s="223"/>
      <c r="AU197" s="223"/>
      <c r="AV197" s="223"/>
    </row>
    <row r="198" spans="1:48" ht="15">
      <c r="A198" s="223" t="s">
        <v>1155</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row>
    <row r="209" spans="6:6">
      <c r="F209" s="218"/>
    </row>
    <row r="210" spans="6:6">
      <c r="F210" s="218"/>
    </row>
  </sheetData>
  <mergeCells count="52">
    <mergeCell ref="K8:K9"/>
    <mergeCell ref="L8:L9"/>
    <mergeCell ref="M8:M9"/>
    <mergeCell ref="N8:N9"/>
    <mergeCell ref="P8:P9"/>
    <mergeCell ref="Z5:AC6"/>
    <mergeCell ref="AE5:AJ6"/>
    <mergeCell ref="Q8:Q9"/>
    <mergeCell ref="R8:R9"/>
    <mergeCell ref="S8:S9"/>
    <mergeCell ref="U8:U9"/>
    <mergeCell ref="V8:W8"/>
    <mergeCell ref="AG8:AG9"/>
    <mergeCell ref="AH8:AH9"/>
    <mergeCell ref="AI8:AI9"/>
    <mergeCell ref="AJ8:AJ9"/>
    <mergeCell ref="AE7:AE9"/>
    <mergeCell ref="AF7:AG7"/>
    <mergeCell ref="AH7:AJ7"/>
    <mergeCell ref="AF8:AF9"/>
    <mergeCell ref="AK5:AK9"/>
    <mergeCell ref="I6:I9"/>
    <mergeCell ref="J6:N6"/>
    <mergeCell ref="J7:J9"/>
    <mergeCell ref="K7:N7"/>
    <mergeCell ref="O7:O9"/>
    <mergeCell ref="P7:S7"/>
    <mergeCell ref="T7:T9"/>
    <mergeCell ref="U7:W7"/>
    <mergeCell ref="X7:X9"/>
    <mergeCell ref="Y7:Y9"/>
    <mergeCell ref="Z7:Z9"/>
    <mergeCell ref="AA7:AC7"/>
    <mergeCell ref="AD7:AD9"/>
    <mergeCell ref="AA8:AA9"/>
    <mergeCell ref="AB8:AC8"/>
    <mergeCell ref="AI1:AK1"/>
    <mergeCell ref="A2:AK2"/>
    <mergeCell ref="A3:AK3"/>
    <mergeCell ref="AE4:AK4"/>
    <mergeCell ref="A5:A9"/>
    <mergeCell ref="B5:B9"/>
    <mergeCell ref="C5:C9"/>
    <mergeCell ref="D5:D9"/>
    <mergeCell ref="E5:E9"/>
    <mergeCell ref="F5:F9"/>
    <mergeCell ref="G5:G9"/>
    <mergeCell ref="H5:H9"/>
    <mergeCell ref="I5:N5"/>
    <mergeCell ref="O5:S6"/>
    <mergeCell ref="T5:W6"/>
    <mergeCell ref="X5:Y6"/>
  </mergeCells>
  <pageMargins left="0.19685039370078741" right="0.19685039370078741" top="0.27559055118110237" bottom="0.37" header="0.19685039370078741" footer="0.19685039370078741"/>
  <pageSetup paperSize="9" scale="65" orientation="landscape" r:id="rId1"/>
  <headerFooter>
    <oddFooter>&amp;R&amp;P/&amp;N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1" sqref="L21"/>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40"/>
  <sheetViews>
    <sheetView workbookViewId="0">
      <selection activeCell="N17" sqref="N17"/>
    </sheetView>
  </sheetViews>
  <sheetFormatPr defaultRowHeight="15" outlineLevelRow="1"/>
  <cols>
    <col min="1" max="1" width="5.7109375" style="70" customWidth="1"/>
    <col min="2" max="2" width="5.42578125" style="70" customWidth="1"/>
    <col min="3" max="3" width="44.85546875" style="70" customWidth="1"/>
    <col min="4" max="4" width="22.7109375" style="70" customWidth="1"/>
    <col min="5" max="7" width="0" style="70" hidden="1" customWidth="1"/>
    <col min="8" max="8" width="13.28515625" style="70" hidden="1" customWidth="1"/>
    <col min="9" max="10" width="0" style="70" hidden="1" customWidth="1"/>
    <col min="11" max="16384" width="9.140625" style="70"/>
  </cols>
  <sheetData>
    <row r="1" spans="2:12">
      <c r="B1" s="287" t="s">
        <v>41</v>
      </c>
      <c r="C1" s="287"/>
      <c r="D1" s="69" t="s">
        <v>42</v>
      </c>
    </row>
    <row r="2" spans="2:12">
      <c r="B2" s="71"/>
    </row>
    <row r="3" spans="2:12" ht="36" customHeight="1">
      <c r="B3" s="288" t="s">
        <v>692</v>
      </c>
      <c r="C3" s="288"/>
      <c r="D3" s="288"/>
    </row>
    <row r="4" spans="2:12">
      <c r="B4" s="289" t="s">
        <v>1</v>
      </c>
      <c r="C4" s="289"/>
      <c r="D4" s="289"/>
    </row>
    <row r="5" spans="2:12">
      <c r="D5" s="72" t="s">
        <v>2</v>
      </c>
    </row>
    <row r="6" spans="2:12">
      <c r="B6" s="56" t="s">
        <v>3</v>
      </c>
      <c r="C6" s="56" t="s">
        <v>4</v>
      </c>
      <c r="D6" s="56" t="s">
        <v>43</v>
      </c>
    </row>
    <row r="7" spans="2:12">
      <c r="B7" s="57" t="s">
        <v>6</v>
      </c>
      <c r="C7" s="58" t="s">
        <v>44</v>
      </c>
      <c r="D7" s="59"/>
    </row>
    <row r="8" spans="2:12" s="74" customFormat="1">
      <c r="B8" s="60" t="s">
        <v>8</v>
      </c>
      <c r="C8" s="61" t="s">
        <v>45</v>
      </c>
      <c r="D8" s="62">
        <f>D9+D10+D14+D15+D16</f>
        <v>7338786.9000000004</v>
      </c>
      <c r="E8" s="73"/>
      <c r="L8" s="73"/>
    </row>
    <row r="9" spans="2:12">
      <c r="B9" s="63">
        <v>1</v>
      </c>
      <c r="C9" s="64" t="s">
        <v>46</v>
      </c>
      <c r="D9" s="65">
        <f>'Bieu 46'!D8-D26</f>
        <v>2070189.9</v>
      </c>
      <c r="E9" s="75"/>
    </row>
    <row r="10" spans="2:12">
      <c r="B10" s="63">
        <v>2</v>
      </c>
      <c r="C10" s="64" t="s">
        <v>13</v>
      </c>
      <c r="D10" s="65">
        <f>D11+D12+D13</f>
        <v>5268597</v>
      </c>
    </row>
    <row r="11" spans="2:12">
      <c r="B11" s="63" t="s">
        <v>47</v>
      </c>
      <c r="C11" s="64" t="s">
        <v>14</v>
      </c>
      <c r="D11" s="65">
        <f>'Bieu 46'!D12</f>
        <v>3120986</v>
      </c>
    </row>
    <row r="12" spans="2:12">
      <c r="B12" s="63" t="s">
        <v>47</v>
      </c>
      <c r="C12" s="64" t="s">
        <v>675</v>
      </c>
      <c r="D12" s="65">
        <f>'Bieu 46'!D13</f>
        <v>164837</v>
      </c>
    </row>
    <row r="13" spans="2:12">
      <c r="B13" s="63" t="s">
        <v>47</v>
      </c>
      <c r="C13" s="64" t="s">
        <v>15</v>
      </c>
      <c r="D13" s="65">
        <f>'Bieu 46'!D14</f>
        <v>1982774</v>
      </c>
    </row>
    <row r="14" spans="2:12">
      <c r="B14" s="63">
        <v>3</v>
      </c>
      <c r="C14" s="64" t="s">
        <v>17</v>
      </c>
      <c r="D14" s="65"/>
    </row>
    <row r="15" spans="2:12">
      <c r="B15" s="63">
        <v>4</v>
      </c>
      <c r="C15" s="64" t="s">
        <v>19</v>
      </c>
      <c r="D15" s="65"/>
    </row>
    <row r="16" spans="2:12">
      <c r="B16" s="63">
        <v>5</v>
      </c>
      <c r="C16" s="64" t="s">
        <v>21</v>
      </c>
      <c r="D16" s="65"/>
    </row>
    <row r="17" spans="2:12" s="74" customFormat="1">
      <c r="B17" s="60" t="s">
        <v>12</v>
      </c>
      <c r="C17" s="61" t="s">
        <v>48</v>
      </c>
      <c r="D17" s="62">
        <f>D18+D19</f>
        <v>7338786.9000000004</v>
      </c>
      <c r="E17" s="73"/>
      <c r="F17" s="73">
        <f>D17+D26</f>
        <v>8261747</v>
      </c>
      <c r="J17" s="73"/>
      <c r="L17" s="73"/>
    </row>
    <row r="18" spans="2:12">
      <c r="B18" s="63">
        <v>1</v>
      </c>
      <c r="C18" s="64" t="s">
        <v>49</v>
      </c>
      <c r="D18" s="65">
        <f>D8-D19-D22</f>
        <v>4456132.9000000004</v>
      </c>
      <c r="E18" s="70">
        <v>3628229</v>
      </c>
      <c r="F18" s="75">
        <f>D18-E18</f>
        <v>827903.90000000037</v>
      </c>
      <c r="H18" s="75"/>
      <c r="L18" s="75"/>
    </row>
    <row r="19" spans="2:12">
      <c r="B19" s="63">
        <v>2</v>
      </c>
      <c r="C19" s="64" t="s">
        <v>50</v>
      </c>
      <c r="D19" s="65">
        <f>D20+D21</f>
        <v>2882654</v>
      </c>
    </row>
    <row r="20" spans="2:12">
      <c r="B20" s="63" t="s">
        <v>51</v>
      </c>
      <c r="C20" s="64" t="s">
        <v>52</v>
      </c>
      <c r="D20" s="65">
        <v>2011709</v>
      </c>
    </row>
    <row r="21" spans="2:12">
      <c r="B21" s="63" t="s">
        <v>51</v>
      </c>
      <c r="C21" s="64" t="s">
        <v>53</v>
      </c>
      <c r="D21" s="120">
        <f>258278+633245-20578</f>
        <v>870945</v>
      </c>
      <c r="E21" s="70" t="s">
        <v>519</v>
      </c>
      <c r="I21" s="70" t="s">
        <v>516</v>
      </c>
    </row>
    <row r="22" spans="2:12">
      <c r="B22" s="63">
        <v>3</v>
      </c>
      <c r="C22" s="64" t="s">
        <v>54</v>
      </c>
      <c r="D22" s="65"/>
      <c r="E22" s="70" t="s">
        <v>520</v>
      </c>
    </row>
    <row r="23" spans="2:12" s="117" customFormat="1" ht="18.75" customHeight="1">
      <c r="B23" s="121" t="s">
        <v>16</v>
      </c>
      <c r="C23" s="122" t="s">
        <v>1156</v>
      </c>
      <c r="D23" s="62">
        <v>16100</v>
      </c>
      <c r="J23" s="115" t="s">
        <v>551</v>
      </c>
    </row>
    <row r="24" spans="2:12" ht="25.5">
      <c r="B24" s="123" t="s">
        <v>22</v>
      </c>
      <c r="C24" s="124" t="s">
        <v>55</v>
      </c>
      <c r="D24" s="125"/>
    </row>
    <row r="25" spans="2:12">
      <c r="B25" s="123" t="s">
        <v>8</v>
      </c>
      <c r="C25" s="124" t="s">
        <v>45</v>
      </c>
      <c r="D25" s="62">
        <f>D26+D27</f>
        <v>3805614.1</v>
      </c>
    </row>
    <row r="26" spans="2:12">
      <c r="B26" s="63">
        <v>1</v>
      </c>
      <c r="C26" s="64" t="s">
        <v>56</v>
      </c>
      <c r="D26" s="65">
        <v>922960.1</v>
      </c>
    </row>
    <row r="27" spans="2:12">
      <c r="B27" s="63">
        <v>2</v>
      </c>
      <c r="C27" s="64" t="s">
        <v>57</v>
      </c>
      <c r="D27" s="65">
        <f>D28+D29</f>
        <v>2882654</v>
      </c>
    </row>
    <row r="28" spans="2:12">
      <c r="B28" s="63" t="s">
        <v>58</v>
      </c>
      <c r="C28" s="64" t="s">
        <v>14</v>
      </c>
      <c r="D28" s="65">
        <v>2011709</v>
      </c>
    </row>
    <row r="29" spans="2:12">
      <c r="B29" s="63" t="s">
        <v>58</v>
      </c>
      <c r="C29" s="64" t="s">
        <v>15</v>
      </c>
      <c r="D29" s="120">
        <f>D21</f>
        <v>870945</v>
      </c>
      <c r="E29" s="70" t="s">
        <v>519</v>
      </c>
      <c r="I29" s="70" t="s">
        <v>516</v>
      </c>
    </row>
    <row r="30" spans="2:12">
      <c r="B30" s="63">
        <v>3</v>
      </c>
      <c r="C30" s="64" t="s">
        <v>19</v>
      </c>
      <c r="D30" s="65"/>
      <c r="F30" s="76" t="s">
        <v>524</v>
      </c>
    </row>
    <row r="31" spans="2:12">
      <c r="B31" s="63">
        <v>4</v>
      </c>
      <c r="C31" s="64" t="s">
        <v>21</v>
      </c>
      <c r="D31" s="65"/>
    </row>
    <row r="32" spans="2:12">
      <c r="B32" s="60" t="s">
        <v>12</v>
      </c>
      <c r="C32" s="61" t="s">
        <v>48</v>
      </c>
      <c r="D32" s="62">
        <f>D33</f>
        <v>3805614.1</v>
      </c>
    </row>
    <row r="33" spans="2:10">
      <c r="B33" s="63">
        <v>1</v>
      </c>
      <c r="C33" s="64" t="s">
        <v>59</v>
      </c>
      <c r="D33" s="65">
        <f>D25</f>
        <v>3805614.1</v>
      </c>
    </row>
    <row r="34" spans="2:10" s="117" customFormat="1">
      <c r="B34" s="118">
        <v>2</v>
      </c>
      <c r="C34" s="119" t="s">
        <v>60</v>
      </c>
      <c r="D34" s="120"/>
      <c r="J34" s="115" t="s">
        <v>552</v>
      </c>
    </row>
    <row r="35" spans="2:10">
      <c r="B35" s="63" t="s">
        <v>47</v>
      </c>
      <c r="C35" s="64" t="s">
        <v>52</v>
      </c>
      <c r="D35" s="65"/>
    </row>
    <row r="36" spans="2:10">
      <c r="B36" s="63" t="s">
        <v>47</v>
      </c>
      <c r="C36" s="64" t="s">
        <v>53</v>
      </c>
      <c r="D36" s="65"/>
    </row>
    <row r="37" spans="2:10">
      <c r="B37" s="66">
        <v>3</v>
      </c>
      <c r="C37" s="67" t="s">
        <v>54</v>
      </c>
      <c r="D37" s="68"/>
    </row>
    <row r="39" spans="2:10" s="77" customFormat="1" hidden="1" outlineLevel="1">
      <c r="B39" s="77" t="s">
        <v>265</v>
      </c>
      <c r="E39" s="77" t="s">
        <v>515</v>
      </c>
    </row>
    <row r="40" spans="2:10" collapsed="1"/>
  </sheetData>
  <mergeCells count="3">
    <mergeCell ref="B1:C1"/>
    <mergeCell ref="B3:D3"/>
    <mergeCell ref="B4:D4"/>
  </mergeCells>
  <dataValidations count="2">
    <dataValidation allowBlank="1" showInputMessage="1" showErrorMessage="1" prompt="Gồm chi cân đối và TW BSCMT nhiệm vụ năm 2019 ngân sách tỉnh chi_x000a_" sqref="D18"/>
    <dataValidation allowBlank="1" showInputMessage="1" showErrorMessage="1" prompt="Gồm từ nguồn NST bổ sung và TW bổ sung CMT năm 2019_x000a_" sqref="D21"/>
  </dataValidations>
  <pageMargins left="0.91" right="0.7" top="0.5600000000000000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workbookViewId="0">
      <selection activeCell="H10" sqref="H10"/>
    </sheetView>
  </sheetViews>
  <sheetFormatPr defaultRowHeight="15"/>
  <cols>
    <col min="1" max="1" width="3.5703125" style="180" customWidth="1"/>
    <col min="2" max="2" width="6.85546875" style="180" customWidth="1"/>
    <col min="3" max="3" width="36.7109375" style="180" customWidth="1"/>
    <col min="4" max="4" width="15.140625" style="180" customWidth="1"/>
    <col min="5" max="5" width="18.42578125" style="180" customWidth="1"/>
    <col min="6" max="6" width="0" style="180" hidden="1" customWidth="1"/>
    <col min="7" max="16384" width="9.140625" style="180"/>
  </cols>
  <sheetData>
    <row r="1" spans="2:7">
      <c r="B1" s="348" t="s">
        <v>41</v>
      </c>
      <c r="C1" s="348" t="s">
        <v>61</v>
      </c>
      <c r="D1" s="349"/>
      <c r="E1" s="350" t="s">
        <v>61</v>
      </c>
    </row>
    <row r="2" spans="2:7">
      <c r="B2" s="351"/>
      <c r="C2" s="352"/>
      <c r="D2" s="352"/>
    </row>
    <row r="3" spans="2:7">
      <c r="B3" s="353" t="s">
        <v>686</v>
      </c>
      <c r="C3" s="353"/>
      <c r="D3" s="353"/>
      <c r="E3" s="353"/>
    </row>
    <row r="4" spans="2:7">
      <c r="B4" s="354" t="s">
        <v>1</v>
      </c>
      <c r="C4" s="354"/>
      <c r="D4" s="354"/>
      <c r="E4" s="354"/>
    </row>
    <row r="5" spans="2:7">
      <c r="C5" s="352"/>
      <c r="D5" s="355"/>
      <c r="E5" s="352" t="s">
        <v>2</v>
      </c>
    </row>
    <row r="6" spans="2:7">
      <c r="B6" s="297" t="s">
        <v>3</v>
      </c>
      <c r="C6" s="297" t="s">
        <v>4</v>
      </c>
      <c r="D6" s="297" t="s">
        <v>5</v>
      </c>
      <c r="E6" s="297"/>
    </row>
    <row r="7" spans="2:7" ht="33" customHeight="1">
      <c r="B7" s="297"/>
      <c r="C7" s="297"/>
      <c r="D7" s="276" t="s">
        <v>62</v>
      </c>
      <c r="E7" s="276" t="s">
        <v>63</v>
      </c>
      <c r="F7" s="356" t="s">
        <v>553</v>
      </c>
      <c r="G7" s="356"/>
    </row>
    <row r="8" spans="2:7">
      <c r="B8" s="78" t="s">
        <v>6</v>
      </c>
      <c r="C8" s="79" t="s">
        <v>64</v>
      </c>
      <c r="D8" s="357">
        <f>D9+D55</f>
        <v>3505000</v>
      </c>
      <c r="E8" s="357">
        <f>E9+E55</f>
        <v>2993150</v>
      </c>
    </row>
    <row r="9" spans="2:7">
      <c r="B9" s="80" t="s">
        <v>8</v>
      </c>
      <c r="C9" s="81" t="s">
        <v>65</v>
      </c>
      <c r="D9" s="358">
        <f>D10+D16+D22+D25+D32+D33+D36+D37+D44+D45+D46+D47+D48+D49+D50+D51+D52+D53+D54</f>
        <v>3235000</v>
      </c>
      <c r="E9" s="358">
        <f>E10+E16+E22+E25+E32+E33+E36+E37+E44+E45+E46+E47+E48+E49+E50+E51+E52+E53+E54</f>
        <v>2993150</v>
      </c>
    </row>
    <row r="10" spans="2:7" s="359" customFormat="1" ht="25.5">
      <c r="B10" s="80">
        <v>1</v>
      </c>
      <c r="C10" s="81" t="s">
        <v>66</v>
      </c>
      <c r="D10" s="358">
        <f>D11+D12+D13</f>
        <v>717200</v>
      </c>
      <c r="E10" s="358">
        <f t="shared" ref="E10:E53" si="0">D10</f>
        <v>717200</v>
      </c>
    </row>
    <row r="11" spans="2:7">
      <c r="B11" s="82" t="s">
        <v>106</v>
      </c>
      <c r="C11" s="83" t="s">
        <v>134</v>
      </c>
      <c r="D11" s="360">
        <v>310200</v>
      </c>
      <c r="E11" s="360">
        <f t="shared" si="0"/>
        <v>310200</v>
      </c>
    </row>
    <row r="12" spans="2:7">
      <c r="B12" s="82" t="s">
        <v>107</v>
      </c>
      <c r="C12" s="83" t="s">
        <v>135</v>
      </c>
      <c r="D12" s="360">
        <v>5000</v>
      </c>
      <c r="E12" s="360">
        <f t="shared" si="0"/>
        <v>5000</v>
      </c>
    </row>
    <row r="13" spans="2:7">
      <c r="B13" s="82" t="s">
        <v>108</v>
      </c>
      <c r="C13" s="83" t="s">
        <v>266</v>
      </c>
      <c r="D13" s="360">
        <f>D14+D15</f>
        <v>402000</v>
      </c>
      <c r="E13" s="360">
        <f t="shared" si="0"/>
        <v>402000</v>
      </c>
    </row>
    <row r="14" spans="2:7">
      <c r="B14" s="82" t="s">
        <v>267</v>
      </c>
      <c r="C14" s="83" t="s">
        <v>268</v>
      </c>
      <c r="D14" s="360">
        <v>401000</v>
      </c>
      <c r="E14" s="360">
        <f t="shared" si="0"/>
        <v>401000</v>
      </c>
    </row>
    <row r="15" spans="2:7">
      <c r="B15" s="82" t="s">
        <v>267</v>
      </c>
      <c r="C15" s="83" t="s">
        <v>269</v>
      </c>
      <c r="D15" s="360">
        <v>1000</v>
      </c>
      <c r="E15" s="360">
        <f t="shared" si="0"/>
        <v>1000</v>
      </c>
    </row>
    <row r="16" spans="2:7" s="359" customFormat="1" ht="25.5">
      <c r="B16" s="80">
        <v>2</v>
      </c>
      <c r="C16" s="81" t="s">
        <v>67</v>
      </c>
      <c r="D16" s="358">
        <f>D17+D18+D19</f>
        <v>26000</v>
      </c>
      <c r="E16" s="358">
        <f t="shared" si="0"/>
        <v>26000</v>
      </c>
    </row>
    <row r="17" spans="2:5">
      <c r="B17" s="82" t="s">
        <v>244</v>
      </c>
      <c r="C17" s="83" t="s">
        <v>134</v>
      </c>
      <c r="D17" s="360">
        <v>18000</v>
      </c>
      <c r="E17" s="360">
        <f t="shared" si="0"/>
        <v>18000</v>
      </c>
    </row>
    <row r="18" spans="2:5">
      <c r="B18" s="82" t="s">
        <v>245</v>
      </c>
      <c r="C18" s="83" t="s">
        <v>135</v>
      </c>
      <c r="D18" s="360">
        <v>7000</v>
      </c>
      <c r="E18" s="360">
        <f t="shared" si="0"/>
        <v>7000</v>
      </c>
    </row>
    <row r="19" spans="2:5">
      <c r="B19" s="82" t="s">
        <v>246</v>
      </c>
      <c r="C19" s="83" t="s">
        <v>266</v>
      </c>
      <c r="D19" s="360">
        <f>D20+D21</f>
        <v>1000</v>
      </c>
      <c r="E19" s="360">
        <f t="shared" si="0"/>
        <v>1000</v>
      </c>
    </row>
    <row r="20" spans="2:5">
      <c r="B20" s="82" t="s">
        <v>47</v>
      </c>
      <c r="C20" s="83" t="s">
        <v>275</v>
      </c>
      <c r="D20" s="360">
        <v>610</v>
      </c>
      <c r="E20" s="360">
        <f t="shared" si="0"/>
        <v>610</v>
      </c>
    </row>
    <row r="21" spans="2:5">
      <c r="B21" s="82" t="s">
        <v>47</v>
      </c>
      <c r="C21" s="83" t="s">
        <v>269</v>
      </c>
      <c r="D21" s="360">
        <v>390</v>
      </c>
      <c r="E21" s="360">
        <f t="shared" si="0"/>
        <v>390</v>
      </c>
    </row>
    <row r="22" spans="2:5" s="359" customFormat="1" ht="25.5">
      <c r="B22" s="80">
        <v>3</v>
      </c>
      <c r="C22" s="81" t="s">
        <v>68</v>
      </c>
      <c r="D22" s="358">
        <f>D23+D24</f>
        <v>4000</v>
      </c>
      <c r="E22" s="358">
        <f t="shared" si="0"/>
        <v>4000</v>
      </c>
    </row>
    <row r="23" spans="2:5" s="361" customFormat="1">
      <c r="B23" s="82" t="s">
        <v>270</v>
      </c>
      <c r="C23" s="83" t="s">
        <v>134</v>
      </c>
      <c r="D23" s="360">
        <v>2000</v>
      </c>
      <c r="E23" s="360">
        <f t="shared" si="0"/>
        <v>2000</v>
      </c>
    </row>
    <row r="24" spans="2:5">
      <c r="B24" s="82" t="s">
        <v>271</v>
      </c>
      <c r="C24" s="83" t="s">
        <v>135</v>
      </c>
      <c r="D24" s="360">
        <v>2000</v>
      </c>
      <c r="E24" s="360">
        <f t="shared" si="0"/>
        <v>2000</v>
      </c>
    </row>
    <row r="25" spans="2:5" s="359" customFormat="1" ht="25.5">
      <c r="B25" s="80">
        <v>4</v>
      </c>
      <c r="C25" s="81" t="s">
        <v>69</v>
      </c>
      <c r="D25" s="358">
        <f>D26+D27+D28+D29</f>
        <v>625000</v>
      </c>
      <c r="E25" s="358">
        <f t="shared" si="0"/>
        <v>625000</v>
      </c>
    </row>
    <row r="26" spans="2:5">
      <c r="B26" s="82" t="s">
        <v>272</v>
      </c>
      <c r="C26" s="83" t="s">
        <v>134</v>
      </c>
      <c r="D26" s="360">
        <v>450000</v>
      </c>
      <c r="E26" s="360">
        <f t="shared" si="0"/>
        <v>450000</v>
      </c>
    </row>
    <row r="27" spans="2:5">
      <c r="B27" s="82" t="s">
        <v>273</v>
      </c>
      <c r="C27" s="83" t="s">
        <v>135</v>
      </c>
      <c r="D27" s="360">
        <v>29000</v>
      </c>
      <c r="E27" s="360">
        <f t="shared" si="0"/>
        <v>29000</v>
      </c>
    </row>
    <row r="28" spans="2:5">
      <c r="B28" s="82" t="s">
        <v>274</v>
      </c>
      <c r="C28" s="83" t="s">
        <v>277</v>
      </c>
      <c r="D28" s="360">
        <v>2600</v>
      </c>
      <c r="E28" s="360">
        <f t="shared" si="0"/>
        <v>2600</v>
      </c>
    </row>
    <row r="29" spans="2:5">
      <c r="B29" s="82" t="s">
        <v>276</v>
      </c>
      <c r="C29" s="83" t="s">
        <v>266</v>
      </c>
      <c r="D29" s="360">
        <f>D30+D31</f>
        <v>143400</v>
      </c>
      <c r="E29" s="360">
        <f t="shared" si="0"/>
        <v>143400</v>
      </c>
    </row>
    <row r="30" spans="2:5">
      <c r="B30" s="82" t="s">
        <v>47</v>
      </c>
      <c r="C30" s="83" t="s">
        <v>268</v>
      </c>
      <c r="D30" s="360">
        <v>130305</v>
      </c>
      <c r="E30" s="360">
        <f t="shared" si="0"/>
        <v>130305</v>
      </c>
    </row>
    <row r="31" spans="2:5">
      <c r="B31" s="82" t="s">
        <v>47</v>
      </c>
      <c r="C31" s="83" t="s">
        <v>269</v>
      </c>
      <c r="D31" s="360">
        <v>13095</v>
      </c>
      <c r="E31" s="360">
        <f t="shared" si="0"/>
        <v>13095</v>
      </c>
    </row>
    <row r="32" spans="2:5" s="359" customFormat="1">
      <c r="B32" s="80">
        <v>5</v>
      </c>
      <c r="C32" s="81" t="s">
        <v>70</v>
      </c>
      <c r="D32" s="358">
        <v>111000</v>
      </c>
      <c r="E32" s="358">
        <f t="shared" si="0"/>
        <v>111000</v>
      </c>
    </row>
    <row r="33" spans="2:5" s="359" customFormat="1">
      <c r="B33" s="80">
        <v>6</v>
      </c>
      <c r="C33" s="81" t="s">
        <v>71</v>
      </c>
      <c r="D33" s="358">
        <f>D34+D35</f>
        <v>260000</v>
      </c>
      <c r="E33" s="358">
        <f>D33-D34</f>
        <v>97000</v>
      </c>
    </row>
    <row r="34" spans="2:5">
      <c r="B34" s="362" t="s">
        <v>47</v>
      </c>
      <c r="C34" s="84" t="s">
        <v>681</v>
      </c>
      <c r="D34" s="363">
        <v>163000</v>
      </c>
      <c r="E34" s="360"/>
    </row>
    <row r="35" spans="2:5">
      <c r="B35" s="362" t="s">
        <v>47</v>
      </c>
      <c r="C35" s="84" t="s">
        <v>682</v>
      </c>
      <c r="D35" s="363">
        <v>97000</v>
      </c>
      <c r="E35" s="360">
        <f t="shared" si="0"/>
        <v>97000</v>
      </c>
    </row>
    <row r="36" spans="2:5" s="359" customFormat="1">
      <c r="B36" s="80">
        <v>7</v>
      </c>
      <c r="C36" s="81" t="s">
        <v>72</v>
      </c>
      <c r="D36" s="358">
        <v>86000</v>
      </c>
      <c r="E36" s="358">
        <f t="shared" si="0"/>
        <v>86000</v>
      </c>
    </row>
    <row r="37" spans="2:5" s="359" customFormat="1">
      <c r="B37" s="80">
        <v>8</v>
      </c>
      <c r="C37" s="81" t="s">
        <v>73</v>
      </c>
      <c r="D37" s="358">
        <f>D38+D39</f>
        <v>50000</v>
      </c>
      <c r="E37" s="358">
        <f>E38+E39</f>
        <v>45000</v>
      </c>
    </row>
    <row r="38" spans="2:5">
      <c r="B38" s="362" t="s">
        <v>278</v>
      </c>
      <c r="C38" s="84" t="s">
        <v>74</v>
      </c>
      <c r="D38" s="363">
        <v>5000</v>
      </c>
      <c r="E38" s="360"/>
    </row>
    <row r="39" spans="2:5">
      <c r="B39" s="362" t="s">
        <v>279</v>
      </c>
      <c r="C39" s="84" t="s">
        <v>75</v>
      </c>
      <c r="D39" s="363">
        <f>D40+D41+D42</f>
        <v>45000</v>
      </c>
      <c r="E39" s="360">
        <f t="shared" si="0"/>
        <v>45000</v>
      </c>
    </row>
    <row r="40" spans="2:5" ht="25.5">
      <c r="B40" s="362" t="s">
        <v>47</v>
      </c>
      <c r="C40" s="84" t="s">
        <v>290</v>
      </c>
      <c r="D40" s="363">
        <v>10000</v>
      </c>
      <c r="E40" s="360">
        <f t="shared" si="0"/>
        <v>10000</v>
      </c>
    </row>
    <row r="41" spans="2:5">
      <c r="B41" s="362" t="s">
        <v>47</v>
      </c>
      <c r="C41" s="84" t="s">
        <v>280</v>
      </c>
      <c r="D41" s="363">
        <v>7600</v>
      </c>
      <c r="E41" s="360">
        <f t="shared" si="0"/>
        <v>7600</v>
      </c>
    </row>
    <row r="42" spans="2:5">
      <c r="B42" s="362" t="s">
        <v>47</v>
      </c>
      <c r="C42" s="84" t="s">
        <v>281</v>
      </c>
      <c r="D42" s="363">
        <v>27400</v>
      </c>
      <c r="E42" s="360">
        <f t="shared" si="0"/>
        <v>27400</v>
      </c>
    </row>
    <row r="43" spans="2:5" ht="51">
      <c r="B43" s="362"/>
      <c r="C43" s="84" t="s">
        <v>282</v>
      </c>
      <c r="D43" s="363">
        <v>7000</v>
      </c>
      <c r="E43" s="360">
        <f t="shared" si="0"/>
        <v>7000</v>
      </c>
    </row>
    <row r="44" spans="2:5" s="359" customFormat="1">
      <c r="B44" s="80">
        <v>9</v>
      </c>
      <c r="C44" s="81" t="s">
        <v>76</v>
      </c>
      <c r="D44" s="358">
        <v>200</v>
      </c>
      <c r="E44" s="358">
        <f t="shared" si="0"/>
        <v>200</v>
      </c>
    </row>
    <row r="45" spans="2:5" s="359" customFormat="1">
      <c r="B45" s="80">
        <v>10</v>
      </c>
      <c r="C45" s="81" t="s">
        <v>77</v>
      </c>
      <c r="D45" s="358">
        <v>3600</v>
      </c>
      <c r="E45" s="358">
        <f t="shared" si="0"/>
        <v>3600</v>
      </c>
    </row>
    <row r="46" spans="2:5" s="359" customFormat="1">
      <c r="B46" s="80">
        <v>11</v>
      </c>
      <c r="C46" s="81" t="s">
        <v>556</v>
      </c>
      <c r="D46" s="358">
        <v>20000</v>
      </c>
      <c r="E46" s="358">
        <f t="shared" si="0"/>
        <v>20000</v>
      </c>
    </row>
    <row r="47" spans="2:5" s="359" customFormat="1">
      <c r="B47" s="80">
        <v>12</v>
      </c>
      <c r="C47" s="81" t="s">
        <v>78</v>
      </c>
      <c r="D47" s="358">
        <v>200000</v>
      </c>
      <c r="E47" s="358">
        <f t="shared" si="0"/>
        <v>200000</v>
      </c>
    </row>
    <row r="48" spans="2:5" s="359" customFormat="1" ht="25.5" hidden="1">
      <c r="B48" s="80">
        <v>13</v>
      </c>
      <c r="C48" s="81" t="s">
        <v>557</v>
      </c>
      <c r="D48" s="358"/>
      <c r="E48" s="358">
        <f t="shared" si="0"/>
        <v>0</v>
      </c>
    </row>
    <row r="49" spans="2:6" s="359" customFormat="1">
      <c r="B49" s="80">
        <v>13</v>
      </c>
      <c r="C49" s="81" t="s">
        <v>79</v>
      </c>
      <c r="D49" s="358">
        <v>85000</v>
      </c>
      <c r="E49" s="358">
        <f t="shared" si="0"/>
        <v>85000</v>
      </c>
    </row>
    <row r="50" spans="2:6" s="359" customFormat="1" ht="25.5">
      <c r="B50" s="80">
        <v>14</v>
      </c>
      <c r="C50" s="81" t="s">
        <v>558</v>
      </c>
      <c r="D50" s="358">
        <v>85000</v>
      </c>
      <c r="E50" s="358">
        <f>(75500*0.3)+9500</f>
        <v>32150</v>
      </c>
    </row>
    <row r="51" spans="2:6" s="359" customFormat="1">
      <c r="B51" s="80">
        <v>15</v>
      </c>
      <c r="C51" s="81" t="s">
        <v>80</v>
      </c>
      <c r="D51" s="358">
        <v>60000</v>
      </c>
      <c r="E51" s="358">
        <f>D51-21000</f>
        <v>39000</v>
      </c>
    </row>
    <row r="52" spans="2:6" s="359" customFormat="1" ht="25.5">
      <c r="B52" s="80">
        <v>16</v>
      </c>
      <c r="C52" s="81" t="s">
        <v>683</v>
      </c>
      <c r="D52" s="358">
        <v>2000</v>
      </c>
      <c r="E52" s="358">
        <f t="shared" si="0"/>
        <v>2000</v>
      </c>
    </row>
    <row r="53" spans="2:6" s="359" customFormat="1">
      <c r="B53" s="80">
        <v>17</v>
      </c>
      <c r="C53" s="81" t="s">
        <v>559</v>
      </c>
      <c r="D53" s="358">
        <v>2000</v>
      </c>
      <c r="E53" s="358">
        <f t="shared" si="0"/>
        <v>2000</v>
      </c>
    </row>
    <row r="54" spans="2:6" s="359" customFormat="1" ht="51">
      <c r="B54" s="80">
        <v>18</v>
      </c>
      <c r="C54" s="81" t="s">
        <v>685</v>
      </c>
      <c r="D54" s="364">
        <v>898000</v>
      </c>
      <c r="E54" s="358">
        <v>898000</v>
      </c>
    </row>
    <row r="55" spans="2:6">
      <c r="B55" s="80" t="s">
        <v>16</v>
      </c>
      <c r="C55" s="81" t="s">
        <v>81</v>
      </c>
      <c r="D55" s="358">
        <f>D56+D57+D58</f>
        <v>270000</v>
      </c>
      <c r="E55" s="360">
        <v>0</v>
      </c>
    </row>
    <row r="56" spans="2:6" ht="25.5">
      <c r="B56" s="82">
        <v>1</v>
      </c>
      <c r="C56" s="83" t="s">
        <v>82</v>
      </c>
      <c r="D56" s="360">
        <v>262500</v>
      </c>
      <c r="E56" s="360"/>
    </row>
    <row r="57" spans="2:6">
      <c r="B57" s="82">
        <v>2</v>
      </c>
      <c r="C57" s="83" t="s">
        <v>83</v>
      </c>
      <c r="D57" s="360">
        <v>3500</v>
      </c>
      <c r="E57" s="360"/>
    </row>
    <row r="58" spans="2:6">
      <c r="B58" s="365">
        <v>3</v>
      </c>
      <c r="C58" s="366" t="s">
        <v>84</v>
      </c>
      <c r="D58" s="367">
        <v>4000</v>
      </c>
      <c r="E58" s="367"/>
    </row>
    <row r="59" spans="2:6" s="371" customFormat="1" hidden="1">
      <c r="B59" s="368" t="s">
        <v>18</v>
      </c>
      <c r="C59" s="369" t="s">
        <v>85</v>
      </c>
      <c r="D59" s="370">
        <v>20000</v>
      </c>
      <c r="E59" s="370">
        <f>D59</f>
        <v>20000</v>
      </c>
      <c r="F59" s="371" t="s">
        <v>517</v>
      </c>
    </row>
  </sheetData>
  <mergeCells count="6">
    <mergeCell ref="B6:B7"/>
    <mergeCell ref="C6:C7"/>
    <mergeCell ref="D6:E6"/>
    <mergeCell ref="B1:C1"/>
    <mergeCell ref="B3:E3"/>
    <mergeCell ref="B4:E4"/>
  </mergeCells>
  <pageMargins left="0.70866141732283472" right="0.70866141732283472" top="0.35433070866141736" bottom="0.51181102362204722" header="0.19685039370078741" footer="0.19685039370078741"/>
  <pageSetup paperSize="9"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2"/>
  <sheetViews>
    <sheetView workbookViewId="0">
      <pane xSplit="2" ySplit="7" topLeftCell="C8" activePane="bottomRight" state="frozen"/>
      <selection pane="topRight" activeCell="C1" sqref="C1"/>
      <selection pane="bottomLeft" activeCell="A8" sqref="A8"/>
      <selection pane="bottomRight" sqref="A1:XFD1048576"/>
    </sheetView>
  </sheetViews>
  <sheetFormatPr defaultRowHeight="15.75" outlineLevelRow="1"/>
  <cols>
    <col min="1" max="1" width="6" style="41" customWidth="1"/>
    <col min="2" max="2" width="39.140625" style="41" customWidth="1"/>
    <col min="3" max="3" width="14.85546875" style="41" customWidth="1"/>
    <col min="4" max="4" width="13.7109375" style="41" customWidth="1"/>
    <col min="5" max="5" width="13.42578125" style="41" customWidth="1"/>
    <col min="6" max="6" width="13.85546875" style="130" hidden="1" customWidth="1"/>
    <col min="7" max="7" width="10.5703125" style="41" bestFit="1" customWidth="1"/>
    <col min="8" max="9" width="9.140625" style="41"/>
    <col min="10" max="10" width="0" style="41" hidden="1" customWidth="1"/>
    <col min="11" max="16384" width="9.140625" style="41"/>
  </cols>
  <sheetData>
    <row r="1" spans="1:7" s="70" customFormat="1" ht="15" customHeight="1">
      <c r="A1" s="287" t="s">
        <v>41</v>
      </c>
      <c r="B1" s="287" t="s">
        <v>86</v>
      </c>
      <c r="C1" s="69"/>
      <c r="D1" s="292" t="s">
        <v>86</v>
      </c>
      <c r="E1" s="292"/>
      <c r="F1" s="129"/>
    </row>
    <row r="2" spans="1:7" s="70" customFormat="1" ht="36.75" customHeight="1">
      <c r="A2" s="288" t="s">
        <v>687</v>
      </c>
      <c r="B2" s="288"/>
      <c r="C2" s="288"/>
      <c r="D2" s="288"/>
      <c r="E2" s="288"/>
      <c r="F2" s="129"/>
    </row>
    <row r="3" spans="1:7" s="70" customFormat="1">
      <c r="A3" s="289" t="s">
        <v>1</v>
      </c>
      <c r="B3" s="289"/>
      <c r="C3" s="289"/>
      <c r="D3" s="289"/>
      <c r="E3" s="289"/>
      <c r="F3" s="129"/>
    </row>
    <row r="4" spans="1:7" s="70" customFormat="1">
      <c r="C4" s="72"/>
      <c r="D4" s="293" t="s">
        <v>2</v>
      </c>
      <c r="E4" s="293"/>
      <c r="F4" s="129"/>
    </row>
    <row r="5" spans="1:7">
      <c r="A5" s="294" t="s">
        <v>3</v>
      </c>
      <c r="B5" s="297" t="s">
        <v>4</v>
      </c>
      <c r="C5" s="297" t="s">
        <v>87</v>
      </c>
      <c r="D5" s="297" t="s">
        <v>88</v>
      </c>
      <c r="E5" s="297"/>
    </row>
    <row r="6" spans="1:7" ht="15" customHeight="1">
      <c r="A6" s="295"/>
      <c r="B6" s="297"/>
      <c r="C6" s="297"/>
      <c r="D6" s="297" t="s">
        <v>44</v>
      </c>
      <c r="E6" s="297" t="s">
        <v>349</v>
      </c>
    </row>
    <row r="7" spans="1:7" ht="23.25" customHeight="1">
      <c r="A7" s="296"/>
      <c r="B7" s="297"/>
      <c r="C7" s="297"/>
      <c r="D7" s="297"/>
      <c r="E7" s="297"/>
    </row>
    <row r="8" spans="1:7">
      <c r="A8" s="78"/>
      <c r="B8" s="79" t="s">
        <v>89</v>
      </c>
      <c r="C8" s="134">
        <f>D8+E8</f>
        <v>8277847.3200000003</v>
      </c>
      <c r="D8" s="135">
        <f>D9+D31</f>
        <v>4472233.32</v>
      </c>
      <c r="E8" s="135">
        <f>E10+E31</f>
        <v>3805614</v>
      </c>
      <c r="G8" s="158"/>
    </row>
    <row r="9" spans="1:7" ht="25.5">
      <c r="A9" s="78" t="s">
        <v>6</v>
      </c>
      <c r="B9" s="79" t="s">
        <v>785</v>
      </c>
      <c r="C9" s="134">
        <f>C10+C30</f>
        <v>6295073.3200000003</v>
      </c>
      <c r="D9" s="134">
        <f t="shared" ref="D9:F9" si="0">D10+D30</f>
        <v>3102126.32</v>
      </c>
      <c r="E9" s="134">
        <f t="shared" si="0"/>
        <v>3192947</v>
      </c>
      <c r="F9" s="134">
        <f t="shared" si="0"/>
        <v>0</v>
      </c>
    </row>
    <row r="10" spans="1:7">
      <c r="A10" s="80" t="s">
        <v>592</v>
      </c>
      <c r="B10" s="81" t="s">
        <v>90</v>
      </c>
      <c r="C10" s="134">
        <f>C11+C21+C25+C26+C27+C28+C29</f>
        <v>6278973.3200000003</v>
      </c>
      <c r="D10" s="134">
        <f t="shared" ref="D10:E10" si="1">D11+D21+D25+D26+D27+D28+D29</f>
        <v>3086026.32</v>
      </c>
      <c r="E10" s="134">
        <f t="shared" si="1"/>
        <v>3192947</v>
      </c>
    </row>
    <row r="11" spans="1:7">
      <c r="A11" s="80" t="s">
        <v>8</v>
      </c>
      <c r="B11" s="81" t="s">
        <v>25</v>
      </c>
      <c r="C11" s="134">
        <f t="shared" ref="C11:C40" si="2">D11+E11</f>
        <v>825372</v>
      </c>
      <c r="D11" s="134">
        <f>D12</f>
        <v>495589</v>
      </c>
      <c r="E11" s="134">
        <f>E12</f>
        <v>329783</v>
      </c>
    </row>
    <row r="12" spans="1:7" ht="15" customHeight="1">
      <c r="A12" s="82">
        <v>1</v>
      </c>
      <c r="B12" s="83" t="s">
        <v>91</v>
      </c>
      <c r="C12" s="136">
        <f t="shared" si="2"/>
        <v>825372</v>
      </c>
      <c r="D12" s="136">
        <v>495589</v>
      </c>
      <c r="E12" s="136">
        <f>124127+205656</f>
        <v>329783</v>
      </c>
      <c r="F12" s="131" t="s">
        <v>171</v>
      </c>
    </row>
    <row r="13" spans="1:7">
      <c r="A13" s="82"/>
      <c r="B13" s="83" t="s">
        <v>92</v>
      </c>
      <c r="C13" s="136"/>
      <c r="D13" s="136"/>
      <c r="E13" s="136"/>
      <c r="F13" s="131"/>
    </row>
    <row r="14" spans="1:7" ht="19.5" customHeight="1">
      <c r="A14" s="82" t="s">
        <v>47</v>
      </c>
      <c r="B14" s="84" t="s">
        <v>93</v>
      </c>
      <c r="C14" s="136">
        <f t="shared" si="2"/>
        <v>18700</v>
      </c>
      <c r="D14" s="136">
        <v>18700</v>
      </c>
      <c r="E14" s="136"/>
      <c r="F14" s="131"/>
    </row>
    <row r="15" spans="1:7" ht="19.5" customHeight="1">
      <c r="A15" s="82" t="s">
        <v>47</v>
      </c>
      <c r="B15" s="84" t="s">
        <v>94</v>
      </c>
      <c r="C15" s="136">
        <f t="shared" si="2"/>
        <v>25000</v>
      </c>
      <c r="D15" s="136">
        <v>25000</v>
      </c>
      <c r="E15" s="136"/>
      <c r="F15" s="131"/>
    </row>
    <row r="16" spans="1:7">
      <c r="A16" s="82"/>
      <c r="B16" s="83" t="s">
        <v>95</v>
      </c>
      <c r="C16" s="136"/>
      <c r="D16" s="136"/>
      <c r="E16" s="136"/>
      <c r="F16" s="131"/>
    </row>
    <row r="17" spans="1:10" ht="19.5" customHeight="1">
      <c r="A17" s="82" t="s">
        <v>47</v>
      </c>
      <c r="B17" s="84" t="s">
        <v>96</v>
      </c>
      <c r="C17" s="136">
        <f t="shared" si="2"/>
        <v>200000</v>
      </c>
      <c r="D17" s="136">
        <v>68737</v>
      </c>
      <c r="E17" s="136">
        <f>6127+125136</f>
        <v>131263</v>
      </c>
      <c r="F17" s="131"/>
    </row>
    <row r="18" spans="1:10" ht="19.5" customHeight="1">
      <c r="A18" s="82" t="s">
        <v>47</v>
      </c>
      <c r="B18" s="84" t="s">
        <v>97</v>
      </c>
      <c r="C18" s="136">
        <f t="shared" si="2"/>
        <v>85000</v>
      </c>
      <c r="D18" s="136">
        <v>85000</v>
      </c>
      <c r="E18" s="136"/>
      <c r="F18" s="131"/>
      <c r="G18" s="158"/>
    </row>
    <row r="19" spans="1:10" ht="63.75">
      <c r="A19" s="82">
        <v>2</v>
      </c>
      <c r="B19" s="83" t="s">
        <v>98</v>
      </c>
      <c r="C19" s="136">
        <f t="shared" si="2"/>
        <v>0</v>
      </c>
      <c r="D19" s="136"/>
      <c r="E19" s="136"/>
      <c r="F19" s="131"/>
    </row>
    <row r="20" spans="1:10">
      <c r="A20" s="82">
        <v>3</v>
      </c>
      <c r="B20" s="83" t="s">
        <v>99</v>
      </c>
      <c r="C20" s="136">
        <f t="shared" si="2"/>
        <v>0</v>
      </c>
      <c r="D20" s="136"/>
      <c r="E20" s="136"/>
      <c r="F20" s="131"/>
    </row>
    <row r="21" spans="1:10">
      <c r="A21" s="80" t="s">
        <v>12</v>
      </c>
      <c r="B21" s="81" t="s">
        <v>26</v>
      </c>
      <c r="C21" s="134">
        <f t="shared" si="2"/>
        <v>4445685.32</v>
      </c>
      <c r="D21" s="134">
        <v>1641206.3199999998</v>
      </c>
      <c r="E21" s="134">
        <v>2804479</v>
      </c>
      <c r="F21" s="130" t="s">
        <v>523</v>
      </c>
      <c r="J21" s="41" t="s">
        <v>522</v>
      </c>
    </row>
    <row r="22" spans="1:10">
      <c r="A22" s="82"/>
      <c r="B22" s="84" t="s">
        <v>100</v>
      </c>
      <c r="C22" s="136"/>
      <c r="D22" s="136"/>
      <c r="E22" s="136"/>
    </row>
    <row r="23" spans="1:10" ht="18.75" customHeight="1">
      <c r="A23" s="82">
        <v>1</v>
      </c>
      <c r="B23" s="84" t="s">
        <v>93</v>
      </c>
      <c r="C23" s="136">
        <f t="shared" si="2"/>
        <v>1963710</v>
      </c>
      <c r="D23" s="136">
        <v>380322</v>
      </c>
      <c r="E23" s="136">
        <v>1583388</v>
      </c>
    </row>
    <row r="24" spans="1:10" ht="21.75" customHeight="1">
      <c r="A24" s="82">
        <v>2</v>
      </c>
      <c r="B24" s="84" t="s">
        <v>94</v>
      </c>
      <c r="C24" s="136">
        <f t="shared" si="2"/>
        <v>16390</v>
      </c>
      <c r="D24" s="136">
        <v>14890</v>
      </c>
      <c r="E24" s="136">
        <v>1500</v>
      </c>
    </row>
    <row r="25" spans="1:10" ht="25.5">
      <c r="A25" s="80" t="s">
        <v>16</v>
      </c>
      <c r="B25" s="81" t="s">
        <v>27</v>
      </c>
      <c r="C25" s="134">
        <f t="shared" si="2"/>
        <v>1300</v>
      </c>
      <c r="D25" s="134">
        <v>1300</v>
      </c>
      <c r="E25" s="134"/>
    </row>
    <row r="26" spans="1:10">
      <c r="A26" s="80" t="s">
        <v>18</v>
      </c>
      <c r="B26" s="81" t="s">
        <v>28</v>
      </c>
      <c r="C26" s="134">
        <f t="shared" si="2"/>
        <v>1000</v>
      </c>
      <c r="D26" s="134">
        <v>1000</v>
      </c>
      <c r="E26" s="134"/>
    </row>
    <row r="27" spans="1:10">
      <c r="A27" s="80" t="s">
        <v>20</v>
      </c>
      <c r="B27" s="81" t="s">
        <v>29</v>
      </c>
      <c r="C27" s="134">
        <f t="shared" si="2"/>
        <v>125616</v>
      </c>
      <c r="D27" s="134">
        <v>66931</v>
      </c>
      <c r="E27" s="134">
        <v>58685</v>
      </c>
    </row>
    <row r="28" spans="1:10">
      <c r="A28" s="80" t="s">
        <v>101</v>
      </c>
      <c r="B28" s="81" t="s">
        <v>30</v>
      </c>
      <c r="C28" s="134">
        <f t="shared" si="2"/>
        <v>0</v>
      </c>
      <c r="D28" s="134"/>
      <c r="E28" s="134"/>
    </row>
    <row r="29" spans="1:10" ht="51">
      <c r="A29" s="80" t="s">
        <v>127</v>
      </c>
      <c r="B29" s="81" t="s">
        <v>694</v>
      </c>
      <c r="C29" s="134">
        <f t="shared" si="2"/>
        <v>880000</v>
      </c>
      <c r="D29" s="134">
        <v>880000</v>
      </c>
      <c r="E29" s="134"/>
    </row>
    <row r="30" spans="1:10">
      <c r="A30" s="80" t="s">
        <v>786</v>
      </c>
      <c r="B30" s="81" t="s">
        <v>787</v>
      </c>
      <c r="C30" s="134">
        <f t="shared" si="2"/>
        <v>16100</v>
      </c>
      <c r="D30" s="134">
        <v>16100</v>
      </c>
      <c r="E30" s="134"/>
    </row>
    <row r="31" spans="1:10">
      <c r="A31" s="80" t="s">
        <v>22</v>
      </c>
      <c r="B31" s="81" t="s">
        <v>102</v>
      </c>
      <c r="C31" s="134">
        <f t="shared" si="2"/>
        <v>1982774</v>
      </c>
      <c r="D31" s="134">
        <f>D32+D35</f>
        <v>1370107</v>
      </c>
      <c r="E31" s="134">
        <f>E32+E35</f>
        <v>612667</v>
      </c>
      <c r="F31" s="130" t="s">
        <v>521</v>
      </c>
      <c r="H31" s="41">
        <v>1394928</v>
      </c>
    </row>
    <row r="32" spans="1:10" s="106" customFormat="1">
      <c r="A32" s="80" t="s">
        <v>8</v>
      </c>
      <c r="B32" s="81" t="s">
        <v>32</v>
      </c>
      <c r="C32" s="134">
        <f t="shared" si="2"/>
        <v>661008</v>
      </c>
      <c r="D32" s="134">
        <f>D33+D34</f>
        <v>156888</v>
      </c>
      <c r="E32" s="134">
        <f>E33+E34</f>
        <v>504120</v>
      </c>
      <c r="F32" s="132"/>
      <c r="H32" s="159">
        <f>D31-H31</f>
        <v>-24821</v>
      </c>
    </row>
    <row r="33" spans="1:6">
      <c r="A33" s="82">
        <v>1</v>
      </c>
      <c r="B33" s="83" t="s">
        <v>169</v>
      </c>
      <c r="C33" s="136">
        <f t="shared" si="2"/>
        <v>372490</v>
      </c>
      <c r="D33" s="136">
        <v>9990</v>
      </c>
      <c r="E33" s="136">
        <v>362500</v>
      </c>
    </row>
    <row r="34" spans="1:6">
      <c r="A34" s="82">
        <v>2</v>
      </c>
      <c r="B34" s="83" t="s">
        <v>170</v>
      </c>
      <c r="C34" s="136">
        <v>258607</v>
      </c>
      <c r="D34" s="136">
        <f>126320+20578</f>
        <v>146898</v>
      </c>
      <c r="E34" s="136">
        <f>162198-20578</f>
        <v>141620</v>
      </c>
    </row>
    <row r="35" spans="1:6" s="106" customFormat="1">
      <c r="A35" s="80" t="s">
        <v>12</v>
      </c>
      <c r="B35" s="81" t="s">
        <v>33</v>
      </c>
      <c r="C35" s="134">
        <f t="shared" si="2"/>
        <v>1321766</v>
      </c>
      <c r="D35" s="134">
        <f>D36+D41</f>
        <v>1213219</v>
      </c>
      <c r="E35" s="134">
        <f>E36+E41</f>
        <v>108547</v>
      </c>
      <c r="F35" s="132"/>
    </row>
    <row r="36" spans="1:6" s="106" customFormat="1" ht="27" customHeight="1">
      <c r="A36" s="80" t="s">
        <v>172</v>
      </c>
      <c r="B36" s="85" t="s">
        <v>591</v>
      </c>
      <c r="C36" s="134">
        <f t="shared" si="2"/>
        <v>756675</v>
      </c>
      <c r="D36" s="134">
        <v>756675</v>
      </c>
      <c r="E36" s="134">
        <f>E37+E38+E40</f>
        <v>0</v>
      </c>
      <c r="F36" s="290" t="s">
        <v>323</v>
      </c>
    </row>
    <row r="37" spans="1:6" ht="15" hidden="1" outlineLevel="1">
      <c r="A37" s="82"/>
      <c r="B37" s="86"/>
      <c r="C37" s="136">
        <f t="shared" si="2"/>
        <v>0</v>
      </c>
      <c r="D37" s="136"/>
      <c r="E37" s="136"/>
      <c r="F37" s="290"/>
    </row>
    <row r="38" spans="1:6" ht="15" hidden="1" outlineLevel="1">
      <c r="A38" s="82"/>
      <c r="B38" s="86"/>
      <c r="C38" s="136">
        <f t="shared" si="2"/>
        <v>0</v>
      </c>
      <c r="D38" s="136"/>
      <c r="E38" s="136"/>
      <c r="F38" s="290"/>
    </row>
    <row r="39" spans="1:6" ht="15" hidden="1" outlineLevel="1">
      <c r="A39" s="145"/>
      <c r="B39" s="146"/>
      <c r="C39" s="147"/>
      <c r="D39" s="147"/>
      <c r="E39" s="147"/>
      <c r="F39" s="290"/>
    </row>
    <row r="40" spans="1:6" ht="15" hidden="1" outlineLevel="1">
      <c r="A40" s="82"/>
      <c r="B40" s="87"/>
      <c r="C40" s="136">
        <f t="shared" si="2"/>
        <v>0</v>
      </c>
      <c r="D40" s="136"/>
      <c r="E40" s="136"/>
      <c r="F40" s="291"/>
    </row>
    <row r="41" spans="1:6" s="106" customFormat="1" collapsed="1">
      <c r="A41" s="88" t="s">
        <v>173</v>
      </c>
      <c r="B41" s="89" t="s">
        <v>174</v>
      </c>
      <c r="C41" s="149">
        <f>C42+C43</f>
        <v>565091</v>
      </c>
      <c r="D41" s="150">
        <f>D42+D43</f>
        <v>456544</v>
      </c>
      <c r="E41" s="150">
        <f>E42+E43</f>
        <v>108547</v>
      </c>
      <c r="F41" s="133"/>
    </row>
    <row r="42" spans="1:6" s="106" customFormat="1">
      <c r="A42" s="90" t="s">
        <v>8</v>
      </c>
      <c r="B42" s="91" t="s">
        <v>175</v>
      </c>
      <c r="C42" s="148">
        <f>D42+E42</f>
        <v>149330</v>
      </c>
      <c r="D42" s="148">
        <v>149330</v>
      </c>
      <c r="E42" s="148"/>
      <c r="F42" s="133"/>
    </row>
    <row r="43" spans="1:6" s="106" customFormat="1" ht="15">
      <c r="A43" s="90" t="s">
        <v>12</v>
      </c>
      <c r="B43" s="91" t="s">
        <v>150</v>
      </c>
      <c r="C43" s="137">
        <f>C44+C47+C48+C50+C59+C61+C69+C74+C83+C85+C87+C98+C120+C130+C131+C147+C152+C157+C251</f>
        <v>415761</v>
      </c>
      <c r="D43" s="137">
        <f>D44+D47+D48+D50+D59+D61+D69+D74+D83+D85+D87+D98+D120+D130+D131+D147+D152+D157+D251</f>
        <v>307214</v>
      </c>
      <c r="E43" s="137">
        <f t="shared" ref="E43:F43" si="3">E44+E47+E48+E50+E59+E61+E69+E74+E83+E85+E87+E98+E120+E130+E131+E147+E152+E157+E251</f>
        <v>108547</v>
      </c>
      <c r="F43" s="137">
        <f t="shared" si="3"/>
        <v>0</v>
      </c>
    </row>
    <row r="44" spans="1:6" s="106" customFormat="1" ht="25.5">
      <c r="A44" s="90" t="s">
        <v>324</v>
      </c>
      <c r="B44" s="91" t="s">
        <v>560</v>
      </c>
      <c r="C44" s="137">
        <f t="shared" ref="C44:C92" si="4">D44+E44</f>
        <v>570</v>
      </c>
      <c r="D44" s="137">
        <f>D45+D46</f>
        <v>570</v>
      </c>
      <c r="E44" s="166">
        <v>0</v>
      </c>
      <c r="F44" s="133"/>
    </row>
    <row r="45" spans="1:6" s="106" customFormat="1">
      <c r="A45" s="92" t="s">
        <v>47</v>
      </c>
      <c r="B45" s="93" t="s">
        <v>695</v>
      </c>
      <c r="C45" s="138">
        <f t="shared" si="4"/>
        <v>95</v>
      </c>
      <c r="D45" s="138">
        <v>95</v>
      </c>
      <c r="E45" s="139"/>
      <c r="F45" s="133"/>
    </row>
    <row r="46" spans="1:6" s="106" customFormat="1">
      <c r="A46" s="92" t="s">
        <v>47</v>
      </c>
      <c r="B46" s="93" t="s">
        <v>696</v>
      </c>
      <c r="C46" s="152">
        <f t="shared" si="4"/>
        <v>475</v>
      </c>
      <c r="D46" s="152">
        <v>475</v>
      </c>
      <c r="E46" s="140"/>
      <c r="F46" s="133"/>
    </row>
    <row r="47" spans="1:6" s="106" customFormat="1" ht="25.5">
      <c r="A47" s="90">
        <v>2</v>
      </c>
      <c r="B47" s="94" t="s">
        <v>697</v>
      </c>
      <c r="C47" s="140">
        <f t="shared" si="4"/>
        <v>248</v>
      </c>
      <c r="D47" s="140">
        <v>248</v>
      </c>
      <c r="E47" s="140"/>
      <c r="F47" s="133"/>
    </row>
    <row r="48" spans="1:6" s="106" customFormat="1">
      <c r="A48" s="90">
        <v>3</v>
      </c>
      <c r="B48" s="94" t="s">
        <v>698</v>
      </c>
      <c r="C48" s="140">
        <f t="shared" si="4"/>
        <v>150</v>
      </c>
      <c r="D48" s="140">
        <f>D49</f>
        <v>150</v>
      </c>
      <c r="E48" s="140"/>
      <c r="F48" s="133"/>
    </row>
    <row r="49" spans="1:6" s="106" customFormat="1">
      <c r="A49" s="163"/>
      <c r="B49" s="95" t="s">
        <v>176</v>
      </c>
      <c r="C49" s="141">
        <f t="shared" si="4"/>
        <v>150</v>
      </c>
      <c r="D49" s="141">
        <v>150</v>
      </c>
      <c r="E49" s="141"/>
      <c r="F49" s="133"/>
    </row>
    <row r="50" spans="1:6" s="106" customFormat="1" ht="25.5">
      <c r="A50" s="90">
        <v>4</v>
      </c>
      <c r="B50" s="96" t="s">
        <v>699</v>
      </c>
      <c r="C50" s="140">
        <f t="shared" si="4"/>
        <v>39102</v>
      </c>
      <c r="D50" s="140">
        <f>D51+D54</f>
        <v>3688</v>
      </c>
      <c r="E50" s="140">
        <f>E51+E54</f>
        <v>35414</v>
      </c>
      <c r="F50" s="133"/>
    </row>
    <row r="51" spans="1:6" s="106" customFormat="1">
      <c r="A51" s="92" t="s">
        <v>272</v>
      </c>
      <c r="B51" s="97" t="s">
        <v>177</v>
      </c>
      <c r="C51" s="141">
        <f t="shared" si="4"/>
        <v>29331</v>
      </c>
      <c r="D51" s="141">
        <f>D52+D53</f>
        <v>689</v>
      </c>
      <c r="E51" s="141">
        <f>E52+E53</f>
        <v>28642</v>
      </c>
      <c r="F51" s="133"/>
    </row>
    <row r="52" spans="1:6" s="106" customFormat="1">
      <c r="A52" s="92" t="s">
        <v>327</v>
      </c>
      <c r="B52" s="97" t="s">
        <v>181</v>
      </c>
      <c r="C52" s="138">
        <f t="shared" si="4"/>
        <v>689</v>
      </c>
      <c r="D52" s="138">
        <v>689</v>
      </c>
      <c r="E52" s="138"/>
      <c r="F52" s="133"/>
    </row>
    <row r="53" spans="1:6" s="106" customFormat="1">
      <c r="A53" s="92" t="s">
        <v>327</v>
      </c>
      <c r="B53" s="97" t="s">
        <v>178</v>
      </c>
      <c r="C53" s="141">
        <f t="shared" si="4"/>
        <v>28642</v>
      </c>
      <c r="D53" s="141"/>
      <c r="E53" s="141">
        <v>28642</v>
      </c>
      <c r="F53" s="133"/>
    </row>
    <row r="54" spans="1:6" s="106" customFormat="1">
      <c r="A54" s="92" t="s">
        <v>273</v>
      </c>
      <c r="B54" s="97" t="s">
        <v>179</v>
      </c>
      <c r="C54" s="141">
        <f t="shared" si="4"/>
        <v>9771</v>
      </c>
      <c r="D54" s="141">
        <f>D55+D58</f>
        <v>2999</v>
      </c>
      <c r="E54" s="141">
        <f>E55+E58</f>
        <v>6772</v>
      </c>
      <c r="F54" s="133"/>
    </row>
    <row r="55" spans="1:6" s="106" customFormat="1">
      <c r="A55" s="92" t="s">
        <v>167</v>
      </c>
      <c r="B55" s="97" t="s">
        <v>180</v>
      </c>
      <c r="C55" s="141">
        <f t="shared" si="4"/>
        <v>2999</v>
      </c>
      <c r="D55" s="141">
        <f>D56+D57</f>
        <v>2999</v>
      </c>
      <c r="E55" s="141">
        <v>0</v>
      </c>
      <c r="F55" s="133"/>
    </row>
    <row r="56" spans="1:6">
      <c r="A56" s="92" t="s">
        <v>47</v>
      </c>
      <c r="B56" s="97" t="s">
        <v>181</v>
      </c>
      <c r="C56" s="141">
        <f t="shared" si="4"/>
        <v>1241</v>
      </c>
      <c r="D56" s="141">
        <v>1241</v>
      </c>
      <c r="E56" s="141"/>
      <c r="F56" s="151"/>
    </row>
    <row r="57" spans="1:6">
      <c r="A57" s="92" t="s">
        <v>47</v>
      </c>
      <c r="B57" s="97" t="s">
        <v>182</v>
      </c>
      <c r="C57" s="141">
        <f t="shared" si="4"/>
        <v>1758</v>
      </c>
      <c r="D57" s="141">
        <v>1758</v>
      </c>
      <c r="E57" s="141"/>
      <c r="F57" s="151"/>
    </row>
    <row r="58" spans="1:6">
      <c r="A58" s="92" t="s">
        <v>168</v>
      </c>
      <c r="B58" s="97" t="s">
        <v>178</v>
      </c>
      <c r="C58" s="141">
        <f t="shared" si="4"/>
        <v>6772</v>
      </c>
      <c r="D58" s="141"/>
      <c r="E58" s="141">
        <v>6772</v>
      </c>
      <c r="F58" s="151"/>
    </row>
    <row r="59" spans="1:6" s="106" customFormat="1" ht="38.25">
      <c r="A59" s="90">
        <v>5</v>
      </c>
      <c r="B59" s="94" t="s">
        <v>700</v>
      </c>
      <c r="C59" s="140">
        <f t="shared" si="4"/>
        <v>28852</v>
      </c>
      <c r="D59" s="140">
        <v>0</v>
      </c>
      <c r="E59" s="140">
        <f>E60</f>
        <v>28852</v>
      </c>
      <c r="F59" s="133"/>
    </row>
    <row r="60" spans="1:6" s="106" customFormat="1">
      <c r="A60" s="92" t="s">
        <v>47</v>
      </c>
      <c r="B60" s="95" t="s">
        <v>197</v>
      </c>
      <c r="C60" s="141">
        <f t="shared" si="4"/>
        <v>28852</v>
      </c>
      <c r="D60" s="141"/>
      <c r="E60" s="141">
        <v>28852</v>
      </c>
      <c r="F60" s="133"/>
    </row>
    <row r="61" spans="1:6" s="106" customFormat="1" ht="51">
      <c r="A61" s="90">
        <v>6</v>
      </c>
      <c r="B61" s="94" t="s">
        <v>701</v>
      </c>
      <c r="C61" s="140">
        <f t="shared" si="4"/>
        <v>3696</v>
      </c>
      <c r="D61" s="140">
        <f>D62+D64</f>
        <v>2331</v>
      </c>
      <c r="E61" s="140">
        <f>E62+E64</f>
        <v>1365</v>
      </c>
      <c r="F61" s="133"/>
    </row>
    <row r="62" spans="1:6" s="106" customFormat="1" ht="25.5">
      <c r="A62" s="92" t="s">
        <v>330</v>
      </c>
      <c r="B62" s="95" t="s">
        <v>702</v>
      </c>
      <c r="C62" s="140">
        <f t="shared" si="4"/>
        <v>291</v>
      </c>
      <c r="D62" s="140">
        <f>D63</f>
        <v>291</v>
      </c>
      <c r="E62" s="140">
        <v>0</v>
      </c>
      <c r="F62" s="133"/>
    </row>
    <row r="63" spans="1:6" s="106" customFormat="1">
      <c r="A63" s="92" t="s">
        <v>47</v>
      </c>
      <c r="B63" s="97" t="s">
        <v>703</v>
      </c>
      <c r="C63" s="141">
        <f t="shared" si="4"/>
        <v>291</v>
      </c>
      <c r="D63" s="141">
        <v>291</v>
      </c>
      <c r="E63" s="141"/>
      <c r="F63" s="133"/>
    </row>
    <row r="64" spans="1:6" s="106" customFormat="1" ht="25.5">
      <c r="A64" s="92" t="s">
        <v>331</v>
      </c>
      <c r="B64" s="95" t="s">
        <v>704</v>
      </c>
      <c r="C64" s="140">
        <f t="shared" si="4"/>
        <v>3405</v>
      </c>
      <c r="D64" s="140">
        <f>D65+D66+D67+D68</f>
        <v>2040</v>
      </c>
      <c r="E64" s="140">
        <f>E65+E66+E67</f>
        <v>1365</v>
      </c>
      <c r="F64" s="133"/>
    </row>
    <row r="65" spans="1:6" s="106" customFormat="1">
      <c r="A65" s="92" t="s">
        <v>47</v>
      </c>
      <c r="B65" s="95" t="s">
        <v>181</v>
      </c>
      <c r="C65" s="141">
        <f t="shared" si="4"/>
        <v>562</v>
      </c>
      <c r="D65" s="141">
        <v>562</v>
      </c>
      <c r="E65" s="141"/>
      <c r="F65" s="133"/>
    </row>
    <row r="66" spans="1:6" s="106" customFormat="1">
      <c r="A66" s="92" t="s">
        <v>47</v>
      </c>
      <c r="B66" s="97" t="s">
        <v>182</v>
      </c>
      <c r="C66" s="141">
        <f t="shared" si="4"/>
        <v>40</v>
      </c>
      <c r="D66" s="141">
        <v>40</v>
      </c>
      <c r="E66" s="141"/>
      <c r="F66" s="133"/>
    </row>
    <row r="67" spans="1:6" s="106" customFormat="1" collapsed="1">
      <c r="A67" s="92" t="s">
        <v>47</v>
      </c>
      <c r="B67" s="95" t="s">
        <v>178</v>
      </c>
      <c r="C67" s="141">
        <f t="shared" si="4"/>
        <v>1365</v>
      </c>
      <c r="D67" s="141"/>
      <c r="E67" s="141">
        <v>1365</v>
      </c>
      <c r="F67" s="133"/>
    </row>
    <row r="68" spans="1:6" s="106" customFormat="1">
      <c r="A68" s="92" t="s">
        <v>47</v>
      </c>
      <c r="B68" s="97" t="s">
        <v>703</v>
      </c>
      <c r="C68" s="140">
        <f t="shared" si="4"/>
        <v>1438</v>
      </c>
      <c r="D68" s="140">
        <v>1438</v>
      </c>
      <c r="E68" s="140"/>
      <c r="F68" s="133"/>
    </row>
    <row r="69" spans="1:6" s="106" customFormat="1" ht="76.5">
      <c r="A69" s="90">
        <v>7</v>
      </c>
      <c r="B69" s="94" t="s">
        <v>183</v>
      </c>
      <c r="C69" s="140">
        <f t="shared" si="4"/>
        <v>15596</v>
      </c>
      <c r="D69" s="140">
        <f>D70+D71+D73</f>
        <v>14081</v>
      </c>
      <c r="E69" s="140">
        <v>1515</v>
      </c>
      <c r="F69" s="133"/>
    </row>
    <row r="70" spans="1:6" ht="38.25">
      <c r="A70" s="92" t="s">
        <v>332</v>
      </c>
      <c r="B70" s="95" t="s">
        <v>705</v>
      </c>
      <c r="C70" s="138">
        <f t="shared" si="4"/>
        <v>6526</v>
      </c>
      <c r="D70" s="138">
        <v>6526</v>
      </c>
      <c r="E70" s="138"/>
      <c r="F70" s="151"/>
    </row>
    <row r="71" spans="1:6" ht="38.25">
      <c r="A71" s="92" t="s">
        <v>333</v>
      </c>
      <c r="B71" s="95" t="s">
        <v>706</v>
      </c>
      <c r="C71" s="141">
        <f t="shared" si="4"/>
        <v>1515</v>
      </c>
      <c r="D71" s="141">
        <v>0</v>
      </c>
      <c r="E71" s="141">
        <f>E72</f>
        <v>1515</v>
      </c>
      <c r="F71" s="151"/>
    </row>
    <row r="72" spans="1:6">
      <c r="A72" s="92" t="s">
        <v>47</v>
      </c>
      <c r="B72" s="95" t="s">
        <v>178</v>
      </c>
      <c r="C72" s="141">
        <f t="shared" si="4"/>
        <v>1515</v>
      </c>
      <c r="D72" s="141"/>
      <c r="E72" s="141">
        <v>1515</v>
      </c>
      <c r="F72" s="151"/>
    </row>
    <row r="73" spans="1:6" ht="38.25">
      <c r="A73" s="92" t="s">
        <v>439</v>
      </c>
      <c r="B73" s="95" t="s">
        <v>184</v>
      </c>
      <c r="C73" s="141">
        <f t="shared" si="4"/>
        <v>7555</v>
      </c>
      <c r="D73" s="141">
        <v>7555</v>
      </c>
      <c r="E73" s="141"/>
      <c r="F73" s="151"/>
    </row>
    <row r="74" spans="1:6" s="106" customFormat="1" ht="51">
      <c r="A74" s="90">
        <v>8</v>
      </c>
      <c r="B74" s="94" t="s">
        <v>707</v>
      </c>
      <c r="C74" s="140">
        <f>C75+C78+C81</f>
        <v>3408</v>
      </c>
      <c r="D74" s="140">
        <f>D75+D78+D81</f>
        <v>3408</v>
      </c>
      <c r="E74" s="140">
        <f>E75+E78+E81</f>
        <v>0</v>
      </c>
      <c r="F74" s="133"/>
    </row>
    <row r="75" spans="1:6">
      <c r="A75" s="92" t="s">
        <v>278</v>
      </c>
      <c r="B75" s="95" t="s">
        <v>185</v>
      </c>
      <c r="C75" s="141">
        <f t="shared" si="4"/>
        <v>1840</v>
      </c>
      <c r="D75" s="141">
        <f>D76+D77</f>
        <v>1840</v>
      </c>
      <c r="E75" s="141">
        <v>0</v>
      </c>
      <c r="F75" s="151"/>
    </row>
    <row r="76" spans="1:6">
      <c r="A76" s="92"/>
      <c r="B76" s="95" t="s">
        <v>186</v>
      </c>
      <c r="C76" s="141">
        <f t="shared" si="4"/>
        <v>1060</v>
      </c>
      <c r="D76" s="141">
        <v>1060</v>
      </c>
      <c r="E76" s="141"/>
      <c r="F76" s="151"/>
    </row>
    <row r="77" spans="1:6">
      <c r="A77" s="92"/>
      <c r="B77" s="95" t="s">
        <v>187</v>
      </c>
      <c r="C77" s="141">
        <f t="shared" si="4"/>
        <v>780</v>
      </c>
      <c r="D77" s="141">
        <v>780</v>
      </c>
      <c r="E77" s="141"/>
      <c r="F77" s="151"/>
    </row>
    <row r="78" spans="1:6" s="106" customFormat="1">
      <c r="A78" s="92" t="s">
        <v>279</v>
      </c>
      <c r="B78" s="95" t="s">
        <v>708</v>
      </c>
      <c r="C78" s="141">
        <f t="shared" si="4"/>
        <v>1288</v>
      </c>
      <c r="D78" s="141">
        <f>D79+D80</f>
        <v>1288</v>
      </c>
      <c r="E78" s="141"/>
      <c r="F78" s="133"/>
    </row>
    <row r="79" spans="1:6" s="106" customFormat="1">
      <c r="A79" s="92"/>
      <c r="B79" s="95" t="s">
        <v>459</v>
      </c>
      <c r="C79" s="141">
        <f t="shared" si="4"/>
        <v>958</v>
      </c>
      <c r="D79" s="141">
        <v>958</v>
      </c>
      <c r="E79" s="141"/>
      <c r="F79" s="133"/>
    </row>
    <row r="80" spans="1:6" s="106" customFormat="1">
      <c r="A80" s="92"/>
      <c r="B80" s="95" t="s">
        <v>199</v>
      </c>
      <c r="C80" s="141">
        <f t="shared" si="4"/>
        <v>330</v>
      </c>
      <c r="D80" s="141">
        <v>330</v>
      </c>
      <c r="E80" s="141"/>
      <c r="F80" s="133"/>
    </row>
    <row r="81" spans="1:6" ht="38.25">
      <c r="A81" s="92" t="s">
        <v>444</v>
      </c>
      <c r="B81" s="95" t="s">
        <v>709</v>
      </c>
      <c r="C81" s="138">
        <f t="shared" si="4"/>
        <v>280</v>
      </c>
      <c r="D81" s="138">
        <f>D82</f>
        <v>280</v>
      </c>
      <c r="E81" s="138">
        <v>0</v>
      </c>
      <c r="F81" s="151"/>
    </row>
    <row r="82" spans="1:6" s="106" customFormat="1">
      <c r="A82" s="92"/>
      <c r="B82" s="95" t="s">
        <v>199</v>
      </c>
      <c r="C82" s="141">
        <f t="shared" si="4"/>
        <v>280</v>
      </c>
      <c r="D82" s="141">
        <v>280</v>
      </c>
      <c r="E82" s="141"/>
      <c r="F82" s="133"/>
    </row>
    <row r="83" spans="1:6" s="106" customFormat="1" ht="51">
      <c r="A83" s="90">
        <v>9</v>
      </c>
      <c r="B83" s="94" t="s">
        <v>188</v>
      </c>
      <c r="C83" s="140">
        <f t="shared" si="4"/>
        <v>83651</v>
      </c>
      <c r="D83" s="140">
        <f>D84</f>
        <v>83651</v>
      </c>
      <c r="E83" s="140">
        <v>0</v>
      </c>
      <c r="F83" s="133"/>
    </row>
    <row r="84" spans="1:6" s="106" customFormat="1">
      <c r="A84" s="92" t="s">
        <v>47</v>
      </c>
      <c r="B84" s="95" t="s">
        <v>710</v>
      </c>
      <c r="C84" s="141">
        <f t="shared" si="4"/>
        <v>83651</v>
      </c>
      <c r="D84" s="141">
        <v>83651</v>
      </c>
      <c r="E84" s="141"/>
      <c r="F84" s="133"/>
    </row>
    <row r="85" spans="1:6" s="106" customFormat="1" ht="25.5">
      <c r="A85" s="90">
        <v>10</v>
      </c>
      <c r="B85" s="94" t="s">
        <v>190</v>
      </c>
      <c r="C85" s="140">
        <f t="shared" si="4"/>
        <v>11957</v>
      </c>
      <c r="D85" s="140">
        <f>D86</f>
        <v>11957</v>
      </c>
      <c r="E85" s="140">
        <v>0</v>
      </c>
      <c r="F85" s="133"/>
    </row>
    <row r="86" spans="1:6">
      <c r="A86" s="92" t="s">
        <v>47</v>
      </c>
      <c r="B86" s="95" t="s">
        <v>189</v>
      </c>
      <c r="C86" s="138">
        <f t="shared" si="4"/>
        <v>11957</v>
      </c>
      <c r="D86" s="138">
        <v>11957</v>
      </c>
      <c r="E86" s="138"/>
      <c r="F86" s="151"/>
    </row>
    <row r="87" spans="1:6" s="106" customFormat="1" ht="63.75">
      <c r="A87" s="90">
        <v>11</v>
      </c>
      <c r="B87" s="94" t="s">
        <v>191</v>
      </c>
      <c r="C87" s="140">
        <f t="shared" si="4"/>
        <v>14532</v>
      </c>
      <c r="D87" s="140">
        <f>D88+D90+D93+D94</f>
        <v>11506</v>
      </c>
      <c r="E87" s="140">
        <f>E88+E90+E93+E94</f>
        <v>3026</v>
      </c>
      <c r="F87" s="133"/>
    </row>
    <row r="88" spans="1:6" ht="38.25">
      <c r="A88" s="92" t="s">
        <v>47</v>
      </c>
      <c r="B88" s="95" t="s">
        <v>711</v>
      </c>
      <c r="C88" s="138">
        <f t="shared" si="4"/>
        <v>1765</v>
      </c>
      <c r="D88" s="138">
        <v>0</v>
      </c>
      <c r="E88" s="138">
        <f>E89</f>
        <v>1765</v>
      </c>
      <c r="F88" s="151"/>
    </row>
    <row r="89" spans="1:6">
      <c r="A89" s="92"/>
      <c r="B89" s="95" t="s">
        <v>197</v>
      </c>
      <c r="C89" s="141">
        <f t="shared" si="4"/>
        <v>1765</v>
      </c>
      <c r="D89" s="141"/>
      <c r="E89" s="141">
        <v>1765</v>
      </c>
      <c r="F89" s="151"/>
    </row>
    <row r="90" spans="1:6" ht="25.5">
      <c r="A90" s="92" t="s">
        <v>47</v>
      </c>
      <c r="B90" s="95" t="s">
        <v>192</v>
      </c>
      <c r="C90" s="138">
        <f t="shared" ref="C90:D90" si="5">C91+C92</f>
        <v>1411</v>
      </c>
      <c r="D90" s="138">
        <f t="shared" si="5"/>
        <v>150</v>
      </c>
      <c r="E90" s="138">
        <f>E91+E92</f>
        <v>1261</v>
      </c>
      <c r="F90" s="151"/>
    </row>
    <row r="91" spans="1:6">
      <c r="A91" s="92"/>
      <c r="B91" s="95" t="s">
        <v>712</v>
      </c>
      <c r="C91" s="141">
        <f t="shared" si="4"/>
        <v>150</v>
      </c>
      <c r="D91" s="141">
        <v>150</v>
      </c>
      <c r="E91" s="141"/>
      <c r="F91" s="151"/>
    </row>
    <row r="92" spans="1:6">
      <c r="A92" s="92"/>
      <c r="B92" s="95" t="s">
        <v>197</v>
      </c>
      <c r="C92" s="141">
        <f t="shared" si="4"/>
        <v>1261</v>
      </c>
      <c r="D92" s="141"/>
      <c r="E92" s="141">
        <v>1261</v>
      </c>
      <c r="F92" s="151"/>
    </row>
    <row r="93" spans="1:6" ht="38.25">
      <c r="A93" s="92" t="s">
        <v>47</v>
      </c>
      <c r="B93" s="95" t="s">
        <v>193</v>
      </c>
      <c r="C93" s="141">
        <f t="shared" ref="C93:C154" si="6">D93+E93</f>
        <v>4335</v>
      </c>
      <c r="D93" s="141">
        <v>4335</v>
      </c>
      <c r="E93" s="141"/>
      <c r="F93" s="151"/>
    </row>
    <row r="94" spans="1:6" ht="51">
      <c r="A94" s="92" t="s">
        <v>47</v>
      </c>
      <c r="B94" s="95" t="s">
        <v>713</v>
      </c>
      <c r="C94" s="141">
        <f t="shared" si="6"/>
        <v>7021</v>
      </c>
      <c r="D94" s="141">
        <f>D95+D96+D97</f>
        <v>7021</v>
      </c>
      <c r="E94" s="141"/>
      <c r="F94" s="151"/>
    </row>
    <row r="95" spans="1:6">
      <c r="A95" s="92"/>
      <c r="B95" s="164" t="s">
        <v>714</v>
      </c>
      <c r="C95" s="138">
        <f t="shared" si="6"/>
        <v>7005</v>
      </c>
      <c r="D95" s="138">
        <v>7005</v>
      </c>
      <c r="E95" s="138"/>
      <c r="F95" s="151"/>
    </row>
    <row r="96" spans="1:6">
      <c r="A96" s="92"/>
      <c r="B96" s="164" t="s">
        <v>715</v>
      </c>
      <c r="C96" s="138">
        <f t="shared" si="6"/>
        <v>4</v>
      </c>
      <c r="D96" s="138">
        <v>4</v>
      </c>
      <c r="E96" s="138"/>
      <c r="F96" s="151"/>
    </row>
    <row r="97" spans="1:6">
      <c r="A97" s="92"/>
      <c r="B97" s="164" t="s">
        <v>716</v>
      </c>
      <c r="C97" s="141">
        <f t="shared" si="6"/>
        <v>12</v>
      </c>
      <c r="D97" s="141">
        <v>12</v>
      </c>
      <c r="E97" s="141"/>
      <c r="F97" s="151"/>
    </row>
    <row r="98" spans="1:6" s="106" customFormat="1" ht="76.5">
      <c r="A98" s="90">
        <v>12</v>
      </c>
      <c r="B98" s="98" t="s">
        <v>717</v>
      </c>
      <c r="C98" s="140">
        <f t="shared" si="6"/>
        <v>46969</v>
      </c>
      <c r="D98" s="140">
        <f>D99+D102+D104+D107</f>
        <v>20229</v>
      </c>
      <c r="E98" s="140">
        <f>E99+E102+E104+E107</f>
        <v>26740</v>
      </c>
      <c r="F98" s="133"/>
    </row>
    <row r="99" spans="1:6" s="106" customFormat="1" ht="25.5">
      <c r="A99" s="92" t="s">
        <v>718</v>
      </c>
      <c r="B99" s="99" t="s">
        <v>194</v>
      </c>
      <c r="C99" s="141">
        <f t="shared" si="6"/>
        <v>12694</v>
      </c>
      <c r="D99" s="141">
        <f>D100+D101</f>
        <v>940</v>
      </c>
      <c r="E99" s="141">
        <f>E100+E101</f>
        <v>11754</v>
      </c>
      <c r="F99" s="133"/>
    </row>
    <row r="100" spans="1:6" s="106" customFormat="1">
      <c r="A100" s="92" t="s">
        <v>47</v>
      </c>
      <c r="B100" s="99" t="s">
        <v>195</v>
      </c>
      <c r="C100" s="138">
        <f t="shared" si="6"/>
        <v>940</v>
      </c>
      <c r="D100" s="138">
        <v>940</v>
      </c>
      <c r="E100" s="138"/>
      <c r="F100" s="133"/>
    </row>
    <row r="101" spans="1:6" s="106" customFormat="1">
      <c r="A101" s="92" t="s">
        <v>47</v>
      </c>
      <c r="B101" s="99" t="s">
        <v>178</v>
      </c>
      <c r="C101" s="141">
        <f t="shared" si="6"/>
        <v>11754</v>
      </c>
      <c r="D101" s="141"/>
      <c r="E101" s="141">
        <v>11754</v>
      </c>
      <c r="F101" s="133"/>
    </row>
    <row r="102" spans="1:6" s="106" customFormat="1">
      <c r="A102" s="92" t="s">
        <v>719</v>
      </c>
      <c r="B102" s="99" t="s">
        <v>196</v>
      </c>
      <c r="C102" s="141">
        <f t="shared" ref="C102:D102" si="7">C103</f>
        <v>14041</v>
      </c>
      <c r="D102" s="141">
        <f t="shared" si="7"/>
        <v>0</v>
      </c>
      <c r="E102" s="141">
        <f>E103</f>
        <v>14041</v>
      </c>
      <c r="F102" s="133"/>
    </row>
    <row r="103" spans="1:6">
      <c r="A103" s="92" t="s">
        <v>47</v>
      </c>
      <c r="B103" s="99" t="s">
        <v>178</v>
      </c>
      <c r="C103" s="138">
        <f t="shared" si="6"/>
        <v>14041</v>
      </c>
      <c r="D103" s="138"/>
      <c r="E103" s="138">
        <v>14041</v>
      </c>
      <c r="F103" s="151"/>
    </row>
    <row r="104" spans="1:6" ht="25.5">
      <c r="A104" s="92" t="s">
        <v>720</v>
      </c>
      <c r="B104" s="99" t="s">
        <v>198</v>
      </c>
      <c r="C104" s="141">
        <f t="shared" si="6"/>
        <v>1487</v>
      </c>
      <c r="D104" s="141">
        <f>D105+D106</f>
        <v>542</v>
      </c>
      <c r="E104" s="141">
        <f>E105+E106</f>
        <v>945</v>
      </c>
      <c r="F104" s="151"/>
    </row>
    <row r="105" spans="1:6" s="106" customFormat="1">
      <c r="A105" s="92" t="s">
        <v>47</v>
      </c>
      <c r="B105" s="99" t="s">
        <v>199</v>
      </c>
      <c r="C105" s="141">
        <f t="shared" si="6"/>
        <v>542</v>
      </c>
      <c r="D105" s="141">
        <v>542</v>
      </c>
      <c r="E105" s="141"/>
      <c r="F105" s="133"/>
    </row>
    <row r="106" spans="1:6" s="106" customFormat="1">
      <c r="A106" s="92" t="s">
        <v>47</v>
      </c>
      <c r="B106" s="99" t="s">
        <v>197</v>
      </c>
      <c r="C106" s="138">
        <f t="shared" si="6"/>
        <v>945</v>
      </c>
      <c r="D106" s="138"/>
      <c r="E106" s="138">
        <v>945</v>
      </c>
      <c r="F106" s="133"/>
    </row>
    <row r="107" spans="1:6" s="106" customFormat="1" ht="25.5">
      <c r="A107" s="92" t="s">
        <v>721</v>
      </c>
      <c r="B107" s="99" t="s">
        <v>200</v>
      </c>
      <c r="C107" s="138">
        <f t="shared" si="6"/>
        <v>18747</v>
      </c>
      <c r="D107" s="138">
        <f>SUM(D108:D119)</f>
        <v>18747</v>
      </c>
      <c r="E107" s="141"/>
      <c r="F107" s="133"/>
    </row>
    <row r="108" spans="1:6" s="106" customFormat="1">
      <c r="A108" s="92" t="s">
        <v>47</v>
      </c>
      <c r="B108" s="99" t="s">
        <v>201</v>
      </c>
      <c r="C108" s="138">
        <f t="shared" si="6"/>
        <v>219</v>
      </c>
      <c r="D108" s="138">
        <v>219</v>
      </c>
      <c r="E108" s="141"/>
      <c r="F108" s="133"/>
    </row>
    <row r="109" spans="1:6" s="106" customFormat="1">
      <c r="A109" s="92" t="s">
        <v>47</v>
      </c>
      <c r="B109" s="99" t="s">
        <v>202</v>
      </c>
      <c r="C109" s="138">
        <f t="shared" si="6"/>
        <v>108</v>
      </c>
      <c r="D109" s="138">
        <v>108</v>
      </c>
      <c r="E109" s="140"/>
      <c r="F109" s="133"/>
    </row>
    <row r="110" spans="1:6" s="106" customFormat="1">
      <c r="A110" s="92" t="s">
        <v>47</v>
      </c>
      <c r="B110" s="99" t="s">
        <v>203</v>
      </c>
      <c r="C110" s="138">
        <f t="shared" si="6"/>
        <v>126</v>
      </c>
      <c r="D110" s="138">
        <v>126</v>
      </c>
      <c r="E110" s="141"/>
      <c r="F110" s="133"/>
    </row>
    <row r="111" spans="1:6" s="106" customFormat="1">
      <c r="A111" s="92" t="s">
        <v>47</v>
      </c>
      <c r="B111" s="99" t="s">
        <v>204</v>
      </c>
      <c r="C111" s="138">
        <f t="shared" si="6"/>
        <v>96</v>
      </c>
      <c r="D111" s="138">
        <v>96</v>
      </c>
      <c r="E111" s="141"/>
      <c r="F111" s="133"/>
    </row>
    <row r="112" spans="1:6" s="106" customFormat="1">
      <c r="A112" s="92" t="s">
        <v>47</v>
      </c>
      <c r="B112" s="99" t="s">
        <v>205</v>
      </c>
      <c r="C112" s="138">
        <f t="shared" si="6"/>
        <v>198</v>
      </c>
      <c r="D112" s="138">
        <v>198</v>
      </c>
      <c r="E112" s="140"/>
      <c r="F112" s="133"/>
    </row>
    <row r="113" spans="1:6" s="106" customFormat="1">
      <c r="A113" s="92" t="s">
        <v>47</v>
      </c>
      <c r="B113" s="99" t="s">
        <v>561</v>
      </c>
      <c r="C113" s="138">
        <f t="shared" si="6"/>
        <v>141</v>
      </c>
      <c r="D113" s="138">
        <v>141</v>
      </c>
      <c r="E113" s="137"/>
      <c r="F113" s="133"/>
    </row>
    <row r="114" spans="1:6" s="106" customFormat="1">
      <c r="A114" s="92" t="s">
        <v>47</v>
      </c>
      <c r="B114" s="99" t="s">
        <v>511</v>
      </c>
      <c r="C114" s="138">
        <f t="shared" si="6"/>
        <v>167</v>
      </c>
      <c r="D114" s="138">
        <v>167</v>
      </c>
      <c r="E114" s="140"/>
      <c r="F114" s="133"/>
    </row>
    <row r="115" spans="1:6" s="106" customFormat="1">
      <c r="A115" s="92" t="s">
        <v>47</v>
      </c>
      <c r="B115" s="99" t="s">
        <v>722</v>
      </c>
      <c r="C115" s="138">
        <f t="shared" si="6"/>
        <v>800</v>
      </c>
      <c r="D115" s="138">
        <v>800</v>
      </c>
      <c r="E115" s="141"/>
      <c r="F115" s="133"/>
    </row>
    <row r="116" spans="1:6" s="106" customFormat="1">
      <c r="A116" s="92" t="s">
        <v>47</v>
      </c>
      <c r="B116" s="99" t="s">
        <v>562</v>
      </c>
      <c r="C116" s="138">
        <f t="shared" si="6"/>
        <v>1200</v>
      </c>
      <c r="D116" s="138">
        <v>1200</v>
      </c>
      <c r="E116" s="141"/>
      <c r="F116" s="133"/>
    </row>
    <row r="117" spans="1:6" s="106" customFormat="1">
      <c r="A117" s="92" t="s">
        <v>47</v>
      </c>
      <c r="B117" s="99" t="s">
        <v>723</v>
      </c>
      <c r="C117" s="138">
        <f t="shared" si="6"/>
        <v>5182</v>
      </c>
      <c r="D117" s="138">
        <v>5182</v>
      </c>
      <c r="E117" s="141"/>
      <c r="F117" s="133"/>
    </row>
    <row r="118" spans="1:6" s="106" customFormat="1">
      <c r="A118" s="92" t="s">
        <v>47</v>
      </c>
      <c r="B118" s="99" t="s">
        <v>724</v>
      </c>
      <c r="C118" s="141">
        <f t="shared" si="6"/>
        <v>7264</v>
      </c>
      <c r="D118" s="141">
        <v>7264</v>
      </c>
      <c r="E118" s="140"/>
      <c r="F118" s="133"/>
    </row>
    <row r="119" spans="1:6" s="106" customFormat="1">
      <c r="A119" s="92" t="s">
        <v>47</v>
      </c>
      <c r="B119" s="99" t="s">
        <v>725</v>
      </c>
      <c r="C119" s="138">
        <f t="shared" si="6"/>
        <v>3246</v>
      </c>
      <c r="D119" s="138">
        <v>3246</v>
      </c>
      <c r="E119" s="137"/>
      <c r="F119" s="133"/>
    </row>
    <row r="120" spans="1:6" s="106" customFormat="1" ht="63.75">
      <c r="A120" s="90">
        <v>13</v>
      </c>
      <c r="B120" s="98" t="s">
        <v>726</v>
      </c>
      <c r="C120" s="140">
        <f t="shared" si="6"/>
        <v>15011</v>
      </c>
      <c r="D120" s="140">
        <f>D121+D127</f>
        <v>12360</v>
      </c>
      <c r="E120" s="140">
        <f>E121+E127</f>
        <v>2651</v>
      </c>
      <c r="F120" s="133"/>
    </row>
    <row r="121" spans="1:6" s="106" customFormat="1" ht="38.25">
      <c r="A121" s="90" t="s">
        <v>727</v>
      </c>
      <c r="B121" s="94" t="s">
        <v>728</v>
      </c>
      <c r="C121" s="140">
        <f t="shared" si="6"/>
        <v>10215</v>
      </c>
      <c r="D121" s="140">
        <f>SUM(D122:D126)</f>
        <v>10215</v>
      </c>
      <c r="E121" s="140">
        <f>SUM(E122:E126)</f>
        <v>0</v>
      </c>
      <c r="F121" s="133"/>
    </row>
    <row r="122" spans="1:6" s="106" customFormat="1">
      <c r="A122" s="92" t="s">
        <v>47</v>
      </c>
      <c r="B122" s="95" t="s">
        <v>729</v>
      </c>
      <c r="C122" s="141">
        <f t="shared" si="6"/>
        <v>2918</v>
      </c>
      <c r="D122" s="141">
        <v>2918</v>
      </c>
      <c r="E122" s="141"/>
      <c r="F122" s="133"/>
    </row>
    <row r="123" spans="1:6" s="106" customFormat="1">
      <c r="A123" s="92" t="s">
        <v>47</v>
      </c>
      <c r="B123" s="95" t="s">
        <v>204</v>
      </c>
      <c r="C123" s="141">
        <f t="shared" si="6"/>
        <v>2821</v>
      </c>
      <c r="D123" s="141">
        <v>2821</v>
      </c>
      <c r="E123" s="141"/>
      <c r="F123" s="133"/>
    </row>
    <row r="124" spans="1:6" s="106" customFormat="1">
      <c r="A124" s="92" t="s">
        <v>47</v>
      </c>
      <c r="B124" s="95" t="s">
        <v>203</v>
      </c>
      <c r="C124" s="141">
        <f t="shared" si="6"/>
        <v>2075</v>
      </c>
      <c r="D124" s="141">
        <v>2075</v>
      </c>
      <c r="E124" s="141"/>
      <c r="F124" s="133"/>
    </row>
    <row r="125" spans="1:6" s="106" customFormat="1">
      <c r="A125" s="92" t="s">
        <v>47</v>
      </c>
      <c r="B125" s="95" t="s">
        <v>206</v>
      </c>
      <c r="C125" s="141">
        <f t="shared" si="6"/>
        <v>2287</v>
      </c>
      <c r="D125" s="141">
        <v>2287</v>
      </c>
      <c r="E125" s="141"/>
      <c r="F125" s="133"/>
    </row>
    <row r="126" spans="1:6" s="106" customFormat="1">
      <c r="A126" s="92" t="s">
        <v>47</v>
      </c>
      <c r="B126" s="95" t="s">
        <v>187</v>
      </c>
      <c r="C126" s="141">
        <f t="shared" si="6"/>
        <v>114</v>
      </c>
      <c r="D126" s="141">
        <v>114</v>
      </c>
      <c r="E126" s="141"/>
      <c r="F126" s="133"/>
    </row>
    <row r="127" spans="1:6" s="106" customFormat="1">
      <c r="A127" s="90" t="s">
        <v>730</v>
      </c>
      <c r="B127" s="49" t="s">
        <v>563</v>
      </c>
      <c r="C127" s="140">
        <f t="shared" si="6"/>
        <v>4796</v>
      </c>
      <c r="D127" s="140">
        <f>D128+D129</f>
        <v>2145</v>
      </c>
      <c r="E127" s="140">
        <f>E128+E129</f>
        <v>2651</v>
      </c>
      <c r="F127" s="133"/>
    </row>
    <row r="128" spans="1:6">
      <c r="A128" s="92" t="s">
        <v>47</v>
      </c>
      <c r="B128" s="47" t="s">
        <v>731</v>
      </c>
      <c r="C128" s="141">
        <f t="shared" si="6"/>
        <v>2145</v>
      </c>
      <c r="D128" s="141">
        <v>2145</v>
      </c>
      <c r="E128" s="141"/>
      <c r="F128" s="151"/>
    </row>
    <row r="129" spans="1:6">
      <c r="A129" s="92" t="s">
        <v>47</v>
      </c>
      <c r="B129" s="47" t="s">
        <v>197</v>
      </c>
      <c r="C129" s="141">
        <f t="shared" si="6"/>
        <v>2651</v>
      </c>
      <c r="D129" s="141"/>
      <c r="E129" s="141">
        <v>2651</v>
      </c>
      <c r="F129" s="151"/>
    </row>
    <row r="130" spans="1:6" s="106" customFormat="1" ht="25.5">
      <c r="A130" s="90">
        <v>14</v>
      </c>
      <c r="B130" s="49" t="s">
        <v>732</v>
      </c>
      <c r="C130" s="140">
        <f t="shared" si="6"/>
        <v>1800</v>
      </c>
      <c r="D130" s="140">
        <v>1800</v>
      </c>
      <c r="E130" s="140"/>
      <c r="F130" s="133"/>
    </row>
    <row r="131" spans="1:6" s="106" customFormat="1" ht="25.5">
      <c r="A131" s="90">
        <v>15</v>
      </c>
      <c r="B131" s="38" t="s">
        <v>207</v>
      </c>
      <c r="C131" s="140">
        <f t="shared" si="6"/>
        <v>9555</v>
      </c>
      <c r="D131" s="140">
        <f>D132+D146</f>
        <v>8600</v>
      </c>
      <c r="E131" s="140">
        <f>E132+E146</f>
        <v>955</v>
      </c>
      <c r="F131" s="133"/>
    </row>
    <row r="132" spans="1:6" s="106" customFormat="1">
      <c r="A132" s="92" t="s">
        <v>167</v>
      </c>
      <c r="B132" s="100" t="s">
        <v>180</v>
      </c>
      <c r="C132" s="141">
        <f t="shared" si="6"/>
        <v>8600</v>
      </c>
      <c r="D132" s="141">
        <f>SUM(D133:D145)</f>
        <v>8600</v>
      </c>
      <c r="E132" s="141">
        <v>0</v>
      </c>
      <c r="F132" s="133"/>
    </row>
    <row r="133" spans="1:6">
      <c r="A133" s="92" t="s">
        <v>47</v>
      </c>
      <c r="B133" s="100" t="s">
        <v>208</v>
      </c>
      <c r="C133" s="141">
        <f t="shared" si="6"/>
        <v>6688</v>
      </c>
      <c r="D133" s="141">
        <v>6688</v>
      </c>
      <c r="E133" s="141"/>
      <c r="F133" s="151"/>
    </row>
    <row r="134" spans="1:6" collapsed="1">
      <c r="A134" s="92" t="s">
        <v>47</v>
      </c>
      <c r="B134" s="100" t="s">
        <v>209</v>
      </c>
      <c r="C134" s="141">
        <f t="shared" si="6"/>
        <v>955</v>
      </c>
      <c r="D134" s="141">
        <v>955</v>
      </c>
      <c r="E134" s="141"/>
      <c r="F134" s="151"/>
    </row>
    <row r="135" spans="1:6">
      <c r="A135" s="92" t="s">
        <v>47</v>
      </c>
      <c r="B135" s="100" t="s">
        <v>210</v>
      </c>
      <c r="C135" s="141">
        <f t="shared" si="6"/>
        <v>477</v>
      </c>
      <c r="D135" s="141">
        <v>477</v>
      </c>
      <c r="E135" s="141"/>
      <c r="F135" s="151"/>
    </row>
    <row r="136" spans="1:6">
      <c r="A136" s="92" t="s">
        <v>47</v>
      </c>
      <c r="B136" s="100" t="s">
        <v>211</v>
      </c>
      <c r="C136" s="138">
        <f t="shared" si="6"/>
        <v>38</v>
      </c>
      <c r="D136" s="138">
        <v>38</v>
      </c>
      <c r="E136" s="138"/>
      <c r="F136" s="151"/>
    </row>
    <row r="137" spans="1:6">
      <c r="A137" s="92" t="s">
        <v>47</v>
      </c>
      <c r="B137" s="100" t="s">
        <v>212</v>
      </c>
      <c r="C137" s="138">
        <f t="shared" si="6"/>
        <v>38</v>
      </c>
      <c r="D137" s="138">
        <v>38</v>
      </c>
      <c r="E137" s="138"/>
      <c r="F137" s="151"/>
    </row>
    <row r="138" spans="1:6">
      <c r="A138" s="92" t="s">
        <v>47</v>
      </c>
      <c r="B138" s="100" t="s">
        <v>213</v>
      </c>
      <c r="C138" s="141">
        <f t="shared" si="6"/>
        <v>38</v>
      </c>
      <c r="D138" s="141">
        <v>38</v>
      </c>
      <c r="E138" s="141"/>
      <c r="F138" s="151"/>
    </row>
    <row r="139" spans="1:6">
      <c r="A139" s="92" t="s">
        <v>47</v>
      </c>
      <c r="B139" s="100" t="s">
        <v>214</v>
      </c>
      <c r="C139" s="138">
        <f t="shared" si="6"/>
        <v>45</v>
      </c>
      <c r="D139" s="138">
        <v>45</v>
      </c>
      <c r="E139" s="138"/>
      <c r="F139" s="151"/>
    </row>
    <row r="140" spans="1:6">
      <c r="A140" s="92" t="s">
        <v>47</v>
      </c>
      <c r="B140" s="100" t="s">
        <v>215</v>
      </c>
      <c r="C140" s="141">
        <f t="shared" si="6"/>
        <v>126</v>
      </c>
      <c r="D140" s="141">
        <v>126</v>
      </c>
      <c r="E140" s="141"/>
      <c r="F140" s="151"/>
    </row>
    <row r="141" spans="1:6">
      <c r="A141" s="92" t="s">
        <v>47</v>
      </c>
      <c r="B141" s="100" t="s">
        <v>216</v>
      </c>
      <c r="C141" s="141">
        <f t="shared" si="6"/>
        <v>45</v>
      </c>
      <c r="D141" s="141">
        <v>45</v>
      </c>
      <c r="E141" s="141"/>
      <c r="F141" s="151"/>
    </row>
    <row r="142" spans="1:6">
      <c r="A142" s="92" t="s">
        <v>47</v>
      </c>
      <c r="B142" s="100" t="s">
        <v>186</v>
      </c>
      <c r="C142" s="141">
        <f t="shared" si="6"/>
        <v>40</v>
      </c>
      <c r="D142" s="141">
        <v>40</v>
      </c>
      <c r="E142" s="141"/>
      <c r="F142" s="151"/>
    </row>
    <row r="143" spans="1:6">
      <c r="A143" s="92" t="s">
        <v>47</v>
      </c>
      <c r="B143" s="100" t="s">
        <v>176</v>
      </c>
      <c r="C143" s="141">
        <f t="shared" si="6"/>
        <v>38</v>
      </c>
      <c r="D143" s="141">
        <v>38</v>
      </c>
      <c r="E143" s="141"/>
      <c r="F143" s="151"/>
    </row>
    <row r="144" spans="1:6">
      <c r="A144" s="92" t="s">
        <v>47</v>
      </c>
      <c r="B144" s="100" t="s">
        <v>217</v>
      </c>
      <c r="C144" s="138">
        <f t="shared" si="6"/>
        <v>38</v>
      </c>
      <c r="D144" s="138">
        <v>38</v>
      </c>
      <c r="E144" s="138"/>
      <c r="F144" s="151"/>
    </row>
    <row r="145" spans="1:6">
      <c r="A145" s="92" t="s">
        <v>47</v>
      </c>
      <c r="B145" s="100" t="s">
        <v>733</v>
      </c>
      <c r="C145" s="138">
        <f t="shared" si="6"/>
        <v>34</v>
      </c>
      <c r="D145" s="138">
        <v>34</v>
      </c>
      <c r="E145" s="138"/>
      <c r="F145" s="151"/>
    </row>
    <row r="146" spans="1:6" s="106" customFormat="1">
      <c r="A146" s="92" t="s">
        <v>168</v>
      </c>
      <c r="B146" s="100" t="s">
        <v>197</v>
      </c>
      <c r="C146" s="141">
        <f t="shared" si="6"/>
        <v>955</v>
      </c>
      <c r="D146" s="141"/>
      <c r="E146" s="141">
        <v>955</v>
      </c>
      <c r="F146" s="133"/>
    </row>
    <row r="147" spans="1:6" s="106" customFormat="1" ht="25.5">
      <c r="A147" s="90">
        <v>16</v>
      </c>
      <c r="B147" s="38" t="s">
        <v>734</v>
      </c>
      <c r="C147" s="137">
        <f t="shared" si="6"/>
        <v>44194</v>
      </c>
      <c r="D147" s="137">
        <f>D148+D149</f>
        <v>44194</v>
      </c>
      <c r="E147" s="137">
        <f>E148+E149</f>
        <v>0</v>
      </c>
      <c r="F147" s="133"/>
    </row>
    <row r="148" spans="1:6" s="106" customFormat="1" ht="25.5">
      <c r="A148" s="92" t="s">
        <v>735</v>
      </c>
      <c r="B148" s="100" t="s">
        <v>736</v>
      </c>
      <c r="C148" s="141">
        <f t="shared" si="6"/>
        <v>350</v>
      </c>
      <c r="D148" s="141">
        <v>350</v>
      </c>
      <c r="E148" s="141"/>
      <c r="F148" s="133"/>
    </row>
    <row r="149" spans="1:6" s="106" customFormat="1" ht="25.5">
      <c r="A149" s="92" t="s">
        <v>735</v>
      </c>
      <c r="B149" s="100" t="s">
        <v>737</v>
      </c>
      <c r="C149" s="138">
        <f t="shared" si="6"/>
        <v>43844</v>
      </c>
      <c r="D149" s="138">
        <f>SUM(D150:D151)</f>
        <v>43844</v>
      </c>
      <c r="E149" s="138">
        <v>0</v>
      </c>
      <c r="F149" s="133"/>
    </row>
    <row r="150" spans="1:6" s="106" customFormat="1" ht="25.5">
      <c r="A150" s="92" t="s">
        <v>47</v>
      </c>
      <c r="B150" s="100" t="s">
        <v>738</v>
      </c>
      <c r="C150" s="141">
        <f t="shared" si="6"/>
        <v>20990</v>
      </c>
      <c r="D150" s="141">
        <v>20990</v>
      </c>
      <c r="E150" s="141"/>
      <c r="F150" s="133"/>
    </row>
    <row r="151" spans="1:6" s="106" customFormat="1" ht="38.25">
      <c r="A151" s="92" t="s">
        <v>47</v>
      </c>
      <c r="B151" s="100" t="s">
        <v>739</v>
      </c>
      <c r="C151" s="141">
        <f t="shared" si="6"/>
        <v>22854</v>
      </c>
      <c r="D151" s="141">
        <v>22854</v>
      </c>
      <c r="E151" s="141"/>
      <c r="F151" s="133"/>
    </row>
    <row r="152" spans="1:6" s="106" customFormat="1" ht="38.25">
      <c r="A152" s="90">
        <v>17</v>
      </c>
      <c r="B152" s="38" t="s">
        <v>740</v>
      </c>
      <c r="C152" s="140">
        <f t="shared" si="6"/>
        <v>5430</v>
      </c>
      <c r="D152" s="140">
        <f>D153+D155</f>
        <v>1612</v>
      </c>
      <c r="E152" s="140">
        <f>E153+E155</f>
        <v>3818</v>
      </c>
      <c r="F152" s="133"/>
    </row>
    <row r="153" spans="1:6" s="106" customFormat="1" ht="25.5">
      <c r="A153" s="92" t="s">
        <v>565</v>
      </c>
      <c r="B153" s="100" t="s">
        <v>566</v>
      </c>
      <c r="C153" s="141">
        <f t="shared" ref="C153:D153" si="8">C154</f>
        <v>3818</v>
      </c>
      <c r="D153" s="141">
        <f t="shared" si="8"/>
        <v>0</v>
      </c>
      <c r="E153" s="141">
        <f>E154</f>
        <v>3818</v>
      </c>
      <c r="F153" s="133"/>
    </row>
    <row r="154" spans="1:6" s="106" customFormat="1">
      <c r="A154" s="92" t="s">
        <v>47</v>
      </c>
      <c r="B154" s="100" t="s">
        <v>571</v>
      </c>
      <c r="C154" s="138">
        <f t="shared" si="6"/>
        <v>3818</v>
      </c>
      <c r="D154" s="138"/>
      <c r="E154" s="138">
        <v>3818</v>
      </c>
      <c r="F154" s="133"/>
    </row>
    <row r="155" spans="1:6" s="106" customFormat="1" ht="25.5">
      <c r="A155" s="92" t="s">
        <v>567</v>
      </c>
      <c r="B155" s="100" t="s">
        <v>741</v>
      </c>
      <c r="C155" s="141">
        <f>C156</f>
        <v>1612</v>
      </c>
      <c r="D155" s="141">
        <f>D156</f>
        <v>1612</v>
      </c>
      <c r="E155" s="141">
        <v>0</v>
      </c>
      <c r="F155" s="133"/>
    </row>
    <row r="156" spans="1:6" s="106" customFormat="1">
      <c r="A156" s="92" t="s">
        <v>47</v>
      </c>
      <c r="B156" s="100" t="s">
        <v>199</v>
      </c>
      <c r="C156" s="141">
        <f t="shared" ref="C156:C219" si="9">D156+E156</f>
        <v>1612</v>
      </c>
      <c r="D156" s="141">
        <v>1612</v>
      </c>
      <c r="E156" s="141"/>
      <c r="F156" s="133"/>
    </row>
    <row r="157" spans="1:6" s="106" customFormat="1" ht="25.5">
      <c r="A157" s="90">
        <v>18</v>
      </c>
      <c r="B157" s="94" t="s">
        <v>218</v>
      </c>
      <c r="C157" s="140">
        <f t="shared" si="9"/>
        <v>86040</v>
      </c>
      <c r="D157" s="140">
        <f>D158+D169+D198+D211+D218+D220+D247+D248+D249</f>
        <v>81829</v>
      </c>
      <c r="E157" s="140">
        <f>E158+E169+E198+E211+E218+E220+E247+E248+E249</f>
        <v>4211</v>
      </c>
      <c r="F157" s="133"/>
    </row>
    <row r="158" spans="1:6" s="106" customFormat="1" ht="25.5">
      <c r="A158" s="90" t="s">
        <v>568</v>
      </c>
      <c r="B158" s="94" t="s">
        <v>334</v>
      </c>
      <c r="C158" s="140">
        <f t="shared" si="9"/>
        <v>8155</v>
      </c>
      <c r="D158" s="140">
        <f>D159+D160+D163+D166</f>
        <v>7680</v>
      </c>
      <c r="E158" s="140">
        <f>E159+E160+E163+E166</f>
        <v>475</v>
      </c>
      <c r="F158" s="133"/>
    </row>
    <row r="159" spans="1:6" s="106" customFormat="1" ht="25.5">
      <c r="A159" s="92" t="s">
        <v>167</v>
      </c>
      <c r="B159" s="95" t="s">
        <v>742</v>
      </c>
      <c r="C159" s="138">
        <f t="shared" si="9"/>
        <v>7000</v>
      </c>
      <c r="D159" s="138">
        <v>7000</v>
      </c>
      <c r="E159" s="138"/>
      <c r="F159" s="133"/>
    </row>
    <row r="160" spans="1:6" s="106" customFormat="1">
      <c r="A160" s="92" t="s">
        <v>168</v>
      </c>
      <c r="B160" s="95" t="s">
        <v>743</v>
      </c>
      <c r="C160" s="138">
        <f t="shared" si="9"/>
        <v>690</v>
      </c>
      <c r="D160" s="138">
        <f>D161+D162</f>
        <v>420</v>
      </c>
      <c r="E160" s="138">
        <f>E161+E162</f>
        <v>270</v>
      </c>
      <c r="F160" s="133"/>
    </row>
    <row r="161" spans="1:6" s="106" customFormat="1">
      <c r="A161" s="92" t="s">
        <v>47</v>
      </c>
      <c r="B161" s="95" t="s">
        <v>219</v>
      </c>
      <c r="C161" s="141">
        <f t="shared" si="9"/>
        <v>420</v>
      </c>
      <c r="D161" s="141">
        <v>420</v>
      </c>
      <c r="E161" s="141"/>
      <c r="F161" s="133"/>
    </row>
    <row r="162" spans="1:6" s="106" customFormat="1">
      <c r="A162" s="92" t="s">
        <v>47</v>
      </c>
      <c r="B162" s="95" t="s">
        <v>178</v>
      </c>
      <c r="C162" s="141">
        <f t="shared" si="9"/>
        <v>270</v>
      </c>
      <c r="D162" s="141"/>
      <c r="E162" s="141">
        <v>270</v>
      </c>
      <c r="F162" s="133"/>
    </row>
    <row r="163" spans="1:6" s="106" customFormat="1" ht="25.5">
      <c r="A163" s="92" t="s">
        <v>247</v>
      </c>
      <c r="B163" s="95" t="s">
        <v>744</v>
      </c>
      <c r="C163" s="138">
        <f t="shared" si="9"/>
        <v>265</v>
      </c>
      <c r="D163" s="138">
        <f>D164+D165</f>
        <v>170</v>
      </c>
      <c r="E163" s="138">
        <f>E164+E165</f>
        <v>95</v>
      </c>
      <c r="F163" s="133"/>
    </row>
    <row r="164" spans="1:6" s="106" customFormat="1">
      <c r="A164" s="92" t="s">
        <v>47</v>
      </c>
      <c r="B164" s="95" t="s">
        <v>219</v>
      </c>
      <c r="C164" s="141">
        <f t="shared" si="9"/>
        <v>170</v>
      </c>
      <c r="D164" s="141">
        <v>170</v>
      </c>
      <c r="E164" s="141"/>
      <c r="F164" s="133"/>
    </row>
    <row r="165" spans="1:6" s="106" customFormat="1">
      <c r="A165" s="92" t="s">
        <v>47</v>
      </c>
      <c r="B165" s="95" t="s">
        <v>178</v>
      </c>
      <c r="C165" s="141">
        <f t="shared" si="9"/>
        <v>95</v>
      </c>
      <c r="D165" s="141"/>
      <c r="E165" s="141">
        <v>95</v>
      </c>
      <c r="F165" s="133"/>
    </row>
    <row r="166" spans="1:6" s="106" customFormat="1" ht="25.5">
      <c r="A166" s="92" t="s">
        <v>248</v>
      </c>
      <c r="B166" s="95" t="s">
        <v>745</v>
      </c>
      <c r="C166" s="141">
        <f t="shared" si="9"/>
        <v>200</v>
      </c>
      <c r="D166" s="141">
        <f>D167+D168</f>
        <v>90</v>
      </c>
      <c r="E166" s="141">
        <f>E167+E168</f>
        <v>110</v>
      </c>
      <c r="F166" s="133"/>
    </row>
    <row r="167" spans="1:6">
      <c r="A167" s="92" t="s">
        <v>47</v>
      </c>
      <c r="B167" s="95" t="s">
        <v>219</v>
      </c>
      <c r="C167" s="138">
        <f t="shared" si="9"/>
        <v>90</v>
      </c>
      <c r="D167" s="138">
        <v>90</v>
      </c>
      <c r="E167" s="138"/>
      <c r="F167" s="151"/>
    </row>
    <row r="168" spans="1:6">
      <c r="A168" s="92" t="s">
        <v>47</v>
      </c>
      <c r="B168" s="95" t="s">
        <v>178</v>
      </c>
      <c r="C168" s="142">
        <f t="shared" si="9"/>
        <v>110</v>
      </c>
      <c r="D168" s="142"/>
      <c r="E168" s="141">
        <v>110</v>
      </c>
      <c r="F168" s="151"/>
    </row>
    <row r="169" spans="1:6" s="106" customFormat="1" ht="25.5">
      <c r="A169" s="90" t="s">
        <v>569</v>
      </c>
      <c r="B169" s="96" t="s">
        <v>746</v>
      </c>
      <c r="C169" s="167">
        <f t="shared" si="9"/>
        <v>3284</v>
      </c>
      <c r="D169" s="167">
        <f>D170+D172+D183+D191</f>
        <v>2046</v>
      </c>
      <c r="E169" s="167">
        <f>E170+E172+E183+E191</f>
        <v>1238</v>
      </c>
      <c r="F169" s="133"/>
    </row>
    <row r="170" spans="1:6" s="106" customFormat="1" ht="25.5">
      <c r="A170" s="92" t="s">
        <v>167</v>
      </c>
      <c r="B170" s="97" t="s">
        <v>220</v>
      </c>
      <c r="C170" s="142">
        <f t="shared" si="9"/>
        <v>200</v>
      </c>
      <c r="D170" s="142">
        <f>D171</f>
        <v>200</v>
      </c>
      <c r="E170" s="141">
        <v>0</v>
      </c>
      <c r="F170" s="133"/>
    </row>
    <row r="171" spans="1:6" s="106" customFormat="1" ht="38.25">
      <c r="A171" s="92" t="s">
        <v>47</v>
      </c>
      <c r="B171" s="97" t="s">
        <v>747</v>
      </c>
      <c r="C171" s="142">
        <f t="shared" si="9"/>
        <v>200</v>
      </c>
      <c r="D171" s="142">
        <v>200</v>
      </c>
      <c r="E171" s="141"/>
      <c r="F171" s="133"/>
    </row>
    <row r="172" spans="1:6" s="106" customFormat="1">
      <c r="A172" s="92" t="s">
        <v>168</v>
      </c>
      <c r="B172" s="97" t="s">
        <v>221</v>
      </c>
      <c r="C172" s="142">
        <f t="shared" si="9"/>
        <v>1168</v>
      </c>
      <c r="D172" s="142">
        <f>D173+D174+D175+D178+D181</f>
        <v>605</v>
      </c>
      <c r="E172" s="142">
        <f>E173+E174+E175+E178+E181</f>
        <v>563</v>
      </c>
      <c r="F172" s="133"/>
    </row>
    <row r="173" spans="1:6" s="106" customFormat="1" ht="51">
      <c r="A173" s="92" t="s">
        <v>47</v>
      </c>
      <c r="B173" s="97" t="s">
        <v>748</v>
      </c>
      <c r="C173" s="142">
        <f t="shared" si="9"/>
        <v>220</v>
      </c>
      <c r="D173" s="142">
        <v>220</v>
      </c>
      <c r="E173" s="141"/>
      <c r="F173" s="133"/>
    </row>
    <row r="174" spans="1:6" s="106" customFormat="1" ht="38.25">
      <c r="A174" s="92" t="s">
        <v>47</v>
      </c>
      <c r="B174" s="97" t="s">
        <v>749</v>
      </c>
      <c r="C174" s="142">
        <f t="shared" si="9"/>
        <v>30</v>
      </c>
      <c r="D174" s="142">
        <v>30</v>
      </c>
      <c r="E174" s="141"/>
      <c r="F174" s="133"/>
    </row>
    <row r="175" spans="1:6" s="106" customFormat="1" ht="38.25">
      <c r="A175" s="92" t="s">
        <v>47</v>
      </c>
      <c r="B175" s="97" t="s">
        <v>750</v>
      </c>
      <c r="C175" s="142">
        <f t="shared" si="9"/>
        <v>120</v>
      </c>
      <c r="D175" s="142">
        <v>40</v>
      </c>
      <c r="E175" s="141">
        <v>80</v>
      </c>
      <c r="F175" s="133"/>
    </row>
    <row r="176" spans="1:6" s="106" customFormat="1">
      <c r="A176" s="92"/>
      <c r="B176" s="97" t="s">
        <v>222</v>
      </c>
      <c r="C176" s="142">
        <f t="shared" si="9"/>
        <v>40</v>
      </c>
      <c r="D176" s="142">
        <v>40</v>
      </c>
      <c r="E176" s="141"/>
      <c r="F176" s="133"/>
    </row>
    <row r="177" spans="1:6" s="106" customFormat="1">
      <c r="A177" s="92"/>
      <c r="B177" s="97" t="s">
        <v>223</v>
      </c>
      <c r="C177" s="142">
        <f t="shared" si="9"/>
        <v>80</v>
      </c>
      <c r="D177" s="142"/>
      <c r="E177" s="141">
        <v>80</v>
      </c>
      <c r="F177" s="133"/>
    </row>
    <row r="178" spans="1:6" s="106" customFormat="1" ht="25.5">
      <c r="A178" s="92" t="s">
        <v>47</v>
      </c>
      <c r="B178" s="97" t="s">
        <v>751</v>
      </c>
      <c r="C178" s="142">
        <f t="shared" si="9"/>
        <v>420</v>
      </c>
      <c r="D178" s="142">
        <v>315</v>
      </c>
      <c r="E178" s="141">
        <v>105</v>
      </c>
      <c r="F178" s="133"/>
    </row>
    <row r="179" spans="1:6" s="106" customFormat="1">
      <c r="A179" s="92"/>
      <c r="B179" s="97" t="s">
        <v>222</v>
      </c>
      <c r="C179" s="142">
        <f t="shared" si="9"/>
        <v>315</v>
      </c>
      <c r="D179" s="142">
        <v>315</v>
      </c>
      <c r="E179" s="141"/>
      <c r="F179" s="133"/>
    </row>
    <row r="180" spans="1:6" s="106" customFormat="1">
      <c r="A180" s="92"/>
      <c r="B180" s="97" t="s">
        <v>223</v>
      </c>
      <c r="C180" s="142">
        <f t="shared" si="9"/>
        <v>105</v>
      </c>
      <c r="D180" s="142"/>
      <c r="E180" s="141">
        <v>105</v>
      </c>
      <c r="F180" s="133"/>
    </row>
    <row r="181" spans="1:6" s="106" customFormat="1">
      <c r="A181" s="92" t="s">
        <v>47</v>
      </c>
      <c r="B181" s="97" t="s">
        <v>752</v>
      </c>
      <c r="C181" s="142">
        <f t="shared" si="9"/>
        <v>378</v>
      </c>
      <c r="D181" s="142">
        <v>0</v>
      </c>
      <c r="E181" s="141">
        <v>378</v>
      </c>
      <c r="F181" s="133"/>
    </row>
    <row r="182" spans="1:6" s="106" customFormat="1">
      <c r="A182" s="92"/>
      <c r="B182" s="97" t="s">
        <v>223</v>
      </c>
      <c r="C182" s="142">
        <f t="shared" si="9"/>
        <v>378</v>
      </c>
      <c r="D182" s="142"/>
      <c r="E182" s="141">
        <v>378</v>
      </c>
      <c r="F182" s="133"/>
    </row>
    <row r="183" spans="1:6" s="106" customFormat="1">
      <c r="A183" s="92" t="s">
        <v>247</v>
      </c>
      <c r="B183" s="97" t="s">
        <v>224</v>
      </c>
      <c r="C183" s="142">
        <f t="shared" si="9"/>
        <v>616</v>
      </c>
      <c r="D183" s="142">
        <f>D184+D186+D187+D190</f>
        <v>306</v>
      </c>
      <c r="E183" s="142">
        <f>E184+E186+E187+E190</f>
        <v>310</v>
      </c>
      <c r="F183" s="133"/>
    </row>
    <row r="184" spans="1:6" s="106" customFormat="1">
      <c r="A184" s="92" t="s">
        <v>47</v>
      </c>
      <c r="B184" s="97" t="s">
        <v>753</v>
      </c>
      <c r="C184" s="142">
        <f t="shared" si="9"/>
        <v>260</v>
      </c>
      <c r="D184" s="142">
        <v>0</v>
      </c>
      <c r="E184" s="141">
        <v>260</v>
      </c>
      <c r="F184" s="133"/>
    </row>
    <row r="185" spans="1:6" s="106" customFormat="1">
      <c r="A185" s="92"/>
      <c r="B185" s="97" t="s">
        <v>223</v>
      </c>
      <c r="C185" s="142">
        <f t="shared" si="9"/>
        <v>260</v>
      </c>
      <c r="D185" s="142"/>
      <c r="E185" s="141">
        <v>260</v>
      </c>
      <c r="F185" s="133"/>
    </row>
    <row r="186" spans="1:6" s="106" customFormat="1" ht="38.25">
      <c r="A186" s="92" t="s">
        <v>47</v>
      </c>
      <c r="B186" s="97" t="s">
        <v>225</v>
      </c>
      <c r="C186" s="143">
        <f t="shared" si="9"/>
        <v>120</v>
      </c>
      <c r="D186" s="143">
        <v>120</v>
      </c>
      <c r="E186" s="141"/>
      <c r="F186" s="133"/>
    </row>
    <row r="187" spans="1:6" s="106" customFormat="1" ht="25.5">
      <c r="A187" s="92" t="s">
        <v>47</v>
      </c>
      <c r="B187" s="97" t="s">
        <v>226</v>
      </c>
      <c r="C187" s="143">
        <f t="shared" si="9"/>
        <v>70</v>
      </c>
      <c r="D187" s="143">
        <f>D188+D189</f>
        <v>20</v>
      </c>
      <c r="E187" s="143">
        <f>E188+E189</f>
        <v>50</v>
      </c>
      <c r="F187" s="133"/>
    </row>
    <row r="188" spans="1:6" s="106" customFormat="1">
      <c r="A188" s="92"/>
      <c r="B188" s="97" t="s">
        <v>754</v>
      </c>
      <c r="C188" s="143">
        <f t="shared" si="9"/>
        <v>20</v>
      </c>
      <c r="D188" s="143">
        <v>20</v>
      </c>
      <c r="E188" s="141"/>
      <c r="F188" s="133"/>
    </row>
    <row r="189" spans="1:6" s="106" customFormat="1">
      <c r="A189" s="92"/>
      <c r="B189" s="97" t="s">
        <v>223</v>
      </c>
      <c r="C189" s="143">
        <f t="shared" si="9"/>
        <v>50</v>
      </c>
      <c r="D189" s="143"/>
      <c r="E189" s="141">
        <v>50</v>
      </c>
      <c r="F189" s="133"/>
    </row>
    <row r="190" spans="1:6" ht="25.5">
      <c r="A190" s="92" t="s">
        <v>47</v>
      </c>
      <c r="B190" s="97" t="s">
        <v>755</v>
      </c>
      <c r="C190" s="138">
        <f t="shared" si="9"/>
        <v>166</v>
      </c>
      <c r="D190" s="138">
        <v>166</v>
      </c>
      <c r="E190" s="138"/>
      <c r="F190" s="151"/>
    </row>
    <row r="191" spans="1:6" ht="38.25">
      <c r="A191" s="92" t="s">
        <v>248</v>
      </c>
      <c r="B191" s="97" t="s">
        <v>227</v>
      </c>
      <c r="C191" s="141">
        <f t="shared" si="9"/>
        <v>1300</v>
      </c>
      <c r="D191" s="141">
        <v>935</v>
      </c>
      <c r="E191" s="141">
        <v>365</v>
      </c>
      <c r="F191" s="151"/>
    </row>
    <row r="192" spans="1:6">
      <c r="A192" s="92" t="s">
        <v>47</v>
      </c>
      <c r="B192" s="97" t="s">
        <v>228</v>
      </c>
      <c r="C192" s="141">
        <f t="shared" si="9"/>
        <v>500</v>
      </c>
      <c r="D192" s="141">
        <v>300</v>
      </c>
      <c r="E192" s="141">
        <v>200</v>
      </c>
      <c r="F192" s="151"/>
    </row>
    <row r="193" spans="1:6">
      <c r="A193" s="92"/>
      <c r="B193" s="97" t="s">
        <v>756</v>
      </c>
      <c r="C193" s="138">
        <f t="shared" si="9"/>
        <v>300</v>
      </c>
      <c r="D193" s="138">
        <v>300</v>
      </c>
      <c r="E193" s="138"/>
      <c r="F193" s="151"/>
    </row>
    <row r="194" spans="1:6">
      <c r="A194" s="92"/>
      <c r="B194" s="97" t="s">
        <v>223</v>
      </c>
      <c r="C194" s="138">
        <f t="shared" si="9"/>
        <v>200</v>
      </c>
      <c r="D194" s="138"/>
      <c r="E194" s="138">
        <v>200</v>
      </c>
      <c r="F194" s="151"/>
    </row>
    <row r="195" spans="1:6">
      <c r="A195" s="92" t="s">
        <v>47</v>
      </c>
      <c r="B195" s="97" t="s">
        <v>572</v>
      </c>
      <c r="C195" s="141">
        <f t="shared" si="9"/>
        <v>800</v>
      </c>
      <c r="D195" s="141">
        <v>635</v>
      </c>
      <c r="E195" s="141">
        <v>165</v>
      </c>
      <c r="F195" s="151"/>
    </row>
    <row r="196" spans="1:6">
      <c r="A196" s="92"/>
      <c r="B196" s="97" t="s">
        <v>756</v>
      </c>
      <c r="C196" s="141">
        <f t="shared" si="9"/>
        <v>635</v>
      </c>
      <c r="D196" s="141">
        <v>635</v>
      </c>
      <c r="E196" s="141"/>
      <c r="F196" s="151"/>
    </row>
    <row r="197" spans="1:6">
      <c r="A197" s="92"/>
      <c r="B197" s="97" t="s">
        <v>223</v>
      </c>
      <c r="C197" s="141">
        <f t="shared" si="9"/>
        <v>165</v>
      </c>
      <c r="D197" s="141"/>
      <c r="E197" s="141">
        <v>165</v>
      </c>
      <c r="F197" s="151"/>
    </row>
    <row r="198" spans="1:6" s="106" customFormat="1" ht="25.5">
      <c r="A198" s="90" t="s">
        <v>570</v>
      </c>
      <c r="B198" s="96" t="s">
        <v>229</v>
      </c>
      <c r="C198" s="140">
        <f t="shared" si="9"/>
        <v>5670</v>
      </c>
      <c r="D198" s="140">
        <f>D199+D200+D201+D205+D206+D207+D208</f>
        <v>5670</v>
      </c>
      <c r="E198" s="140">
        <v>0</v>
      </c>
      <c r="F198" s="133"/>
    </row>
    <row r="199" spans="1:6" s="106" customFormat="1" ht="25.5">
      <c r="A199" s="92" t="s">
        <v>167</v>
      </c>
      <c r="B199" s="101" t="s">
        <v>230</v>
      </c>
      <c r="C199" s="141">
        <f t="shared" si="9"/>
        <v>710</v>
      </c>
      <c r="D199" s="141">
        <v>710</v>
      </c>
      <c r="E199" s="141"/>
      <c r="F199" s="133"/>
    </row>
    <row r="200" spans="1:6" s="106" customFormat="1">
      <c r="A200" s="92" t="s">
        <v>168</v>
      </c>
      <c r="B200" s="102" t="s">
        <v>231</v>
      </c>
      <c r="C200" s="141">
        <f t="shared" si="9"/>
        <v>30</v>
      </c>
      <c r="D200" s="141">
        <v>30</v>
      </c>
      <c r="E200" s="141"/>
      <c r="F200" s="133"/>
    </row>
    <row r="201" spans="1:6" s="106" customFormat="1">
      <c r="A201" s="92" t="s">
        <v>247</v>
      </c>
      <c r="B201" s="101" t="s">
        <v>232</v>
      </c>
      <c r="C201" s="141">
        <f t="shared" si="9"/>
        <v>2560</v>
      </c>
      <c r="D201" s="141">
        <f>SUM(D202:E204)</f>
        <v>2560</v>
      </c>
      <c r="E201" s="141"/>
      <c r="F201" s="133"/>
    </row>
    <row r="202" spans="1:6" s="106" customFormat="1">
      <c r="A202" s="92" t="s">
        <v>47</v>
      </c>
      <c r="B202" s="103" t="s">
        <v>233</v>
      </c>
      <c r="C202" s="141">
        <f t="shared" si="9"/>
        <v>2000</v>
      </c>
      <c r="D202" s="141">
        <v>2000</v>
      </c>
      <c r="E202" s="141"/>
      <c r="F202" s="133"/>
    </row>
    <row r="203" spans="1:6" s="106" customFormat="1">
      <c r="A203" s="92" t="s">
        <v>47</v>
      </c>
      <c r="B203" s="103" t="s">
        <v>234</v>
      </c>
      <c r="C203" s="141">
        <f t="shared" si="9"/>
        <v>120</v>
      </c>
      <c r="D203" s="141">
        <v>120</v>
      </c>
      <c r="E203" s="141"/>
      <c r="F203" s="133"/>
    </row>
    <row r="204" spans="1:6" s="106" customFormat="1">
      <c r="A204" s="92" t="s">
        <v>47</v>
      </c>
      <c r="B204" s="103" t="s">
        <v>235</v>
      </c>
      <c r="C204" s="141">
        <f t="shared" si="9"/>
        <v>440</v>
      </c>
      <c r="D204" s="141">
        <v>440</v>
      </c>
      <c r="E204" s="141"/>
      <c r="F204" s="133"/>
    </row>
    <row r="205" spans="1:6" s="106" customFormat="1">
      <c r="A205" s="92" t="s">
        <v>248</v>
      </c>
      <c r="B205" s="101" t="s">
        <v>236</v>
      </c>
      <c r="C205" s="141">
        <f t="shared" si="9"/>
        <v>1485</v>
      </c>
      <c r="D205" s="141">
        <v>1485</v>
      </c>
      <c r="E205" s="141"/>
      <c r="F205" s="133"/>
    </row>
    <row r="206" spans="1:6" s="106" customFormat="1">
      <c r="A206" s="92" t="s">
        <v>335</v>
      </c>
      <c r="B206" s="102" t="s">
        <v>237</v>
      </c>
      <c r="C206" s="141">
        <f t="shared" si="9"/>
        <v>310</v>
      </c>
      <c r="D206" s="141">
        <v>310</v>
      </c>
      <c r="E206" s="141"/>
      <c r="F206" s="133"/>
    </row>
    <row r="207" spans="1:6" s="106" customFormat="1">
      <c r="A207" s="92" t="s">
        <v>249</v>
      </c>
      <c r="B207" s="165" t="s">
        <v>238</v>
      </c>
      <c r="C207" s="141">
        <f t="shared" si="9"/>
        <v>20</v>
      </c>
      <c r="D207" s="141">
        <v>20</v>
      </c>
      <c r="E207" s="141"/>
      <c r="F207" s="133"/>
    </row>
    <row r="208" spans="1:6" s="106" customFormat="1">
      <c r="A208" s="92" t="s">
        <v>336</v>
      </c>
      <c r="B208" s="165" t="s">
        <v>757</v>
      </c>
      <c r="C208" s="141">
        <f t="shared" si="9"/>
        <v>555</v>
      </c>
      <c r="D208" s="141">
        <f>D209+D210</f>
        <v>555</v>
      </c>
      <c r="E208" s="141">
        <v>0</v>
      </c>
      <c r="F208" s="133"/>
    </row>
    <row r="209" spans="1:6">
      <c r="A209" s="92" t="s">
        <v>47</v>
      </c>
      <c r="B209" s="165" t="s">
        <v>758</v>
      </c>
      <c r="C209" s="141">
        <f t="shared" si="9"/>
        <v>400</v>
      </c>
      <c r="D209" s="141">
        <v>400</v>
      </c>
      <c r="E209" s="141"/>
    </row>
    <row r="210" spans="1:6">
      <c r="A210" s="92" t="s">
        <v>47</v>
      </c>
      <c r="B210" s="165" t="s">
        <v>759</v>
      </c>
      <c r="C210" s="141">
        <f t="shared" si="9"/>
        <v>155</v>
      </c>
      <c r="D210" s="141">
        <v>155</v>
      </c>
      <c r="E210" s="141"/>
    </row>
    <row r="211" spans="1:6" s="106" customFormat="1" ht="25.5">
      <c r="A211" s="90" t="s">
        <v>573</v>
      </c>
      <c r="B211" s="96" t="s">
        <v>760</v>
      </c>
      <c r="C211" s="140">
        <f t="shared" si="9"/>
        <v>1451</v>
      </c>
      <c r="D211" s="140">
        <f>D212+D215</f>
        <v>1451</v>
      </c>
      <c r="E211" s="140">
        <v>0</v>
      </c>
      <c r="F211" s="132"/>
    </row>
    <row r="212" spans="1:6">
      <c r="A212" s="92" t="s">
        <v>167</v>
      </c>
      <c r="B212" s="97" t="s">
        <v>761</v>
      </c>
      <c r="C212" s="141">
        <f t="shared" si="9"/>
        <v>1250</v>
      </c>
      <c r="D212" s="141">
        <v>1250</v>
      </c>
      <c r="E212" s="141">
        <v>0</v>
      </c>
    </row>
    <row r="213" spans="1:6">
      <c r="A213" s="92" t="s">
        <v>47</v>
      </c>
      <c r="B213" s="97" t="s">
        <v>762</v>
      </c>
      <c r="C213" s="141">
        <f t="shared" si="9"/>
        <v>1000</v>
      </c>
      <c r="D213" s="141">
        <v>1000</v>
      </c>
      <c r="E213" s="141"/>
    </row>
    <row r="214" spans="1:6" ht="25.5">
      <c r="A214" s="92" t="s">
        <v>47</v>
      </c>
      <c r="B214" s="97" t="s">
        <v>763</v>
      </c>
      <c r="C214" s="141">
        <f t="shared" si="9"/>
        <v>250</v>
      </c>
      <c r="D214" s="141">
        <v>250</v>
      </c>
      <c r="E214" s="141"/>
    </row>
    <row r="215" spans="1:6" ht="25.5">
      <c r="A215" s="92" t="s">
        <v>168</v>
      </c>
      <c r="B215" s="97" t="s">
        <v>764</v>
      </c>
      <c r="C215" s="141">
        <f t="shared" si="9"/>
        <v>201</v>
      </c>
      <c r="D215" s="141">
        <v>201</v>
      </c>
      <c r="E215" s="141">
        <v>0</v>
      </c>
    </row>
    <row r="216" spans="1:6">
      <c r="A216" s="92" t="s">
        <v>47</v>
      </c>
      <c r="B216" s="97" t="s">
        <v>765</v>
      </c>
      <c r="C216" s="141">
        <f t="shared" si="9"/>
        <v>100</v>
      </c>
      <c r="D216" s="141">
        <v>100</v>
      </c>
      <c r="E216" s="141"/>
    </row>
    <row r="217" spans="1:6" ht="25.5">
      <c r="A217" s="92" t="s">
        <v>47</v>
      </c>
      <c r="B217" s="97" t="s">
        <v>766</v>
      </c>
      <c r="C217" s="141">
        <f t="shared" si="9"/>
        <v>101</v>
      </c>
      <c r="D217" s="141">
        <v>101</v>
      </c>
      <c r="E217" s="141"/>
    </row>
    <row r="218" spans="1:6" s="106" customFormat="1" ht="38.25">
      <c r="A218" s="90" t="s">
        <v>574</v>
      </c>
      <c r="B218" s="91" t="s">
        <v>767</v>
      </c>
      <c r="C218" s="140">
        <f t="shared" si="9"/>
        <v>1880</v>
      </c>
      <c r="D218" s="140">
        <v>1880</v>
      </c>
      <c r="E218" s="140">
        <v>0</v>
      </c>
      <c r="F218" s="132"/>
    </row>
    <row r="219" spans="1:6">
      <c r="A219" s="92"/>
      <c r="B219" s="93" t="s">
        <v>208</v>
      </c>
      <c r="C219" s="141">
        <f t="shared" si="9"/>
        <v>1880</v>
      </c>
      <c r="D219" s="141">
        <v>1880</v>
      </c>
      <c r="E219" s="141"/>
    </row>
    <row r="220" spans="1:6" s="106" customFormat="1" ht="25.5">
      <c r="A220" s="90" t="s">
        <v>575</v>
      </c>
      <c r="B220" s="91" t="s">
        <v>239</v>
      </c>
      <c r="C220" s="140">
        <f t="shared" ref="C220:C252" si="10">D220+E220</f>
        <v>33800</v>
      </c>
      <c r="D220" s="140">
        <v>31302</v>
      </c>
      <c r="E220" s="140">
        <v>2498</v>
      </c>
      <c r="F220" s="132"/>
    </row>
    <row r="221" spans="1:6" s="106" customFormat="1">
      <c r="A221" s="90" t="s">
        <v>167</v>
      </c>
      <c r="B221" s="91" t="s">
        <v>180</v>
      </c>
      <c r="C221" s="140">
        <f t="shared" si="10"/>
        <v>31302</v>
      </c>
      <c r="D221" s="140">
        <f>D222+D224+D227+D231+D234+D236+D238</f>
        <v>31302</v>
      </c>
      <c r="E221" s="140">
        <v>0</v>
      </c>
      <c r="F221" s="132"/>
    </row>
    <row r="222" spans="1:6">
      <c r="A222" s="92" t="s">
        <v>47</v>
      </c>
      <c r="B222" s="93" t="s">
        <v>240</v>
      </c>
      <c r="C222" s="141">
        <f t="shared" si="10"/>
        <v>4317</v>
      </c>
      <c r="D222" s="141">
        <v>4317</v>
      </c>
      <c r="E222" s="141">
        <v>0</v>
      </c>
    </row>
    <row r="223" spans="1:6">
      <c r="A223" s="92"/>
      <c r="B223" s="93" t="s">
        <v>768</v>
      </c>
      <c r="C223" s="141">
        <f t="shared" si="10"/>
        <v>4317</v>
      </c>
      <c r="D223" s="141">
        <v>4317</v>
      </c>
      <c r="E223" s="141"/>
    </row>
    <row r="224" spans="1:6">
      <c r="A224" s="92" t="s">
        <v>47</v>
      </c>
      <c r="B224" s="93" t="s">
        <v>241</v>
      </c>
      <c r="C224" s="141">
        <f t="shared" si="10"/>
        <v>4013</v>
      </c>
      <c r="D224" s="141">
        <v>4013</v>
      </c>
      <c r="E224" s="141">
        <v>0</v>
      </c>
    </row>
    <row r="225" spans="1:5">
      <c r="A225" s="92"/>
      <c r="B225" s="93" t="s">
        <v>769</v>
      </c>
      <c r="C225" s="141">
        <f t="shared" si="10"/>
        <v>1453</v>
      </c>
      <c r="D225" s="141">
        <v>1453</v>
      </c>
      <c r="E225" s="141"/>
    </row>
    <row r="226" spans="1:5" ht="25.5">
      <c r="A226" s="92"/>
      <c r="B226" s="93" t="s">
        <v>770</v>
      </c>
      <c r="C226" s="141">
        <f t="shared" si="10"/>
        <v>2560</v>
      </c>
      <c r="D226" s="141">
        <v>2560</v>
      </c>
      <c r="E226" s="141"/>
    </row>
    <row r="227" spans="1:5">
      <c r="A227" s="92" t="s">
        <v>47</v>
      </c>
      <c r="B227" s="93" t="s">
        <v>242</v>
      </c>
      <c r="C227" s="141">
        <f t="shared" si="10"/>
        <v>11342</v>
      </c>
      <c r="D227" s="141">
        <v>11342</v>
      </c>
      <c r="E227" s="141">
        <v>0</v>
      </c>
    </row>
    <row r="228" spans="1:5">
      <c r="A228" s="92"/>
      <c r="B228" s="93" t="s">
        <v>768</v>
      </c>
      <c r="C228" s="141">
        <f t="shared" si="10"/>
        <v>5564</v>
      </c>
      <c r="D228" s="141">
        <v>5564</v>
      </c>
      <c r="E228" s="141"/>
    </row>
    <row r="229" spans="1:5">
      <c r="A229" s="92"/>
      <c r="B229" s="93" t="s">
        <v>769</v>
      </c>
      <c r="C229" s="141">
        <f t="shared" si="10"/>
        <v>3818</v>
      </c>
      <c r="D229" s="141">
        <v>3818</v>
      </c>
      <c r="E229" s="141"/>
    </row>
    <row r="230" spans="1:5" ht="25.5">
      <c r="A230" s="92"/>
      <c r="B230" s="93" t="s">
        <v>770</v>
      </c>
      <c r="C230" s="141">
        <f t="shared" si="10"/>
        <v>1960</v>
      </c>
      <c r="D230" s="141">
        <v>1960</v>
      </c>
      <c r="E230" s="141"/>
    </row>
    <row r="231" spans="1:5">
      <c r="A231" s="92" t="s">
        <v>47</v>
      </c>
      <c r="B231" s="93" t="s">
        <v>243</v>
      </c>
      <c r="C231" s="141">
        <f t="shared" si="10"/>
        <v>455</v>
      </c>
      <c r="D231" s="141">
        <v>455</v>
      </c>
      <c r="E231" s="141">
        <v>0</v>
      </c>
    </row>
    <row r="232" spans="1:5">
      <c r="A232" s="92"/>
      <c r="B232" s="93" t="s">
        <v>769</v>
      </c>
      <c r="C232" s="141">
        <f t="shared" si="10"/>
        <v>55</v>
      </c>
      <c r="D232" s="141">
        <v>55</v>
      </c>
      <c r="E232" s="141"/>
    </row>
    <row r="233" spans="1:5" ht="25.5">
      <c r="A233" s="92"/>
      <c r="B233" s="93" t="s">
        <v>770</v>
      </c>
      <c r="C233" s="141">
        <f t="shared" si="10"/>
        <v>400</v>
      </c>
      <c r="D233" s="141">
        <v>400</v>
      </c>
      <c r="E233" s="141"/>
    </row>
    <row r="234" spans="1:5">
      <c r="A234" s="92" t="s">
        <v>47</v>
      </c>
      <c r="B234" s="93" t="s">
        <v>577</v>
      </c>
      <c r="C234" s="141">
        <f t="shared" si="10"/>
        <v>6420</v>
      </c>
      <c r="D234" s="141">
        <v>6420</v>
      </c>
      <c r="E234" s="141">
        <v>0</v>
      </c>
    </row>
    <row r="235" spans="1:5">
      <c r="A235" s="92"/>
      <c r="B235" s="93" t="s">
        <v>768</v>
      </c>
      <c r="C235" s="141">
        <f t="shared" si="10"/>
        <v>6420</v>
      </c>
      <c r="D235" s="141">
        <v>6420</v>
      </c>
      <c r="E235" s="141"/>
    </row>
    <row r="236" spans="1:5">
      <c r="A236" s="92" t="s">
        <v>47</v>
      </c>
      <c r="B236" s="93" t="s">
        <v>771</v>
      </c>
      <c r="C236" s="141">
        <f t="shared" si="10"/>
        <v>428</v>
      </c>
      <c r="D236" s="141">
        <v>428</v>
      </c>
      <c r="E236" s="141">
        <v>0</v>
      </c>
    </row>
    <row r="237" spans="1:5">
      <c r="A237" s="92"/>
      <c r="B237" s="93" t="s">
        <v>772</v>
      </c>
      <c r="C237" s="141">
        <f t="shared" si="10"/>
        <v>428</v>
      </c>
      <c r="D237" s="141">
        <v>428</v>
      </c>
      <c r="E237" s="141"/>
    </row>
    <row r="238" spans="1:5">
      <c r="A238" s="92" t="s">
        <v>47</v>
      </c>
      <c r="B238" s="93" t="s">
        <v>773</v>
      </c>
      <c r="C238" s="141">
        <f t="shared" si="10"/>
        <v>4327</v>
      </c>
      <c r="D238" s="141">
        <f>SUM(D239:D243)</f>
        <v>4327</v>
      </c>
      <c r="E238" s="141">
        <v>0</v>
      </c>
    </row>
    <row r="239" spans="1:5" ht="25.5">
      <c r="A239" s="92"/>
      <c r="B239" s="93" t="s">
        <v>774</v>
      </c>
      <c r="C239" s="141">
        <f t="shared" si="10"/>
        <v>700</v>
      </c>
      <c r="D239" s="141">
        <v>700</v>
      </c>
      <c r="E239" s="141"/>
    </row>
    <row r="240" spans="1:5">
      <c r="A240" s="92"/>
      <c r="B240" s="93" t="s">
        <v>775</v>
      </c>
      <c r="C240" s="141">
        <f t="shared" si="10"/>
        <v>1404</v>
      </c>
      <c r="D240" s="141">
        <v>1404</v>
      </c>
      <c r="E240" s="141"/>
    </row>
    <row r="241" spans="1:6">
      <c r="A241" s="92"/>
      <c r="B241" s="93" t="s">
        <v>776</v>
      </c>
      <c r="C241" s="141">
        <f t="shared" si="10"/>
        <v>1356</v>
      </c>
      <c r="D241" s="141">
        <v>1356</v>
      </c>
      <c r="E241" s="141"/>
    </row>
    <row r="242" spans="1:6">
      <c r="A242" s="92"/>
      <c r="B242" s="93" t="s">
        <v>777</v>
      </c>
      <c r="C242" s="141">
        <f t="shared" si="10"/>
        <v>346</v>
      </c>
      <c r="D242" s="141">
        <v>346</v>
      </c>
      <c r="E242" s="141"/>
    </row>
    <row r="243" spans="1:6" ht="25.5">
      <c r="A243" s="92"/>
      <c r="B243" s="93" t="s">
        <v>778</v>
      </c>
      <c r="C243" s="141">
        <f t="shared" si="10"/>
        <v>521</v>
      </c>
      <c r="D243" s="141">
        <v>521</v>
      </c>
      <c r="E243" s="141"/>
    </row>
    <row r="244" spans="1:6" s="106" customFormat="1">
      <c r="A244" s="90" t="s">
        <v>168</v>
      </c>
      <c r="B244" s="91" t="s">
        <v>197</v>
      </c>
      <c r="C244" s="140">
        <f t="shared" si="10"/>
        <v>2498</v>
      </c>
      <c r="D244" s="140">
        <v>0</v>
      </c>
      <c r="E244" s="140">
        <f>E245+E246</f>
        <v>2498</v>
      </c>
      <c r="F244" s="132"/>
    </row>
    <row r="245" spans="1:6">
      <c r="A245" s="92"/>
      <c r="B245" s="93" t="s">
        <v>779</v>
      </c>
      <c r="C245" s="141">
        <f t="shared" si="10"/>
        <v>1958</v>
      </c>
      <c r="D245" s="141"/>
      <c r="E245" s="141">
        <v>1958</v>
      </c>
    </row>
    <row r="246" spans="1:6">
      <c r="A246" s="92"/>
      <c r="B246" s="93" t="s">
        <v>780</v>
      </c>
      <c r="C246" s="141">
        <f t="shared" si="10"/>
        <v>540</v>
      </c>
      <c r="D246" s="141"/>
      <c r="E246" s="141">
        <v>540</v>
      </c>
    </row>
    <row r="247" spans="1:6" s="106" customFormat="1" ht="51">
      <c r="A247" s="90" t="s">
        <v>576</v>
      </c>
      <c r="B247" s="91" t="s">
        <v>781</v>
      </c>
      <c r="C247" s="140">
        <f t="shared" si="10"/>
        <v>1500</v>
      </c>
      <c r="D247" s="140">
        <v>1500</v>
      </c>
      <c r="E247" s="140"/>
      <c r="F247" s="132"/>
    </row>
    <row r="248" spans="1:6" s="106" customFormat="1" ht="63.75">
      <c r="A248" s="90" t="s">
        <v>578</v>
      </c>
      <c r="B248" s="91" t="s">
        <v>782</v>
      </c>
      <c r="C248" s="140">
        <f t="shared" si="10"/>
        <v>30000</v>
      </c>
      <c r="D248" s="140">
        <v>30000</v>
      </c>
      <c r="E248" s="140"/>
      <c r="F248" s="132"/>
    </row>
    <row r="249" spans="1:6" s="106" customFormat="1" ht="25.5">
      <c r="A249" s="90" t="s">
        <v>579</v>
      </c>
      <c r="B249" s="91" t="s">
        <v>580</v>
      </c>
      <c r="C249" s="140">
        <f t="shared" si="10"/>
        <v>300</v>
      </c>
      <c r="D249" s="140">
        <v>300</v>
      </c>
      <c r="E249" s="140">
        <v>0</v>
      </c>
      <c r="F249" s="132"/>
    </row>
    <row r="250" spans="1:6">
      <c r="A250" s="92"/>
      <c r="B250" s="93" t="s">
        <v>581</v>
      </c>
      <c r="C250" s="141">
        <f t="shared" si="10"/>
        <v>300</v>
      </c>
      <c r="D250" s="141">
        <v>300</v>
      </c>
      <c r="E250" s="141"/>
    </row>
    <row r="251" spans="1:6" s="106" customFormat="1">
      <c r="A251" s="90">
        <v>19</v>
      </c>
      <c r="B251" s="94" t="s">
        <v>783</v>
      </c>
      <c r="C251" s="140">
        <f t="shared" si="10"/>
        <v>5000</v>
      </c>
      <c r="D251" s="140">
        <v>5000</v>
      </c>
      <c r="E251" s="140"/>
      <c r="F251" s="132"/>
    </row>
    <row r="252" spans="1:6" ht="38.25">
      <c r="A252" s="168" t="s">
        <v>47</v>
      </c>
      <c r="B252" s="54" t="s">
        <v>784</v>
      </c>
      <c r="C252" s="169">
        <f t="shared" si="10"/>
        <v>5000</v>
      </c>
      <c r="D252" s="169">
        <v>5000</v>
      </c>
      <c r="E252" s="169"/>
    </row>
  </sheetData>
  <mergeCells count="12">
    <mergeCell ref="F36:F40"/>
    <mergeCell ref="A3:E3"/>
    <mergeCell ref="D1:E1"/>
    <mergeCell ref="D4:E4"/>
    <mergeCell ref="A5:A7"/>
    <mergeCell ref="B5:B7"/>
    <mergeCell ref="C5:C7"/>
    <mergeCell ref="D5:E5"/>
    <mergeCell ref="D6:D7"/>
    <mergeCell ref="A1:B1"/>
    <mergeCell ref="A2:E2"/>
    <mergeCell ref="E6:E7"/>
  </mergeCells>
  <pageMargins left="0.70866141732283472" right="0.70866141732283472" top="0.43307086614173229" bottom="0.43307086614173229" header="0.19685039370078741" footer="0.19685039370078741"/>
  <pageSetup paperSize="9"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45"/>
  <sheetViews>
    <sheetView zoomScale="85" zoomScaleNormal="85" workbookViewId="0">
      <pane xSplit="3" ySplit="7" topLeftCell="D8" activePane="bottomRight" state="frozen"/>
      <selection pane="topRight" activeCell="D1" sqref="D1"/>
      <selection pane="bottomLeft" activeCell="A8" sqref="A8"/>
      <selection pane="bottomRight" activeCell="K24" sqref="K24"/>
    </sheetView>
  </sheetViews>
  <sheetFormatPr defaultRowHeight="15" outlineLevelRow="1"/>
  <cols>
    <col min="1" max="1" width="9.140625" style="41"/>
    <col min="2" max="2" width="7.42578125" style="41" customWidth="1"/>
    <col min="3" max="3" width="48" style="41" customWidth="1"/>
    <col min="4" max="4" width="22.5703125" style="41" customWidth="1"/>
    <col min="5" max="5" width="15.42578125" style="41" hidden="1" customWidth="1"/>
    <col min="6" max="9" width="0" style="41" hidden="1" customWidth="1"/>
    <col min="10" max="10" width="20.140625" style="41" customWidth="1"/>
    <col min="11" max="16384" width="9.140625" style="41"/>
  </cols>
  <sheetData>
    <row r="1" spans="2:17" ht="15" customHeight="1">
      <c r="B1" s="287" t="s">
        <v>41</v>
      </c>
      <c r="C1" s="287" t="s">
        <v>86</v>
      </c>
      <c r="D1" s="275" t="s">
        <v>104</v>
      </c>
    </row>
    <row r="2" spans="2:17">
      <c r="B2" s="71"/>
      <c r="C2" s="70"/>
      <c r="D2" s="70"/>
    </row>
    <row r="3" spans="2:17">
      <c r="B3" s="288" t="s">
        <v>594</v>
      </c>
      <c r="C3" s="288"/>
      <c r="D3" s="288"/>
    </row>
    <row r="4" spans="2:17">
      <c r="B4" s="289" t="s">
        <v>1</v>
      </c>
      <c r="C4" s="289"/>
      <c r="D4" s="289"/>
      <c r="J4" s="160"/>
    </row>
    <row r="5" spans="2:17">
      <c r="C5" s="70"/>
      <c r="D5" s="70" t="s">
        <v>2</v>
      </c>
    </row>
    <row r="6" spans="2:17" ht="19.5" customHeight="1">
      <c r="B6" s="276" t="s">
        <v>3</v>
      </c>
      <c r="C6" s="276" t="s">
        <v>4</v>
      </c>
      <c r="D6" s="276" t="s">
        <v>5</v>
      </c>
    </row>
    <row r="7" spans="2:17" ht="21" customHeight="1">
      <c r="B7" s="78"/>
      <c r="C7" s="78" t="s">
        <v>23</v>
      </c>
      <c r="D7" s="373">
        <f>D8+D9</f>
        <v>5113835</v>
      </c>
      <c r="K7" s="160"/>
    </row>
    <row r="8" spans="2:17" ht="25.5" customHeight="1">
      <c r="B8" s="80" t="s">
        <v>6</v>
      </c>
      <c r="C8" s="81" t="s">
        <v>105</v>
      </c>
      <c r="D8" s="107">
        <v>2011709</v>
      </c>
      <c r="K8" s="70"/>
    </row>
    <row r="9" spans="2:17" ht="24" customHeight="1">
      <c r="B9" s="80" t="s">
        <v>22</v>
      </c>
      <c r="C9" s="81" t="s">
        <v>337</v>
      </c>
      <c r="D9" s="107">
        <f>D11+D27+D40+D41+D42+D43+D44</f>
        <v>3102126</v>
      </c>
      <c r="F9" s="160">
        <f>'Bieu 49'!D8</f>
        <v>4472233.32</v>
      </c>
      <c r="G9" s="160">
        <f>F9-D9</f>
        <v>1370107.3200000003</v>
      </c>
      <c r="H9" s="41" t="s">
        <v>518</v>
      </c>
      <c r="J9" s="372"/>
      <c r="K9" s="372"/>
      <c r="L9" s="372"/>
      <c r="M9" s="372"/>
      <c r="N9" s="372"/>
      <c r="O9" s="372"/>
      <c r="P9" s="372"/>
      <c r="Q9" s="372"/>
    </row>
    <row r="10" spans="2:17">
      <c r="B10" s="82"/>
      <c r="C10" s="83" t="s">
        <v>100</v>
      </c>
      <c r="D10" s="108"/>
    </row>
    <row r="11" spans="2:17" s="106" customFormat="1">
      <c r="B11" s="80" t="s">
        <v>8</v>
      </c>
      <c r="C11" s="81" t="s">
        <v>25</v>
      </c>
      <c r="D11" s="107">
        <f>'Bieu 49'!D11</f>
        <v>495589</v>
      </c>
      <c r="K11" s="112"/>
    </row>
    <row r="12" spans="2:17">
      <c r="B12" s="82">
        <v>1</v>
      </c>
      <c r="C12" s="83" t="s">
        <v>91</v>
      </c>
      <c r="D12" s="109">
        <f>'Bieu 49'!D12</f>
        <v>495589</v>
      </c>
      <c r="E12" s="298" t="s">
        <v>171</v>
      </c>
      <c r="J12" s="374"/>
    </row>
    <row r="13" spans="2:17">
      <c r="B13" s="82"/>
      <c r="C13" s="84" t="s">
        <v>100</v>
      </c>
      <c r="D13" s="109"/>
      <c r="E13" s="298"/>
      <c r="J13" s="374"/>
    </row>
    <row r="14" spans="2:17">
      <c r="B14" s="82" t="s">
        <v>106</v>
      </c>
      <c r="C14" s="83" t="s">
        <v>93</v>
      </c>
      <c r="D14" s="109">
        <v>18700</v>
      </c>
      <c r="E14" s="298"/>
      <c r="J14" s="374"/>
    </row>
    <row r="15" spans="2:17">
      <c r="B15" s="82" t="s">
        <v>107</v>
      </c>
      <c r="C15" s="83" t="s">
        <v>94</v>
      </c>
      <c r="D15" s="109">
        <v>25000</v>
      </c>
      <c r="E15" s="298"/>
      <c r="J15" s="374"/>
    </row>
    <row r="16" spans="2:17">
      <c r="B16" s="82" t="s">
        <v>108</v>
      </c>
      <c r="C16" s="83" t="s">
        <v>109</v>
      </c>
      <c r="D16" s="109">
        <v>59560</v>
      </c>
      <c r="E16" s="298"/>
      <c r="J16" s="374"/>
    </row>
    <row r="17" spans="2:11">
      <c r="B17" s="82" t="s">
        <v>110</v>
      </c>
      <c r="C17" s="83" t="s">
        <v>111</v>
      </c>
      <c r="D17" s="109">
        <v>20912</v>
      </c>
      <c r="E17" s="298"/>
      <c r="J17" s="374"/>
    </row>
    <row r="18" spans="2:11">
      <c r="B18" s="82" t="s">
        <v>112</v>
      </c>
      <c r="C18" s="83" t="s">
        <v>113</v>
      </c>
      <c r="D18" s="109">
        <v>9080</v>
      </c>
      <c r="E18" s="298"/>
      <c r="J18" s="374"/>
    </row>
    <row r="19" spans="2:11">
      <c r="B19" s="82" t="s">
        <v>114</v>
      </c>
      <c r="C19" s="83" t="s">
        <v>115</v>
      </c>
      <c r="D19" s="109">
        <v>13560</v>
      </c>
      <c r="E19" s="298"/>
      <c r="J19" s="374"/>
    </row>
    <row r="20" spans="2:11">
      <c r="B20" s="82" t="s">
        <v>116</v>
      </c>
      <c r="C20" s="83" t="s">
        <v>117</v>
      </c>
      <c r="D20" s="109">
        <v>19460</v>
      </c>
      <c r="E20" s="298"/>
      <c r="J20" s="374"/>
    </row>
    <row r="21" spans="2:11">
      <c r="B21" s="82" t="s">
        <v>118</v>
      </c>
      <c r="C21" s="83" t="s">
        <v>119</v>
      </c>
      <c r="D21" s="109">
        <f>1161198-880000+3500</f>
        <v>284698</v>
      </c>
      <c r="E21" s="298"/>
      <c r="J21" s="374"/>
    </row>
    <row r="22" spans="2:11" ht="25.5">
      <c r="B22" s="82" t="s">
        <v>120</v>
      </c>
      <c r="C22" s="83" t="s">
        <v>121</v>
      </c>
      <c r="D22" s="109">
        <v>1640</v>
      </c>
      <c r="E22" s="298"/>
      <c r="J22" s="374"/>
    </row>
    <row r="23" spans="2:11">
      <c r="B23" s="82" t="s">
        <v>122</v>
      </c>
      <c r="C23" s="83" t="s">
        <v>123</v>
      </c>
      <c r="D23" s="109">
        <v>0</v>
      </c>
      <c r="E23" s="298"/>
      <c r="J23" s="374"/>
    </row>
    <row r="24" spans="2:11">
      <c r="B24" s="82" t="s">
        <v>672</v>
      </c>
      <c r="C24" s="83" t="s">
        <v>99</v>
      </c>
      <c r="D24" s="109">
        <v>42979</v>
      </c>
      <c r="E24" s="298"/>
      <c r="J24" s="374"/>
    </row>
    <row r="25" spans="2:11" ht="51" hidden="1" outlineLevel="1">
      <c r="B25" s="82">
        <v>2</v>
      </c>
      <c r="C25" s="83" t="s">
        <v>98</v>
      </c>
      <c r="D25" s="109"/>
      <c r="E25" s="298"/>
      <c r="J25" s="374"/>
    </row>
    <row r="26" spans="2:11" hidden="1" outlineLevel="1">
      <c r="B26" s="82">
        <v>3</v>
      </c>
      <c r="C26" s="83" t="s">
        <v>99</v>
      </c>
      <c r="D26" s="109"/>
      <c r="E26" s="298"/>
      <c r="J26" s="374"/>
    </row>
    <row r="27" spans="2:11" s="106" customFormat="1" collapsed="1">
      <c r="B27" s="80" t="s">
        <v>12</v>
      </c>
      <c r="C27" s="81" t="s">
        <v>26</v>
      </c>
      <c r="D27" s="107">
        <v>1641206</v>
      </c>
      <c r="K27" s="112"/>
    </row>
    <row r="28" spans="2:11">
      <c r="B28" s="82"/>
      <c r="C28" s="84" t="s">
        <v>100</v>
      </c>
      <c r="D28" s="108"/>
    </row>
    <row r="29" spans="2:11">
      <c r="B29" s="82">
        <v>1</v>
      </c>
      <c r="C29" s="83" t="s">
        <v>93</v>
      </c>
      <c r="D29" s="109">
        <v>380322</v>
      </c>
    </row>
    <row r="30" spans="2:11">
      <c r="B30" s="82">
        <v>2</v>
      </c>
      <c r="C30" s="83" t="s">
        <v>94</v>
      </c>
      <c r="D30" s="109">
        <v>14890</v>
      </c>
    </row>
    <row r="31" spans="2:11">
      <c r="B31" s="82">
        <v>3</v>
      </c>
      <c r="C31" s="83" t="s">
        <v>109</v>
      </c>
      <c r="D31" s="109">
        <v>483830</v>
      </c>
    </row>
    <row r="32" spans="2:11">
      <c r="B32" s="82">
        <v>4</v>
      </c>
      <c r="C32" s="83" t="s">
        <v>111</v>
      </c>
      <c r="D32" s="109">
        <v>41721</v>
      </c>
    </row>
    <row r="33" spans="2:5">
      <c r="B33" s="82">
        <v>5</v>
      </c>
      <c r="C33" s="83" t="s">
        <v>113</v>
      </c>
      <c r="D33" s="109">
        <v>15556</v>
      </c>
    </row>
    <row r="34" spans="2:5">
      <c r="B34" s="82">
        <v>6</v>
      </c>
      <c r="C34" s="83" t="s">
        <v>115</v>
      </c>
      <c r="D34" s="109">
        <v>10077</v>
      </c>
    </row>
    <row r="35" spans="2:5">
      <c r="B35" s="82">
        <v>7</v>
      </c>
      <c r="C35" s="83" t="s">
        <v>117</v>
      </c>
      <c r="D35" s="109">
        <v>5635</v>
      </c>
    </row>
    <row r="36" spans="2:5">
      <c r="B36" s="82">
        <v>8</v>
      </c>
      <c r="C36" s="83" t="s">
        <v>119</v>
      </c>
      <c r="D36" s="109">
        <v>187738</v>
      </c>
    </row>
    <row r="37" spans="2:5" ht="25.5">
      <c r="B37" s="82">
        <v>9</v>
      </c>
      <c r="C37" s="83" t="s">
        <v>121</v>
      </c>
      <c r="D37" s="109">
        <v>353371</v>
      </c>
    </row>
    <row r="38" spans="2:5">
      <c r="B38" s="82">
        <v>10</v>
      </c>
      <c r="C38" s="83" t="s">
        <v>123</v>
      </c>
      <c r="D38" s="109">
        <v>35707</v>
      </c>
    </row>
    <row r="39" spans="2:5">
      <c r="B39" s="82">
        <v>11</v>
      </c>
      <c r="C39" s="83" t="s">
        <v>250</v>
      </c>
      <c r="D39" s="109">
        <f>D27-SUM(D29:D38)</f>
        <v>112359</v>
      </c>
      <c r="E39" s="41">
        <v>78727</v>
      </c>
    </row>
    <row r="40" spans="2:5" s="106" customFormat="1" ht="25.5">
      <c r="B40" s="80" t="s">
        <v>16</v>
      </c>
      <c r="C40" s="81" t="s">
        <v>27</v>
      </c>
      <c r="D40" s="107">
        <f>'Bieu 49'!D25</f>
        <v>1300</v>
      </c>
      <c r="E40" s="112">
        <f>D39-E39</f>
        <v>33632</v>
      </c>
    </row>
    <row r="41" spans="2:5" s="106" customFormat="1">
      <c r="B41" s="80" t="s">
        <v>18</v>
      </c>
      <c r="C41" s="81" t="s">
        <v>28</v>
      </c>
      <c r="D41" s="107">
        <f>'Bieu 49'!D26</f>
        <v>1000</v>
      </c>
    </row>
    <row r="42" spans="2:5" s="106" customFormat="1">
      <c r="B42" s="80" t="s">
        <v>20</v>
      </c>
      <c r="C42" s="81" t="s">
        <v>124</v>
      </c>
      <c r="D42" s="107">
        <f>'Bieu 49'!D27</f>
        <v>66931</v>
      </c>
    </row>
    <row r="43" spans="2:5" s="106" customFormat="1">
      <c r="B43" s="80" t="s">
        <v>101</v>
      </c>
      <c r="C43" s="81" t="s">
        <v>788</v>
      </c>
      <c r="D43" s="107">
        <v>16100</v>
      </c>
    </row>
    <row r="44" spans="2:5" s="106" customFormat="1" ht="38.25">
      <c r="B44" s="80" t="s">
        <v>127</v>
      </c>
      <c r="C44" s="81" t="s">
        <v>1152</v>
      </c>
      <c r="D44" s="110">
        <f>'Bieu 49'!D29</f>
        <v>880000</v>
      </c>
    </row>
    <row r="45" spans="2:5" s="106" customFormat="1" ht="18.75" customHeight="1">
      <c r="B45" s="104" t="s">
        <v>34</v>
      </c>
      <c r="C45" s="105" t="s">
        <v>103</v>
      </c>
      <c r="D45" s="111"/>
    </row>
  </sheetData>
  <mergeCells count="6">
    <mergeCell ref="B1:C1"/>
    <mergeCell ref="B3:D3"/>
    <mergeCell ref="B4:D4"/>
    <mergeCell ref="E12:E26"/>
    <mergeCell ref="J12:J26"/>
    <mergeCell ref="J9:Q9"/>
  </mergeCells>
  <pageMargins left="0.70866141732283472" right="0.70866141732283472" top="0.49" bottom="0.35433070866141736" header="0.31496062992125984" footer="0"/>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67"/>
  <sheetViews>
    <sheetView showZeros="0" zoomScaleNormal="100" workbookViewId="0">
      <pane xSplit="3" ySplit="8" topLeftCell="D9" activePane="bottomRight" state="frozen"/>
      <selection pane="topRight" activeCell="D1" sqref="D1"/>
      <selection pane="bottomLeft" activeCell="A9" sqref="A9"/>
      <selection pane="bottomRight" activeCell="B9" sqref="B9"/>
    </sheetView>
  </sheetViews>
  <sheetFormatPr defaultColWidth="9.140625" defaultRowHeight="12.75" outlineLevelRow="1" outlineLevelCol="1"/>
  <cols>
    <col min="1" max="1" width="6.7109375" style="178" customWidth="1"/>
    <col min="2" max="2" width="38.85546875" style="183" customWidth="1"/>
    <col min="3" max="3" width="10.42578125" style="181" hidden="1" customWidth="1" outlineLevel="1"/>
    <col min="4" max="4" width="10.85546875" style="181" customWidth="1" collapsed="1"/>
    <col min="5" max="5" width="11.7109375" style="181" customWidth="1"/>
    <col min="6" max="6" width="11.28515625" style="181" customWidth="1"/>
    <col min="7" max="7" width="6.42578125" style="181" customWidth="1"/>
    <col min="8" max="8" width="6.28515625" style="181" customWidth="1" collapsed="1"/>
    <col min="9" max="9" width="12.5703125" style="181" customWidth="1" collapsed="1"/>
    <col min="10" max="10" width="6.85546875" style="181" customWidth="1" collapsed="1"/>
    <col min="11" max="11" width="7" style="181" customWidth="1" collapsed="1"/>
    <col min="12" max="12" width="8.42578125" style="181" customWidth="1" collapsed="1"/>
    <col min="13" max="14" width="7.85546875" style="181" customWidth="1" collapsed="1"/>
    <col min="15" max="15" width="9.28515625" style="181" customWidth="1" collapsed="1"/>
    <col min="16" max="16" width="7.5703125" style="181" customWidth="1" collapsed="1"/>
    <col min="17" max="16384" width="9.140625" style="181"/>
  </cols>
  <sheetData>
    <row r="1" spans="1:18" s="180" customFormat="1" ht="15">
      <c r="A1" s="178"/>
      <c r="B1" s="179"/>
      <c r="F1" s="181"/>
      <c r="P1" s="182" t="s">
        <v>125</v>
      </c>
    </row>
    <row r="2" spans="1:18" s="180" customFormat="1" ht="26.25" customHeight="1">
      <c r="A2" s="306" t="s">
        <v>928</v>
      </c>
      <c r="B2" s="306"/>
      <c r="C2" s="306"/>
      <c r="D2" s="306"/>
      <c r="E2" s="306"/>
      <c r="F2" s="306"/>
      <c r="G2" s="306"/>
      <c r="H2" s="306"/>
      <c r="I2" s="306"/>
      <c r="J2" s="306"/>
      <c r="K2" s="306"/>
      <c r="L2" s="306"/>
      <c r="M2" s="306"/>
      <c r="N2" s="306"/>
      <c r="O2" s="306"/>
      <c r="P2" s="306"/>
    </row>
    <row r="3" spans="1:18">
      <c r="P3" s="184" t="s">
        <v>416</v>
      </c>
    </row>
    <row r="4" spans="1:18" ht="16.5" customHeight="1">
      <c r="A4" s="307" t="s">
        <v>3</v>
      </c>
      <c r="B4" s="303" t="s">
        <v>417</v>
      </c>
      <c r="C4" s="310" t="s">
        <v>87</v>
      </c>
      <c r="D4" s="310" t="s">
        <v>139</v>
      </c>
      <c r="E4" s="302" t="s">
        <v>929</v>
      </c>
      <c r="F4" s="302" t="s">
        <v>930</v>
      </c>
      <c r="G4" s="302" t="s">
        <v>931</v>
      </c>
      <c r="H4" s="302" t="s">
        <v>932</v>
      </c>
      <c r="I4" s="311" t="s">
        <v>933</v>
      </c>
      <c r="J4" s="302" t="s">
        <v>934</v>
      </c>
      <c r="K4" s="302" t="s">
        <v>935</v>
      </c>
      <c r="L4" s="299" t="s">
        <v>936</v>
      </c>
      <c r="M4" s="300"/>
      <c r="N4" s="301"/>
      <c r="O4" s="302" t="s">
        <v>937</v>
      </c>
      <c r="P4" s="302" t="s">
        <v>938</v>
      </c>
      <c r="R4" s="185"/>
    </row>
    <row r="5" spans="1:18" ht="12.75" customHeight="1">
      <c r="A5" s="308"/>
      <c r="B5" s="304"/>
      <c r="C5" s="310"/>
      <c r="D5" s="310"/>
      <c r="E5" s="302"/>
      <c r="F5" s="302"/>
      <c r="G5" s="302"/>
      <c r="H5" s="302"/>
      <c r="I5" s="311"/>
      <c r="J5" s="302"/>
      <c r="K5" s="302"/>
      <c r="L5" s="303" t="s">
        <v>139</v>
      </c>
      <c r="M5" s="303" t="s">
        <v>25</v>
      </c>
      <c r="N5" s="303" t="s">
        <v>26</v>
      </c>
      <c r="O5" s="302"/>
      <c r="P5" s="302"/>
      <c r="R5" s="185"/>
    </row>
    <row r="6" spans="1:18" ht="12.75" customHeight="1">
      <c r="A6" s="308"/>
      <c r="B6" s="304"/>
      <c r="C6" s="310"/>
      <c r="D6" s="310"/>
      <c r="E6" s="302"/>
      <c r="F6" s="302"/>
      <c r="G6" s="302"/>
      <c r="H6" s="302"/>
      <c r="I6" s="311"/>
      <c r="J6" s="302"/>
      <c r="K6" s="302"/>
      <c r="L6" s="304"/>
      <c r="M6" s="304"/>
      <c r="N6" s="304"/>
      <c r="O6" s="302"/>
      <c r="P6" s="302"/>
    </row>
    <row r="7" spans="1:18" ht="61.5" customHeight="1">
      <c r="A7" s="309"/>
      <c r="B7" s="305"/>
      <c r="C7" s="310"/>
      <c r="D7" s="310"/>
      <c r="E7" s="302"/>
      <c r="F7" s="302"/>
      <c r="G7" s="302"/>
      <c r="H7" s="302"/>
      <c r="I7" s="311"/>
      <c r="J7" s="302"/>
      <c r="K7" s="302"/>
      <c r="L7" s="305"/>
      <c r="M7" s="305"/>
      <c r="N7" s="305"/>
      <c r="O7" s="302"/>
      <c r="P7" s="302"/>
    </row>
    <row r="8" spans="1:18" ht="17.25" customHeight="1">
      <c r="A8" s="176" t="s">
        <v>6</v>
      </c>
      <c r="B8" s="175" t="s">
        <v>22</v>
      </c>
      <c r="C8" s="177"/>
      <c r="D8" s="177">
        <v>1</v>
      </c>
      <c r="E8" s="177">
        <v>2</v>
      </c>
      <c r="F8" s="35">
        <v>3</v>
      </c>
      <c r="G8" s="177">
        <v>4</v>
      </c>
      <c r="H8" s="177">
        <v>5</v>
      </c>
      <c r="I8" s="177">
        <v>6</v>
      </c>
      <c r="J8" s="177">
        <v>7</v>
      </c>
      <c r="K8" s="177">
        <v>8</v>
      </c>
      <c r="L8" s="177">
        <v>9</v>
      </c>
      <c r="M8" s="177">
        <v>10</v>
      </c>
      <c r="N8" s="177">
        <v>11</v>
      </c>
      <c r="O8" s="177">
        <v>12</v>
      </c>
      <c r="P8" s="177">
        <v>13</v>
      </c>
    </row>
    <row r="9" spans="1:18" ht="17.25" customHeight="1">
      <c r="A9" s="37"/>
      <c r="B9" s="36" t="s">
        <v>939</v>
      </c>
      <c r="C9" s="156">
        <f t="shared" ref="C9:P9" si="0">C10+C202+C274</f>
        <v>4451655.0175240245</v>
      </c>
      <c r="D9" s="156">
        <f>D10+D202+D274</f>
        <v>4472233.0175240245</v>
      </c>
      <c r="E9" s="156">
        <f t="shared" si="0"/>
        <v>495589</v>
      </c>
      <c r="F9" s="156">
        <f t="shared" si="0"/>
        <v>1641206.0175240249</v>
      </c>
      <c r="G9" s="156">
        <f t="shared" si="0"/>
        <v>1300</v>
      </c>
      <c r="H9" s="156">
        <f t="shared" si="0"/>
        <v>1000</v>
      </c>
      <c r="I9" s="156">
        <f t="shared" si="0"/>
        <v>880000</v>
      </c>
      <c r="J9" s="156">
        <f t="shared" si="0"/>
        <v>66931</v>
      </c>
      <c r="K9" s="156">
        <f t="shared" si="0"/>
        <v>16100</v>
      </c>
      <c r="L9" s="156">
        <f>L10+L202+L274</f>
        <v>156888</v>
      </c>
      <c r="M9" s="156">
        <f t="shared" si="0"/>
        <v>143516</v>
      </c>
      <c r="N9" s="156">
        <f t="shared" si="0"/>
        <v>13372</v>
      </c>
      <c r="O9" s="156">
        <f t="shared" si="0"/>
        <v>1213219</v>
      </c>
      <c r="P9" s="156">
        <f t="shared" si="0"/>
        <v>0</v>
      </c>
    </row>
    <row r="10" spans="1:18" ht="25.5">
      <c r="A10" s="186" t="s">
        <v>6</v>
      </c>
      <c r="B10" s="187" t="s">
        <v>940</v>
      </c>
      <c r="C10" s="188">
        <f t="shared" ref="C10:P10" si="1">C11+C201</f>
        <v>3102126.0175240249</v>
      </c>
      <c r="D10" s="188">
        <f t="shared" si="1"/>
        <v>3102126.0175240249</v>
      </c>
      <c r="E10" s="188">
        <f t="shared" si="1"/>
        <v>495589</v>
      </c>
      <c r="F10" s="188">
        <f t="shared" si="1"/>
        <v>1641206.0175240249</v>
      </c>
      <c r="G10" s="188">
        <f t="shared" si="1"/>
        <v>1300</v>
      </c>
      <c r="H10" s="188">
        <f t="shared" si="1"/>
        <v>1000</v>
      </c>
      <c r="I10" s="188">
        <f t="shared" si="1"/>
        <v>880000</v>
      </c>
      <c r="J10" s="188">
        <f t="shared" si="1"/>
        <v>66931</v>
      </c>
      <c r="K10" s="188">
        <f t="shared" si="1"/>
        <v>16100</v>
      </c>
      <c r="L10" s="188">
        <f t="shared" si="1"/>
        <v>0</v>
      </c>
      <c r="M10" s="188">
        <f t="shared" si="1"/>
        <v>0</v>
      </c>
      <c r="N10" s="188">
        <f t="shared" si="1"/>
        <v>0</v>
      </c>
      <c r="O10" s="188">
        <f t="shared" si="1"/>
        <v>0</v>
      </c>
      <c r="P10" s="188">
        <f t="shared" si="1"/>
        <v>0</v>
      </c>
    </row>
    <row r="11" spans="1:18" ht="17.25" customHeight="1">
      <c r="A11" s="39" t="s">
        <v>426</v>
      </c>
      <c r="B11" s="38" t="s">
        <v>425</v>
      </c>
      <c r="C11" s="153">
        <f t="shared" ref="C11:P11" si="2">C12+C33+C197+C198+C199+C200</f>
        <v>3086026.0175240249</v>
      </c>
      <c r="D11" s="153">
        <f t="shared" si="2"/>
        <v>3086026.0175240249</v>
      </c>
      <c r="E11" s="153">
        <f t="shared" si="2"/>
        <v>495589</v>
      </c>
      <c r="F11" s="153">
        <f t="shared" si="2"/>
        <v>1641206.0175240249</v>
      </c>
      <c r="G11" s="153">
        <f t="shared" si="2"/>
        <v>1300</v>
      </c>
      <c r="H11" s="153">
        <f t="shared" si="2"/>
        <v>1000</v>
      </c>
      <c r="I11" s="153">
        <f t="shared" si="2"/>
        <v>880000</v>
      </c>
      <c r="J11" s="153">
        <f t="shared" si="2"/>
        <v>66931</v>
      </c>
      <c r="K11" s="153">
        <f t="shared" si="2"/>
        <v>0</v>
      </c>
      <c r="L11" s="153">
        <f t="shared" si="2"/>
        <v>0</v>
      </c>
      <c r="M11" s="153">
        <f t="shared" si="2"/>
        <v>0</v>
      </c>
      <c r="N11" s="153">
        <f t="shared" si="2"/>
        <v>0</v>
      </c>
      <c r="O11" s="153">
        <f t="shared" si="2"/>
        <v>0</v>
      </c>
      <c r="P11" s="153">
        <f t="shared" si="2"/>
        <v>0</v>
      </c>
    </row>
    <row r="12" spans="1:18" ht="17.25" customHeight="1">
      <c r="A12" s="39" t="s">
        <v>8</v>
      </c>
      <c r="B12" s="38" t="s">
        <v>25</v>
      </c>
      <c r="C12" s="153">
        <f>SUM(C13:C32)</f>
        <v>495589</v>
      </c>
      <c r="D12" s="153">
        <f t="shared" ref="D12:P12" si="3">SUM(D13:D32)</f>
        <v>495589</v>
      </c>
      <c r="E12" s="153">
        <f t="shared" si="3"/>
        <v>495589</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row>
    <row r="13" spans="1:18" ht="17.25" customHeight="1">
      <c r="A13" s="189" t="s">
        <v>324</v>
      </c>
      <c r="B13" s="100" t="s">
        <v>392</v>
      </c>
      <c r="C13" s="190">
        <v>18500</v>
      </c>
      <c r="D13" s="155">
        <f t="shared" ref="D13:D32" si="4">E13+F13+G13+H13+I13+J13+K13+L13+O13+P13</f>
        <v>18500</v>
      </c>
      <c r="E13" s="190">
        <f>C13</f>
        <v>18500</v>
      </c>
      <c r="F13" s="190"/>
      <c r="G13" s="190"/>
      <c r="H13" s="190"/>
      <c r="I13" s="190"/>
      <c r="J13" s="190"/>
      <c r="K13" s="190"/>
      <c r="L13" s="190"/>
      <c r="M13" s="190"/>
      <c r="N13" s="190"/>
      <c r="O13" s="190"/>
      <c r="P13" s="190"/>
    </row>
    <row r="14" spans="1:18" ht="17.25" customHeight="1">
      <c r="A14" s="189" t="s">
        <v>325</v>
      </c>
      <c r="B14" s="100" t="s">
        <v>398</v>
      </c>
      <c r="C14" s="190">
        <v>6585</v>
      </c>
      <c r="D14" s="155">
        <f t="shared" si="4"/>
        <v>6585</v>
      </c>
      <c r="E14" s="190">
        <f t="shared" ref="E14:E32" si="5">C14</f>
        <v>6585</v>
      </c>
      <c r="F14" s="190"/>
      <c r="G14" s="190"/>
      <c r="H14" s="190"/>
      <c r="I14" s="190"/>
      <c r="J14" s="190"/>
      <c r="K14" s="190"/>
      <c r="L14" s="190"/>
      <c r="M14" s="190"/>
      <c r="N14" s="190"/>
      <c r="O14" s="190"/>
      <c r="P14" s="190"/>
    </row>
    <row r="15" spans="1:18" ht="17.25" customHeight="1">
      <c r="A15" s="189" t="s">
        <v>326</v>
      </c>
      <c r="B15" s="100" t="s">
        <v>791</v>
      </c>
      <c r="C15" s="190">
        <v>4520</v>
      </c>
      <c r="D15" s="155">
        <f t="shared" si="4"/>
        <v>4520</v>
      </c>
      <c r="E15" s="190">
        <f t="shared" si="5"/>
        <v>4520</v>
      </c>
      <c r="F15" s="190"/>
      <c r="G15" s="190"/>
      <c r="H15" s="190"/>
      <c r="I15" s="190"/>
      <c r="J15" s="190"/>
      <c r="K15" s="190"/>
      <c r="L15" s="190"/>
      <c r="M15" s="190"/>
      <c r="N15" s="190"/>
      <c r="O15" s="190"/>
      <c r="P15" s="190"/>
    </row>
    <row r="16" spans="1:18" ht="17.25" customHeight="1">
      <c r="A16" s="189" t="s">
        <v>328</v>
      </c>
      <c r="B16" s="100" t="s">
        <v>583</v>
      </c>
      <c r="C16" s="190">
        <v>15060</v>
      </c>
      <c r="D16" s="155">
        <f t="shared" si="4"/>
        <v>15060</v>
      </c>
      <c r="E16" s="190">
        <f t="shared" si="5"/>
        <v>15060</v>
      </c>
      <c r="F16" s="190"/>
      <c r="G16" s="190"/>
      <c r="H16" s="190"/>
      <c r="I16" s="190"/>
      <c r="J16" s="190"/>
      <c r="K16" s="190"/>
      <c r="L16" s="190"/>
      <c r="M16" s="190"/>
      <c r="N16" s="190"/>
      <c r="O16" s="190"/>
      <c r="P16" s="190"/>
    </row>
    <row r="17" spans="1:16" ht="17.25" customHeight="1">
      <c r="A17" s="189" t="s">
        <v>329</v>
      </c>
      <c r="B17" s="100" t="s">
        <v>402</v>
      </c>
      <c r="C17" s="190">
        <v>18050</v>
      </c>
      <c r="D17" s="155">
        <f t="shared" si="4"/>
        <v>18050</v>
      </c>
      <c r="E17" s="190">
        <f t="shared" si="5"/>
        <v>18050</v>
      </c>
      <c r="F17" s="190"/>
      <c r="G17" s="190"/>
      <c r="H17" s="190"/>
      <c r="I17" s="190"/>
      <c r="J17" s="190"/>
      <c r="K17" s="190"/>
      <c r="L17" s="190"/>
      <c r="M17" s="190"/>
      <c r="N17" s="190"/>
      <c r="O17" s="190"/>
      <c r="P17" s="190"/>
    </row>
    <row r="18" spans="1:16" ht="17.25" customHeight="1">
      <c r="A18" s="189" t="s">
        <v>435</v>
      </c>
      <c r="B18" s="100" t="s">
        <v>181</v>
      </c>
      <c r="C18" s="190">
        <v>12700</v>
      </c>
      <c r="D18" s="155">
        <f t="shared" si="4"/>
        <v>12700</v>
      </c>
      <c r="E18" s="190">
        <f t="shared" si="5"/>
        <v>12700</v>
      </c>
      <c r="F18" s="190"/>
      <c r="G18" s="190"/>
      <c r="H18" s="190"/>
      <c r="I18" s="190"/>
      <c r="J18" s="190"/>
      <c r="K18" s="190"/>
      <c r="L18" s="190"/>
      <c r="M18" s="190"/>
      <c r="N18" s="190"/>
      <c r="O18" s="190"/>
      <c r="P18" s="190"/>
    </row>
    <row r="19" spans="1:16" ht="17.25" customHeight="1">
      <c r="A19" s="189" t="s">
        <v>438</v>
      </c>
      <c r="B19" s="100" t="s">
        <v>795</v>
      </c>
      <c r="C19" s="190">
        <v>10000</v>
      </c>
      <c r="D19" s="155">
        <f t="shared" si="4"/>
        <v>10000</v>
      </c>
      <c r="E19" s="190">
        <f t="shared" si="5"/>
        <v>10000</v>
      </c>
      <c r="F19" s="190"/>
      <c r="G19" s="190"/>
      <c r="H19" s="190"/>
      <c r="I19" s="190"/>
      <c r="J19" s="190"/>
      <c r="K19" s="190"/>
      <c r="L19" s="190"/>
      <c r="M19" s="190"/>
      <c r="N19" s="190"/>
      <c r="O19" s="190"/>
      <c r="P19" s="190"/>
    </row>
    <row r="20" spans="1:16" ht="17.25" customHeight="1">
      <c r="A20" s="189" t="s">
        <v>442</v>
      </c>
      <c r="B20" s="100" t="s">
        <v>214</v>
      </c>
      <c r="C20" s="190">
        <v>1640</v>
      </c>
      <c r="D20" s="155">
        <f t="shared" si="4"/>
        <v>1640</v>
      </c>
      <c r="E20" s="190">
        <f t="shared" si="5"/>
        <v>1640</v>
      </c>
      <c r="F20" s="190"/>
      <c r="G20" s="190"/>
      <c r="H20" s="190"/>
      <c r="I20" s="190"/>
      <c r="J20" s="190"/>
      <c r="K20" s="190"/>
      <c r="L20" s="190"/>
      <c r="M20" s="190"/>
      <c r="N20" s="190"/>
      <c r="O20" s="190"/>
      <c r="P20" s="190"/>
    </row>
    <row r="21" spans="1:16" ht="17.25" customHeight="1">
      <c r="A21" s="189" t="s">
        <v>445</v>
      </c>
      <c r="B21" s="100" t="s">
        <v>609</v>
      </c>
      <c r="C21" s="190">
        <v>9080</v>
      </c>
      <c r="D21" s="155">
        <f t="shared" si="4"/>
        <v>9080</v>
      </c>
      <c r="E21" s="190">
        <f t="shared" si="5"/>
        <v>9080</v>
      </c>
      <c r="F21" s="190"/>
      <c r="G21" s="190"/>
      <c r="H21" s="190"/>
      <c r="I21" s="190"/>
      <c r="J21" s="190"/>
      <c r="K21" s="190"/>
      <c r="L21" s="190"/>
      <c r="M21" s="190"/>
      <c r="N21" s="190"/>
      <c r="O21" s="190"/>
      <c r="P21" s="190"/>
    </row>
    <row r="22" spans="1:16" ht="17.25" customHeight="1">
      <c r="A22" s="189" t="s">
        <v>447</v>
      </c>
      <c r="B22" s="100" t="s">
        <v>585</v>
      </c>
      <c r="C22" s="190">
        <v>6000</v>
      </c>
      <c r="D22" s="155">
        <f t="shared" si="4"/>
        <v>6000</v>
      </c>
      <c r="E22" s="190">
        <f t="shared" si="5"/>
        <v>6000</v>
      </c>
      <c r="F22" s="190"/>
      <c r="G22" s="190"/>
      <c r="H22" s="190"/>
      <c r="I22" s="190"/>
      <c r="J22" s="190"/>
      <c r="K22" s="190"/>
      <c r="L22" s="190"/>
      <c r="M22" s="190"/>
      <c r="N22" s="190"/>
      <c r="O22" s="190"/>
      <c r="P22" s="190"/>
    </row>
    <row r="23" spans="1:16" ht="17.25" customHeight="1">
      <c r="A23" s="189" t="s">
        <v>449</v>
      </c>
      <c r="B23" s="100" t="s">
        <v>363</v>
      </c>
      <c r="C23" s="190">
        <v>41510</v>
      </c>
      <c r="D23" s="155">
        <f t="shared" si="4"/>
        <v>41510</v>
      </c>
      <c r="E23" s="190">
        <f t="shared" si="5"/>
        <v>41510</v>
      </c>
      <c r="F23" s="190"/>
      <c r="G23" s="190"/>
      <c r="H23" s="190"/>
      <c r="I23" s="190"/>
      <c r="J23" s="190"/>
      <c r="K23" s="190"/>
      <c r="L23" s="190"/>
      <c r="M23" s="190"/>
      <c r="N23" s="190"/>
      <c r="O23" s="190"/>
      <c r="P23" s="190"/>
    </row>
    <row r="24" spans="1:16" ht="17.25" customHeight="1">
      <c r="A24" s="189" t="s">
        <v>451</v>
      </c>
      <c r="B24" s="100" t="s">
        <v>610</v>
      </c>
      <c r="C24" s="190">
        <v>93412</v>
      </c>
      <c r="D24" s="155">
        <f t="shared" si="4"/>
        <v>93412</v>
      </c>
      <c r="E24" s="190">
        <f t="shared" si="5"/>
        <v>93412</v>
      </c>
      <c r="F24" s="190"/>
      <c r="G24" s="190"/>
      <c r="H24" s="190"/>
      <c r="I24" s="190"/>
      <c r="J24" s="190"/>
      <c r="K24" s="190"/>
      <c r="L24" s="190"/>
      <c r="M24" s="190"/>
      <c r="N24" s="190"/>
      <c r="O24" s="190"/>
      <c r="P24" s="190"/>
    </row>
    <row r="25" spans="1:16" ht="25.5">
      <c r="A25" s="189" t="s">
        <v>453</v>
      </c>
      <c r="B25" s="100" t="s">
        <v>613</v>
      </c>
      <c r="C25" s="190">
        <v>25000</v>
      </c>
      <c r="D25" s="155">
        <f t="shared" si="4"/>
        <v>25000</v>
      </c>
      <c r="E25" s="190">
        <f t="shared" si="5"/>
        <v>25000</v>
      </c>
      <c r="F25" s="190"/>
      <c r="G25" s="190"/>
      <c r="H25" s="190"/>
      <c r="I25" s="190"/>
      <c r="J25" s="190"/>
      <c r="K25" s="190"/>
      <c r="L25" s="190"/>
      <c r="M25" s="190"/>
      <c r="N25" s="190"/>
      <c r="O25" s="190"/>
      <c r="P25" s="190"/>
    </row>
    <row r="26" spans="1:16" ht="17.25" customHeight="1">
      <c r="A26" s="189" t="s">
        <v>455</v>
      </c>
      <c r="B26" s="100" t="s">
        <v>564</v>
      </c>
      <c r="C26" s="190">
        <v>14856</v>
      </c>
      <c r="D26" s="155">
        <f t="shared" si="4"/>
        <v>14856</v>
      </c>
      <c r="E26" s="190">
        <f t="shared" si="5"/>
        <v>14856</v>
      </c>
      <c r="F26" s="190"/>
      <c r="G26" s="190"/>
      <c r="H26" s="190"/>
      <c r="I26" s="190"/>
      <c r="J26" s="190"/>
      <c r="K26" s="190"/>
      <c r="L26" s="190"/>
      <c r="M26" s="190"/>
      <c r="N26" s="190"/>
      <c r="O26" s="190"/>
      <c r="P26" s="190"/>
    </row>
    <row r="27" spans="1:16" ht="17.25" customHeight="1">
      <c r="A27" s="189" t="s">
        <v>457</v>
      </c>
      <c r="B27" s="100" t="s">
        <v>801</v>
      </c>
      <c r="C27" s="190">
        <v>18500</v>
      </c>
      <c r="D27" s="155">
        <f t="shared" si="4"/>
        <v>18500</v>
      </c>
      <c r="E27" s="190">
        <f t="shared" si="5"/>
        <v>18500</v>
      </c>
      <c r="F27" s="190"/>
      <c r="G27" s="190"/>
      <c r="H27" s="190"/>
      <c r="I27" s="190"/>
      <c r="J27" s="190"/>
      <c r="K27" s="190"/>
      <c r="L27" s="190"/>
      <c r="M27" s="190"/>
      <c r="N27" s="190"/>
      <c r="O27" s="190"/>
      <c r="P27" s="190"/>
    </row>
    <row r="28" spans="1:16" ht="17.25" customHeight="1">
      <c r="A28" s="189" t="s">
        <v>586</v>
      </c>
      <c r="B28" s="100" t="s">
        <v>803</v>
      </c>
      <c r="C28" s="190">
        <v>65000</v>
      </c>
      <c r="D28" s="155">
        <f t="shared" si="4"/>
        <v>65000</v>
      </c>
      <c r="E28" s="190">
        <f t="shared" si="5"/>
        <v>65000</v>
      </c>
      <c r="F28" s="190"/>
      <c r="G28" s="190"/>
      <c r="H28" s="190"/>
      <c r="I28" s="190"/>
      <c r="J28" s="190"/>
      <c r="K28" s="190"/>
      <c r="L28" s="190"/>
      <c r="M28" s="190"/>
      <c r="N28" s="190"/>
      <c r="O28" s="190"/>
      <c r="P28" s="190"/>
    </row>
    <row r="29" spans="1:16" ht="25.5">
      <c r="A29" s="189" t="s">
        <v>588</v>
      </c>
      <c r="B29" s="100" t="s">
        <v>616</v>
      </c>
      <c r="C29" s="190">
        <v>4000</v>
      </c>
      <c r="D29" s="155">
        <f t="shared" si="4"/>
        <v>4000</v>
      </c>
      <c r="E29" s="190">
        <f t="shared" si="5"/>
        <v>4000</v>
      </c>
      <c r="F29" s="190"/>
      <c r="G29" s="190"/>
      <c r="H29" s="190"/>
      <c r="I29" s="190"/>
      <c r="J29" s="190"/>
      <c r="K29" s="190"/>
      <c r="L29" s="190"/>
      <c r="M29" s="190"/>
      <c r="N29" s="190"/>
      <c r="O29" s="190"/>
      <c r="P29" s="190"/>
    </row>
    <row r="30" spans="1:16" ht="17.25" customHeight="1">
      <c r="A30" s="189" t="s">
        <v>941</v>
      </c>
      <c r="B30" s="100" t="s">
        <v>381</v>
      </c>
      <c r="C30" s="190">
        <v>111716</v>
      </c>
      <c r="D30" s="155">
        <f t="shared" si="4"/>
        <v>111716</v>
      </c>
      <c r="E30" s="190">
        <f t="shared" si="5"/>
        <v>111716</v>
      </c>
      <c r="F30" s="190"/>
      <c r="G30" s="190"/>
      <c r="H30" s="190"/>
      <c r="I30" s="190"/>
      <c r="J30" s="190"/>
      <c r="K30" s="190"/>
      <c r="L30" s="190"/>
      <c r="M30" s="190"/>
      <c r="N30" s="190"/>
      <c r="O30" s="190"/>
      <c r="P30" s="190"/>
    </row>
    <row r="31" spans="1:16" ht="17.25" customHeight="1">
      <c r="A31" s="189" t="s">
        <v>684</v>
      </c>
      <c r="B31" s="100" t="s">
        <v>812</v>
      </c>
      <c r="C31" s="190">
        <v>4460</v>
      </c>
      <c r="D31" s="155">
        <f t="shared" si="4"/>
        <v>4460</v>
      </c>
      <c r="E31" s="190">
        <f t="shared" si="5"/>
        <v>4460</v>
      </c>
      <c r="F31" s="190"/>
      <c r="G31" s="190"/>
      <c r="H31" s="190"/>
      <c r="I31" s="190"/>
      <c r="J31" s="190"/>
      <c r="K31" s="190"/>
      <c r="L31" s="190"/>
      <c r="M31" s="190"/>
      <c r="N31" s="190"/>
      <c r="O31" s="190"/>
      <c r="P31" s="190"/>
    </row>
    <row r="32" spans="1:16" ht="17.25" customHeight="1">
      <c r="A32" s="189" t="s">
        <v>942</v>
      </c>
      <c r="B32" s="100" t="s">
        <v>627</v>
      </c>
      <c r="C32" s="190">
        <v>15000</v>
      </c>
      <c r="D32" s="155">
        <f t="shared" si="4"/>
        <v>15000</v>
      </c>
      <c r="E32" s="190">
        <f t="shared" si="5"/>
        <v>15000</v>
      </c>
      <c r="F32" s="190"/>
      <c r="G32" s="190"/>
      <c r="H32" s="190"/>
      <c r="I32" s="190"/>
      <c r="J32" s="190"/>
      <c r="K32" s="190"/>
      <c r="L32" s="190"/>
      <c r="M32" s="190"/>
      <c r="N32" s="190"/>
      <c r="O32" s="190"/>
      <c r="P32" s="190"/>
    </row>
    <row r="33" spans="1:16" ht="17.25" customHeight="1">
      <c r="A33" s="39" t="s">
        <v>12</v>
      </c>
      <c r="B33" s="38" t="s">
        <v>26</v>
      </c>
      <c r="C33" s="153">
        <f t="shared" ref="C33:P33" si="6">C34+C166+C174+C176+C180+C192+C175+C179</f>
        <v>1641206.0175240249</v>
      </c>
      <c r="D33" s="153">
        <f t="shared" si="6"/>
        <v>1641206.0175240249</v>
      </c>
      <c r="E33" s="153">
        <f t="shared" si="6"/>
        <v>0</v>
      </c>
      <c r="F33" s="153">
        <f t="shared" si="6"/>
        <v>1641206.0175240249</v>
      </c>
      <c r="G33" s="153">
        <f t="shared" si="6"/>
        <v>0</v>
      </c>
      <c r="H33" s="153">
        <f t="shared" si="6"/>
        <v>0</v>
      </c>
      <c r="I33" s="153">
        <f t="shared" si="6"/>
        <v>0</v>
      </c>
      <c r="J33" s="153">
        <f t="shared" si="6"/>
        <v>0</v>
      </c>
      <c r="K33" s="153">
        <f t="shared" si="6"/>
        <v>0</v>
      </c>
      <c r="L33" s="153">
        <f t="shared" si="6"/>
        <v>0</v>
      </c>
      <c r="M33" s="153">
        <f t="shared" si="6"/>
        <v>0</v>
      </c>
      <c r="N33" s="153">
        <f t="shared" si="6"/>
        <v>0</v>
      </c>
      <c r="O33" s="153">
        <f t="shared" si="6"/>
        <v>0</v>
      </c>
      <c r="P33" s="153">
        <f t="shared" si="6"/>
        <v>0</v>
      </c>
    </row>
    <row r="34" spans="1:16" ht="17.25" customHeight="1">
      <c r="A34" s="52" t="s">
        <v>324</v>
      </c>
      <c r="B34" s="42" t="s">
        <v>427</v>
      </c>
      <c r="C34" s="154">
        <f>C35+C38+C41+C44+C48+C51+C57+C62+C66+C70+C73+C77+C80+C84+C87+C91+C95+C96+C97+C98+C99+C100+C103+C107+C108+C109+C110+C113+C114+C117+C118+C122+C123+C165+C126+C127+C128+C129+C130+C131+C132+C135+C136+C137+C138+C139+C140+C141+C144+C147+C160+C164</f>
        <v>1509498.0175240249</v>
      </c>
      <c r="D34" s="154">
        <f t="shared" ref="D34:P34" si="7">D35+D38+D41+D44+D48+D51+D57+D62+D66+D70+D73+D77+D80+D84+D87+D91+D95+D96+D97+D98+D99+D100+D103+D107+D108+D109+D110+D113+D114+D117+D118+D122+D123+D165+D126+D127+D128+D129+D130+D131+D132+D135+D136+D137+D138+D139+D140+D141+D144+D147+D160+D164</f>
        <v>1509498.0175240249</v>
      </c>
      <c r="E34" s="154">
        <f t="shared" si="7"/>
        <v>0</v>
      </c>
      <c r="F34" s="154">
        <f t="shared" si="7"/>
        <v>1509498.0175240249</v>
      </c>
      <c r="G34" s="154">
        <f t="shared" si="7"/>
        <v>0</v>
      </c>
      <c r="H34" s="154">
        <f t="shared" si="7"/>
        <v>0</v>
      </c>
      <c r="I34" s="154">
        <f t="shared" si="7"/>
        <v>0</v>
      </c>
      <c r="J34" s="154">
        <f t="shared" si="7"/>
        <v>0</v>
      </c>
      <c r="K34" s="154">
        <f t="shared" si="7"/>
        <v>0</v>
      </c>
      <c r="L34" s="154">
        <f t="shared" si="7"/>
        <v>0</v>
      </c>
      <c r="M34" s="154">
        <f t="shared" si="7"/>
        <v>0</v>
      </c>
      <c r="N34" s="154">
        <f t="shared" si="7"/>
        <v>0</v>
      </c>
      <c r="O34" s="154">
        <f t="shared" si="7"/>
        <v>0</v>
      </c>
      <c r="P34" s="154">
        <f t="shared" si="7"/>
        <v>0</v>
      </c>
    </row>
    <row r="35" spans="1:16" ht="17.25" customHeight="1">
      <c r="A35" s="191" t="s">
        <v>106</v>
      </c>
      <c r="B35" s="43" t="s">
        <v>429</v>
      </c>
      <c r="C35" s="155">
        <f>C36+C37</f>
        <v>159904.01752402488</v>
      </c>
      <c r="D35" s="155">
        <f t="shared" ref="D35:D98" si="8">E35+F35+G35+H35+I35+J35+K35+L35+O35+P35</f>
        <v>159904.01752402488</v>
      </c>
      <c r="E35" s="155">
        <f t="shared" ref="E35:P35" si="9">E36+E37</f>
        <v>0</v>
      </c>
      <c r="F35" s="155">
        <f>C35</f>
        <v>159904.01752402488</v>
      </c>
      <c r="G35" s="155">
        <f t="shared" si="9"/>
        <v>0</v>
      </c>
      <c r="H35" s="155">
        <f t="shared" si="9"/>
        <v>0</v>
      </c>
      <c r="I35" s="155">
        <f t="shared" si="9"/>
        <v>0</v>
      </c>
      <c r="J35" s="155">
        <f t="shared" si="9"/>
        <v>0</v>
      </c>
      <c r="K35" s="155">
        <f t="shared" si="9"/>
        <v>0</v>
      </c>
      <c r="L35" s="155">
        <f t="shared" si="9"/>
        <v>0</v>
      </c>
      <c r="M35" s="155">
        <f t="shared" si="9"/>
        <v>0</v>
      </c>
      <c r="N35" s="155">
        <f t="shared" si="9"/>
        <v>0</v>
      </c>
      <c r="O35" s="155">
        <f t="shared" si="9"/>
        <v>0</v>
      </c>
      <c r="P35" s="155">
        <f t="shared" si="9"/>
        <v>0</v>
      </c>
    </row>
    <row r="36" spans="1:16" ht="17.25" hidden="1" customHeight="1" outlineLevel="1">
      <c r="A36" s="191" t="s">
        <v>47</v>
      </c>
      <c r="B36" s="43" t="s">
        <v>430</v>
      </c>
      <c r="C36" s="155">
        <v>69432</v>
      </c>
      <c r="D36" s="155">
        <f t="shared" si="8"/>
        <v>69432</v>
      </c>
      <c r="E36" s="155"/>
      <c r="F36" s="155">
        <f t="shared" ref="F36:F99" si="10">C36</f>
        <v>69432</v>
      </c>
      <c r="G36" s="155"/>
      <c r="H36" s="155"/>
      <c r="I36" s="155"/>
      <c r="J36" s="155"/>
      <c r="K36" s="155"/>
      <c r="L36" s="155"/>
      <c r="M36" s="155"/>
      <c r="N36" s="155"/>
      <c r="O36" s="155"/>
      <c r="P36" s="155"/>
    </row>
    <row r="37" spans="1:16" ht="17.25" hidden="1" customHeight="1" outlineLevel="1">
      <c r="A37" s="191" t="s">
        <v>47</v>
      </c>
      <c r="B37" s="43" t="s">
        <v>943</v>
      </c>
      <c r="C37" s="155">
        <v>90472.017524024879</v>
      </c>
      <c r="D37" s="155">
        <f t="shared" si="8"/>
        <v>90472.017524024879</v>
      </c>
      <c r="E37" s="155"/>
      <c r="F37" s="155">
        <f t="shared" si="10"/>
        <v>90472.017524024879</v>
      </c>
      <c r="G37" s="155"/>
      <c r="H37" s="155"/>
      <c r="I37" s="155"/>
      <c r="J37" s="155"/>
      <c r="K37" s="155"/>
      <c r="L37" s="155"/>
      <c r="M37" s="155"/>
      <c r="N37" s="155"/>
      <c r="O37" s="155"/>
      <c r="P37" s="155"/>
    </row>
    <row r="38" spans="1:16" ht="17.25" customHeight="1" collapsed="1">
      <c r="A38" s="48" t="s">
        <v>107</v>
      </c>
      <c r="B38" s="47" t="s">
        <v>431</v>
      </c>
      <c r="C38" s="155">
        <f>C39+C40</f>
        <v>28053</v>
      </c>
      <c r="D38" s="155">
        <f t="shared" si="8"/>
        <v>28053</v>
      </c>
      <c r="E38" s="155">
        <f t="shared" ref="E38:P38" si="11">E39+E40</f>
        <v>0</v>
      </c>
      <c r="F38" s="155">
        <f t="shared" si="10"/>
        <v>28053</v>
      </c>
      <c r="G38" s="155">
        <f t="shared" si="11"/>
        <v>0</v>
      </c>
      <c r="H38" s="155">
        <f t="shared" si="11"/>
        <v>0</v>
      </c>
      <c r="I38" s="155">
        <f t="shared" si="11"/>
        <v>0</v>
      </c>
      <c r="J38" s="155">
        <f t="shared" si="11"/>
        <v>0</v>
      </c>
      <c r="K38" s="155">
        <f t="shared" si="11"/>
        <v>0</v>
      </c>
      <c r="L38" s="155">
        <f t="shared" si="11"/>
        <v>0</v>
      </c>
      <c r="M38" s="155">
        <f t="shared" si="11"/>
        <v>0</v>
      </c>
      <c r="N38" s="155">
        <f t="shared" si="11"/>
        <v>0</v>
      </c>
      <c r="O38" s="155">
        <f t="shared" si="11"/>
        <v>0</v>
      </c>
      <c r="P38" s="155">
        <f t="shared" si="11"/>
        <v>0</v>
      </c>
    </row>
    <row r="39" spans="1:16" ht="17.25" hidden="1" customHeight="1" outlineLevel="1">
      <c r="A39" s="191" t="s">
        <v>47</v>
      </c>
      <c r="B39" s="43" t="s">
        <v>430</v>
      </c>
      <c r="C39" s="155">
        <v>5306</v>
      </c>
      <c r="D39" s="155">
        <f t="shared" si="8"/>
        <v>5306</v>
      </c>
      <c r="E39" s="155"/>
      <c r="F39" s="155">
        <f t="shared" si="10"/>
        <v>5306</v>
      </c>
      <c r="G39" s="155"/>
      <c r="H39" s="155"/>
      <c r="I39" s="155"/>
      <c r="J39" s="155"/>
      <c r="K39" s="155"/>
      <c r="L39" s="155"/>
      <c r="M39" s="155"/>
      <c r="N39" s="155"/>
      <c r="O39" s="155"/>
      <c r="P39" s="155"/>
    </row>
    <row r="40" spans="1:16" ht="17.25" hidden="1" customHeight="1" outlineLevel="1">
      <c r="A40" s="191" t="s">
        <v>47</v>
      </c>
      <c r="B40" s="43" t="s">
        <v>944</v>
      </c>
      <c r="C40" s="155">
        <v>22747</v>
      </c>
      <c r="D40" s="155">
        <f t="shared" si="8"/>
        <v>22747</v>
      </c>
      <c r="E40" s="155"/>
      <c r="F40" s="155">
        <f t="shared" si="10"/>
        <v>22747</v>
      </c>
      <c r="G40" s="155"/>
      <c r="H40" s="155"/>
      <c r="I40" s="155"/>
      <c r="J40" s="155"/>
      <c r="K40" s="155"/>
      <c r="L40" s="155"/>
      <c r="M40" s="155"/>
      <c r="N40" s="155"/>
      <c r="O40" s="155"/>
      <c r="P40" s="155"/>
    </row>
    <row r="41" spans="1:16" ht="17.25" customHeight="1" collapsed="1">
      <c r="A41" s="48" t="s">
        <v>108</v>
      </c>
      <c r="B41" s="46" t="s">
        <v>432</v>
      </c>
      <c r="C41" s="155">
        <f>C42+C43</f>
        <v>5651</v>
      </c>
      <c r="D41" s="155">
        <f t="shared" si="8"/>
        <v>5651</v>
      </c>
      <c r="E41" s="155">
        <f t="shared" ref="E41:P41" si="12">E42+E43</f>
        <v>0</v>
      </c>
      <c r="F41" s="155">
        <f t="shared" si="10"/>
        <v>5651</v>
      </c>
      <c r="G41" s="155">
        <f t="shared" si="12"/>
        <v>0</v>
      </c>
      <c r="H41" s="155">
        <f t="shared" si="12"/>
        <v>0</v>
      </c>
      <c r="I41" s="155">
        <f t="shared" si="12"/>
        <v>0</v>
      </c>
      <c r="J41" s="155">
        <f t="shared" si="12"/>
        <v>0</v>
      </c>
      <c r="K41" s="155">
        <f t="shared" si="12"/>
        <v>0</v>
      </c>
      <c r="L41" s="155">
        <f t="shared" si="12"/>
        <v>0</v>
      </c>
      <c r="M41" s="155">
        <f t="shared" si="12"/>
        <v>0</v>
      </c>
      <c r="N41" s="155">
        <f t="shared" si="12"/>
        <v>0</v>
      </c>
      <c r="O41" s="155">
        <f t="shared" si="12"/>
        <v>0</v>
      </c>
      <c r="P41" s="155">
        <f t="shared" si="12"/>
        <v>0</v>
      </c>
    </row>
    <row r="42" spans="1:16" ht="17.25" hidden="1" customHeight="1" outlineLevel="1">
      <c r="A42" s="191" t="s">
        <v>47</v>
      </c>
      <c r="B42" s="43" t="s">
        <v>430</v>
      </c>
      <c r="C42" s="155">
        <v>5058</v>
      </c>
      <c r="D42" s="155">
        <f t="shared" si="8"/>
        <v>5058</v>
      </c>
      <c r="E42" s="155"/>
      <c r="F42" s="155">
        <f t="shared" si="10"/>
        <v>5058</v>
      </c>
      <c r="G42" s="155"/>
      <c r="H42" s="155"/>
      <c r="I42" s="155"/>
      <c r="J42" s="155"/>
      <c r="K42" s="155"/>
      <c r="L42" s="155"/>
      <c r="M42" s="155"/>
      <c r="N42" s="155"/>
      <c r="O42" s="155"/>
      <c r="P42" s="155"/>
    </row>
    <row r="43" spans="1:16" ht="17.25" hidden="1" customHeight="1" outlineLevel="1">
      <c r="A43" s="191" t="s">
        <v>47</v>
      </c>
      <c r="B43" s="43" t="s">
        <v>945</v>
      </c>
      <c r="C43" s="155">
        <v>593</v>
      </c>
      <c r="D43" s="155">
        <f t="shared" si="8"/>
        <v>593</v>
      </c>
      <c r="E43" s="155"/>
      <c r="F43" s="155">
        <f t="shared" si="10"/>
        <v>593</v>
      </c>
      <c r="G43" s="155"/>
      <c r="H43" s="155"/>
      <c r="I43" s="155"/>
      <c r="J43" s="155"/>
      <c r="K43" s="155"/>
      <c r="L43" s="155"/>
      <c r="M43" s="155"/>
      <c r="N43" s="155"/>
      <c r="O43" s="155"/>
      <c r="P43" s="155"/>
    </row>
    <row r="44" spans="1:16" ht="17.25" customHeight="1" collapsed="1">
      <c r="A44" s="48" t="s">
        <v>110</v>
      </c>
      <c r="B44" s="46" t="s">
        <v>433</v>
      </c>
      <c r="C44" s="155">
        <f>C45+C46+C47</f>
        <v>30856</v>
      </c>
      <c r="D44" s="155">
        <f t="shared" si="8"/>
        <v>30856</v>
      </c>
      <c r="E44" s="155">
        <f t="shared" ref="E44:P44" si="13">E45+E46+E47</f>
        <v>0</v>
      </c>
      <c r="F44" s="155">
        <f t="shared" si="10"/>
        <v>30856</v>
      </c>
      <c r="G44" s="155">
        <f t="shared" si="13"/>
        <v>0</v>
      </c>
      <c r="H44" s="155">
        <f t="shared" si="13"/>
        <v>0</v>
      </c>
      <c r="I44" s="155">
        <f t="shared" si="13"/>
        <v>0</v>
      </c>
      <c r="J44" s="155">
        <f t="shared" si="13"/>
        <v>0</v>
      </c>
      <c r="K44" s="155">
        <f t="shared" si="13"/>
        <v>0</v>
      </c>
      <c r="L44" s="155">
        <f t="shared" si="13"/>
        <v>0</v>
      </c>
      <c r="M44" s="155">
        <f t="shared" si="13"/>
        <v>0</v>
      </c>
      <c r="N44" s="155">
        <f t="shared" si="13"/>
        <v>0</v>
      </c>
      <c r="O44" s="155">
        <f t="shared" si="13"/>
        <v>0</v>
      </c>
      <c r="P44" s="155">
        <f t="shared" si="13"/>
        <v>0</v>
      </c>
    </row>
    <row r="45" spans="1:16" ht="17.25" hidden="1" customHeight="1" outlineLevel="1">
      <c r="A45" s="191" t="s">
        <v>47</v>
      </c>
      <c r="B45" s="43" t="s">
        <v>430</v>
      </c>
      <c r="C45" s="155">
        <v>6559</v>
      </c>
      <c r="D45" s="155">
        <f t="shared" si="8"/>
        <v>6559</v>
      </c>
      <c r="E45" s="155"/>
      <c r="F45" s="155">
        <f t="shared" si="10"/>
        <v>6559</v>
      </c>
      <c r="G45" s="155"/>
      <c r="H45" s="155"/>
      <c r="I45" s="155"/>
      <c r="J45" s="155"/>
      <c r="K45" s="155"/>
      <c r="L45" s="155"/>
      <c r="M45" s="155"/>
      <c r="N45" s="155"/>
      <c r="O45" s="155"/>
      <c r="P45" s="155"/>
    </row>
    <row r="46" spans="1:16" ht="17.25" hidden="1" customHeight="1" outlineLevel="1">
      <c r="A46" s="191" t="s">
        <v>47</v>
      </c>
      <c r="B46" s="43" t="s">
        <v>945</v>
      </c>
      <c r="C46" s="155">
        <v>20357</v>
      </c>
      <c r="D46" s="155">
        <f t="shared" si="8"/>
        <v>20357</v>
      </c>
      <c r="E46" s="155"/>
      <c r="F46" s="155">
        <f t="shared" si="10"/>
        <v>20357</v>
      </c>
      <c r="G46" s="155"/>
      <c r="H46" s="155"/>
      <c r="I46" s="155"/>
      <c r="J46" s="155"/>
      <c r="K46" s="155"/>
      <c r="L46" s="155"/>
      <c r="M46" s="155"/>
      <c r="N46" s="155"/>
      <c r="O46" s="155"/>
      <c r="P46" s="155"/>
    </row>
    <row r="47" spans="1:16" ht="17.25" hidden="1" customHeight="1" outlineLevel="1">
      <c r="A47" s="191" t="s">
        <v>47</v>
      </c>
      <c r="B47" s="43" t="s">
        <v>946</v>
      </c>
      <c r="C47" s="155">
        <v>3940</v>
      </c>
      <c r="D47" s="155">
        <f t="shared" si="8"/>
        <v>3940</v>
      </c>
      <c r="E47" s="155"/>
      <c r="F47" s="155">
        <f t="shared" si="10"/>
        <v>3940</v>
      </c>
      <c r="G47" s="155"/>
      <c r="H47" s="155"/>
      <c r="I47" s="155"/>
      <c r="J47" s="155"/>
      <c r="K47" s="155"/>
      <c r="L47" s="155"/>
      <c r="M47" s="155"/>
      <c r="N47" s="155"/>
      <c r="O47" s="155"/>
      <c r="P47" s="155"/>
    </row>
    <row r="48" spans="1:16" ht="17.25" customHeight="1" collapsed="1">
      <c r="A48" s="48" t="s">
        <v>112</v>
      </c>
      <c r="B48" s="43" t="s">
        <v>434</v>
      </c>
      <c r="C48" s="155">
        <f>C49+C50</f>
        <v>8845</v>
      </c>
      <c r="D48" s="155">
        <f t="shared" si="8"/>
        <v>8845</v>
      </c>
      <c r="E48" s="155">
        <f t="shared" ref="E48:P48" si="14">E49+E50</f>
        <v>0</v>
      </c>
      <c r="F48" s="155">
        <f t="shared" si="10"/>
        <v>8845</v>
      </c>
      <c r="G48" s="155">
        <f t="shared" si="14"/>
        <v>0</v>
      </c>
      <c r="H48" s="155">
        <f t="shared" si="14"/>
        <v>0</v>
      </c>
      <c r="I48" s="155">
        <f t="shared" si="14"/>
        <v>0</v>
      </c>
      <c r="J48" s="155">
        <f t="shared" si="14"/>
        <v>0</v>
      </c>
      <c r="K48" s="155">
        <f t="shared" si="14"/>
        <v>0</v>
      </c>
      <c r="L48" s="155">
        <f t="shared" si="14"/>
        <v>0</v>
      </c>
      <c r="M48" s="155">
        <f t="shared" si="14"/>
        <v>0</v>
      </c>
      <c r="N48" s="155">
        <f t="shared" si="14"/>
        <v>0</v>
      </c>
      <c r="O48" s="155">
        <f t="shared" si="14"/>
        <v>0</v>
      </c>
      <c r="P48" s="155">
        <f t="shared" si="14"/>
        <v>0</v>
      </c>
    </row>
    <row r="49" spans="1:16" ht="17.25" hidden="1" customHeight="1" outlineLevel="1">
      <c r="A49" s="191" t="s">
        <v>47</v>
      </c>
      <c r="B49" s="43" t="s">
        <v>430</v>
      </c>
      <c r="C49" s="155">
        <v>5308</v>
      </c>
      <c r="D49" s="155">
        <f t="shared" si="8"/>
        <v>5308</v>
      </c>
      <c r="E49" s="155"/>
      <c r="F49" s="155">
        <f t="shared" si="10"/>
        <v>5308</v>
      </c>
      <c r="G49" s="155"/>
      <c r="H49" s="155"/>
      <c r="I49" s="155"/>
      <c r="J49" s="155"/>
      <c r="K49" s="155"/>
      <c r="L49" s="155"/>
      <c r="M49" s="155"/>
      <c r="N49" s="155"/>
      <c r="O49" s="155"/>
      <c r="P49" s="155"/>
    </row>
    <row r="50" spans="1:16" ht="17.25" hidden="1" customHeight="1" outlineLevel="1">
      <c r="A50" s="191" t="s">
        <v>47</v>
      </c>
      <c r="B50" s="43" t="s">
        <v>945</v>
      </c>
      <c r="C50" s="155">
        <v>3537</v>
      </c>
      <c r="D50" s="155">
        <f t="shared" si="8"/>
        <v>3537</v>
      </c>
      <c r="E50" s="155"/>
      <c r="F50" s="155">
        <f t="shared" si="10"/>
        <v>3537</v>
      </c>
      <c r="G50" s="155"/>
      <c r="H50" s="155"/>
      <c r="I50" s="155"/>
      <c r="J50" s="155"/>
      <c r="K50" s="155"/>
      <c r="L50" s="155"/>
      <c r="M50" s="155"/>
      <c r="N50" s="155"/>
      <c r="O50" s="155"/>
      <c r="P50" s="155"/>
    </row>
    <row r="51" spans="1:16" ht="17.25" customHeight="1" collapsed="1">
      <c r="A51" s="48" t="s">
        <v>114</v>
      </c>
      <c r="B51" s="46" t="s">
        <v>436</v>
      </c>
      <c r="C51" s="155">
        <f>C52+C55+C56</f>
        <v>346306.7</v>
      </c>
      <c r="D51" s="155">
        <f t="shared" si="8"/>
        <v>346306.7</v>
      </c>
      <c r="E51" s="155">
        <f t="shared" ref="E51:P51" si="15">E52+E55+E56</f>
        <v>0</v>
      </c>
      <c r="F51" s="155">
        <f t="shared" si="10"/>
        <v>346306.7</v>
      </c>
      <c r="G51" s="155">
        <f t="shared" si="15"/>
        <v>0</v>
      </c>
      <c r="H51" s="155">
        <f t="shared" si="15"/>
        <v>0</v>
      </c>
      <c r="I51" s="155">
        <f t="shared" si="15"/>
        <v>0</v>
      </c>
      <c r="J51" s="155">
        <f t="shared" si="15"/>
        <v>0</v>
      </c>
      <c r="K51" s="155">
        <f t="shared" si="15"/>
        <v>0</v>
      </c>
      <c r="L51" s="155">
        <f t="shared" si="15"/>
        <v>0</v>
      </c>
      <c r="M51" s="155">
        <f t="shared" si="15"/>
        <v>0</v>
      </c>
      <c r="N51" s="155">
        <f t="shared" si="15"/>
        <v>0</v>
      </c>
      <c r="O51" s="155">
        <f t="shared" si="15"/>
        <v>0</v>
      </c>
      <c r="P51" s="155">
        <f t="shared" si="15"/>
        <v>0</v>
      </c>
    </row>
    <row r="52" spans="1:16" ht="17.25" hidden="1" customHeight="1" outlineLevel="1">
      <c r="A52" s="44" t="s">
        <v>167</v>
      </c>
      <c r="B52" s="46" t="s">
        <v>437</v>
      </c>
      <c r="C52" s="155">
        <f>C53+C54</f>
        <v>321855</v>
      </c>
      <c r="D52" s="155">
        <f t="shared" si="8"/>
        <v>321855</v>
      </c>
      <c r="E52" s="155">
        <f t="shared" ref="E52:P52" si="16">E53+E54</f>
        <v>0</v>
      </c>
      <c r="F52" s="155">
        <f t="shared" si="10"/>
        <v>321855</v>
      </c>
      <c r="G52" s="155">
        <f t="shared" si="16"/>
        <v>0</v>
      </c>
      <c r="H52" s="155">
        <f t="shared" si="16"/>
        <v>0</v>
      </c>
      <c r="I52" s="155">
        <f t="shared" si="16"/>
        <v>0</v>
      </c>
      <c r="J52" s="155">
        <f t="shared" si="16"/>
        <v>0</v>
      </c>
      <c r="K52" s="155">
        <f t="shared" si="16"/>
        <v>0</v>
      </c>
      <c r="L52" s="155">
        <f t="shared" si="16"/>
        <v>0</v>
      </c>
      <c r="M52" s="155">
        <f t="shared" si="16"/>
        <v>0</v>
      </c>
      <c r="N52" s="155">
        <f t="shared" si="16"/>
        <v>0</v>
      </c>
      <c r="O52" s="155">
        <f t="shared" si="16"/>
        <v>0</v>
      </c>
      <c r="P52" s="155">
        <f t="shared" si="16"/>
        <v>0</v>
      </c>
    </row>
    <row r="53" spans="1:16" ht="17.25" hidden="1" customHeight="1" outlineLevel="1">
      <c r="A53" s="191" t="s">
        <v>47</v>
      </c>
      <c r="B53" s="43" t="s">
        <v>430</v>
      </c>
      <c r="C53" s="155">
        <v>7325</v>
      </c>
      <c r="D53" s="155">
        <f t="shared" si="8"/>
        <v>7325</v>
      </c>
      <c r="E53" s="155"/>
      <c r="F53" s="155">
        <f t="shared" si="10"/>
        <v>7325</v>
      </c>
      <c r="G53" s="155"/>
      <c r="H53" s="155"/>
      <c r="I53" s="155"/>
      <c r="J53" s="155"/>
      <c r="K53" s="155"/>
      <c r="L53" s="155"/>
      <c r="M53" s="155"/>
      <c r="N53" s="155"/>
      <c r="O53" s="155"/>
      <c r="P53" s="155"/>
    </row>
    <row r="54" spans="1:16" ht="17.25" hidden="1" customHeight="1" outlineLevel="1">
      <c r="A54" s="191" t="s">
        <v>47</v>
      </c>
      <c r="B54" s="192" t="s">
        <v>947</v>
      </c>
      <c r="C54" s="155">
        <v>314530</v>
      </c>
      <c r="D54" s="155">
        <f t="shared" si="8"/>
        <v>314530</v>
      </c>
      <c r="E54" s="155"/>
      <c r="F54" s="155">
        <f t="shared" si="10"/>
        <v>314530</v>
      </c>
      <c r="G54" s="155"/>
      <c r="H54" s="155"/>
      <c r="I54" s="155"/>
      <c r="J54" s="155"/>
      <c r="K54" s="155"/>
      <c r="L54" s="155"/>
      <c r="M54" s="155"/>
      <c r="N54" s="155"/>
      <c r="O54" s="155"/>
      <c r="P54" s="155"/>
    </row>
    <row r="55" spans="1:16" ht="24.75" hidden="1" customHeight="1" outlineLevel="1" collapsed="1">
      <c r="A55" s="44" t="s">
        <v>168</v>
      </c>
      <c r="B55" s="46" t="s">
        <v>948</v>
      </c>
      <c r="C55" s="155">
        <v>21791.350000000035</v>
      </c>
      <c r="D55" s="155">
        <f t="shared" si="8"/>
        <v>21791.350000000035</v>
      </c>
      <c r="E55" s="155"/>
      <c r="F55" s="155">
        <f t="shared" si="10"/>
        <v>21791.350000000035</v>
      </c>
      <c r="G55" s="155"/>
      <c r="H55" s="155"/>
      <c r="I55" s="155"/>
      <c r="J55" s="155"/>
      <c r="K55" s="155"/>
      <c r="L55" s="155"/>
      <c r="M55" s="155"/>
      <c r="N55" s="155"/>
      <c r="O55" s="155"/>
      <c r="P55" s="155"/>
    </row>
    <row r="56" spans="1:16" ht="27.75" hidden="1" customHeight="1" outlineLevel="1">
      <c r="A56" s="44" t="s">
        <v>247</v>
      </c>
      <c r="B56" s="46" t="s">
        <v>949</v>
      </c>
      <c r="C56" s="155">
        <v>2660.35</v>
      </c>
      <c r="D56" s="155">
        <f t="shared" si="8"/>
        <v>2660.35</v>
      </c>
      <c r="E56" s="155"/>
      <c r="F56" s="155">
        <f t="shared" si="10"/>
        <v>2660.35</v>
      </c>
      <c r="G56" s="155"/>
      <c r="H56" s="155"/>
      <c r="I56" s="155"/>
      <c r="J56" s="155"/>
      <c r="K56" s="155"/>
      <c r="L56" s="155"/>
      <c r="M56" s="155"/>
      <c r="N56" s="155"/>
      <c r="O56" s="155"/>
      <c r="P56" s="155"/>
    </row>
    <row r="57" spans="1:16" ht="17.25" customHeight="1" collapsed="1">
      <c r="A57" s="48" t="s">
        <v>116</v>
      </c>
      <c r="B57" s="46" t="s">
        <v>402</v>
      </c>
      <c r="C57" s="155">
        <f>C58+C59+C61+C60</f>
        <v>306519</v>
      </c>
      <c r="D57" s="155">
        <f t="shared" si="8"/>
        <v>306519</v>
      </c>
      <c r="E57" s="155">
        <f t="shared" ref="E57:P57" si="17">E58+E59+E61+E60</f>
        <v>0</v>
      </c>
      <c r="F57" s="155">
        <f t="shared" si="10"/>
        <v>306519</v>
      </c>
      <c r="G57" s="155">
        <f t="shared" si="17"/>
        <v>0</v>
      </c>
      <c r="H57" s="155">
        <f t="shared" si="17"/>
        <v>0</v>
      </c>
      <c r="I57" s="155">
        <f t="shared" si="17"/>
        <v>0</v>
      </c>
      <c r="J57" s="155">
        <f t="shared" si="17"/>
        <v>0</v>
      </c>
      <c r="K57" s="155">
        <f t="shared" si="17"/>
        <v>0</v>
      </c>
      <c r="L57" s="155">
        <f t="shared" si="17"/>
        <v>0</v>
      </c>
      <c r="M57" s="155">
        <f t="shared" si="17"/>
        <v>0</v>
      </c>
      <c r="N57" s="155">
        <f t="shared" si="17"/>
        <v>0</v>
      </c>
      <c r="O57" s="155">
        <f t="shared" si="17"/>
        <v>0</v>
      </c>
      <c r="P57" s="155">
        <f t="shared" si="17"/>
        <v>0</v>
      </c>
    </row>
    <row r="58" spans="1:16" ht="17.25" hidden="1" customHeight="1" outlineLevel="1">
      <c r="A58" s="191" t="s">
        <v>47</v>
      </c>
      <c r="B58" s="43" t="s">
        <v>430</v>
      </c>
      <c r="C58" s="155">
        <v>8510</v>
      </c>
      <c r="D58" s="155">
        <f t="shared" si="8"/>
        <v>8510</v>
      </c>
      <c r="E58" s="155"/>
      <c r="F58" s="155">
        <f t="shared" si="10"/>
        <v>8510</v>
      </c>
      <c r="G58" s="155"/>
      <c r="H58" s="155"/>
      <c r="I58" s="155"/>
      <c r="J58" s="155"/>
      <c r="K58" s="155"/>
      <c r="L58" s="155"/>
      <c r="M58" s="155"/>
      <c r="N58" s="155"/>
      <c r="O58" s="155"/>
      <c r="P58" s="155"/>
    </row>
    <row r="59" spans="1:16" ht="17.25" hidden="1" customHeight="1" outlineLevel="1">
      <c r="A59" s="191" t="s">
        <v>47</v>
      </c>
      <c r="B59" s="43" t="s">
        <v>950</v>
      </c>
      <c r="C59" s="155">
        <v>293057</v>
      </c>
      <c r="D59" s="155">
        <f t="shared" si="8"/>
        <v>293057</v>
      </c>
      <c r="E59" s="155"/>
      <c r="F59" s="155">
        <f t="shared" si="10"/>
        <v>293057</v>
      </c>
      <c r="G59" s="155"/>
      <c r="H59" s="155"/>
      <c r="I59" s="155"/>
      <c r="J59" s="155"/>
      <c r="K59" s="155"/>
      <c r="L59" s="155"/>
      <c r="M59" s="155"/>
      <c r="N59" s="155"/>
      <c r="O59" s="155"/>
      <c r="P59" s="155"/>
    </row>
    <row r="60" spans="1:16" ht="17.25" hidden="1" customHeight="1" outlineLevel="1">
      <c r="A60" s="191" t="s">
        <v>47</v>
      </c>
      <c r="B60" s="43" t="s">
        <v>123</v>
      </c>
      <c r="C60" s="155">
        <v>3072</v>
      </c>
      <c r="D60" s="155">
        <f t="shared" si="8"/>
        <v>3072</v>
      </c>
      <c r="E60" s="155"/>
      <c r="F60" s="155">
        <f t="shared" si="10"/>
        <v>3072</v>
      </c>
      <c r="G60" s="155"/>
      <c r="H60" s="155"/>
      <c r="I60" s="155"/>
      <c r="J60" s="155"/>
      <c r="K60" s="155"/>
      <c r="L60" s="155"/>
      <c r="M60" s="155"/>
      <c r="N60" s="155"/>
      <c r="O60" s="155"/>
      <c r="P60" s="155"/>
    </row>
    <row r="61" spans="1:16" ht="17.25" hidden="1" customHeight="1" outlineLevel="1">
      <c r="A61" s="191" t="s">
        <v>47</v>
      </c>
      <c r="B61" s="43" t="s">
        <v>947</v>
      </c>
      <c r="C61" s="155">
        <v>1880</v>
      </c>
      <c r="D61" s="155">
        <f t="shared" si="8"/>
        <v>1880</v>
      </c>
      <c r="E61" s="155"/>
      <c r="F61" s="155">
        <f t="shared" si="10"/>
        <v>1880</v>
      </c>
      <c r="G61" s="155"/>
      <c r="H61" s="155"/>
      <c r="I61" s="155"/>
      <c r="J61" s="155"/>
      <c r="K61" s="155"/>
      <c r="L61" s="155"/>
      <c r="M61" s="155"/>
      <c r="N61" s="155"/>
      <c r="O61" s="155"/>
      <c r="P61" s="155"/>
    </row>
    <row r="62" spans="1:16" ht="17.25" customHeight="1" collapsed="1">
      <c r="A62" s="48" t="s">
        <v>118</v>
      </c>
      <c r="B62" s="46" t="s">
        <v>443</v>
      </c>
      <c r="C62" s="155">
        <f>C63+C64+C65</f>
        <v>39207</v>
      </c>
      <c r="D62" s="155">
        <f t="shared" si="8"/>
        <v>39207</v>
      </c>
      <c r="E62" s="155">
        <f t="shared" ref="E62:P62" si="18">E63+E64+E65</f>
        <v>0</v>
      </c>
      <c r="F62" s="155">
        <f t="shared" si="10"/>
        <v>39207</v>
      </c>
      <c r="G62" s="155">
        <f t="shared" si="18"/>
        <v>0</v>
      </c>
      <c r="H62" s="155">
        <f t="shared" si="18"/>
        <v>0</v>
      </c>
      <c r="I62" s="155">
        <f t="shared" si="18"/>
        <v>0</v>
      </c>
      <c r="J62" s="155">
        <f t="shared" si="18"/>
        <v>0</v>
      </c>
      <c r="K62" s="155">
        <f t="shared" si="18"/>
        <v>0</v>
      </c>
      <c r="L62" s="155">
        <f t="shared" si="18"/>
        <v>0</v>
      </c>
      <c r="M62" s="155">
        <f t="shared" si="18"/>
        <v>0</v>
      </c>
      <c r="N62" s="155">
        <f t="shared" si="18"/>
        <v>0</v>
      </c>
      <c r="O62" s="155">
        <f t="shared" si="18"/>
        <v>0</v>
      </c>
      <c r="P62" s="155">
        <f t="shared" si="18"/>
        <v>0</v>
      </c>
    </row>
    <row r="63" spans="1:16" ht="17.25" hidden="1" customHeight="1" outlineLevel="1">
      <c r="A63" s="191" t="s">
        <v>47</v>
      </c>
      <c r="B63" s="43" t="s">
        <v>430</v>
      </c>
      <c r="C63" s="155">
        <v>6732</v>
      </c>
      <c r="D63" s="155">
        <f t="shared" si="8"/>
        <v>6732</v>
      </c>
      <c r="E63" s="155"/>
      <c r="F63" s="155">
        <f t="shared" si="10"/>
        <v>6732</v>
      </c>
      <c r="G63" s="155"/>
      <c r="H63" s="155"/>
      <c r="I63" s="155"/>
      <c r="J63" s="155"/>
      <c r="K63" s="155"/>
      <c r="L63" s="155"/>
      <c r="M63" s="155"/>
      <c r="N63" s="155"/>
      <c r="O63" s="155"/>
      <c r="P63" s="155"/>
    </row>
    <row r="64" spans="1:16" ht="17.25" hidden="1" customHeight="1" outlineLevel="1">
      <c r="A64" s="191" t="s">
        <v>47</v>
      </c>
      <c r="B64" s="43" t="s">
        <v>951</v>
      </c>
      <c r="C64" s="155">
        <v>22398</v>
      </c>
      <c r="D64" s="155">
        <f t="shared" si="8"/>
        <v>22398</v>
      </c>
      <c r="E64" s="155"/>
      <c r="F64" s="155">
        <f t="shared" si="10"/>
        <v>22398</v>
      </c>
      <c r="G64" s="155"/>
      <c r="H64" s="155"/>
      <c r="I64" s="155"/>
      <c r="J64" s="155"/>
      <c r="K64" s="155"/>
      <c r="L64" s="155"/>
      <c r="M64" s="155"/>
      <c r="N64" s="155"/>
      <c r="O64" s="155"/>
      <c r="P64" s="155"/>
    </row>
    <row r="65" spans="1:16" ht="17.25" hidden="1" customHeight="1" outlineLevel="1">
      <c r="A65" s="191" t="s">
        <v>47</v>
      </c>
      <c r="B65" s="43" t="s">
        <v>952</v>
      </c>
      <c r="C65" s="155">
        <v>10077</v>
      </c>
      <c r="D65" s="155">
        <f t="shared" si="8"/>
        <v>10077</v>
      </c>
      <c r="E65" s="155"/>
      <c r="F65" s="155">
        <f t="shared" si="10"/>
        <v>10077</v>
      </c>
      <c r="G65" s="155"/>
      <c r="H65" s="155"/>
      <c r="I65" s="155"/>
      <c r="J65" s="155"/>
      <c r="K65" s="155"/>
      <c r="L65" s="155"/>
      <c r="M65" s="155"/>
      <c r="N65" s="155"/>
      <c r="O65" s="155"/>
      <c r="P65" s="155"/>
    </row>
    <row r="66" spans="1:16" ht="17.25" customHeight="1" collapsed="1">
      <c r="A66" s="48" t="s">
        <v>120</v>
      </c>
      <c r="B66" s="46" t="s">
        <v>446</v>
      </c>
      <c r="C66" s="155">
        <f>C67+C68+C69</f>
        <v>211583</v>
      </c>
      <c r="D66" s="155">
        <f t="shared" si="8"/>
        <v>211583</v>
      </c>
      <c r="E66" s="155">
        <f t="shared" ref="E66:P66" si="19">E67+E68+E69</f>
        <v>0</v>
      </c>
      <c r="F66" s="155">
        <f t="shared" si="10"/>
        <v>211583</v>
      </c>
      <c r="G66" s="155">
        <f t="shared" si="19"/>
        <v>0</v>
      </c>
      <c r="H66" s="155">
        <f t="shared" si="19"/>
        <v>0</v>
      </c>
      <c r="I66" s="155">
        <f t="shared" si="19"/>
        <v>0</v>
      </c>
      <c r="J66" s="155">
        <f t="shared" si="19"/>
        <v>0</v>
      </c>
      <c r="K66" s="155">
        <f t="shared" si="19"/>
        <v>0</v>
      </c>
      <c r="L66" s="155">
        <f t="shared" si="19"/>
        <v>0</v>
      </c>
      <c r="M66" s="155">
        <f t="shared" si="19"/>
        <v>0</v>
      </c>
      <c r="N66" s="155">
        <f t="shared" si="19"/>
        <v>0</v>
      </c>
      <c r="O66" s="155">
        <f t="shared" si="19"/>
        <v>0</v>
      </c>
      <c r="P66" s="155">
        <f t="shared" si="19"/>
        <v>0</v>
      </c>
    </row>
    <row r="67" spans="1:16" ht="17.25" hidden="1" customHeight="1" outlineLevel="1">
      <c r="A67" s="191" t="s">
        <v>47</v>
      </c>
      <c r="B67" s="43" t="s">
        <v>430</v>
      </c>
      <c r="C67" s="155">
        <v>6768</v>
      </c>
      <c r="D67" s="155">
        <f t="shared" si="8"/>
        <v>6768</v>
      </c>
      <c r="E67" s="155"/>
      <c r="F67" s="155">
        <f t="shared" si="10"/>
        <v>6768</v>
      </c>
      <c r="G67" s="155"/>
      <c r="H67" s="155"/>
      <c r="I67" s="155"/>
      <c r="J67" s="155"/>
      <c r="K67" s="155"/>
      <c r="L67" s="155"/>
      <c r="M67" s="155"/>
      <c r="N67" s="155"/>
      <c r="O67" s="155"/>
      <c r="P67" s="155"/>
    </row>
    <row r="68" spans="1:16" ht="17.25" hidden="1" customHeight="1" outlineLevel="1">
      <c r="A68" s="191" t="s">
        <v>47</v>
      </c>
      <c r="B68" s="43" t="s">
        <v>953</v>
      </c>
      <c r="C68" s="155">
        <v>19681</v>
      </c>
      <c r="D68" s="155">
        <f t="shared" si="8"/>
        <v>19681</v>
      </c>
      <c r="E68" s="155"/>
      <c r="F68" s="155">
        <f t="shared" si="10"/>
        <v>19681</v>
      </c>
      <c r="G68" s="155"/>
      <c r="H68" s="155"/>
      <c r="I68" s="155"/>
      <c r="J68" s="155"/>
      <c r="K68" s="155"/>
      <c r="L68" s="155"/>
      <c r="M68" s="155"/>
      <c r="N68" s="155"/>
      <c r="O68" s="155"/>
      <c r="P68" s="155"/>
    </row>
    <row r="69" spans="1:16" ht="17.25" hidden="1" customHeight="1" outlineLevel="1">
      <c r="A69" s="191" t="s">
        <v>47</v>
      </c>
      <c r="B69" s="43" t="s">
        <v>950</v>
      </c>
      <c r="C69" s="155">
        <v>185134</v>
      </c>
      <c r="D69" s="155">
        <f t="shared" si="8"/>
        <v>185134</v>
      </c>
      <c r="E69" s="155"/>
      <c r="F69" s="155">
        <f t="shared" si="10"/>
        <v>185134</v>
      </c>
      <c r="G69" s="155"/>
      <c r="H69" s="155"/>
      <c r="I69" s="155"/>
      <c r="J69" s="155"/>
      <c r="K69" s="155"/>
      <c r="L69" s="155"/>
      <c r="M69" s="155"/>
      <c r="N69" s="155"/>
      <c r="O69" s="155"/>
      <c r="P69" s="155"/>
    </row>
    <row r="70" spans="1:16" ht="17.25" customHeight="1" collapsed="1">
      <c r="A70" s="48" t="s">
        <v>122</v>
      </c>
      <c r="B70" s="46" t="s">
        <v>448</v>
      </c>
      <c r="C70" s="155">
        <f>C71+C72</f>
        <v>8504</v>
      </c>
      <c r="D70" s="155">
        <f t="shared" si="8"/>
        <v>8504</v>
      </c>
      <c r="E70" s="155">
        <f t="shared" ref="E70:P70" si="20">E71+E72</f>
        <v>0</v>
      </c>
      <c r="F70" s="155">
        <f t="shared" si="10"/>
        <v>8504</v>
      </c>
      <c r="G70" s="155">
        <f t="shared" si="20"/>
        <v>0</v>
      </c>
      <c r="H70" s="155">
        <f t="shared" si="20"/>
        <v>0</v>
      </c>
      <c r="I70" s="155">
        <f t="shared" si="20"/>
        <v>0</v>
      </c>
      <c r="J70" s="155">
        <f t="shared" si="20"/>
        <v>0</v>
      </c>
      <c r="K70" s="155">
        <f t="shared" si="20"/>
        <v>0</v>
      </c>
      <c r="L70" s="155">
        <f t="shared" si="20"/>
        <v>0</v>
      </c>
      <c r="M70" s="155">
        <f t="shared" si="20"/>
        <v>0</v>
      </c>
      <c r="N70" s="155">
        <f t="shared" si="20"/>
        <v>0</v>
      </c>
      <c r="O70" s="155">
        <f t="shared" si="20"/>
        <v>0</v>
      </c>
      <c r="P70" s="155">
        <f t="shared" si="20"/>
        <v>0</v>
      </c>
    </row>
    <row r="71" spans="1:16" ht="17.25" hidden="1" customHeight="1" outlineLevel="1">
      <c r="A71" s="191" t="s">
        <v>47</v>
      </c>
      <c r="B71" s="43" t="s">
        <v>430</v>
      </c>
      <c r="C71" s="155">
        <v>4781</v>
      </c>
      <c r="D71" s="155">
        <f t="shared" si="8"/>
        <v>4781</v>
      </c>
      <c r="E71" s="155"/>
      <c r="F71" s="155">
        <f t="shared" si="10"/>
        <v>4781</v>
      </c>
      <c r="G71" s="155"/>
      <c r="H71" s="155"/>
      <c r="I71" s="155"/>
      <c r="J71" s="155"/>
      <c r="K71" s="155"/>
      <c r="L71" s="155"/>
      <c r="M71" s="155"/>
      <c r="N71" s="155"/>
      <c r="O71" s="155"/>
      <c r="P71" s="155"/>
    </row>
    <row r="72" spans="1:16" ht="17.25" hidden="1" customHeight="1" outlineLevel="1">
      <c r="A72" s="191" t="s">
        <v>47</v>
      </c>
      <c r="B72" s="43" t="s">
        <v>953</v>
      </c>
      <c r="C72" s="155">
        <v>3723</v>
      </c>
      <c r="D72" s="155">
        <f t="shared" si="8"/>
        <v>3723</v>
      </c>
      <c r="E72" s="155"/>
      <c r="F72" s="155">
        <f t="shared" si="10"/>
        <v>3723</v>
      </c>
      <c r="G72" s="155"/>
      <c r="H72" s="155"/>
      <c r="I72" s="155"/>
      <c r="J72" s="155"/>
      <c r="K72" s="155"/>
      <c r="L72" s="155"/>
      <c r="M72" s="155"/>
      <c r="N72" s="155"/>
      <c r="O72" s="155"/>
      <c r="P72" s="155"/>
    </row>
    <row r="73" spans="1:16" ht="17.25" customHeight="1" collapsed="1">
      <c r="A73" s="48" t="s">
        <v>672</v>
      </c>
      <c r="B73" s="46" t="s">
        <v>450</v>
      </c>
      <c r="C73" s="155">
        <f>C74+C75+C76</f>
        <v>66679</v>
      </c>
      <c r="D73" s="155">
        <f t="shared" si="8"/>
        <v>66679</v>
      </c>
      <c r="E73" s="155">
        <f t="shared" ref="E73:P73" si="21">E74+E75+E76</f>
        <v>0</v>
      </c>
      <c r="F73" s="155">
        <f t="shared" si="10"/>
        <v>66679</v>
      </c>
      <c r="G73" s="155">
        <f t="shared" si="21"/>
        <v>0</v>
      </c>
      <c r="H73" s="155">
        <f t="shared" si="21"/>
        <v>0</v>
      </c>
      <c r="I73" s="155">
        <f t="shared" si="21"/>
        <v>0</v>
      </c>
      <c r="J73" s="155">
        <f t="shared" si="21"/>
        <v>0</v>
      </c>
      <c r="K73" s="155">
        <f t="shared" si="21"/>
        <v>0</v>
      </c>
      <c r="L73" s="155">
        <f t="shared" si="21"/>
        <v>0</v>
      </c>
      <c r="M73" s="155">
        <f t="shared" si="21"/>
        <v>0</v>
      </c>
      <c r="N73" s="155">
        <f t="shared" si="21"/>
        <v>0</v>
      </c>
      <c r="O73" s="155">
        <f t="shared" si="21"/>
        <v>0</v>
      </c>
      <c r="P73" s="155">
        <f t="shared" si="21"/>
        <v>0</v>
      </c>
    </row>
    <row r="74" spans="1:16" ht="17.25" hidden="1" customHeight="1" outlineLevel="1">
      <c r="A74" s="191" t="s">
        <v>47</v>
      </c>
      <c r="B74" s="43" t="s">
        <v>430</v>
      </c>
      <c r="C74" s="155">
        <v>57926</v>
      </c>
      <c r="D74" s="155">
        <f t="shared" si="8"/>
        <v>57926</v>
      </c>
      <c r="E74" s="155"/>
      <c r="F74" s="155">
        <f t="shared" si="10"/>
        <v>57926</v>
      </c>
      <c r="G74" s="155"/>
      <c r="H74" s="155"/>
      <c r="I74" s="155"/>
      <c r="J74" s="155"/>
      <c r="K74" s="155"/>
      <c r="L74" s="155"/>
      <c r="M74" s="155"/>
      <c r="N74" s="155"/>
      <c r="O74" s="155"/>
      <c r="P74" s="155"/>
    </row>
    <row r="75" spans="1:16" ht="17.25" hidden="1" customHeight="1" outlineLevel="1">
      <c r="A75" s="191" t="s">
        <v>47</v>
      </c>
      <c r="B75" s="43" t="s">
        <v>951</v>
      </c>
      <c r="C75" s="155">
        <v>8263</v>
      </c>
      <c r="D75" s="155">
        <f t="shared" si="8"/>
        <v>8263</v>
      </c>
      <c r="E75" s="155"/>
      <c r="F75" s="155">
        <f t="shared" si="10"/>
        <v>8263</v>
      </c>
      <c r="G75" s="155"/>
      <c r="H75" s="155"/>
      <c r="I75" s="155"/>
      <c r="J75" s="155"/>
      <c r="K75" s="155"/>
      <c r="L75" s="155"/>
      <c r="M75" s="155"/>
      <c r="N75" s="155"/>
      <c r="O75" s="155"/>
      <c r="P75" s="155"/>
    </row>
    <row r="76" spans="1:16" ht="17.25" hidden="1" customHeight="1" outlineLevel="1">
      <c r="A76" s="191" t="s">
        <v>47</v>
      </c>
      <c r="B76" s="43" t="s">
        <v>945</v>
      </c>
      <c r="C76" s="155">
        <v>490</v>
      </c>
      <c r="D76" s="155">
        <f t="shared" si="8"/>
        <v>490</v>
      </c>
      <c r="E76" s="155"/>
      <c r="F76" s="155">
        <f t="shared" si="10"/>
        <v>490</v>
      </c>
      <c r="G76" s="155"/>
      <c r="H76" s="155"/>
      <c r="I76" s="155"/>
      <c r="J76" s="155"/>
      <c r="K76" s="155"/>
      <c r="L76" s="155"/>
      <c r="M76" s="155"/>
      <c r="N76" s="155"/>
      <c r="O76" s="155"/>
      <c r="P76" s="155"/>
    </row>
    <row r="77" spans="1:16" ht="17.25" customHeight="1" collapsed="1">
      <c r="A77" s="48" t="s">
        <v>954</v>
      </c>
      <c r="B77" s="46" t="s">
        <v>452</v>
      </c>
      <c r="C77" s="155">
        <f>C78+C79</f>
        <v>19105</v>
      </c>
      <c r="D77" s="155">
        <f t="shared" si="8"/>
        <v>19105</v>
      </c>
      <c r="E77" s="155">
        <f t="shared" ref="E77:P77" si="22">E78+E79</f>
        <v>0</v>
      </c>
      <c r="F77" s="155">
        <f t="shared" si="10"/>
        <v>19105</v>
      </c>
      <c r="G77" s="155">
        <f t="shared" si="22"/>
        <v>0</v>
      </c>
      <c r="H77" s="155">
        <f t="shared" si="22"/>
        <v>0</v>
      </c>
      <c r="I77" s="155">
        <f t="shared" si="22"/>
        <v>0</v>
      </c>
      <c r="J77" s="155">
        <f t="shared" si="22"/>
        <v>0</v>
      </c>
      <c r="K77" s="155">
        <f t="shared" si="22"/>
        <v>0</v>
      </c>
      <c r="L77" s="155">
        <f t="shared" si="22"/>
        <v>0</v>
      </c>
      <c r="M77" s="155">
        <f t="shared" si="22"/>
        <v>0</v>
      </c>
      <c r="N77" s="155">
        <f t="shared" si="22"/>
        <v>0</v>
      </c>
      <c r="O77" s="155">
        <f t="shared" si="22"/>
        <v>0</v>
      </c>
      <c r="P77" s="155">
        <f t="shared" si="22"/>
        <v>0</v>
      </c>
    </row>
    <row r="78" spans="1:16" ht="17.25" hidden="1" customHeight="1" outlineLevel="1">
      <c r="A78" s="191" t="s">
        <v>47</v>
      </c>
      <c r="B78" s="43" t="s">
        <v>430</v>
      </c>
      <c r="C78" s="155">
        <v>4716</v>
      </c>
      <c r="D78" s="155">
        <f t="shared" si="8"/>
        <v>4716</v>
      </c>
      <c r="E78" s="155"/>
      <c r="F78" s="155">
        <f t="shared" si="10"/>
        <v>4716</v>
      </c>
      <c r="G78" s="155"/>
      <c r="H78" s="155"/>
      <c r="I78" s="155"/>
      <c r="J78" s="155"/>
      <c r="K78" s="155"/>
      <c r="L78" s="155"/>
      <c r="M78" s="155"/>
      <c r="N78" s="155"/>
      <c r="O78" s="155"/>
      <c r="P78" s="155"/>
    </row>
    <row r="79" spans="1:16" ht="17.25" hidden="1" customHeight="1" outlineLevel="1">
      <c r="A79" s="191" t="s">
        <v>47</v>
      </c>
      <c r="B79" s="43" t="s">
        <v>955</v>
      </c>
      <c r="C79" s="155">
        <v>14389</v>
      </c>
      <c r="D79" s="155">
        <f t="shared" si="8"/>
        <v>14389</v>
      </c>
      <c r="E79" s="155"/>
      <c r="F79" s="155">
        <f t="shared" si="10"/>
        <v>14389</v>
      </c>
      <c r="G79" s="155"/>
      <c r="H79" s="155"/>
      <c r="I79" s="155"/>
      <c r="J79" s="155"/>
      <c r="K79" s="155"/>
      <c r="L79" s="155"/>
      <c r="M79" s="155"/>
      <c r="N79" s="155"/>
      <c r="O79" s="155"/>
      <c r="P79" s="155"/>
    </row>
    <row r="80" spans="1:16" ht="17.25" customHeight="1" collapsed="1">
      <c r="A80" s="48" t="s">
        <v>956</v>
      </c>
      <c r="B80" s="46" t="s">
        <v>454</v>
      </c>
      <c r="C80" s="155">
        <f>C81+C82+C83</f>
        <v>10483</v>
      </c>
      <c r="D80" s="155">
        <f t="shared" si="8"/>
        <v>10483</v>
      </c>
      <c r="E80" s="155">
        <f t="shared" ref="E80:P80" si="23">E81+E82+E83</f>
        <v>0</v>
      </c>
      <c r="F80" s="155">
        <f t="shared" si="10"/>
        <v>10483</v>
      </c>
      <c r="G80" s="155">
        <f t="shared" si="23"/>
        <v>0</v>
      </c>
      <c r="H80" s="155">
        <f t="shared" si="23"/>
        <v>0</v>
      </c>
      <c r="I80" s="155">
        <f t="shared" si="23"/>
        <v>0</v>
      </c>
      <c r="J80" s="155">
        <f t="shared" si="23"/>
        <v>0</v>
      </c>
      <c r="K80" s="155">
        <f t="shared" si="23"/>
        <v>0</v>
      </c>
      <c r="L80" s="155">
        <f t="shared" si="23"/>
        <v>0</v>
      </c>
      <c r="M80" s="155">
        <f t="shared" si="23"/>
        <v>0</v>
      </c>
      <c r="N80" s="155">
        <f t="shared" si="23"/>
        <v>0</v>
      </c>
      <c r="O80" s="155">
        <f t="shared" si="23"/>
        <v>0</v>
      </c>
      <c r="P80" s="155">
        <f t="shared" si="23"/>
        <v>0</v>
      </c>
    </row>
    <row r="81" spans="1:16" ht="17.25" hidden="1" customHeight="1" outlineLevel="1">
      <c r="A81" s="191" t="s">
        <v>47</v>
      </c>
      <c r="B81" s="43" t="s">
        <v>430</v>
      </c>
      <c r="C81" s="155">
        <v>6433</v>
      </c>
      <c r="D81" s="155">
        <f t="shared" si="8"/>
        <v>6433</v>
      </c>
      <c r="E81" s="155"/>
      <c r="F81" s="155">
        <f t="shared" si="10"/>
        <v>6433</v>
      </c>
      <c r="G81" s="155"/>
      <c r="H81" s="155"/>
      <c r="I81" s="155"/>
      <c r="J81" s="155"/>
      <c r="K81" s="155"/>
      <c r="L81" s="155"/>
      <c r="M81" s="155"/>
      <c r="N81" s="155"/>
      <c r="O81" s="155"/>
      <c r="P81" s="155"/>
    </row>
    <row r="82" spans="1:16" ht="17.25" hidden="1" customHeight="1" outlineLevel="1">
      <c r="A82" s="191" t="s">
        <v>47</v>
      </c>
      <c r="B82" s="43" t="s">
        <v>951</v>
      </c>
      <c r="C82" s="155">
        <v>3100</v>
      </c>
      <c r="D82" s="155">
        <f t="shared" si="8"/>
        <v>3100</v>
      </c>
      <c r="E82" s="155"/>
      <c r="F82" s="155">
        <f t="shared" si="10"/>
        <v>3100</v>
      </c>
      <c r="G82" s="155"/>
      <c r="H82" s="155"/>
      <c r="I82" s="155"/>
      <c r="J82" s="155"/>
      <c r="K82" s="155"/>
      <c r="L82" s="155"/>
      <c r="M82" s="155"/>
      <c r="N82" s="155"/>
      <c r="O82" s="155"/>
      <c r="P82" s="155"/>
    </row>
    <row r="83" spans="1:16" ht="17.25" hidden="1" customHeight="1" outlineLevel="1">
      <c r="A83" s="191" t="s">
        <v>47</v>
      </c>
      <c r="B83" s="43" t="s">
        <v>945</v>
      </c>
      <c r="C83" s="155">
        <v>950</v>
      </c>
      <c r="D83" s="155">
        <f t="shared" si="8"/>
        <v>950</v>
      </c>
      <c r="E83" s="155"/>
      <c r="F83" s="155">
        <f t="shared" si="10"/>
        <v>950</v>
      </c>
      <c r="G83" s="155"/>
      <c r="H83" s="155"/>
      <c r="I83" s="155"/>
      <c r="J83" s="155"/>
      <c r="K83" s="155"/>
      <c r="L83" s="155"/>
      <c r="M83" s="155"/>
      <c r="N83" s="155"/>
      <c r="O83" s="155"/>
      <c r="P83" s="155"/>
    </row>
    <row r="84" spans="1:16" ht="17.25" customHeight="1" collapsed="1">
      <c r="A84" s="48" t="s">
        <v>957</v>
      </c>
      <c r="B84" s="46" t="s">
        <v>456</v>
      </c>
      <c r="C84" s="155">
        <f>C85+C86</f>
        <v>8117</v>
      </c>
      <c r="D84" s="155">
        <f t="shared" si="8"/>
        <v>8117</v>
      </c>
      <c r="E84" s="155">
        <f t="shared" ref="E84:P84" si="24">E85+E86</f>
        <v>0</v>
      </c>
      <c r="F84" s="155">
        <f t="shared" si="10"/>
        <v>8117</v>
      </c>
      <c r="G84" s="155">
        <f t="shared" si="24"/>
        <v>0</v>
      </c>
      <c r="H84" s="155">
        <f t="shared" si="24"/>
        <v>0</v>
      </c>
      <c r="I84" s="155">
        <f t="shared" si="24"/>
        <v>0</v>
      </c>
      <c r="J84" s="155">
        <f t="shared" si="24"/>
        <v>0</v>
      </c>
      <c r="K84" s="155">
        <f t="shared" si="24"/>
        <v>0</v>
      </c>
      <c r="L84" s="155">
        <f t="shared" si="24"/>
        <v>0</v>
      </c>
      <c r="M84" s="155">
        <f t="shared" si="24"/>
        <v>0</v>
      </c>
      <c r="N84" s="155">
        <f t="shared" si="24"/>
        <v>0</v>
      </c>
      <c r="O84" s="155">
        <f t="shared" si="24"/>
        <v>0</v>
      </c>
      <c r="P84" s="155">
        <f t="shared" si="24"/>
        <v>0</v>
      </c>
    </row>
    <row r="85" spans="1:16" ht="17.25" hidden="1" customHeight="1" outlineLevel="1">
      <c r="A85" s="191" t="s">
        <v>47</v>
      </c>
      <c r="B85" s="43" t="s">
        <v>430</v>
      </c>
      <c r="C85" s="155">
        <v>3639</v>
      </c>
      <c r="D85" s="155">
        <f t="shared" si="8"/>
        <v>3639</v>
      </c>
      <c r="E85" s="155"/>
      <c r="F85" s="155">
        <f t="shared" si="10"/>
        <v>3639</v>
      </c>
      <c r="G85" s="155"/>
      <c r="H85" s="155"/>
      <c r="I85" s="155"/>
      <c r="J85" s="155"/>
      <c r="K85" s="155"/>
      <c r="L85" s="155"/>
      <c r="M85" s="155"/>
      <c r="N85" s="155"/>
      <c r="O85" s="155"/>
      <c r="P85" s="155"/>
    </row>
    <row r="86" spans="1:16" ht="17.25" hidden="1" customHeight="1" outlineLevel="1">
      <c r="A86" s="191" t="s">
        <v>47</v>
      </c>
      <c r="B86" s="43" t="s">
        <v>945</v>
      </c>
      <c r="C86" s="155">
        <v>4478</v>
      </c>
      <c r="D86" s="155">
        <f t="shared" si="8"/>
        <v>4478</v>
      </c>
      <c r="E86" s="155"/>
      <c r="F86" s="155">
        <f t="shared" si="10"/>
        <v>4478</v>
      </c>
      <c r="G86" s="155"/>
      <c r="H86" s="155"/>
      <c r="I86" s="155"/>
      <c r="J86" s="155"/>
      <c r="K86" s="155"/>
      <c r="L86" s="155"/>
      <c r="M86" s="155"/>
      <c r="N86" s="155"/>
      <c r="O86" s="155"/>
      <c r="P86" s="155"/>
    </row>
    <row r="87" spans="1:16" ht="17.25" customHeight="1" collapsed="1">
      <c r="A87" s="48" t="s">
        <v>958</v>
      </c>
      <c r="B87" s="46" t="s">
        <v>458</v>
      </c>
      <c r="C87" s="155">
        <f>C88+C89+C90</f>
        <v>16569</v>
      </c>
      <c r="D87" s="155">
        <f t="shared" si="8"/>
        <v>16569</v>
      </c>
      <c r="E87" s="155">
        <f t="shared" ref="E87:P87" si="25">E88+E89+E90</f>
        <v>0</v>
      </c>
      <c r="F87" s="155">
        <f t="shared" si="10"/>
        <v>16569</v>
      </c>
      <c r="G87" s="155">
        <f t="shared" si="25"/>
        <v>0</v>
      </c>
      <c r="H87" s="155">
        <f t="shared" si="25"/>
        <v>0</v>
      </c>
      <c r="I87" s="155">
        <f t="shared" si="25"/>
        <v>0</v>
      </c>
      <c r="J87" s="155">
        <f t="shared" si="25"/>
        <v>0</v>
      </c>
      <c r="K87" s="155">
        <f t="shared" si="25"/>
        <v>0</v>
      </c>
      <c r="L87" s="155">
        <f t="shared" si="25"/>
        <v>0</v>
      </c>
      <c r="M87" s="155">
        <f t="shared" si="25"/>
        <v>0</v>
      </c>
      <c r="N87" s="155">
        <f t="shared" si="25"/>
        <v>0</v>
      </c>
      <c r="O87" s="155">
        <f t="shared" si="25"/>
        <v>0</v>
      </c>
      <c r="P87" s="155">
        <f t="shared" si="25"/>
        <v>0</v>
      </c>
    </row>
    <row r="88" spans="1:16" ht="17.25" hidden="1" customHeight="1" outlineLevel="1">
      <c r="A88" s="191" t="s">
        <v>47</v>
      </c>
      <c r="B88" s="43" t="s">
        <v>430</v>
      </c>
      <c r="C88" s="155">
        <v>9692</v>
      </c>
      <c r="D88" s="155">
        <f t="shared" si="8"/>
        <v>9692</v>
      </c>
      <c r="E88" s="155"/>
      <c r="F88" s="155">
        <f t="shared" si="10"/>
        <v>9692</v>
      </c>
      <c r="G88" s="155"/>
      <c r="H88" s="155"/>
      <c r="I88" s="155"/>
      <c r="J88" s="155"/>
      <c r="K88" s="155"/>
      <c r="L88" s="155"/>
      <c r="M88" s="155"/>
      <c r="N88" s="155"/>
      <c r="O88" s="155"/>
      <c r="P88" s="155"/>
    </row>
    <row r="89" spans="1:16" ht="17.25" hidden="1" customHeight="1" outlineLevel="1">
      <c r="A89" s="191" t="s">
        <v>47</v>
      </c>
      <c r="B89" s="43" t="s">
        <v>945</v>
      </c>
      <c r="C89" s="155">
        <v>5182</v>
      </c>
      <c r="D89" s="155">
        <f t="shared" si="8"/>
        <v>5182</v>
      </c>
      <c r="E89" s="155"/>
      <c r="F89" s="155">
        <f t="shared" si="10"/>
        <v>5182</v>
      </c>
      <c r="G89" s="155"/>
      <c r="H89" s="155"/>
      <c r="I89" s="155"/>
      <c r="J89" s="155"/>
      <c r="K89" s="155"/>
      <c r="L89" s="155"/>
      <c r="M89" s="155"/>
      <c r="N89" s="155"/>
      <c r="O89" s="155"/>
      <c r="P89" s="155"/>
    </row>
    <row r="90" spans="1:16" ht="17.25" hidden="1" customHeight="1" outlineLevel="1">
      <c r="A90" s="191" t="s">
        <v>47</v>
      </c>
      <c r="B90" s="43" t="s">
        <v>959</v>
      </c>
      <c r="C90" s="155">
        <v>1695</v>
      </c>
      <c r="D90" s="155">
        <f t="shared" si="8"/>
        <v>1695</v>
      </c>
      <c r="E90" s="155"/>
      <c r="F90" s="155">
        <f t="shared" si="10"/>
        <v>1695</v>
      </c>
      <c r="G90" s="155"/>
      <c r="H90" s="155"/>
      <c r="I90" s="155"/>
      <c r="J90" s="155"/>
      <c r="K90" s="155"/>
      <c r="L90" s="155"/>
      <c r="M90" s="155"/>
      <c r="N90" s="155"/>
      <c r="O90" s="155"/>
      <c r="P90" s="155"/>
    </row>
    <row r="91" spans="1:16" ht="17.25" customHeight="1" collapsed="1">
      <c r="A91" s="48" t="s">
        <v>960</v>
      </c>
      <c r="B91" s="46" t="s">
        <v>459</v>
      </c>
      <c r="C91" s="155">
        <f>C92+C93+C94</f>
        <v>14372</v>
      </c>
      <c r="D91" s="155">
        <f t="shared" si="8"/>
        <v>14372</v>
      </c>
      <c r="E91" s="155">
        <f t="shared" ref="E91:P91" si="26">E92+E93+E94</f>
        <v>0</v>
      </c>
      <c r="F91" s="155">
        <f t="shared" si="10"/>
        <v>14372</v>
      </c>
      <c r="G91" s="155">
        <f t="shared" si="26"/>
        <v>0</v>
      </c>
      <c r="H91" s="155">
        <f t="shared" si="26"/>
        <v>0</v>
      </c>
      <c r="I91" s="155">
        <f t="shared" si="26"/>
        <v>0</v>
      </c>
      <c r="J91" s="155">
        <f t="shared" si="26"/>
        <v>0</v>
      </c>
      <c r="K91" s="155">
        <f t="shared" si="26"/>
        <v>0</v>
      </c>
      <c r="L91" s="155">
        <f t="shared" si="26"/>
        <v>0</v>
      </c>
      <c r="M91" s="155">
        <f t="shared" si="26"/>
        <v>0</v>
      </c>
      <c r="N91" s="155">
        <f t="shared" si="26"/>
        <v>0</v>
      </c>
      <c r="O91" s="155">
        <f t="shared" si="26"/>
        <v>0</v>
      </c>
      <c r="P91" s="155">
        <f t="shared" si="26"/>
        <v>0</v>
      </c>
    </row>
    <row r="92" spans="1:16" ht="17.25" hidden="1" customHeight="1" outlineLevel="1">
      <c r="A92" s="191" t="s">
        <v>47</v>
      </c>
      <c r="B92" s="43" t="s">
        <v>430</v>
      </c>
      <c r="C92" s="155">
        <v>11539</v>
      </c>
      <c r="D92" s="155">
        <f t="shared" si="8"/>
        <v>11539</v>
      </c>
      <c r="E92" s="155"/>
      <c r="F92" s="155">
        <f t="shared" si="10"/>
        <v>11539</v>
      </c>
      <c r="G92" s="155"/>
      <c r="H92" s="155"/>
      <c r="I92" s="155"/>
      <c r="J92" s="155"/>
      <c r="K92" s="155"/>
      <c r="L92" s="155"/>
      <c r="M92" s="155"/>
      <c r="N92" s="155"/>
      <c r="O92" s="155"/>
      <c r="P92" s="155"/>
    </row>
    <row r="93" spans="1:16" ht="17.25" hidden="1" customHeight="1" outlineLevel="1">
      <c r="A93" s="191" t="s">
        <v>47</v>
      </c>
      <c r="B93" s="43" t="s">
        <v>945</v>
      </c>
      <c r="C93" s="155">
        <v>2833</v>
      </c>
      <c r="D93" s="155">
        <f t="shared" si="8"/>
        <v>2833</v>
      </c>
      <c r="E93" s="155"/>
      <c r="F93" s="155">
        <f t="shared" si="10"/>
        <v>2833</v>
      </c>
      <c r="G93" s="155"/>
      <c r="H93" s="155"/>
      <c r="I93" s="155"/>
      <c r="J93" s="155"/>
      <c r="K93" s="155"/>
      <c r="L93" s="155"/>
      <c r="M93" s="155"/>
      <c r="N93" s="155"/>
      <c r="O93" s="155"/>
      <c r="P93" s="155"/>
    </row>
    <row r="94" spans="1:16" ht="17.25" hidden="1" customHeight="1" outlineLevel="1">
      <c r="A94" s="191" t="s">
        <v>47</v>
      </c>
      <c r="B94" s="43" t="s">
        <v>947</v>
      </c>
      <c r="C94" s="155"/>
      <c r="D94" s="155">
        <f t="shared" si="8"/>
        <v>0</v>
      </c>
      <c r="E94" s="155"/>
      <c r="F94" s="155">
        <f t="shared" si="10"/>
        <v>0</v>
      </c>
      <c r="G94" s="155"/>
      <c r="H94" s="155"/>
      <c r="I94" s="155"/>
      <c r="J94" s="155"/>
      <c r="K94" s="155"/>
      <c r="L94" s="155"/>
      <c r="M94" s="155"/>
      <c r="N94" s="155"/>
      <c r="O94" s="155"/>
      <c r="P94" s="155"/>
    </row>
    <row r="95" spans="1:16" ht="17.25" customHeight="1" collapsed="1">
      <c r="A95" s="48" t="s">
        <v>961</v>
      </c>
      <c r="B95" s="46" t="s">
        <v>460</v>
      </c>
      <c r="C95" s="155">
        <v>9192</v>
      </c>
      <c r="D95" s="155">
        <f t="shared" si="8"/>
        <v>9192</v>
      </c>
      <c r="E95" s="155"/>
      <c r="F95" s="155">
        <f t="shared" si="10"/>
        <v>9192</v>
      </c>
      <c r="G95" s="155"/>
      <c r="H95" s="155"/>
      <c r="I95" s="155"/>
      <c r="J95" s="155"/>
      <c r="K95" s="155"/>
      <c r="L95" s="155"/>
      <c r="M95" s="155"/>
      <c r="N95" s="155"/>
      <c r="O95" s="155"/>
      <c r="P95" s="155"/>
    </row>
    <row r="96" spans="1:16" ht="17.25" customHeight="1">
      <c r="A96" s="48" t="s">
        <v>962</v>
      </c>
      <c r="B96" s="46" t="s">
        <v>963</v>
      </c>
      <c r="C96" s="155">
        <v>24992.3</v>
      </c>
      <c r="D96" s="155">
        <f t="shared" si="8"/>
        <v>24992.3</v>
      </c>
      <c r="E96" s="155"/>
      <c r="F96" s="155">
        <f t="shared" si="10"/>
        <v>24992.3</v>
      </c>
      <c r="G96" s="155"/>
      <c r="H96" s="155"/>
      <c r="I96" s="155"/>
      <c r="J96" s="155"/>
      <c r="K96" s="155"/>
      <c r="L96" s="155"/>
      <c r="M96" s="155"/>
      <c r="N96" s="155"/>
      <c r="O96" s="155"/>
      <c r="P96" s="155"/>
    </row>
    <row r="97" spans="1:16" ht="17.25" customHeight="1">
      <c r="A97" s="48" t="s">
        <v>964</v>
      </c>
      <c r="B97" s="46" t="s">
        <v>461</v>
      </c>
      <c r="C97" s="155">
        <v>6000</v>
      </c>
      <c r="D97" s="155">
        <f t="shared" si="8"/>
        <v>6000</v>
      </c>
      <c r="E97" s="155"/>
      <c r="F97" s="155">
        <f t="shared" si="10"/>
        <v>6000</v>
      </c>
      <c r="G97" s="155"/>
      <c r="H97" s="155"/>
      <c r="I97" s="155"/>
      <c r="J97" s="155"/>
      <c r="K97" s="155"/>
      <c r="L97" s="155"/>
      <c r="M97" s="155"/>
      <c r="N97" s="155"/>
      <c r="O97" s="155"/>
      <c r="P97" s="155"/>
    </row>
    <row r="98" spans="1:16" ht="17.25" customHeight="1">
      <c r="A98" s="48" t="s">
        <v>965</v>
      </c>
      <c r="B98" s="46" t="s">
        <v>966</v>
      </c>
      <c r="C98" s="155">
        <v>15556</v>
      </c>
      <c r="D98" s="155">
        <f t="shared" si="8"/>
        <v>15556</v>
      </c>
      <c r="E98" s="155"/>
      <c r="F98" s="155">
        <f t="shared" si="10"/>
        <v>15556</v>
      </c>
      <c r="G98" s="155"/>
      <c r="H98" s="155"/>
      <c r="I98" s="155"/>
      <c r="J98" s="155"/>
      <c r="K98" s="155"/>
      <c r="L98" s="155"/>
      <c r="M98" s="155"/>
      <c r="N98" s="155"/>
      <c r="O98" s="155"/>
      <c r="P98" s="155"/>
    </row>
    <row r="99" spans="1:16" ht="17.25" customHeight="1">
      <c r="A99" s="48" t="s">
        <v>967</v>
      </c>
      <c r="B99" s="46" t="s">
        <v>462</v>
      </c>
      <c r="C99" s="155">
        <v>3987</v>
      </c>
      <c r="D99" s="155">
        <f t="shared" ref="D99:D162" si="27">E99+F99+G99+H99+I99+J99+K99+L99+O99+P99</f>
        <v>3987</v>
      </c>
      <c r="E99" s="155"/>
      <c r="F99" s="155">
        <f t="shared" si="10"/>
        <v>3987</v>
      </c>
      <c r="G99" s="155"/>
      <c r="H99" s="155"/>
      <c r="I99" s="155"/>
      <c r="J99" s="155"/>
      <c r="K99" s="155"/>
      <c r="L99" s="155"/>
      <c r="M99" s="155"/>
      <c r="N99" s="155"/>
      <c r="O99" s="155"/>
      <c r="P99" s="155"/>
    </row>
    <row r="100" spans="1:16" ht="17.25" customHeight="1">
      <c r="A100" s="48" t="s">
        <v>968</v>
      </c>
      <c r="B100" s="46" t="s">
        <v>199</v>
      </c>
      <c r="C100" s="155">
        <f>C101+C102</f>
        <v>6838</v>
      </c>
      <c r="D100" s="155">
        <f t="shared" si="27"/>
        <v>6838</v>
      </c>
      <c r="E100" s="155">
        <f t="shared" ref="E100:P100" si="28">E101+E102</f>
        <v>0</v>
      </c>
      <c r="F100" s="155">
        <f t="shared" ref="F100:F163" si="29">C100</f>
        <v>6838</v>
      </c>
      <c r="G100" s="155">
        <f t="shared" si="28"/>
        <v>0</v>
      </c>
      <c r="H100" s="155">
        <f t="shared" si="28"/>
        <v>0</v>
      </c>
      <c r="I100" s="155">
        <f t="shared" si="28"/>
        <v>0</v>
      </c>
      <c r="J100" s="155">
        <f t="shared" si="28"/>
        <v>0</v>
      </c>
      <c r="K100" s="155">
        <f t="shared" si="28"/>
        <v>0</v>
      </c>
      <c r="L100" s="155">
        <f t="shared" si="28"/>
        <v>0</v>
      </c>
      <c r="M100" s="155">
        <f t="shared" si="28"/>
        <v>0</v>
      </c>
      <c r="N100" s="155">
        <f t="shared" si="28"/>
        <v>0</v>
      </c>
      <c r="O100" s="155">
        <f t="shared" si="28"/>
        <v>0</v>
      </c>
      <c r="P100" s="155">
        <f t="shared" si="28"/>
        <v>0</v>
      </c>
    </row>
    <row r="101" spans="1:16" ht="17.25" hidden="1" customHeight="1" outlineLevel="1">
      <c r="A101" s="191" t="s">
        <v>47</v>
      </c>
      <c r="B101" s="43" t="s">
        <v>430</v>
      </c>
      <c r="C101" s="155">
        <v>3792</v>
      </c>
      <c r="D101" s="155">
        <f t="shared" si="27"/>
        <v>3792</v>
      </c>
      <c r="E101" s="155"/>
      <c r="F101" s="155">
        <f t="shared" si="29"/>
        <v>3792</v>
      </c>
      <c r="G101" s="155"/>
      <c r="H101" s="155"/>
      <c r="I101" s="155"/>
      <c r="J101" s="155"/>
      <c r="K101" s="155"/>
      <c r="L101" s="155"/>
      <c r="M101" s="155"/>
      <c r="N101" s="155"/>
      <c r="O101" s="155"/>
      <c r="P101" s="155"/>
    </row>
    <row r="102" spans="1:16" ht="17.25" hidden="1" customHeight="1" outlineLevel="1">
      <c r="A102" s="191" t="s">
        <v>47</v>
      </c>
      <c r="B102" s="43" t="s">
        <v>945</v>
      </c>
      <c r="C102" s="155">
        <v>3046</v>
      </c>
      <c r="D102" s="155">
        <f t="shared" si="27"/>
        <v>3046</v>
      </c>
      <c r="E102" s="155"/>
      <c r="F102" s="155">
        <f t="shared" si="29"/>
        <v>3046</v>
      </c>
      <c r="G102" s="155"/>
      <c r="H102" s="155"/>
      <c r="I102" s="155"/>
      <c r="J102" s="155"/>
      <c r="K102" s="155"/>
      <c r="L102" s="155"/>
      <c r="M102" s="155"/>
      <c r="N102" s="155"/>
      <c r="O102" s="155"/>
      <c r="P102" s="155"/>
    </row>
    <row r="103" spans="1:16" ht="17.25" customHeight="1" collapsed="1">
      <c r="A103" s="48" t="s">
        <v>969</v>
      </c>
      <c r="B103" s="46" t="s">
        <v>463</v>
      </c>
      <c r="C103" s="155">
        <f>C104+C105+C106</f>
        <v>8332</v>
      </c>
      <c r="D103" s="155">
        <f t="shared" si="27"/>
        <v>8332</v>
      </c>
      <c r="E103" s="155">
        <f t="shared" ref="E103:P103" si="30">E104+E105+E106</f>
        <v>0</v>
      </c>
      <c r="F103" s="155">
        <f t="shared" si="29"/>
        <v>8332</v>
      </c>
      <c r="G103" s="155">
        <f t="shared" si="30"/>
        <v>0</v>
      </c>
      <c r="H103" s="155">
        <f t="shared" si="30"/>
        <v>0</v>
      </c>
      <c r="I103" s="155">
        <f t="shared" si="30"/>
        <v>0</v>
      </c>
      <c r="J103" s="155">
        <f t="shared" si="30"/>
        <v>0</v>
      </c>
      <c r="K103" s="155">
        <f t="shared" si="30"/>
        <v>0</v>
      </c>
      <c r="L103" s="155">
        <f t="shared" si="30"/>
        <v>0</v>
      </c>
      <c r="M103" s="155">
        <f t="shared" si="30"/>
        <v>0</v>
      </c>
      <c r="N103" s="155">
        <f t="shared" si="30"/>
        <v>0</v>
      </c>
      <c r="O103" s="155">
        <f t="shared" si="30"/>
        <v>0</v>
      </c>
      <c r="P103" s="155">
        <f t="shared" si="30"/>
        <v>0</v>
      </c>
    </row>
    <row r="104" spans="1:16" ht="17.25" hidden="1" customHeight="1" outlineLevel="1">
      <c r="A104" s="191" t="s">
        <v>47</v>
      </c>
      <c r="B104" s="43" t="s">
        <v>430</v>
      </c>
      <c r="C104" s="155">
        <v>2862</v>
      </c>
      <c r="D104" s="155">
        <f t="shared" si="27"/>
        <v>2862</v>
      </c>
      <c r="E104" s="155"/>
      <c r="F104" s="155">
        <f t="shared" si="29"/>
        <v>2862</v>
      </c>
      <c r="G104" s="155"/>
      <c r="H104" s="155"/>
      <c r="I104" s="155"/>
      <c r="J104" s="155"/>
      <c r="K104" s="155"/>
      <c r="L104" s="155"/>
      <c r="M104" s="155"/>
      <c r="N104" s="155"/>
      <c r="O104" s="155"/>
      <c r="P104" s="155"/>
    </row>
    <row r="105" spans="1:16" ht="17.25" hidden="1" customHeight="1" outlineLevel="1">
      <c r="A105" s="191" t="s">
        <v>47</v>
      </c>
      <c r="B105" s="43" t="s">
        <v>945</v>
      </c>
      <c r="C105" s="155">
        <v>1270</v>
      </c>
      <c r="D105" s="155">
        <f t="shared" si="27"/>
        <v>1270</v>
      </c>
      <c r="E105" s="155"/>
      <c r="F105" s="155">
        <f t="shared" si="29"/>
        <v>1270</v>
      </c>
      <c r="G105" s="155"/>
      <c r="H105" s="155"/>
      <c r="I105" s="155"/>
      <c r="J105" s="155"/>
      <c r="K105" s="155"/>
      <c r="L105" s="155"/>
      <c r="M105" s="155"/>
      <c r="N105" s="155"/>
      <c r="O105" s="155"/>
      <c r="P105" s="155"/>
    </row>
    <row r="106" spans="1:16" ht="17.25" hidden="1" customHeight="1" outlineLevel="1">
      <c r="A106" s="191" t="s">
        <v>47</v>
      </c>
      <c r="B106" s="192" t="s">
        <v>970</v>
      </c>
      <c r="C106" s="155">
        <v>4200</v>
      </c>
      <c r="D106" s="155">
        <f t="shared" si="27"/>
        <v>4200</v>
      </c>
      <c r="E106" s="155"/>
      <c r="F106" s="155">
        <f t="shared" si="29"/>
        <v>4200</v>
      </c>
      <c r="G106" s="155"/>
      <c r="H106" s="155"/>
      <c r="I106" s="155"/>
      <c r="J106" s="155"/>
      <c r="K106" s="155"/>
      <c r="L106" s="155"/>
      <c r="M106" s="155"/>
      <c r="N106" s="155"/>
      <c r="O106" s="155"/>
      <c r="P106" s="155"/>
    </row>
    <row r="107" spans="1:16" ht="17.25" customHeight="1" collapsed="1">
      <c r="A107" s="48" t="s">
        <v>971</v>
      </c>
      <c r="B107" s="46" t="s">
        <v>464</v>
      </c>
      <c r="C107" s="155">
        <v>6939</v>
      </c>
      <c r="D107" s="155">
        <f t="shared" si="27"/>
        <v>6939</v>
      </c>
      <c r="E107" s="155"/>
      <c r="F107" s="155">
        <f t="shared" si="29"/>
        <v>6939</v>
      </c>
      <c r="G107" s="155"/>
      <c r="H107" s="155"/>
      <c r="I107" s="155"/>
      <c r="J107" s="155"/>
      <c r="K107" s="155"/>
      <c r="L107" s="155"/>
      <c r="M107" s="155"/>
      <c r="N107" s="155"/>
      <c r="O107" s="155"/>
      <c r="P107" s="155"/>
    </row>
    <row r="108" spans="1:16" ht="17.25" customHeight="1">
      <c r="A108" s="48" t="s">
        <v>972</v>
      </c>
      <c r="B108" s="46" t="s">
        <v>465</v>
      </c>
      <c r="C108" s="155">
        <v>12980</v>
      </c>
      <c r="D108" s="155">
        <f t="shared" si="27"/>
        <v>12980</v>
      </c>
      <c r="E108" s="155"/>
      <c r="F108" s="155">
        <f t="shared" si="29"/>
        <v>12980</v>
      </c>
      <c r="G108" s="155"/>
      <c r="H108" s="155"/>
      <c r="I108" s="155"/>
      <c r="J108" s="155"/>
      <c r="K108" s="155"/>
      <c r="L108" s="155"/>
      <c r="M108" s="155"/>
      <c r="N108" s="155"/>
      <c r="O108" s="155"/>
      <c r="P108" s="155"/>
    </row>
    <row r="109" spans="1:16" ht="17.25" customHeight="1">
      <c r="A109" s="48" t="s">
        <v>973</v>
      </c>
      <c r="B109" s="46" t="s">
        <v>466</v>
      </c>
      <c r="C109" s="155">
        <v>300</v>
      </c>
      <c r="D109" s="155">
        <f t="shared" si="27"/>
        <v>300</v>
      </c>
      <c r="E109" s="155"/>
      <c r="F109" s="155">
        <f t="shared" si="29"/>
        <v>300</v>
      </c>
      <c r="G109" s="155"/>
      <c r="H109" s="155"/>
      <c r="I109" s="155"/>
      <c r="J109" s="155"/>
      <c r="K109" s="155"/>
      <c r="L109" s="155"/>
      <c r="M109" s="155"/>
      <c r="N109" s="155"/>
      <c r="O109" s="155"/>
      <c r="P109" s="155"/>
    </row>
    <row r="110" spans="1:16" ht="17.25" customHeight="1">
      <c r="A110" s="48" t="s">
        <v>974</v>
      </c>
      <c r="B110" s="46" t="s">
        <v>467</v>
      </c>
      <c r="C110" s="155">
        <f>C111+C112</f>
        <v>12006</v>
      </c>
      <c r="D110" s="155">
        <f t="shared" si="27"/>
        <v>12006</v>
      </c>
      <c r="E110" s="155">
        <f t="shared" ref="E110:P110" si="31">E111+E112</f>
        <v>0</v>
      </c>
      <c r="F110" s="155">
        <f t="shared" si="29"/>
        <v>12006</v>
      </c>
      <c r="G110" s="155">
        <f t="shared" si="31"/>
        <v>0</v>
      </c>
      <c r="H110" s="155">
        <f t="shared" si="31"/>
        <v>0</v>
      </c>
      <c r="I110" s="155">
        <f t="shared" si="31"/>
        <v>0</v>
      </c>
      <c r="J110" s="155">
        <f t="shared" si="31"/>
        <v>0</v>
      </c>
      <c r="K110" s="155">
        <f t="shared" si="31"/>
        <v>0</v>
      </c>
      <c r="L110" s="155">
        <f t="shared" si="31"/>
        <v>0</v>
      </c>
      <c r="M110" s="155">
        <f t="shared" si="31"/>
        <v>0</v>
      </c>
      <c r="N110" s="155">
        <f t="shared" si="31"/>
        <v>0</v>
      </c>
      <c r="O110" s="155">
        <f t="shared" si="31"/>
        <v>0</v>
      </c>
      <c r="P110" s="155">
        <f t="shared" si="31"/>
        <v>0</v>
      </c>
    </row>
    <row r="111" spans="1:16" ht="17.25" hidden="1" customHeight="1" outlineLevel="1">
      <c r="A111" s="191" t="s">
        <v>47</v>
      </c>
      <c r="B111" s="43" t="s">
        <v>430</v>
      </c>
      <c r="C111" s="155">
        <v>8270</v>
      </c>
      <c r="D111" s="155">
        <f t="shared" si="27"/>
        <v>8270</v>
      </c>
      <c r="E111" s="155"/>
      <c r="F111" s="155">
        <f t="shared" si="29"/>
        <v>8270</v>
      </c>
      <c r="G111" s="155"/>
      <c r="H111" s="155"/>
      <c r="I111" s="155"/>
      <c r="J111" s="155"/>
      <c r="K111" s="155"/>
      <c r="L111" s="155"/>
      <c r="M111" s="155"/>
      <c r="N111" s="155"/>
      <c r="O111" s="155"/>
      <c r="P111" s="155"/>
    </row>
    <row r="112" spans="1:16" ht="17.25" hidden="1" customHeight="1" outlineLevel="1">
      <c r="A112" s="191" t="s">
        <v>47</v>
      </c>
      <c r="B112" s="43" t="s">
        <v>945</v>
      </c>
      <c r="C112" s="155">
        <v>3736</v>
      </c>
      <c r="D112" s="155">
        <f t="shared" si="27"/>
        <v>3736</v>
      </c>
      <c r="E112" s="155"/>
      <c r="F112" s="155">
        <f t="shared" si="29"/>
        <v>3736</v>
      </c>
      <c r="G112" s="155"/>
      <c r="H112" s="155"/>
      <c r="I112" s="155"/>
      <c r="J112" s="155"/>
      <c r="K112" s="155"/>
      <c r="L112" s="155"/>
      <c r="M112" s="155"/>
      <c r="N112" s="155"/>
      <c r="O112" s="155"/>
      <c r="P112" s="155"/>
    </row>
    <row r="113" spans="1:16" ht="17.25" customHeight="1" collapsed="1">
      <c r="A113" s="48" t="s">
        <v>975</v>
      </c>
      <c r="B113" s="46" t="s">
        <v>468</v>
      </c>
      <c r="C113" s="155">
        <v>9777</v>
      </c>
      <c r="D113" s="155">
        <f t="shared" si="27"/>
        <v>9777</v>
      </c>
      <c r="E113" s="155"/>
      <c r="F113" s="155">
        <f t="shared" si="29"/>
        <v>9777</v>
      </c>
      <c r="G113" s="155"/>
      <c r="H113" s="155"/>
      <c r="I113" s="155"/>
      <c r="J113" s="155"/>
      <c r="K113" s="155"/>
      <c r="L113" s="155"/>
      <c r="M113" s="155"/>
      <c r="N113" s="155"/>
      <c r="O113" s="155"/>
      <c r="P113" s="155"/>
    </row>
    <row r="114" spans="1:16" ht="17.25" customHeight="1">
      <c r="A114" s="48" t="s">
        <v>976</v>
      </c>
      <c r="B114" s="46" t="s">
        <v>469</v>
      </c>
      <c r="C114" s="155">
        <f>C115+C116</f>
        <v>22754</v>
      </c>
      <c r="D114" s="155">
        <f t="shared" si="27"/>
        <v>22754</v>
      </c>
      <c r="E114" s="155">
        <f t="shared" ref="E114:P114" si="32">E115+E116</f>
        <v>0</v>
      </c>
      <c r="F114" s="155">
        <f t="shared" si="29"/>
        <v>22754</v>
      </c>
      <c r="G114" s="155">
        <f t="shared" si="32"/>
        <v>0</v>
      </c>
      <c r="H114" s="155">
        <f t="shared" si="32"/>
        <v>0</v>
      </c>
      <c r="I114" s="155">
        <f t="shared" si="32"/>
        <v>0</v>
      </c>
      <c r="J114" s="155">
        <f t="shared" si="32"/>
        <v>0</v>
      </c>
      <c r="K114" s="155">
        <f t="shared" si="32"/>
        <v>0</v>
      </c>
      <c r="L114" s="155">
        <f t="shared" si="32"/>
        <v>0</v>
      </c>
      <c r="M114" s="155">
        <f t="shared" si="32"/>
        <v>0</v>
      </c>
      <c r="N114" s="155">
        <f t="shared" si="32"/>
        <v>0</v>
      </c>
      <c r="O114" s="155">
        <f t="shared" si="32"/>
        <v>0</v>
      </c>
      <c r="P114" s="155">
        <f t="shared" si="32"/>
        <v>0</v>
      </c>
    </row>
    <row r="115" spans="1:16" ht="17.25" hidden="1" customHeight="1" outlineLevel="1">
      <c r="A115" s="191" t="s">
        <v>47</v>
      </c>
      <c r="B115" s="43" t="s">
        <v>430</v>
      </c>
      <c r="C115" s="155">
        <v>19332</v>
      </c>
      <c r="D115" s="155">
        <f t="shared" si="27"/>
        <v>19332</v>
      </c>
      <c r="E115" s="155"/>
      <c r="F115" s="155">
        <f t="shared" si="29"/>
        <v>19332</v>
      </c>
      <c r="G115" s="155"/>
      <c r="H115" s="155"/>
      <c r="I115" s="155"/>
      <c r="J115" s="155"/>
      <c r="K115" s="155"/>
      <c r="L115" s="155"/>
      <c r="M115" s="155"/>
      <c r="N115" s="155"/>
      <c r="O115" s="155"/>
      <c r="P115" s="155"/>
    </row>
    <row r="116" spans="1:16" ht="17.25" hidden="1" customHeight="1" outlineLevel="1">
      <c r="A116" s="191" t="s">
        <v>47</v>
      </c>
      <c r="B116" s="43" t="s">
        <v>945</v>
      </c>
      <c r="C116" s="155">
        <v>3422</v>
      </c>
      <c r="D116" s="155">
        <f t="shared" si="27"/>
        <v>3422</v>
      </c>
      <c r="E116" s="155"/>
      <c r="F116" s="155">
        <f t="shared" si="29"/>
        <v>3422</v>
      </c>
      <c r="G116" s="155"/>
      <c r="H116" s="155"/>
      <c r="I116" s="155"/>
      <c r="J116" s="155"/>
      <c r="K116" s="155"/>
      <c r="L116" s="155"/>
      <c r="M116" s="155"/>
      <c r="N116" s="155"/>
      <c r="O116" s="155"/>
      <c r="P116" s="155"/>
    </row>
    <row r="117" spans="1:16" ht="17.25" customHeight="1" collapsed="1">
      <c r="A117" s="48" t="s">
        <v>977</v>
      </c>
      <c r="B117" s="46" t="s">
        <v>470</v>
      </c>
      <c r="C117" s="155">
        <v>2631</v>
      </c>
      <c r="D117" s="155">
        <f t="shared" si="27"/>
        <v>2631</v>
      </c>
      <c r="E117" s="155"/>
      <c r="F117" s="155">
        <f t="shared" si="29"/>
        <v>2631</v>
      </c>
      <c r="G117" s="155"/>
      <c r="H117" s="155"/>
      <c r="I117" s="155"/>
      <c r="J117" s="155"/>
      <c r="K117" s="155"/>
      <c r="L117" s="155"/>
      <c r="M117" s="155"/>
      <c r="N117" s="155"/>
      <c r="O117" s="155"/>
      <c r="P117" s="155"/>
    </row>
    <row r="118" spans="1:16" ht="17.25" customHeight="1">
      <c r="A118" s="48" t="s">
        <v>978</v>
      </c>
      <c r="B118" s="46" t="s">
        <v>471</v>
      </c>
      <c r="C118" s="155">
        <f>C119+C120+C121</f>
        <v>4528</v>
      </c>
      <c r="D118" s="155">
        <f t="shared" si="27"/>
        <v>4528</v>
      </c>
      <c r="E118" s="155">
        <f t="shared" ref="E118:P118" si="33">E119+E120+E121</f>
        <v>0</v>
      </c>
      <c r="F118" s="155">
        <f t="shared" si="29"/>
        <v>4528</v>
      </c>
      <c r="G118" s="155">
        <f t="shared" si="33"/>
        <v>0</v>
      </c>
      <c r="H118" s="155">
        <f t="shared" si="33"/>
        <v>0</v>
      </c>
      <c r="I118" s="155">
        <f t="shared" si="33"/>
        <v>0</v>
      </c>
      <c r="J118" s="155">
        <f t="shared" si="33"/>
        <v>0</v>
      </c>
      <c r="K118" s="155">
        <f t="shared" si="33"/>
        <v>0</v>
      </c>
      <c r="L118" s="155">
        <f t="shared" si="33"/>
        <v>0</v>
      </c>
      <c r="M118" s="155">
        <f t="shared" si="33"/>
        <v>0</v>
      </c>
      <c r="N118" s="155">
        <f t="shared" si="33"/>
        <v>0</v>
      </c>
      <c r="O118" s="155">
        <f t="shared" si="33"/>
        <v>0</v>
      </c>
      <c r="P118" s="155">
        <f t="shared" si="33"/>
        <v>0</v>
      </c>
    </row>
    <row r="119" spans="1:16" ht="17.25" hidden="1" customHeight="1" outlineLevel="1">
      <c r="A119" s="191" t="s">
        <v>47</v>
      </c>
      <c r="B119" s="43" t="s">
        <v>430</v>
      </c>
      <c r="C119" s="155">
        <v>3867</v>
      </c>
      <c r="D119" s="155">
        <f t="shared" si="27"/>
        <v>3867</v>
      </c>
      <c r="E119" s="155"/>
      <c r="F119" s="155">
        <f t="shared" si="29"/>
        <v>3867</v>
      </c>
      <c r="G119" s="155"/>
      <c r="H119" s="155"/>
      <c r="I119" s="155"/>
      <c r="J119" s="155"/>
      <c r="K119" s="155"/>
      <c r="L119" s="155"/>
      <c r="M119" s="155"/>
      <c r="N119" s="155"/>
      <c r="O119" s="155"/>
      <c r="P119" s="155"/>
    </row>
    <row r="120" spans="1:16" ht="17.25" hidden="1" customHeight="1" outlineLevel="1">
      <c r="A120" s="191" t="s">
        <v>47</v>
      </c>
      <c r="B120" s="43" t="s">
        <v>947</v>
      </c>
      <c r="C120" s="155">
        <v>237</v>
      </c>
      <c r="D120" s="155">
        <f t="shared" si="27"/>
        <v>237</v>
      </c>
      <c r="E120" s="155"/>
      <c r="F120" s="155">
        <f t="shared" si="29"/>
        <v>237</v>
      </c>
      <c r="G120" s="155"/>
      <c r="H120" s="155"/>
      <c r="I120" s="155"/>
      <c r="J120" s="155"/>
      <c r="K120" s="155"/>
      <c r="L120" s="155"/>
      <c r="M120" s="155"/>
      <c r="N120" s="155"/>
      <c r="O120" s="155"/>
      <c r="P120" s="155"/>
    </row>
    <row r="121" spans="1:16" ht="17.25" hidden="1" customHeight="1" outlineLevel="1">
      <c r="A121" s="191" t="s">
        <v>47</v>
      </c>
      <c r="B121" s="43" t="s">
        <v>945</v>
      </c>
      <c r="C121" s="155">
        <v>424</v>
      </c>
      <c r="D121" s="155">
        <f t="shared" si="27"/>
        <v>424</v>
      </c>
      <c r="E121" s="155"/>
      <c r="F121" s="155">
        <f t="shared" si="29"/>
        <v>424</v>
      </c>
      <c r="G121" s="155"/>
      <c r="H121" s="155"/>
      <c r="I121" s="155"/>
      <c r="J121" s="155"/>
      <c r="K121" s="155"/>
      <c r="L121" s="155"/>
      <c r="M121" s="155"/>
      <c r="N121" s="155"/>
      <c r="O121" s="155"/>
      <c r="P121" s="155"/>
    </row>
    <row r="122" spans="1:16" ht="17.25" customHeight="1" collapsed="1">
      <c r="A122" s="48" t="s">
        <v>979</v>
      </c>
      <c r="B122" s="46" t="s">
        <v>472</v>
      </c>
      <c r="C122" s="155">
        <v>6762</v>
      </c>
      <c r="D122" s="155">
        <f t="shared" si="27"/>
        <v>6762</v>
      </c>
      <c r="E122" s="155"/>
      <c r="F122" s="155">
        <f t="shared" si="29"/>
        <v>6762</v>
      </c>
      <c r="G122" s="155"/>
      <c r="H122" s="155"/>
      <c r="I122" s="155"/>
      <c r="J122" s="155"/>
      <c r="K122" s="155"/>
      <c r="L122" s="155"/>
      <c r="M122" s="155"/>
      <c r="N122" s="155"/>
      <c r="O122" s="155"/>
      <c r="P122" s="155"/>
    </row>
    <row r="123" spans="1:16" ht="17.25" customHeight="1">
      <c r="A123" s="48" t="s">
        <v>980</v>
      </c>
      <c r="B123" s="46" t="s">
        <v>473</v>
      </c>
      <c r="C123" s="155">
        <f>C124+C125</f>
        <v>6374</v>
      </c>
      <c r="D123" s="155">
        <f t="shared" si="27"/>
        <v>6374</v>
      </c>
      <c r="E123" s="155">
        <f t="shared" ref="E123:P123" si="34">E124+E125</f>
        <v>0</v>
      </c>
      <c r="F123" s="155">
        <f t="shared" si="29"/>
        <v>6374</v>
      </c>
      <c r="G123" s="155">
        <f t="shared" si="34"/>
        <v>0</v>
      </c>
      <c r="H123" s="155">
        <f t="shared" si="34"/>
        <v>0</v>
      </c>
      <c r="I123" s="155">
        <f t="shared" si="34"/>
        <v>0</v>
      </c>
      <c r="J123" s="155">
        <f t="shared" si="34"/>
        <v>0</v>
      </c>
      <c r="K123" s="155">
        <f t="shared" si="34"/>
        <v>0</v>
      </c>
      <c r="L123" s="155">
        <f t="shared" si="34"/>
        <v>0</v>
      </c>
      <c r="M123" s="155">
        <f t="shared" si="34"/>
        <v>0</v>
      </c>
      <c r="N123" s="155">
        <f t="shared" si="34"/>
        <v>0</v>
      </c>
      <c r="O123" s="155">
        <f t="shared" si="34"/>
        <v>0</v>
      </c>
      <c r="P123" s="155">
        <f t="shared" si="34"/>
        <v>0</v>
      </c>
    </row>
    <row r="124" spans="1:16" ht="17.25" hidden="1" customHeight="1" outlineLevel="1">
      <c r="A124" s="191" t="s">
        <v>47</v>
      </c>
      <c r="B124" s="43" t="s">
        <v>430</v>
      </c>
      <c r="C124" s="155">
        <v>6143</v>
      </c>
      <c r="D124" s="155">
        <f t="shared" si="27"/>
        <v>6143</v>
      </c>
      <c r="E124" s="155"/>
      <c r="F124" s="155">
        <f t="shared" si="29"/>
        <v>6143</v>
      </c>
      <c r="G124" s="155"/>
      <c r="H124" s="155"/>
      <c r="I124" s="155"/>
      <c r="J124" s="155"/>
      <c r="K124" s="155"/>
      <c r="L124" s="155"/>
      <c r="M124" s="155"/>
      <c r="N124" s="155"/>
      <c r="O124" s="155"/>
      <c r="P124" s="155"/>
    </row>
    <row r="125" spans="1:16" ht="17.25" hidden="1" customHeight="1" outlineLevel="1">
      <c r="A125" s="191" t="s">
        <v>47</v>
      </c>
      <c r="B125" s="43" t="s">
        <v>953</v>
      </c>
      <c r="C125" s="155">
        <v>231</v>
      </c>
      <c r="D125" s="155">
        <f t="shared" si="27"/>
        <v>231</v>
      </c>
      <c r="E125" s="155"/>
      <c r="F125" s="155">
        <f t="shared" si="29"/>
        <v>231</v>
      </c>
      <c r="G125" s="155"/>
      <c r="H125" s="155"/>
      <c r="I125" s="155"/>
      <c r="J125" s="155"/>
      <c r="K125" s="155"/>
      <c r="L125" s="155"/>
      <c r="M125" s="155"/>
      <c r="N125" s="155"/>
      <c r="O125" s="155"/>
      <c r="P125" s="155"/>
    </row>
    <row r="126" spans="1:16" ht="17.25" customHeight="1" collapsed="1">
      <c r="A126" s="48" t="s">
        <v>981</v>
      </c>
      <c r="B126" s="46" t="s">
        <v>474</v>
      </c>
      <c r="C126" s="155">
        <v>684</v>
      </c>
      <c r="D126" s="155">
        <f t="shared" si="27"/>
        <v>684</v>
      </c>
      <c r="E126" s="155"/>
      <c r="F126" s="155">
        <f t="shared" si="29"/>
        <v>684</v>
      </c>
      <c r="G126" s="155"/>
      <c r="H126" s="155"/>
      <c r="I126" s="155"/>
      <c r="J126" s="155"/>
      <c r="K126" s="155"/>
      <c r="L126" s="155"/>
      <c r="M126" s="155"/>
      <c r="N126" s="155"/>
      <c r="O126" s="155"/>
      <c r="P126" s="155"/>
    </row>
    <row r="127" spans="1:16" ht="17.25" customHeight="1">
      <c r="A127" s="48" t="s">
        <v>982</v>
      </c>
      <c r="B127" s="46" t="s">
        <v>983</v>
      </c>
      <c r="C127" s="155">
        <v>544</v>
      </c>
      <c r="D127" s="155">
        <f t="shared" si="27"/>
        <v>544</v>
      </c>
      <c r="E127" s="155"/>
      <c r="F127" s="155">
        <f t="shared" si="29"/>
        <v>544</v>
      </c>
      <c r="G127" s="155"/>
      <c r="H127" s="155"/>
      <c r="I127" s="155"/>
      <c r="J127" s="155"/>
      <c r="K127" s="155"/>
      <c r="L127" s="155"/>
      <c r="M127" s="155"/>
      <c r="N127" s="155"/>
      <c r="O127" s="155"/>
      <c r="P127" s="155"/>
    </row>
    <row r="128" spans="1:16" ht="17.25" customHeight="1">
      <c r="A128" s="48" t="s">
        <v>984</v>
      </c>
      <c r="B128" s="46" t="s">
        <v>985</v>
      </c>
      <c r="C128" s="155">
        <v>420</v>
      </c>
      <c r="D128" s="155">
        <f t="shared" si="27"/>
        <v>420</v>
      </c>
      <c r="E128" s="155"/>
      <c r="F128" s="155">
        <f t="shared" si="29"/>
        <v>420</v>
      </c>
      <c r="G128" s="155"/>
      <c r="H128" s="155"/>
      <c r="I128" s="155"/>
      <c r="J128" s="155"/>
      <c r="K128" s="155"/>
      <c r="L128" s="155"/>
      <c r="M128" s="155"/>
      <c r="N128" s="155"/>
      <c r="O128" s="155"/>
      <c r="P128" s="155"/>
    </row>
    <row r="129" spans="1:16" ht="17.25" customHeight="1">
      <c r="A129" s="48" t="s">
        <v>986</v>
      </c>
      <c r="B129" s="46" t="s">
        <v>475</v>
      </c>
      <c r="C129" s="155">
        <v>453</v>
      </c>
      <c r="D129" s="155">
        <f t="shared" si="27"/>
        <v>453</v>
      </c>
      <c r="E129" s="155"/>
      <c r="F129" s="155">
        <f t="shared" si="29"/>
        <v>453</v>
      </c>
      <c r="G129" s="155"/>
      <c r="H129" s="155"/>
      <c r="I129" s="155"/>
      <c r="J129" s="155"/>
      <c r="K129" s="155"/>
      <c r="L129" s="155"/>
      <c r="M129" s="155"/>
      <c r="N129" s="155"/>
      <c r="O129" s="155"/>
      <c r="P129" s="155"/>
    </row>
    <row r="130" spans="1:16" ht="17.25" customHeight="1">
      <c r="A130" s="48" t="s">
        <v>987</v>
      </c>
      <c r="B130" s="46" t="s">
        <v>476</v>
      </c>
      <c r="C130" s="155">
        <v>100</v>
      </c>
      <c r="D130" s="155">
        <f t="shared" si="27"/>
        <v>100</v>
      </c>
      <c r="E130" s="155"/>
      <c r="F130" s="155">
        <f t="shared" si="29"/>
        <v>100</v>
      </c>
      <c r="G130" s="155"/>
      <c r="H130" s="155"/>
      <c r="I130" s="155"/>
      <c r="J130" s="155"/>
      <c r="K130" s="155"/>
      <c r="L130" s="155"/>
      <c r="M130" s="155"/>
      <c r="N130" s="155"/>
      <c r="O130" s="155"/>
      <c r="P130" s="155"/>
    </row>
    <row r="131" spans="1:16" ht="17.25" customHeight="1">
      <c r="A131" s="48" t="s">
        <v>988</v>
      </c>
      <c r="B131" s="46" t="s">
        <v>477</v>
      </c>
      <c r="C131" s="155">
        <v>967</v>
      </c>
      <c r="D131" s="155">
        <f t="shared" si="27"/>
        <v>967</v>
      </c>
      <c r="E131" s="155"/>
      <c r="F131" s="155">
        <f t="shared" si="29"/>
        <v>967</v>
      </c>
      <c r="G131" s="155"/>
      <c r="H131" s="155"/>
      <c r="I131" s="155"/>
      <c r="J131" s="155"/>
      <c r="K131" s="155"/>
      <c r="L131" s="155"/>
      <c r="M131" s="155"/>
      <c r="N131" s="155"/>
      <c r="O131" s="155"/>
      <c r="P131" s="155"/>
    </row>
    <row r="132" spans="1:16" ht="17.25" customHeight="1">
      <c r="A132" s="48" t="s">
        <v>989</v>
      </c>
      <c r="B132" s="46" t="s">
        <v>990</v>
      </c>
      <c r="C132" s="155">
        <f>C133+C134</f>
        <v>1724</v>
      </c>
      <c r="D132" s="155">
        <f t="shared" si="27"/>
        <v>1724</v>
      </c>
      <c r="E132" s="155">
        <f t="shared" ref="E132:P132" si="35">E133+E134</f>
        <v>0</v>
      </c>
      <c r="F132" s="155">
        <f t="shared" si="29"/>
        <v>1724</v>
      </c>
      <c r="G132" s="155">
        <f t="shared" si="35"/>
        <v>0</v>
      </c>
      <c r="H132" s="155">
        <f t="shared" si="35"/>
        <v>0</v>
      </c>
      <c r="I132" s="155">
        <f t="shared" si="35"/>
        <v>0</v>
      </c>
      <c r="J132" s="155">
        <f t="shared" si="35"/>
        <v>0</v>
      </c>
      <c r="K132" s="155">
        <f t="shared" si="35"/>
        <v>0</v>
      </c>
      <c r="L132" s="155">
        <f t="shared" si="35"/>
        <v>0</v>
      </c>
      <c r="M132" s="155">
        <f t="shared" si="35"/>
        <v>0</v>
      </c>
      <c r="N132" s="155">
        <f t="shared" si="35"/>
        <v>0</v>
      </c>
      <c r="O132" s="155">
        <f t="shared" si="35"/>
        <v>0</v>
      </c>
      <c r="P132" s="155">
        <f t="shared" si="35"/>
        <v>0</v>
      </c>
    </row>
    <row r="133" spans="1:16" ht="17.25" hidden="1" customHeight="1" outlineLevel="1">
      <c r="A133" s="191" t="s">
        <v>47</v>
      </c>
      <c r="B133" s="43" t="s">
        <v>430</v>
      </c>
      <c r="C133" s="155">
        <v>1274</v>
      </c>
      <c r="D133" s="155">
        <f t="shared" si="27"/>
        <v>1274</v>
      </c>
      <c r="E133" s="155"/>
      <c r="F133" s="155">
        <f t="shared" si="29"/>
        <v>1274</v>
      </c>
      <c r="G133" s="155"/>
      <c r="H133" s="155"/>
      <c r="I133" s="155"/>
      <c r="J133" s="155"/>
      <c r="K133" s="155"/>
      <c r="L133" s="155"/>
      <c r="M133" s="155"/>
      <c r="N133" s="155"/>
      <c r="O133" s="155"/>
      <c r="P133" s="155"/>
    </row>
    <row r="134" spans="1:16" ht="17.25" hidden="1" customHeight="1" outlineLevel="1">
      <c r="A134" s="191" t="s">
        <v>47</v>
      </c>
      <c r="B134" s="43" t="s">
        <v>955</v>
      </c>
      <c r="C134" s="155">
        <v>450</v>
      </c>
      <c r="D134" s="155">
        <f t="shared" si="27"/>
        <v>450</v>
      </c>
      <c r="E134" s="155"/>
      <c r="F134" s="155">
        <f t="shared" si="29"/>
        <v>450</v>
      </c>
      <c r="G134" s="155"/>
      <c r="H134" s="155"/>
      <c r="I134" s="155"/>
      <c r="J134" s="155"/>
      <c r="K134" s="155"/>
      <c r="L134" s="155"/>
      <c r="M134" s="155"/>
      <c r="N134" s="155"/>
      <c r="O134" s="155"/>
      <c r="P134" s="155"/>
    </row>
    <row r="135" spans="1:16" ht="17.25" customHeight="1" collapsed="1">
      <c r="A135" s="48" t="s">
        <v>991</v>
      </c>
      <c r="B135" s="46" t="s">
        <v>478</v>
      </c>
      <c r="C135" s="155">
        <v>422</v>
      </c>
      <c r="D135" s="155">
        <f t="shared" si="27"/>
        <v>422</v>
      </c>
      <c r="E135" s="155"/>
      <c r="F135" s="155">
        <f t="shared" si="29"/>
        <v>422</v>
      </c>
      <c r="G135" s="155"/>
      <c r="H135" s="155"/>
      <c r="I135" s="155"/>
      <c r="J135" s="155"/>
      <c r="K135" s="155"/>
      <c r="L135" s="155"/>
      <c r="M135" s="155"/>
      <c r="N135" s="155"/>
      <c r="O135" s="155"/>
      <c r="P135" s="155"/>
    </row>
    <row r="136" spans="1:16" ht="17.25" customHeight="1">
      <c r="A136" s="48" t="s">
        <v>992</v>
      </c>
      <c r="B136" s="46" t="s">
        <v>479</v>
      </c>
      <c r="C136" s="155">
        <v>931</v>
      </c>
      <c r="D136" s="155">
        <f t="shared" si="27"/>
        <v>931</v>
      </c>
      <c r="E136" s="155"/>
      <c r="F136" s="155">
        <f t="shared" si="29"/>
        <v>931</v>
      </c>
      <c r="G136" s="155"/>
      <c r="H136" s="155"/>
      <c r="I136" s="155"/>
      <c r="J136" s="155"/>
      <c r="K136" s="155"/>
      <c r="L136" s="155"/>
      <c r="M136" s="155"/>
      <c r="N136" s="155"/>
      <c r="O136" s="155"/>
      <c r="P136" s="155"/>
    </row>
    <row r="137" spans="1:16" ht="17.25" customHeight="1">
      <c r="A137" s="48" t="s">
        <v>993</v>
      </c>
      <c r="B137" s="46" t="s">
        <v>480</v>
      </c>
      <c r="C137" s="155">
        <v>223</v>
      </c>
      <c r="D137" s="155">
        <f t="shared" si="27"/>
        <v>223</v>
      </c>
      <c r="E137" s="155"/>
      <c r="F137" s="155">
        <f t="shared" si="29"/>
        <v>223</v>
      </c>
      <c r="G137" s="155"/>
      <c r="H137" s="155"/>
      <c r="I137" s="155"/>
      <c r="J137" s="155"/>
      <c r="K137" s="155"/>
      <c r="L137" s="155"/>
      <c r="M137" s="155"/>
      <c r="N137" s="155"/>
      <c r="O137" s="155"/>
      <c r="P137" s="155"/>
    </row>
    <row r="138" spans="1:16" ht="17.25" customHeight="1">
      <c r="A138" s="48" t="s">
        <v>994</v>
      </c>
      <c r="B138" s="46" t="s">
        <v>481</v>
      </c>
      <c r="C138" s="155">
        <v>100</v>
      </c>
      <c r="D138" s="155">
        <f t="shared" si="27"/>
        <v>100</v>
      </c>
      <c r="E138" s="155"/>
      <c r="F138" s="155">
        <f t="shared" si="29"/>
        <v>100</v>
      </c>
      <c r="G138" s="155"/>
      <c r="H138" s="155"/>
      <c r="I138" s="155"/>
      <c r="J138" s="155"/>
      <c r="K138" s="155"/>
      <c r="L138" s="155"/>
      <c r="M138" s="155"/>
      <c r="N138" s="155"/>
      <c r="O138" s="155"/>
      <c r="P138" s="155"/>
    </row>
    <row r="139" spans="1:16" ht="17.25" customHeight="1">
      <c r="A139" s="48" t="s">
        <v>995</v>
      </c>
      <c r="B139" s="46" t="s">
        <v>482</v>
      </c>
      <c r="C139" s="155">
        <v>355</v>
      </c>
      <c r="D139" s="155">
        <f t="shared" si="27"/>
        <v>355</v>
      </c>
      <c r="E139" s="155"/>
      <c r="F139" s="155">
        <f t="shared" si="29"/>
        <v>355</v>
      </c>
      <c r="G139" s="155"/>
      <c r="H139" s="155"/>
      <c r="I139" s="155"/>
      <c r="J139" s="155"/>
      <c r="K139" s="155"/>
      <c r="L139" s="155"/>
      <c r="M139" s="155"/>
      <c r="N139" s="155"/>
      <c r="O139" s="155"/>
      <c r="P139" s="155"/>
    </row>
    <row r="140" spans="1:16" ht="17.25" customHeight="1">
      <c r="A140" s="48" t="s">
        <v>996</v>
      </c>
      <c r="B140" s="43" t="s">
        <v>483</v>
      </c>
      <c r="C140" s="155">
        <v>1948</v>
      </c>
      <c r="D140" s="155">
        <f t="shared" si="27"/>
        <v>1948</v>
      </c>
      <c r="E140" s="155"/>
      <c r="F140" s="155">
        <f t="shared" si="29"/>
        <v>1948</v>
      </c>
      <c r="G140" s="155"/>
      <c r="H140" s="155"/>
      <c r="I140" s="155"/>
      <c r="J140" s="155"/>
      <c r="K140" s="155"/>
      <c r="L140" s="155"/>
      <c r="M140" s="155"/>
      <c r="N140" s="155"/>
      <c r="O140" s="155"/>
      <c r="P140" s="155"/>
    </row>
    <row r="141" spans="1:16" ht="17.25" customHeight="1">
      <c r="A141" s="48" t="s">
        <v>997</v>
      </c>
      <c r="B141" s="43" t="s">
        <v>484</v>
      </c>
      <c r="C141" s="155">
        <f>C142+C143</f>
        <v>2106</v>
      </c>
      <c r="D141" s="155">
        <f t="shared" si="27"/>
        <v>2106</v>
      </c>
      <c r="E141" s="155">
        <f t="shared" ref="E141:P141" si="36">E142+E143</f>
        <v>0</v>
      </c>
      <c r="F141" s="155">
        <f t="shared" si="29"/>
        <v>2106</v>
      </c>
      <c r="G141" s="155">
        <f t="shared" si="36"/>
        <v>0</v>
      </c>
      <c r="H141" s="155">
        <f t="shared" si="36"/>
        <v>0</v>
      </c>
      <c r="I141" s="155">
        <f t="shared" si="36"/>
        <v>0</v>
      </c>
      <c r="J141" s="155">
        <f t="shared" si="36"/>
        <v>0</v>
      </c>
      <c r="K141" s="155">
        <f t="shared" si="36"/>
        <v>0</v>
      </c>
      <c r="L141" s="155">
        <f t="shared" si="36"/>
        <v>0</v>
      </c>
      <c r="M141" s="155">
        <f t="shared" si="36"/>
        <v>0</v>
      </c>
      <c r="N141" s="155">
        <f t="shared" si="36"/>
        <v>0</v>
      </c>
      <c r="O141" s="155">
        <f t="shared" si="36"/>
        <v>0</v>
      </c>
      <c r="P141" s="155">
        <f t="shared" si="36"/>
        <v>0</v>
      </c>
    </row>
    <row r="142" spans="1:16" ht="17.25" hidden="1" customHeight="1" outlineLevel="1">
      <c r="A142" s="191" t="s">
        <v>47</v>
      </c>
      <c r="B142" s="43" t="s">
        <v>430</v>
      </c>
      <c r="C142" s="155">
        <v>1906</v>
      </c>
      <c r="D142" s="155">
        <f t="shared" si="27"/>
        <v>1906</v>
      </c>
      <c r="E142" s="155"/>
      <c r="F142" s="155">
        <f t="shared" si="29"/>
        <v>1906</v>
      </c>
      <c r="G142" s="155"/>
      <c r="H142" s="155"/>
      <c r="I142" s="155"/>
      <c r="J142" s="155"/>
      <c r="K142" s="155"/>
      <c r="L142" s="155"/>
      <c r="M142" s="155"/>
      <c r="N142" s="155"/>
      <c r="O142" s="155"/>
      <c r="P142" s="155"/>
    </row>
    <row r="143" spans="1:16" ht="17.25" hidden="1" customHeight="1" outlineLevel="1">
      <c r="A143" s="191" t="s">
        <v>47</v>
      </c>
      <c r="B143" s="43" t="s">
        <v>945</v>
      </c>
      <c r="C143" s="155">
        <v>200</v>
      </c>
      <c r="D143" s="155">
        <f t="shared" si="27"/>
        <v>200</v>
      </c>
      <c r="E143" s="155"/>
      <c r="F143" s="155">
        <f t="shared" si="29"/>
        <v>200</v>
      </c>
      <c r="G143" s="155"/>
      <c r="H143" s="155"/>
      <c r="I143" s="155"/>
      <c r="J143" s="155"/>
      <c r="K143" s="155"/>
      <c r="L143" s="155"/>
      <c r="M143" s="155"/>
      <c r="N143" s="155"/>
      <c r="O143" s="155"/>
      <c r="P143" s="155"/>
    </row>
    <row r="144" spans="1:16" ht="17.25" customHeight="1" collapsed="1">
      <c r="A144" s="48" t="s">
        <v>998</v>
      </c>
      <c r="B144" s="43" t="s">
        <v>485</v>
      </c>
      <c r="C144" s="155">
        <f>SUM(C145:C146)</f>
        <v>92</v>
      </c>
      <c r="D144" s="155">
        <f t="shared" si="27"/>
        <v>92</v>
      </c>
      <c r="E144" s="155">
        <f t="shared" ref="E144:P144" si="37">SUM(E145:E146)</f>
        <v>0</v>
      </c>
      <c r="F144" s="155">
        <f t="shared" si="29"/>
        <v>92</v>
      </c>
      <c r="G144" s="155">
        <f t="shared" si="37"/>
        <v>0</v>
      </c>
      <c r="H144" s="155">
        <f t="shared" si="37"/>
        <v>0</v>
      </c>
      <c r="I144" s="155">
        <f t="shared" si="37"/>
        <v>0</v>
      </c>
      <c r="J144" s="155">
        <f t="shared" si="37"/>
        <v>0</v>
      </c>
      <c r="K144" s="155">
        <f t="shared" si="37"/>
        <v>0</v>
      </c>
      <c r="L144" s="155">
        <f t="shared" si="37"/>
        <v>0</v>
      </c>
      <c r="M144" s="155">
        <f t="shared" si="37"/>
        <v>0</v>
      </c>
      <c r="N144" s="155">
        <f t="shared" si="37"/>
        <v>0</v>
      </c>
      <c r="O144" s="155">
        <f t="shared" si="37"/>
        <v>0</v>
      </c>
      <c r="P144" s="155">
        <f t="shared" si="37"/>
        <v>0</v>
      </c>
    </row>
    <row r="145" spans="1:16" ht="17.25" customHeight="1">
      <c r="A145" s="48" t="s">
        <v>47</v>
      </c>
      <c r="B145" s="46" t="s">
        <v>486</v>
      </c>
      <c r="C145" s="155">
        <v>72</v>
      </c>
      <c r="D145" s="155">
        <f t="shared" si="27"/>
        <v>72</v>
      </c>
      <c r="E145" s="155"/>
      <c r="F145" s="155">
        <f t="shared" si="29"/>
        <v>72</v>
      </c>
      <c r="G145" s="155"/>
      <c r="H145" s="155"/>
      <c r="I145" s="155"/>
      <c r="J145" s="155"/>
      <c r="K145" s="155"/>
      <c r="L145" s="155"/>
      <c r="M145" s="155"/>
      <c r="N145" s="155"/>
      <c r="O145" s="155"/>
      <c r="P145" s="155"/>
    </row>
    <row r="146" spans="1:16" ht="17.25" customHeight="1">
      <c r="A146" s="48" t="s">
        <v>47</v>
      </c>
      <c r="B146" s="46" t="s">
        <v>487</v>
      </c>
      <c r="C146" s="155">
        <v>20</v>
      </c>
      <c r="D146" s="155">
        <f t="shared" si="27"/>
        <v>20</v>
      </c>
      <c r="E146" s="155"/>
      <c r="F146" s="155">
        <f t="shared" si="29"/>
        <v>20</v>
      </c>
      <c r="G146" s="155"/>
      <c r="H146" s="155"/>
      <c r="I146" s="155"/>
      <c r="J146" s="155"/>
      <c r="K146" s="155"/>
      <c r="L146" s="155"/>
      <c r="M146" s="155"/>
      <c r="N146" s="155"/>
      <c r="O146" s="155"/>
      <c r="P146" s="155"/>
    </row>
    <row r="147" spans="1:16" ht="26.25" customHeight="1">
      <c r="A147" s="48" t="s">
        <v>999</v>
      </c>
      <c r="B147" s="46" t="s">
        <v>488</v>
      </c>
      <c r="C147" s="155">
        <f>C148+C149+C150+C151+C152+C153+C154+C155+C156+C157+C158+C159</f>
        <v>208</v>
      </c>
      <c r="D147" s="155">
        <f t="shared" si="27"/>
        <v>208</v>
      </c>
      <c r="E147" s="155">
        <f t="shared" ref="E147:P147" si="38">E148+E149+E150+E151+E152+E153+E154+E155+E156+E157+E158+E159</f>
        <v>0</v>
      </c>
      <c r="F147" s="155">
        <f t="shared" si="29"/>
        <v>208</v>
      </c>
      <c r="G147" s="155">
        <f t="shared" si="38"/>
        <v>0</v>
      </c>
      <c r="H147" s="155">
        <f t="shared" si="38"/>
        <v>0</v>
      </c>
      <c r="I147" s="155">
        <f t="shared" si="38"/>
        <v>0</v>
      </c>
      <c r="J147" s="155">
        <f t="shared" si="38"/>
        <v>0</v>
      </c>
      <c r="K147" s="155">
        <f t="shared" si="38"/>
        <v>0</v>
      </c>
      <c r="L147" s="155">
        <f t="shared" si="38"/>
        <v>0</v>
      </c>
      <c r="M147" s="155">
        <f t="shared" si="38"/>
        <v>0</v>
      </c>
      <c r="N147" s="155">
        <f t="shared" si="38"/>
        <v>0</v>
      </c>
      <c r="O147" s="155">
        <f t="shared" si="38"/>
        <v>0</v>
      </c>
      <c r="P147" s="155">
        <f t="shared" si="38"/>
        <v>0</v>
      </c>
    </row>
    <row r="148" spans="1:16" ht="17.25" customHeight="1">
      <c r="A148" s="48" t="s">
        <v>47</v>
      </c>
      <c r="B148" s="46" t="s">
        <v>489</v>
      </c>
      <c r="C148" s="155">
        <v>16</v>
      </c>
      <c r="D148" s="155">
        <f t="shared" si="27"/>
        <v>16</v>
      </c>
      <c r="E148" s="155"/>
      <c r="F148" s="155">
        <f t="shared" si="29"/>
        <v>16</v>
      </c>
      <c r="G148" s="155"/>
      <c r="H148" s="155"/>
      <c r="I148" s="155"/>
      <c r="J148" s="155"/>
      <c r="K148" s="155"/>
      <c r="L148" s="155"/>
      <c r="M148" s="155"/>
      <c r="N148" s="155"/>
      <c r="O148" s="155"/>
      <c r="P148" s="155"/>
    </row>
    <row r="149" spans="1:16" ht="17.25" customHeight="1">
      <c r="A149" s="48" t="s">
        <v>47</v>
      </c>
      <c r="B149" s="46" t="s">
        <v>490</v>
      </c>
      <c r="C149" s="155">
        <v>20</v>
      </c>
      <c r="D149" s="155">
        <f t="shared" si="27"/>
        <v>20</v>
      </c>
      <c r="E149" s="155"/>
      <c r="F149" s="155">
        <f t="shared" si="29"/>
        <v>20</v>
      </c>
      <c r="G149" s="155"/>
      <c r="H149" s="155"/>
      <c r="I149" s="155"/>
      <c r="J149" s="155"/>
      <c r="K149" s="155"/>
      <c r="L149" s="155"/>
      <c r="M149" s="155"/>
      <c r="N149" s="155"/>
      <c r="O149" s="155"/>
      <c r="P149" s="155"/>
    </row>
    <row r="150" spans="1:16" ht="17.25" customHeight="1">
      <c r="A150" s="48" t="s">
        <v>47</v>
      </c>
      <c r="B150" s="46" t="s">
        <v>491</v>
      </c>
      <c r="C150" s="155">
        <v>17</v>
      </c>
      <c r="D150" s="155">
        <f t="shared" si="27"/>
        <v>17</v>
      </c>
      <c r="E150" s="155"/>
      <c r="F150" s="155">
        <f t="shared" si="29"/>
        <v>17</v>
      </c>
      <c r="G150" s="155"/>
      <c r="H150" s="155"/>
      <c r="I150" s="155"/>
      <c r="J150" s="155"/>
      <c r="K150" s="155"/>
      <c r="L150" s="155"/>
      <c r="M150" s="155"/>
      <c r="N150" s="155"/>
      <c r="O150" s="155"/>
      <c r="P150" s="155"/>
    </row>
    <row r="151" spans="1:16" ht="17.25" customHeight="1">
      <c r="A151" s="48" t="s">
        <v>47</v>
      </c>
      <c r="B151" s="46" t="s">
        <v>492</v>
      </c>
      <c r="C151" s="155">
        <v>18</v>
      </c>
      <c r="D151" s="155">
        <f t="shared" si="27"/>
        <v>18</v>
      </c>
      <c r="E151" s="155"/>
      <c r="F151" s="155">
        <f t="shared" si="29"/>
        <v>18</v>
      </c>
      <c r="G151" s="155"/>
      <c r="H151" s="155"/>
      <c r="I151" s="155"/>
      <c r="J151" s="155"/>
      <c r="K151" s="155"/>
      <c r="L151" s="155"/>
      <c r="M151" s="155"/>
      <c r="N151" s="155"/>
      <c r="O151" s="155"/>
      <c r="P151" s="155"/>
    </row>
    <row r="152" spans="1:16" ht="17.25" customHeight="1">
      <c r="A152" s="48" t="s">
        <v>47</v>
      </c>
      <c r="B152" s="46" t="s">
        <v>493</v>
      </c>
      <c r="C152" s="155">
        <v>17</v>
      </c>
      <c r="D152" s="155">
        <f t="shared" si="27"/>
        <v>17</v>
      </c>
      <c r="E152" s="155"/>
      <c r="F152" s="155">
        <f t="shared" si="29"/>
        <v>17</v>
      </c>
      <c r="G152" s="155"/>
      <c r="H152" s="155"/>
      <c r="I152" s="155"/>
      <c r="J152" s="155"/>
      <c r="K152" s="155"/>
      <c r="L152" s="155"/>
      <c r="M152" s="155"/>
      <c r="N152" s="155"/>
      <c r="O152" s="155"/>
      <c r="P152" s="155"/>
    </row>
    <row r="153" spans="1:16" ht="17.25" customHeight="1">
      <c r="A153" s="48" t="s">
        <v>47</v>
      </c>
      <c r="B153" s="46" t="s">
        <v>494</v>
      </c>
      <c r="C153" s="155">
        <v>17</v>
      </c>
      <c r="D153" s="155">
        <f t="shared" si="27"/>
        <v>17</v>
      </c>
      <c r="E153" s="155"/>
      <c r="F153" s="155">
        <f t="shared" si="29"/>
        <v>17</v>
      </c>
      <c r="G153" s="155"/>
      <c r="H153" s="155"/>
      <c r="I153" s="155"/>
      <c r="J153" s="155"/>
      <c r="K153" s="155"/>
      <c r="L153" s="155"/>
      <c r="M153" s="155"/>
      <c r="N153" s="155"/>
      <c r="O153" s="155"/>
      <c r="P153" s="155"/>
    </row>
    <row r="154" spans="1:16" ht="17.25" customHeight="1">
      <c r="A154" s="48" t="s">
        <v>47</v>
      </c>
      <c r="B154" s="46" t="s">
        <v>495</v>
      </c>
      <c r="C154" s="155">
        <v>16</v>
      </c>
      <c r="D154" s="155">
        <f t="shared" si="27"/>
        <v>16</v>
      </c>
      <c r="E154" s="155"/>
      <c r="F154" s="155">
        <f t="shared" si="29"/>
        <v>16</v>
      </c>
      <c r="G154" s="155"/>
      <c r="H154" s="155"/>
      <c r="I154" s="155"/>
      <c r="J154" s="155"/>
      <c r="K154" s="155"/>
      <c r="L154" s="155"/>
      <c r="M154" s="155"/>
      <c r="N154" s="155"/>
      <c r="O154" s="155"/>
      <c r="P154" s="155"/>
    </row>
    <row r="155" spans="1:16" ht="17.25" customHeight="1">
      <c r="A155" s="48" t="s">
        <v>47</v>
      </c>
      <c r="B155" s="46" t="s">
        <v>496</v>
      </c>
      <c r="C155" s="155">
        <v>15</v>
      </c>
      <c r="D155" s="155">
        <f t="shared" si="27"/>
        <v>15</v>
      </c>
      <c r="E155" s="155"/>
      <c r="F155" s="155">
        <f t="shared" si="29"/>
        <v>15</v>
      </c>
      <c r="G155" s="155"/>
      <c r="H155" s="155"/>
      <c r="I155" s="155"/>
      <c r="J155" s="155"/>
      <c r="K155" s="155"/>
      <c r="L155" s="155"/>
      <c r="M155" s="155"/>
      <c r="N155" s="155"/>
      <c r="O155" s="155"/>
      <c r="P155" s="155"/>
    </row>
    <row r="156" spans="1:16" ht="17.25" customHeight="1">
      <c r="A156" s="48" t="s">
        <v>47</v>
      </c>
      <c r="B156" s="46" t="s">
        <v>497</v>
      </c>
      <c r="C156" s="155">
        <v>21</v>
      </c>
      <c r="D156" s="155">
        <f t="shared" si="27"/>
        <v>21</v>
      </c>
      <c r="E156" s="155"/>
      <c r="F156" s="155">
        <f t="shared" si="29"/>
        <v>21</v>
      </c>
      <c r="G156" s="155"/>
      <c r="H156" s="155"/>
      <c r="I156" s="155"/>
      <c r="J156" s="155"/>
      <c r="K156" s="155"/>
      <c r="L156" s="155"/>
      <c r="M156" s="155"/>
      <c r="N156" s="155"/>
      <c r="O156" s="155"/>
      <c r="P156" s="155"/>
    </row>
    <row r="157" spans="1:16" ht="17.25" customHeight="1">
      <c r="A157" s="48" t="s">
        <v>47</v>
      </c>
      <c r="B157" s="46" t="s">
        <v>498</v>
      </c>
      <c r="C157" s="155">
        <v>15</v>
      </c>
      <c r="D157" s="155">
        <f t="shared" si="27"/>
        <v>15</v>
      </c>
      <c r="E157" s="155"/>
      <c r="F157" s="155">
        <f t="shared" si="29"/>
        <v>15</v>
      </c>
      <c r="G157" s="155"/>
      <c r="H157" s="155"/>
      <c r="I157" s="155"/>
      <c r="J157" s="155"/>
      <c r="K157" s="155"/>
      <c r="L157" s="155"/>
      <c r="M157" s="155"/>
      <c r="N157" s="155"/>
      <c r="O157" s="155"/>
      <c r="P157" s="155"/>
    </row>
    <row r="158" spans="1:16" ht="17.25" customHeight="1">
      <c r="A158" s="48" t="s">
        <v>47</v>
      </c>
      <c r="B158" s="46" t="s">
        <v>499</v>
      </c>
      <c r="C158" s="155">
        <v>15</v>
      </c>
      <c r="D158" s="155">
        <f t="shared" si="27"/>
        <v>15</v>
      </c>
      <c r="E158" s="155"/>
      <c r="F158" s="155">
        <f t="shared" si="29"/>
        <v>15</v>
      </c>
      <c r="G158" s="155"/>
      <c r="H158" s="155"/>
      <c r="I158" s="155"/>
      <c r="J158" s="155"/>
      <c r="K158" s="155"/>
      <c r="L158" s="155"/>
      <c r="M158" s="155"/>
      <c r="N158" s="155"/>
      <c r="O158" s="155"/>
      <c r="P158" s="155"/>
    </row>
    <row r="159" spans="1:16" ht="17.25" customHeight="1">
      <c r="A159" s="48" t="s">
        <v>47</v>
      </c>
      <c r="B159" s="46" t="s">
        <v>500</v>
      </c>
      <c r="C159" s="155">
        <v>21</v>
      </c>
      <c r="D159" s="155">
        <f t="shared" si="27"/>
        <v>21</v>
      </c>
      <c r="E159" s="155"/>
      <c r="F159" s="155">
        <f t="shared" si="29"/>
        <v>21</v>
      </c>
      <c r="G159" s="155"/>
      <c r="H159" s="155"/>
      <c r="I159" s="155"/>
      <c r="J159" s="155"/>
      <c r="K159" s="155"/>
      <c r="L159" s="155"/>
      <c r="M159" s="155"/>
      <c r="N159" s="155"/>
      <c r="O159" s="155"/>
      <c r="P159" s="155"/>
    </row>
    <row r="160" spans="1:16" ht="17.25" customHeight="1">
      <c r="A160" s="48" t="s">
        <v>1000</v>
      </c>
      <c r="B160" s="46" t="s">
        <v>501</v>
      </c>
      <c r="C160" s="155">
        <f>C161+C162+C163</f>
        <v>120</v>
      </c>
      <c r="D160" s="155">
        <f t="shared" si="27"/>
        <v>120</v>
      </c>
      <c r="E160" s="155">
        <f t="shared" ref="E160:P160" si="39">E161+E162+E163</f>
        <v>0</v>
      </c>
      <c r="F160" s="155">
        <f t="shared" si="29"/>
        <v>120</v>
      </c>
      <c r="G160" s="155">
        <f t="shared" si="39"/>
        <v>0</v>
      </c>
      <c r="H160" s="155">
        <f t="shared" si="39"/>
        <v>0</v>
      </c>
      <c r="I160" s="155">
        <f t="shared" si="39"/>
        <v>0</v>
      </c>
      <c r="J160" s="155">
        <f t="shared" si="39"/>
        <v>0</v>
      </c>
      <c r="K160" s="155">
        <f t="shared" si="39"/>
        <v>0</v>
      </c>
      <c r="L160" s="155">
        <f t="shared" si="39"/>
        <v>0</v>
      </c>
      <c r="M160" s="155">
        <f t="shared" si="39"/>
        <v>0</v>
      </c>
      <c r="N160" s="155">
        <f t="shared" si="39"/>
        <v>0</v>
      </c>
      <c r="O160" s="155">
        <f t="shared" si="39"/>
        <v>0</v>
      </c>
      <c r="P160" s="155">
        <f t="shared" si="39"/>
        <v>0</v>
      </c>
    </row>
    <row r="161" spans="1:16" ht="17.25" customHeight="1">
      <c r="A161" s="48" t="s">
        <v>47</v>
      </c>
      <c r="B161" s="46" t="s">
        <v>502</v>
      </c>
      <c r="C161" s="155">
        <v>100</v>
      </c>
      <c r="D161" s="155">
        <f t="shared" si="27"/>
        <v>100</v>
      </c>
      <c r="E161" s="155"/>
      <c r="F161" s="155">
        <f t="shared" si="29"/>
        <v>100</v>
      </c>
      <c r="G161" s="155"/>
      <c r="H161" s="155"/>
      <c r="I161" s="155"/>
      <c r="J161" s="155"/>
      <c r="K161" s="155"/>
      <c r="L161" s="155"/>
      <c r="M161" s="155"/>
      <c r="N161" s="155"/>
      <c r="O161" s="155"/>
      <c r="P161" s="155"/>
    </row>
    <row r="162" spans="1:16" ht="17.25" customHeight="1">
      <c r="A162" s="48" t="s">
        <v>47</v>
      </c>
      <c r="B162" s="46" t="s">
        <v>503</v>
      </c>
      <c r="C162" s="155">
        <v>10</v>
      </c>
      <c r="D162" s="155">
        <f t="shared" si="27"/>
        <v>10</v>
      </c>
      <c r="E162" s="155"/>
      <c r="F162" s="155">
        <f t="shared" si="29"/>
        <v>10</v>
      </c>
      <c r="G162" s="155"/>
      <c r="H162" s="155"/>
      <c r="I162" s="155"/>
      <c r="J162" s="155"/>
      <c r="K162" s="155"/>
      <c r="L162" s="155"/>
      <c r="M162" s="155"/>
      <c r="N162" s="155"/>
      <c r="O162" s="155"/>
      <c r="P162" s="155"/>
    </row>
    <row r="163" spans="1:16" ht="17.25" customHeight="1">
      <c r="A163" s="48" t="s">
        <v>47</v>
      </c>
      <c r="B163" s="46" t="s">
        <v>1001</v>
      </c>
      <c r="C163" s="155">
        <v>10</v>
      </c>
      <c r="D163" s="155">
        <f t="shared" ref="D163:D165" si="40">E163+F163+G163+H163+I163+J163+K163+L163+O163+P163</f>
        <v>10</v>
      </c>
      <c r="E163" s="155"/>
      <c r="F163" s="155">
        <f t="shared" si="29"/>
        <v>10</v>
      </c>
      <c r="G163" s="155"/>
      <c r="H163" s="155"/>
      <c r="I163" s="155"/>
      <c r="J163" s="155"/>
      <c r="K163" s="155"/>
      <c r="L163" s="155"/>
      <c r="M163" s="155"/>
      <c r="N163" s="155"/>
      <c r="O163" s="155"/>
      <c r="P163" s="155"/>
    </row>
    <row r="164" spans="1:16" ht="17.25" customHeight="1">
      <c r="A164" s="48" t="s">
        <v>1002</v>
      </c>
      <c r="B164" s="46" t="s">
        <v>1003</v>
      </c>
      <c r="C164" s="155">
        <v>100</v>
      </c>
      <c r="D164" s="155">
        <f t="shared" si="40"/>
        <v>100</v>
      </c>
      <c r="E164" s="155"/>
      <c r="F164" s="155">
        <f t="shared" ref="F164:F196" si="41">C164</f>
        <v>100</v>
      </c>
      <c r="G164" s="155"/>
      <c r="H164" s="155"/>
      <c r="I164" s="155"/>
      <c r="J164" s="155"/>
      <c r="K164" s="155"/>
      <c r="L164" s="155"/>
      <c r="M164" s="155"/>
      <c r="N164" s="155"/>
      <c r="O164" s="155"/>
      <c r="P164" s="155"/>
    </row>
    <row r="165" spans="1:16" ht="17.25" customHeight="1">
      <c r="A165" s="48" t="s">
        <v>1004</v>
      </c>
      <c r="B165" s="46" t="s">
        <v>587</v>
      </c>
      <c r="C165" s="155">
        <v>57299</v>
      </c>
      <c r="D165" s="155">
        <f t="shared" si="40"/>
        <v>57299</v>
      </c>
      <c r="E165" s="155"/>
      <c r="F165" s="155">
        <f t="shared" si="41"/>
        <v>57299</v>
      </c>
      <c r="G165" s="155"/>
      <c r="H165" s="155"/>
      <c r="I165" s="155"/>
      <c r="J165" s="155"/>
      <c r="K165" s="155"/>
      <c r="L165" s="155"/>
      <c r="M165" s="155"/>
      <c r="N165" s="155"/>
      <c r="O165" s="155"/>
      <c r="P165" s="155"/>
    </row>
    <row r="166" spans="1:16" ht="18" customHeight="1">
      <c r="A166" s="52" t="s">
        <v>325</v>
      </c>
      <c r="B166" s="42" t="s">
        <v>1005</v>
      </c>
      <c r="C166" s="154">
        <v>7500</v>
      </c>
      <c r="D166" s="154">
        <f>SUM(D167:D173)</f>
        <v>7500</v>
      </c>
      <c r="E166" s="154">
        <f t="shared" ref="E166:P166" si="42">SUM(E167:E173)</f>
        <v>0</v>
      </c>
      <c r="F166" s="155">
        <f t="shared" si="41"/>
        <v>7500</v>
      </c>
      <c r="G166" s="154">
        <f t="shared" si="42"/>
        <v>0</v>
      </c>
      <c r="H166" s="154">
        <f t="shared" si="42"/>
        <v>0</v>
      </c>
      <c r="I166" s="154">
        <f t="shared" si="42"/>
        <v>0</v>
      </c>
      <c r="J166" s="154">
        <f t="shared" si="42"/>
        <v>0</v>
      </c>
      <c r="K166" s="154">
        <f t="shared" si="42"/>
        <v>0</v>
      </c>
      <c r="L166" s="154">
        <f t="shared" si="42"/>
        <v>0</v>
      </c>
      <c r="M166" s="154">
        <f t="shared" si="42"/>
        <v>0</v>
      </c>
      <c r="N166" s="154">
        <f t="shared" si="42"/>
        <v>0</v>
      </c>
      <c r="O166" s="154">
        <f t="shared" si="42"/>
        <v>0</v>
      </c>
      <c r="P166" s="154">
        <f t="shared" si="42"/>
        <v>0</v>
      </c>
    </row>
    <row r="167" spans="1:16" ht="18" customHeight="1">
      <c r="A167" s="44" t="s">
        <v>244</v>
      </c>
      <c r="B167" s="43" t="s">
        <v>1006</v>
      </c>
      <c r="C167" s="155">
        <v>490</v>
      </c>
      <c r="D167" s="155">
        <f t="shared" ref="D167:D201" si="43">E167+F167+G167+H167+I167+J167+K167+L167+O167+P167</f>
        <v>490</v>
      </c>
      <c r="E167" s="155"/>
      <c r="F167" s="155">
        <f t="shared" si="41"/>
        <v>490</v>
      </c>
      <c r="G167" s="155"/>
      <c r="H167" s="155"/>
      <c r="I167" s="155"/>
      <c r="J167" s="155"/>
      <c r="K167" s="155"/>
      <c r="L167" s="155"/>
      <c r="M167" s="155"/>
      <c r="N167" s="155"/>
      <c r="O167" s="155"/>
      <c r="P167" s="155"/>
    </row>
    <row r="168" spans="1:16" ht="18" customHeight="1">
      <c r="A168" s="44" t="s">
        <v>245</v>
      </c>
      <c r="B168" s="43" t="s">
        <v>584</v>
      </c>
      <c r="C168" s="155">
        <v>530</v>
      </c>
      <c r="D168" s="155">
        <f t="shared" si="43"/>
        <v>530</v>
      </c>
      <c r="E168" s="155"/>
      <c r="F168" s="155">
        <f t="shared" si="41"/>
        <v>530</v>
      </c>
      <c r="G168" s="155"/>
      <c r="H168" s="155"/>
      <c r="I168" s="155"/>
      <c r="J168" s="155"/>
      <c r="K168" s="155"/>
      <c r="L168" s="155"/>
      <c r="M168" s="155"/>
      <c r="N168" s="155"/>
      <c r="O168" s="155"/>
      <c r="P168" s="155"/>
    </row>
    <row r="169" spans="1:16" ht="18" customHeight="1">
      <c r="A169" s="44" t="s">
        <v>246</v>
      </c>
      <c r="B169" s="43" t="s">
        <v>346</v>
      </c>
      <c r="C169" s="155">
        <v>610</v>
      </c>
      <c r="D169" s="155">
        <f t="shared" si="43"/>
        <v>610</v>
      </c>
      <c r="E169" s="155"/>
      <c r="F169" s="155">
        <f t="shared" si="41"/>
        <v>610</v>
      </c>
      <c r="G169" s="155"/>
      <c r="H169" s="155"/>
      <c r="I169" s="155"/>
      <c r="J169" s="155"/>
      <c r="K169" s="155"/>
      <c r="L169" s="155"/>
      <c r="M169" s="155"/>
      <c r="N169" s="155"/>
      <c r="O169" s="155"/>
      <c r="P169" s="155"/>
    </row>
    <row r="170" spans="1:16" ht="18" customHeight="1">
      <c r="A170" s="44" t="s">
        <v>1007</v>
      </c>
      <c r="B170" s="43" t="s">
        <v>214</v>
      </c>
      <c r="C170" s="155">
        <v>190</v>
      </c>
      <c r="D170" s="155">
        <f t="shared" si="43"/>
        <v>190</v>
      </c>
      <c r="E170" s="155"/>
      <c r="F170" s="155">
        <f t="shared" si="41"/>
        <v>190</v>
      </c>
      <c r="G170" s="155"/>
      <c r="H170" s="155"/>
      <c r="I170" s="155"/>
      <c r="J170" s="155"/>
      <c r="K170" s="155"/>
      <c r="L170" s="155"/>
      <c r="M170" s="155"/>
      <c r="N170" s="155"/>
      <c r="O170" s="155"/>
      <c r="P170" s="155"/>
    </row>
    <row r="171" spans="1:16" ht="18" customHeight="1">
      <c r="A171" s="44" t="s">
        <v>1008</v>
      </c>
      <c r="B171" s="43" t="s">
        <v>1009</v>
      </c>
      <c r="C171" s="155">
        <v>200</v>
      </c>
      <c r="D171" s="155">
        <f t="shared" si="43"/>
        <v>200</v>
      </c>
      <c r="E171" s="155"/>
      <c r="F171" s="155">
        <f t="shared" si="41"/>
        <v>200</v>
      </c>
      <c r="G171" s="155"/>
      <c r="H171" s="155"/>
      <c r="I171" s="155"/>
      <c r="J171" s="155"/>
      <c r="K171" s="155"/>
      <c r="L171" s="155"/>
      <c r="M171" s="155"/>
      <c r="N171" s="155"/>
      <c r="O171" s="155"/>
      <c r="P171" s="155"/>
    </row>
    <row r="172" spans="1:16" ht="18" customHeight="1">
      <c r="A172" s="44" t="s">
        <v>1010</v>
      </c>
      <c r="B172" s="43" t="s">
        <v>1011</v>
      </c>
      <c r="C172" s="155">
        <v>4730</v>
      </c>
      <c r="D172" s="155">
        <f t="shared" si="43"/>
        <v>4730</v>
      </c>
      <c r="E172" s="155"/>
      <c r="F172" s="155">
        <f t="shared" si="41"/>
        <v>4730</v>
      </c>
      <c r="G172" s="155"/>
      <c r="H172" s="155"/>
      <c r="I172" s="155"/>
      <c r="J172" s="155"/>
      <c r="K172" s="155"/>
      <c r="L172" s="155"/>
      <c r="M172" s="155"/>
      <c r="N172" s="155"/>
      <c r="O172" s="155"/>
      <c r="P172" s="155"/>
    </row>
    <row r="173" spans="1:16" ht="18" customHeight="1">
      <c r="A173" s="44" t="s">
        <v>1012</v>
      </c>
      <c r="B173" s="43" t="s">
        <v>1013</v>
      </c>
      <c r="C173" s="155">
        <v>750</v>
      </c>
      <c r="D173" s="155">
        <f t="shared" si="43"/>
        <v>750</v>
      </c>
      <c r="E173" s="155"/>
      <c r="F173" s="155">
        <f t="shared" si="41"/>
        <v>750</v>
      </c>
      <c r="G173" s="155"/>
      <c r="H173" s="155"/>
      <c r="I173" s="155"/>
      <c r="J173" s="155"/>
      <c r="K173" s="155"/>
      <c r="L173" s="155"/>
      <c r="M173" s="155"/>
      <c r="N173" s="155"/>
      <c r="O173" s="155"/>
      <c r="P173" s="155"/>
    </row>
    <row r="174" spans="1:16" ht="38.25" customHeight="1">
      <c r="A174" s="52" t="s">
        <v>326</v>
      </c>
      <c r="B174" s="49" t="s">
        <v>589</v>
      </c>
      <c r="C174" s="154">
        <v>12545</v>
      </c>
      <c r="D174" s="154">
        <f t="shared" si="43"/>
        <v>12545</v>
      </c>
      <c r="E174" s="154"/>
      <c r="F174" s="155">
        <f t="shared" si="41"/>
        <v>12545</v>
      </c>
      <c r="G174" s="155"/>
      <c r="H174" s="155"/>
      <c r="I174" s="155"/>
      <c r="J174" s="155"/>
      <c r="K174" s="155"/>
      <c r="L174" s="155"/>
      <c r="M174" s="155"/>
      <c r="N174" s="155"/>
      <c r="O174" s="155"/>
      <c r="P174" s="155"/>
    </row>
    <row r="175" spans="1:16" ht="25.5">
      <c r="A175" s="52" t="s">
        <v>328</v>
      </c>
      <c r="B175" s="49" t="s">
        <v>1014</v>
      </c>
      <c r="C175" s="154">
        <v>10000</v>
      </c>
      <c r="D175" s="154">
        <f t="shared" si="43"/>
        <v>10000</v>
      </c>
      <c r="E175" s="154"/>
      <c r="F175" s="155">
        <f t="shared" si="41"/>
        <v>10000</v>
      </c>
      <c r="G175" s="155"/>
      <c r="H175" s="155"/>
      <c r="I175" s="155"/>
      <c r="J175" s="155"/>
      <c r="K175" s="155"/>
      <c r="L175" s="155"/>
      <c r="M175" s="155"/>
      <c r="N175" s="155"/>
      <c r="O175" s="155"/>
      <c r="P175" s="155"/>
    </row>
    <row r="176" spans="1:16" ht="30.75" customHeight="1">
      <c r="A176" s="52" t="s">
        <v>329</v>
      </c>
      <c r="B176" s="42" t="s">
        <v>1015</v>
      </c>
      <c r="C176" s="154">
        <f>C177+C178</f>
        <v>6000</v>
      </c>
      <c r="D176" s="154">
        <f t="shared" si="43"/>
        <v>6000</v>
      </c>
      <c r="E176" s="154">
        <f t="shared" ref="E176:P176" si="44">E177+E178</f>
        <v>0</v>
      </c>
      <c r="F176" s="155">
        <f t="shared" si="41"/>
        <v>6000</v>
      </c>
      <c r="G176" s="154">
        <f t="shared" si="44"/>
        <v>0</v>
      </c>
      <c r="H176" s="154">
        <f t="shared" si="44"/>
        <v>0</v>
      </c>
      <c r="I176" s="154">
        <f t="shared" si="44"/>
        <v>0</v>
      </c>
      <c r="J176" s="154">
        <f t="shared" si="44"/>
        <v>0</v>
      </c>
      <c r="K176" s="154">
        <f t="shared" si="44"/>
        <v>0</v>
      </c>
      <c r="L176" s="154">
        <f t="shared" si="44"/>
        <v>0</v>
      </c>
      <c r="M176" s="154">
        <f t="shared" si="44"/>
        <v>0</v>
      </c>
      <c r="N176" s="154">
        <f t="shared" si="44"/>
        <v>0</v>
      </c>
      <c r="O176" s="154">
        <f t="shared" si="44"/>
        <v>0</v>
      </c>
      <c r="P176" s="154">
        <f t="shared" si="44"/>
        <v>0</v>
      </c>
    </row>
    <row r="177" spans="1:16" ht="25.5">
      <c r="A177" s="44" t="s">
        <v>47</v>
      </c>
      <c r="B177" s="43" t="s">
        <v>1016</v>
      </c>
      <c r="C177" s="155">
        <v>5000</v>
      </c>
      <c r="D177" s="155">
        <f t="shared" si="43"/>
        <v>5000</v>
      </c>
      <c r="E177" s="155"/>
      <c r="F177" s="155">
        <f t="shared" si="41"/>
        <v>5000</v>
      </c>
      <c r="G177" s="155"/>
      <c r="H177" s="155"/>
      <c r="I177" s="155"/>
      <c r="J177" s="155"/>
      <c r="K177" s="155"/>
      <c r="L177" s="155"/>
      <c r="M177" s="155"/>
      <c r="N177" s="155"/>
      <c r="O177" s="155"/>
      <c r="P177" s="155"/>
    </row>
    <row r="178" spans="1:16" ht="25.5">
      <c r="A178" s="44" t="s">
        <v>47</v>
      </c>
      <c r="B178" s="43" t="s">
        <v>593</v>
      </c>
      <c r="C178" s="155">
        <v>1000</v>
      </c>
      <c r="D178" s="155">
        <f t="shared" si="43"/>
        <v>1000</v>
      </c>
      <c r="E178" s="155"/>
      <c r="F178" s="155">
        <f t="shared" si="41"/>
        <v>1000</v>
      </c>
      <c r="G178" s="155"/>
      <c r="H178" s="155"/>
      <c r="I178" s="155"/>
      <c r="J178" s="155"/>
      <c r="K178" s="155"/>
      <c r="L178" s="155"/>
      <c r="M178" s="155"/>
      <c r="N178" s="155"/>
      <c r="O178" s="155"/>
      <c r="P178" s="155"/>
    </row>
    <row r="179" spans="1:16" s="194" customFormat="1" ht="38.25">
      <c r="A179" s="52" t="s">
        <v>435</v>
      </c>
      <c r="B179" s="193" t="s">
        <v>1017</v>
      </c>
      <c r="C179" s="154">
        <v>15000</v>
      </c>
      <c r="D179" s="154">
        <f t="shared" si="43"/>
        <v>15000</v>
      </c>
      <c r="E179" s="154"/>
      <c r="F179" s="155">
        <f t="shared" si="41"/>
        <v>15000</v>
      </c>
      <c r="G179" s="154"/>
      <c r="H179" s="154"/>
      <c r="I179" s="154"/>
      <c r="J179" s="154"/>
      <c r="K179" s="154"/>
      <c r="L179" s="154"/>
      <c r="M179" s="154"/>
      <c r="N179" s="154"/>
      <c r="O179" s="154"/>
      <c r="P179" s="154"/>
    </row>
    <row r="180" spans="1:16" ht="17.25" customHeight="1">
      <c r="A180" s="52" t="s">
        <v>438</v>
      </c>
      <c r="B180" s="51" t="s">
        <v>504</v>
      </c>
      <c r="C180" s="154">
        <f>C181+C182+C183+C184+C185+C186</f>
        <v>74090</v>
      </c>
      <c r="D180" s="154">
        <f t="shared" si="43"/>
        <v>74090</v>
      </c>
      <c r="E180" s="154">
        <f t="shared" ref="E180:P180" si="45">E181+E182+E183+E184+E185+E186</f>
        <v>0</v>
      </c>
      <c r="F180" s="155">
        <f t="shared" si="41"/>
        <v>74090</v>
      </c>
      <c r="G180" s="154">
        <f t="shared" si="45"/>
        <v>0</v>
      </c>
      <c r="H180" s="154">
        <f t="shared" si="45"/>
        <v>0</v>
      </c>
      <c r="I180" s="154">
        <f t="shared" si="45"/>
        <v>0</v>
      </c>
      <c r="J180" s="154">
        <f t="shared" si="45"/>
        <v>0</v>
      </c>
      <c r="K180" s="154">
        <f t="shared" si="45"/>
        <v>0</v>
      </c>
      <c r="L180" s="154">
        <f t="shared" si="45"/>
        <v>0</v>
      </c>
      <c r="M180" s="154">
        <f t="shared" si="45"/>
        <v>0</v>
      </c>
      <c r="N180" s="154">
        <f t="shared" si="45"/>
        <v>0</v>
      </c>
      <c r="O180" s="154">
        <f t="shared" si="45"/>
        <v>0</v>
      </c>
      <c r="P180" s="154">
        <f t="shared" si="45"/>
        <v>0</v>
      </c>
    </row>
    <row r="181" spans="1:16" ht="17.25" customHeight="1">
      <c r="A181" s="48" t="s">
        <v>332</v>
      </c>
      <c r="B181" s="46" t="s">
        <v>505</v>
      </c>
      <c r="C181" s="155">
        <v>3000</v>
      </c>
      <c r="D181" s="155">
        <f t="shared" si="43"/>
        <v>3000</v>
      </c>
      <c r="E181" s="155"/>
      <c r="F181" s="155">
        <f t="shared" si="41"/>
        <v>3000</v>
      </c>
      <c r="G181" s="155"/>
      <c r="H181" s="155"/>
      <c r="I181" s="155"/>
      <c r="J181" s="155"/>
      <c r="K181" s="155"/>
      <c r="L181" s="155"/>
      <c r="M181" s="155"/>
      <c r="N181" s="155"/>
      <c r="O181" s="155"/>
      <c r="P181" s="155"/>
    </row>
    <row r="182" spans="1:16" ht="17.25" customHeight="1">
      <c r="A182" s="48" t="s">
        <v>333</v>
      </c>
      <c r="B182" s="46" t="s">
        <v>1018</v>
      </c>
      <c r="C182" s="155">
        <v>3922</v>
      </c>
      <c r="D182" s="155">
        <f t="shared" si="43"/>
        <v>3922</v>
      </c>
      <c r="E182" s="155"/>
      <c r="F182" s="155">
        <f t="shared" si="41"/>
        <v>3922</v>
      </c>
      <c r="G182" s="155"/>
      <c r="H182" s="155"/>
      <c r="I182" s="155"/>
      <c r="J182" s="155"/>
      <c r="K182" s="155"/>
      <c r="L182" s="155"/>
      <c r="M182" s="155"/>
      <c r="N182" s="155"/>
      <c r="O182" s="155"/>
      <c r="P182" s="155"/>
    </row>
    <row r="183" spans="1:16" ht="17.25" customHeight="1">
      <c r="A183" s="48" t="s">
        <v>439</v>
      </c>
      <c r="B183" s="46" t="s">
        <v>506</v>
      </c>
      <c r="C183" s="155">
        <v>1301</v>
      </c>
      <c r="D183" s="155">
        <f t="shared" si="43"/>
        <v>1301</v>
      </c>
      <c r="E183" s="155"/>
      <c r="F183" s="155">
        <f t="shared" si="41"/>
        <v>1301</v>
      </c>
      <c r="G183" s="155"/>
      <c r="H183" s="155"/>
      <c r="I183" s="155"/>
      <c r="J183" s="155"/>
      <c r="K183" s="155"/>
      <c r="L183" s="155"/>
      <c r="M183" s="155"/>
      <c r="N183" s="155"/>
      <c r="O183" s="155"/>
      <c r="P183" s="155"/>
    </row>
    <row r="184" spans="1:16" ht="17.25" customHeight="1">
      <c r="A184" s="48" t="s">
        <v>440</v>
      </c>
      <c r="B184" s="46" t="s">
        <v>507</v>
      </c>
      <c r="C184" s="155">
        <v>3500</v>
      </c>
      <c r="D184" s="155">
        <f t="shared" si="43"/>
        <v>3500</v>
      </c>
      <c r="E184" s="155"/>
      <c r="F184" s="155">
        <f t="shared" si="41"/>
        <v>3500</v>
      </c>
      <c r="G184" s="155"/>
      <c r="H184" s="155"/>
      <c r="I184" s="155"/>
      <c r="J184" s="155"/>
      <c r="K184" s="155"/>
      <c r="L184" s="155"/>
      <c r="M184" s="155"/>
      <c r="N184" s="155"/>
      <c r="O184" s="155"/>
      <c r="P184" s="155"/>
    </row>
    <row r="185" spans="1:16" ht="17.25" customHeight="1">
      <c r="A185" s="48" t="s">
        <v>441</v>
      </c>
      <c r="B185" s="47" t="s">
        <v>1019</v>
      </c>
      <c r="C185" s="155">
        <v>1000</v>
      </c>
      <c r="D185" s="155">
        <f t="shared" si="43"/>
        <v>1000</v>
      </c>
      <c r="E185" s="155"/>
      <c r="F185" s="155">
        <f t="shared" si="41"/>
        <v>1000</v>
      </c>
      <c r="G185" s="155"/>
      <c r="H185" s="155"/>
      <c r="I185" s="155"/>
      <c r="J185" s="155"/>
      <c r="K185" s="155"/>
      <c r="L185" s="155"/>
      <c r="M185" s="155"/>
      <c r="N185" s="155"/>
      <c r="O185" s="155"/>
      <c r="P185" s="155"/>
    </row>
    <row r="186" spans="1:16" ht="26.25" customHeight="1">
      <c r="A186" s="48" t="s">
        <v>1020</v>
      </c>
      <c r="B186" s="47" t="s">
        <v>1021</v>
      </c>
      <c r="C186" s="155">
        <f>C187+C188+C189+C190+C191</f>
        <v>61367</v>
      </c>
      <c r="D186" s="155">
        <f t="shared" si="43"/>
        <v>61367</v>
      </c>
      <c r="E186" s="155">
        <f t="shared" ref="E186:P186" si="46">E187+E188+E189+E190+E191</f>
        <v>0</v>
      </c>
      <c r="F186" s="155">
        <f t="shared" si="41"/>
        <v>61367</v>
      </c>
      <c r="G186" s="155">
        <f t="shared" si="46"/>
        <v>0</v>
      </c>
      <c r="H186" s="155">
        <f t="shared" si="46"/>
        <v>0</v>
      </c>
      <c r="I186" s="155">
        <f t="shared" si="46"/>
        <v>0</v>
      </c>
      <c r="J186" s="155">
        <f t="shared" si="46"/>
        <v>0</v>
      </c>
      <c r="K186" s="155">
        <f t="shared" si="46"/>
        <v>0</v>
      </c>
      <c r="L186" s="155">
        <f t="shared" si="46"/>
        <v>0</v>
      </c>
      <c r="M186" s="155">
        <f t="shared" si="46"/>
        <v>0</v>
      </c>
      <c r="N186" s="155">
        <f t="shared" si="46"/>
        <v>0</v>
      </c>
      <c r="O186" s="155">
        <f t="shared" si="46"/>
        <v>0</v>
      </c>
      <c r="P186" s="155">
        <f t="shared" si="46"/>
        <v>0</v>
      </c>
    </row>
    <row r="187" spans="1:16" ht="26.25" customHeight="1">
      <c r="A187" s="48" t="s">
        <v>47</v>
      </c>
      <c r="B187" s="47" t="s">
        <v>1022</v>
      </c>
      <c r="C187" s="155">
        <v>3809</v>
      </c>
      <c r="D187" s="155">
        <f t="shared" si="43"/>
        <v>3809</v>
      </c>
      <c r="E187" s="155"/>
      <c r="F187" s="155">
        <f t="shared" si="41"/>
        <v>3809</v>
      </c>
      <c r="G187" s="155"/>
      <c r="H187" s="155"/>
      <c r="I187" s="155"/>
      <c r="J187" s="155"/>
      <c r="K187" s="155"/>
      <c r="L187" s="155"/>
      <c r="M187" s="155"/>
      <c r="N187" s="155"/>
      <c r="O187" s="155"/>
      <c r="P187" s="155"/>
    </row>
    <row r="188" spans="1:16" ht="38.25">
      <c r="A188" s="48" t="s">
        <v>47</v>
      </c>
      <c r="B188" s="47" t="s">
        <v>1023</v>
      </c>
      <c r="C188" s="155">
        <v>7960</v>
      </c>
      <c r="D188" s="155">
        <f t="shared" si="43"/>
        <v>7960</v>
      </c>
      <c r="E188" s="155"/>
      <c r="F188" s="155">
        <f t="shared" si="41"/>
        <v>7960</v>
      </c>
      <c r="G188" s="155"/>
      <c r="H188" s="155"/>
      <c r="I188" s="155"/>
      <c r="J188" s="155"/>
      <c r="K188" s="155"/>
      <c r="L188" s="155"/>
      <c r="M188" s="155"/>
      <c r="N188" s="155"/>
      <c r="O188" s="155"/>
      <c r="P188" s="155"/>
    </row>
    <row r="189" spans="1:16" ht="26.25" customHeight="1">
      <c r="A189" s="48" t="s">
        <v>47</v>
      </c>
      <c r="B189" s="47" t="s">
        <v>590</v>
      </c>
      <c r="C189" s="155">
        <v>3000</v>
      </c>
      <c r="D189" s="155">
        <f t="shared" si="43"/>
        <v>3000</v>
      </c>
      <c r="E189" s="155"/>
      <c r="F189" s="155">
        <f t="shared" si="41"/>
        <v>3000</v>
      </c>
      <c r="G189" s="155"/>
      <c r="H189" s="155"/>
      <c r="I189" s="155"/>
      <c r="J189" s="155"/>
      <c r="K189" s="155"/>
      <c r="L189" s="155"/>
      <c r="M189" s="155"/>
      <c r="N189" s="155"/>
      <c r="O189" s="155"/>
      <c r="P189" s="155"/>
    </row>
    <row r="190" spans="1:16" ht="25.5">
      <c r="A190" s="48" t="s">
        <v>47</v>
      </c>
      <c r="B190" s="47" t="s">
        <v>1024</v>
      </c>
      <c r="C190" s="155">
        <v>5000</v>
      </c>
      <c r="D190" s="155">
        <f t="shared" si="43"/>
        <v>5000</v>
      </c>
      <c r="E190" s="155"/>
      <c r="F190" s="155">
        <f t="shared" si="41"/>
        <v>5000</v>
      </c>
      <c r="G190" s="155"/>
      <c r="H190" s="155"/>
      <c r="I190" s="155"/>
      <c r="J190" s="155"/>
      <c r="K190" s="155"/>
      <c r="L190" s="155"/>
      <c r="M190" s="155"/>
      <c r="N190" s="155"/>
      <c r="O190" s="155"/>
      <c r="P190" s="155"/>
    </row>
    <row r="191" spans="1:16" ht="72.75" customHeight="1">
      <c r="A191" s="48" t="s">
        <v>47</v>
      </c>
      <c r="B191" s="47" t="s">
        <v>1025</v>
      </c>
      <c r="C191" s="155">
        <v>41598</v>
      </c>
      <c r="D191" s="155">
        <f t="shared" si="43"/>
        <v>41598</v>
      </c>
      <c r="E191" s="155"/>
      <c r="F191" s="155">
        <f t="shared" si="41"/>
        <v>41598</v>
      </c>
      <c r="G191" s="155"/>
      <c r="H191" s="155"/>
      <c r="I191" s="155"/>
      <c r="J191" s="155"/>
      <c r="K191" s="155"/>
      <c r="L191" s="155"/>
      <c r="M191" s="155"/>
      <c r="N191" s="155"/>
      <c r="O191" s="155"/>
      <c r="P191" s="155"/>
    </row>
    <row r="192" spans="1:16" s="194" customFormat="1" ht="17.25" customHeight="1">
      <c r="A192" s="50" t="s">
        <v>442</v>
      </c>
      <c r="B192" s="49" t="s">
        <v>508</v>
      </c>
      <c r="C192" s="154">
        <v>6573</v>
      </c>
      <c r="D192" s="154">
        <f t="shared" si="43"/>
        <v>6573</v>
      </c>
      <c r="E192" s="154">
        <f>E193+E194+E196+E195</f>
        <v>0</v>
      </c>
      <c r="F192" s="155">
        <f t="shared" si="41"/>
        <v>6573</v>
      </c>
      <c r="G192" s="154">
        <f t="shared" ref="G192:P192" si="47">G193+G194+G196+G195</f>
        <v>0</v>
      </c>
      <c r="H192" s="154">
        <f t="shared" si="47"/>
        <v>0</v>
      </c>
      <c r="I192" s="154">
        <f t="shared" si="47"/>
        <v>0</v>
      </c>
      <c r="J192" s="154">
        <f t="shared" si="47"/>
        <v>0</v>
      </c>
      <c r="K192" s="154">
        <f t="shared" si="47"/>
        <v>0</v>
      </c>
      <c r="L192" s="154">
        <f t="shared" si="47"/>
        <v>0</v>
      </c>
      <c r="M192" s="154">
        <f t="shared" si="47"/>
        <v>0</v>
      </c>
      <c r="N192" s="154">
        <f t="shared" si="47"/>
        <v>0</v>
      </c>
      <c r="O192" s="154">
        <f t="shared" si="47"/>
        <v>0</v>
      </c>
      <c r="P192" s="154">
        <f t="shared" si="47"/>
        <v>0</v>
      </c>
    </row>
    <row r="193" spans="1:16" ht="17.25" customHeight="1">
      <c r="A193" s="48" t="s">
        <v>47</v>
      </c>
      <c r="B193" s="47" t="s">
        <v>418</v>
      </c>
      <c r="C193" s="155">
        <v>8231</v>
      </c>
      <c r="D193" s="155">
        <f t="shared" si="43"/>
        <v>8231</v>
      </c>
      <c r="E193" s="155"/>
      <c r="F193" s="155">
        <f t="shared" si="41"/>
        <v>8231</v>
      </c>
      <c r="G193" s="155"/>
      <c r="H193" s="155"/>
      <c r="I193" s="155"/>
      <c r="J193" s="155"/>
      <c r="K193" s="155"/>
      <c r="L193" s="155"/>
      <c r="M193" s="155"/>
      <c r="N193" s="155"/>
      <c r="O193" s="155"/>
      <c r="P193" s="155"/>
    </row>
    <row r="194" spans="1:16" ht="17.25" customHeight="1">
      <c r="A194" s="48" t="s">
        <v>47</v>
      </c>
      <c r="B194" s="47" t="s">
        <v>419</v>
      </c>
      <c r="C194" s="155">
        <v>51</v>
      </c>
      <c r="D194" s="155">
        <f t="shared" si="43"/>
        <v>51</v>
      </c>
      <c r="E194" s="155"/>
      <c r="F194" s="155">
        <f t="shared" si="41"/>
        <v>51</v>
      </c>
      <c r="G194" s="155"/>
      <c r="H194" s="155"/>
      <c r="I194" s="155"/>
      <c r="J194" s="155"/>
      <c r="K194" s="155"/>
      <c r="L194" s="155"/>
      <c r="M194" s="155"/>
      <c r="N194" s="155"/>
      <c r="O194" s="155"/>
      <c r="P194" s="155"/>
    </row>
    <row r="195" spans="1:16" ht="17.25" customHeight="1">
      <c r="A195" s="48" t="s">
        <v>47</v>
      </c>
      <c r="B195" s="47" t="s">
        <v>420</v>
      </c>
      <c r="C195" s="155">
        <v>1652</v>
      </c>
      <c r="D195" s="155">
        <f t="shared" si="43"/>
        <v>1652</v>
      </c>
      <c r="E195" s="155"/>
      <c r="F195" s="155">
        <f t="shared" si="41"/>
        <v>1652</v>
      </c>
      <c r="G195" s="155"/>
      <c r="H195" s="155"/>
      <c r="I195" s="155"/>
      <c r="J195" s="155"/>
      <c r="K195" s="155"/>
      <c r="L195" s="155"/>
      <c r="M195" s="155"/>
      <c r="N195" s="155"/>
      <c r="O195" s="155"/>
      <c r="P195" s="155"/>
    </row>
    <row r="196" spans="1:16" ht="17.25" customHeight="1">
      <c r="A196" s="48" t="s">
        <v>47</v>
      </c>
      <c r="B196" s="53" t="s">
        <v>1026</v>
      </c>
      <c r="C196" s="155">
        <f>C192-C193-C194-C195</f>
        <v>-3361</v>
      </c>
      <c r="D196" s="155">
        <f t="shared" si="43"/>
        <v>-3361</v>
      </c>
      <c r="E196" s="155"/>
      <c r="F196" s="155">
        <f t="shared" si="41"/>
        <v>-3361</v>
      </c>
      <c r="G196" s="155"/>
      <c r="H196" s="155"/>
      <c r="I196" s="155"/>
      <c r="J196" s="155"/>
      <c r="K196" s="155"/>
      <c r="L196" s="155"/>
      <c r="M196" s="155"/>
      <c r="N196" s="155"/>
      <c r="O196" s="155"/>
      <c r="P196" s="155"/>
    </row>
    <row r="197" spans="1:16" s="194" customFormat="1" ht="17.25" customHeight="1">
      <c r="A197" s="50" t="s">
        <v>16</v>
      </c>
      <c r="B197" s="49" t="s">
        <v>509</v>
      </c>
      <c r="C197" s="154">
        <v>1300</v>
      </c>
      <c r="D197" s="154">
        <f t="shared" si="43"/>
        <v>1300</v>
      </c>
      <c r="E197" s="154"/>
      <c r="F197" s="154"/>
      <c r="G197" s="154">
        <f>C197</f>
        <v>1300</v>
      </c>
      <c r="H197" s="154"/>
      <c r="I197" s="154"/>
      <c r="J197" s="154"/>
      <c r="K197" s="154"/>
      <c r="L197" s="154"/>
      <c r="M197" s="154"/>
      <c r="N197" s="154"/>
      <c r="O197" s="154"/>
      <c r="P197" s="154"/>
    </row>
    <row r="198" spans="1:16" s="194" customFormat="1" ht="17.25" customHeight="1">
      <c r="A198" s="52" t="s">
        <v>18</v>
      </c>
      <c r="B198" s="49" t="s">
        <v>1027</v>
      </c>
      <c r="C198" s="154">
        <v>1000</v>
      </c>
      <c r="D198" s="154">
        <f t="shared" si="43"/>
        <v>1000</v>
      </c>
      <c r="E198" s="154"/>
      <c r="F198" s="154"/>
      <c r="G198" s="154"/>
      <c r="H198" s="154">
        <f>C198</f>
        <v>1000</v>
      </c>
      <c r="I198" s="154"/>
      <c r="J198" s="154"/>
      <c r="K198" s="154"/>
      <c r="L198" s="154"/>
      <c r="M198" s="154"/>
      <c r="N198" s="154"/>
      <c r="O198" s="154"/>
      <c r="P198" s="154"/>
    </row>
    <row r="199" spans="1:16" s="194" customFormat="1" ht="63.75">
      <c r="A199" s="52" t="s">
        <v>20</v>
      </c>
      <c r="B199" s="49" t="s">
        <v>1028</v>
      </c>
      <c r="C199" s="154">
        <v>880000</v>
      </c>
      <c r="D199" s="154">
        <f t="shared" si="43"/>
        <v>880000</v>
      </c>
      <c r="E199" s="154"/>
      <c r="F199" s="154"/>
      <c r="G199" s="154"/>
      <c r="H199" s="154"/>
      <c r="I199" s="154">
        <f>C199</f>
        <v>880000</v>
      </c>
      <c r="J199" s="154"/>
      <c r="K199" s="154"/>
      <c r="L199" s="154"/>
      <c r="M199" s="154"/>
      <c r="N199" s="154"/>
      <c r="O199" s="154"/>
      <c r="P199" s="154"/>
    </row>
    <row r="200" spans="1:16" s="194" customFormat="1" ht="17.25" customHeight="1">
      <c r="A200" s="52" t="s">
        <v>101</v>
      </c>
      <c r="B200" s="49" t="s">
        <v>29</v>
      </c>
      <c r="C200" s="154">
        <v>66931</v>
      </c>
      <c r="D200" s="154">
        <f t="shared" si="43"/>
        <v>66931</v>
      </c>
      <c r="E200" s="154"/>
      <c r="F200" s="154"/>
      <c r="G200" s="154"/>
      <c r="H200" s="154"/>
      <c r="I200" s="154"/>
      <c r="J200" s="154">
        <f>C200</f>
        <v>66931</v>
      </c>
      <c r="K200" s="154"/>
      <c r="L200" s="154"/>
      <c r="M200" s="154"/>
      <c r="N200" s="154"/>
      <c r="O200" s="154"/>
      <c r="P200" s="154"/>
    </row>
    <row r="201" spans="1:16" s="194" customFormat="1" ht="25.5">
      <c r="A201" s="195" t="s">
        <v>428</v>
      </c>
      <c r="B201" s="196" t="s">
        <v>1029</v>
      </c>
      <c r="C201" s="154">
        <v>16100</v>
      </c>
      <c r="D201" s="154">
        <f t="shared" si="43"/>
        <v>16100</v>
      </c>
      <c r="E201" s="154"/>
      <c r="F201" s="154"/>
      <c r="G201" s="154"/>
      <c r="H201" s="154"/>
      <c r="I201" s="154"/>
      <c r="J201" s="154"/>
      <c r="K201" s="154">
        <f>C201</f>
        <v>16100</v>
      </c>
      <c r="L201" s="154"/>
      <c r="M201" s="154"/>
      <c r="N201" s="154"/>
      <c r="O201" s="154"/>
      <c r="P201" s="154"/>
    </row>
    <row r="202" spans="1:16" s="194" customFormat="1" ht="51">
      <c r="A202" s="195" t="s">
        <v>22</v>
      </c>
      <c r="B202" s="196" t="s">
        <v>1030</v>
      </c>
      <c r="C202" s="154">
        <f t="shared" ref="C202:P202" si="48">C203+C204+C252</f>
        <v>1349529</v>
      </c>
      <c r="D202" s="154">
        <f t="shared" si="48"/>
        <v>1370107</v>
      </c>
      <c r="E202" s="154">
        <f t="shared" si="48"/>
        <v>0</v>
      </c>
      <c r="F202" s="154"/>
      <c r="G202" s="154">
        <f t="shared" si="48"/>
        <v>0</v>
      </c>
      <c r="H202" s="154">
        <f t="shared" si="48"/>
        <v>0</v>
      </c>
      <c r="I202" s="154">
        <f t="shared" si="48"/>
        <v>0</v>
      </c>
      <c r="J202" s="154">
        <f t="shared" si="48"/>
        <v>0</v>
      </c>
      <c r="K202" s="154">
        <f t="shared" si="48"/>
        <v>0</v>
      </c>
      <c r="L202" s="154">
        <f t="shared" si="48"/>
        <v>156888</v>
      </c>
      <c r="M202" s="154">
        <f t="shared" si="48"/>
        <v>143516</v>
      </c>
      <c r="N202" s="154">
        <f t="shared" si="48"/>
        <v>13372</v>
      </c>
      <c r="O202" s="154">
        <f t="shared" si="48"/>
        <v>1213219</v>
      </c>
      <c r="P202" s="154">
        <f t="shared" si="48"/>
        <v>0</v>
      </c>
    </row>
    <row r="203" spans="1:16" s="194" customFormat="1" ht="25.5">
      <c r="A203" s="195" t="s">
        <v>8</v>
      </c>
      <c r="B203" s="196" t="s">
        <v>591</v>
      </c>
      <c r="C203" s="154">
        <v>756675</v>
      </c>
      <c r="D203" s="154">
        <f>E203+F203+G203+H203+I203+J203+K203+L203+O203+P203</f>
        <v>756675</v>
      </c>
      <c r="E203" s="154"/>
      <c r="F203" s="155"/>
      <c r="G203" s="154"/>
      <c r="H203" s="154"/>
      <c r="I203" s="154"/>
      <c r="J203" s="154"/>
      <c r="K203" s="154"/>
      <c r="L203" s="154"/>
      <c r="M203" s="154"/>
      <c r="N203" s="154"/>
      <c r="O203" s="154">
        <f>C203</f>
        <v>756675</v>
      </c>
      <c r="P203" s="154"/>
    </row>
    <row r="204" spans="1:16" s="194" customFormat="1" ht="38.25">
      <c r="A204" s="195" t="s">
        <v>12</v>
      </c>
      <c r="B204" s="196" t="s">
        <v>1031</v>
      </c>
      <c r="C204" s="154">
        <f>C205+C206</f>
        <v>456544</v>
      </c>
      <c r="D204" s="154">
        <f t="shared" ref="D204:P204" si="49">D205+D206</f>
        <v>456544</v>
      </c>
      <c r="E204" s="154">
        <f t="shared" si="49"/>
        <v>0</v>
      </c>
      <c r="F204" s="154"/>
      <c r="G204" s="154">
        <f t="shared" si="49"/>
        <v>0</v>
      </c>
      <c r="H204" s="154">
        <f t="shared" si="49"/>
        <v>0</v>
      </c>
      <c r="I204" s="154">
        <f t="shared" si="49"/>
        <v>0</v>
      </c>
      <c r="J204" s="154">
        <f t="shared" si="49"/>
        <v>0</v>
      </c>
      <c r="K204" s="154">
        <f t="shared" si="49"/>
        <v>0</v>
      </c>
      <c r="L204" s="154">
        <f t="shared" si="49"/>
        <v>0</v>
      </c>
      <c r="M204" s="154">
        <f t="shared" si="49"/>
        <v>0</v>
      </c>
      <c r="N204" s="154">
        <f t="shared" si="49"/>
        <v>0</v>
      </c>
      <c r="O204" s="154">
        <f t="shared" si="49"/>
        <v>456544</v>
      </c>
      <c r="P204" s="154">
        <f t="shared" si="49"/>
        <v>0</v>
      </c>
    </row>
    <row r="205" spans="1:16" s="194" customFormat="1">
      <c r="A205" s="195" t="s">
        <v>324</v>
      </c>
      <c r="B205" s="196" t="s">
        <v>151</v>
      </c>
      <c r="C205" s="154">
        <v>149330</v>
      </c>
      <c r="D205" s="155">
        <f>E205+F205+G205+H205+I205+J205+K205+L205+O205+P205</f>
        <v>149330</v>
      </c>
      <c r="E205" s="154"/>
      <c r="F205" s="155"/>
      <c r="G205" s="154"/>
      <c r="H205" s="154"/>
      <c r="I205" s="154"/>
      <c r="J205" s="154"/>
      <c r="K205" s="154"/>
      <c r="L205" s="154"/>
      <c r="M205" s="154"/>
      <c r="N205" s="154"/>
      <c r="O205" s="154">
        <f>C205</f>
        <v>149330</v>
      </c>
      <c r="P205" s="154"/>
    </row>
    <row r="206" spans="1:16" s="194" customFormat="1">
      <c r="A206" s="195" t="s">
        <v>325</v>
      </c>
      <c r="B206" s="196" t="s">
        <v>150</v>
      </c>
      <c r="C206" s="154">
        <f t="shared" ref="C206:P206" si="50">SUM(C207:C251)</f>
        <v>307214</v>
      </c>
      <c r="D206" s="154">
        <f t="shared" si="50"/>
        <v>307214</v>
      </c>
      <c r="E206" s="154">
        <f t="shared" si="50"/>
        <v>0</v>
      </c>
      <c r="F206" s="154"/>
      <c r="G206" s="154">
        <f t="shared" si="50"/>
        <v>0</v>
      </c>
      <c r="H206" s="154">
        <f t="shared" si="50"/>
        <v>0</v>
      </c>
      <c r="I206" s="154">
        <f t="shared" si="50"/>
        <v>0</v>
      </c>
      <c r="J206" s="154">
        <f t="shared" si="50"/>
        <v>0</v>
      </c>
      <c r="K206" s="154">
        <f t="shared" si="50"/>
        <v>0</v>
      </c>
      <c r="L206" s="154">
        <f t="shared" si="50"/>
        <v>0</v>
      </c>
      <c r="M206" s="154">
        <f t="shared" si="50"/>
        <v>0</v>
      </c>
      <c r="N206" s="154">
        <f t="shared" si="50"/>
        <v>0</v>
      </c>
      <c r="O206" s="154">
        <f t="shared" si="50"/>
        <v>307214</v>
      </c>
      <c r="P206" s="154">
        <f t="shared" si="50"/>
        <v>0</v>
      </c>
    </row>
    <row r="207" spans="1:16">
      <c r="A207" s="197" t="s">
        <v>244</v>
      </c>
      <c r="B207" s="198" t="s">
        <v>510</v>
      </c>
      <c r="C207" s="155">
        <v>95</v>
      </c>
      <c r="D207" s="155">
        <f t="shared" ref="D207:D251" si="51">E207+F207+G207+H207+I207+J207+K207+L207+O207+P207</f>
        <v>95</v>
      </c>
      <c r="E207" s="155"/>
      <c r="F207" s="155"/>
      <c r="G207" s="155"/>
      <c r="H207" s="155"/>
      <c r="I207" s="155"/>
      <c r="J207" s="155"/>
      <c r="K207" s="155"/>
      <c r="L207" s="155"/>
      <c r="M207" s="155"/>
      <c r="N207" s="155"/>
      <c r="O207" s="155">
        <f t="shared" ref="O207:O251" si="52">C207</f>
        <v>95</v>
      </c>
      <c r="P207" s="155"/>
    </row>
    <row r="208" spans="1:16">
      <c r="A208" s="197" t="s">
        <v>245</v>
      </c>
      <c r="B208" s="198" t="s">
        <v>1032</v>
      </c>
      <c r="C208" s="155">
        <v>475</v>
      </c>
      <c r="D208" s="155">
        <f t="shared" si="51"/>
        <v>475</v>
      </c>
      <c r="E208" s="155"/>
      <c r="F208" s="155"/>
      <c r="G208" s="155"/>
      <c r="H208" s="155"/>
      <c r="I208" s="155"/>
      <c r="J208" s="155"/>
      <c r="K208" s="155"/>
      <c r="L208" s="155"/>
      <c r="M208" s="155"/>
      <c r="N208" s="155"/>
      <c r="O208" s="155">
        <f t="shared" si="52"/>
        <v>475</v>
      </c>
      <c r="P208" s="155"/>
    </row>
    <row r="209" spans="1:16">
      <c r="A209" s="197" t="s">
        <v>246</v>
      </c>
      <c r="B209" s="198" t="s">
        <v>1033</v>
      </c>
      <c r="C209" s="155">
        <v>248</v>
      </c>
      <c r="D209" s="155">
        <f t="shared" si="51"/>
        <v>248</v>
      </c>
      <c r="E209" s="155"/>
      <c r="F209" s="155"/>
      <c r="G209" s="155"/>
      <c r="H209" s="155"/>
      <c r="I209" s="155"/>
      <c r="J209" s="155"/>
      <c r="K209" s="155"/>
      <c r="L209" s="155"/>
      <c r="M209" s="155"/>
      <c r="N209" s="155"/>
      <c r="O209" s="155">
        <f t="shared" si="52"/>
        <v>248</v>
      </c>
      <c r="P209" s="155"/>
    </row>
    <row r="210" spans="1:16">
      <c r="A210" s="197" t="s">
        <v>1007</v>
      </c>
      <c r="B210" s="40" t="s">
        <v>176</v>
      </c>
      <c r="C210" s="155">
        <f>150+38</f>
        <v>188</v>
      </c>
      <c r="D210" s="155">
        <f t="shared" si="51"/>
        <v>188</v>
      </c>
      <c r="E210" s="155"/>
      <c r="F210" s="155"/>
      <c r="G210" s="155"/>
      <c r="H210" s="155"/>
      <c r="I210" s="155"/>
      <c r="J210" s="155"/>
      <c r="K210" s="155"/>
      <c r="L210" s="155"/>
      <c r="M210" s="155"/>
      <c r="N210" s="155"/>
      <c r="O210" s="155">
        <f t="shared" si="52"/>
        <v>188</v>
      </c>
      <c r="P210" s="155"/>
    </row>
    <row r="211" spans="1:16">
      <c r="A211" s="197" t="s">
        <v>1008</v>
      </c>
      <c r="B211" s="40" t="s">
        <v>1034</v>
      </c>
      <c r="C211" s="155">
        <f>689+1241+562+6526+38+30000</f>
        <v>39056</v>
      </c>
      <c r="D211" s="155">
        <f t="shared" si="51"/>
        <v>39056</v>
      </c>
      <c r="E211" s="155"/>
      <c r="F211" s="155"/>
      <c r="G211" s="155"/>
      <c r="H211" s="155"/>
      <c r="I211" s="155"/>
      <c r="J211" s="155"/>
      <c r="K211" s="155"/>
      <c r="L211" s="155"/>
      <c r="M211" s="155"/>
      <c r="N211" s="155"/>
      <c r="O211" s="155">
        <f t="shared" si="52"/>
        <v>39056</v>
      </c>
      <c r="P211" s="155"/>
    </row>
    <row r="212" spans="1:16">
      <c r="A212" s="197" t="s">
        <v>1010</v>
      </c>
      <c r="B212" s="40" t="s">
        <v>1035</v>
      </c>
      <c r="C212" s="155">
        <f>1758+40+7555+7000</f>
        <v>16353</v>
      </c>
      <c r="D212" s="155">
        <f t="shared" si="51"/>
        <v>16353</v>
      </c>
      <c r="E212" s="155"/>
      <c r="F212" s="155"/>
      <c r="G212" s="155"/>
      <c r="H212" s="155"/>
      <c r="I212" s="155"/>
      <c r="J212" s="155"/>
      <c r="K212" s="155"/>
      <c r="L212" s="155"/>
      <c r="M212" s="155"/>
      <c r="N212" s="155"/>
      <c r="O212" s="155">
        <f t="shared" si="52"/>
        <v>16353</v>
      </c>
      <c r="P212" s="155"/>
    </row>
    <row r="213" spans="1:16">
      <c r="A213" s="197" t="s">
        <v>1012</v>
      </c>
      <c r="B213" s="40" t="s">
        <v>366</v>
      </c>
      <c r="C213" s="155">
        <f>1060+40</f>
        <v>1100</v>
      </c>
      <c r="D213" s="155">
        <f t="shared" si="51"/>
        <v>1100</v>
      </c>
      <c r="E213" s="155"/>
      <c r="F213" s="155"/>
      <c r="G213" s="155"/>
      <c r="H213" s="155"/>
      <c r="I213" s="155"/>
      <c r="J213" s="155"/>
      <c r="K213" s="155"/>
      <c r="L213" s="155"/>
      <c r="M213" s="155"/>
      <c r="N213" s="155"/>
      <c r="O213" s="155">
        <f t="shared" si="52"/>
        <v>1100</v>
      </c>
      <c r="P213" s="155"/>
    </row>
    <row r="214" spans="1:16">
      <c r="A214" s="197" t="s">
        <v>1036</v>
      </c>
      <c r="B214" s="40" t="s">
        <v>459</v>
      </c>
      <c r="C214" s="155">
        <f>958+1800</f>
        <v>2758</v>
      </c>
      <c r="D214" s="155">
        <f t="shared" si="51"/>
        <v>2758</v>
      </c>
      <c r="E214" s="155"/>
      <c r="F214" s="155"/>
      <c r="G214" s="155"/>
      <c r="H214" s="155"/>
      <c r="I214" s="155"/>
      <c r="J214" s="155"/>
      <c r="K214" s="155"/>
      <c r="L214" s="155"/>
      <c r="M214" s="155"/>
      <c r="N214" s="155"/>
      <c r="O214" s="155">
        <f t="shared" si="52"/>
        <v>2758</v>
      </c>
      <c r="P214" s="155"/>
    </row>
    <row r="215" spans="1:16">
      <c r="A215" s="197" t="s">
        <v>1037</v>
      </c>
      <c r="B215" s="40" t="s">
        <v>199</v>
      </c>
      <c r="C215" s="155">
        <f>330+280+542+1612+20</f>
        <v>2784</v>
      </c>
      <c r="D215" s="155">
        <f t="shared" si="51"/>
        <v>2784</v>
      </c>
      <c r="E215" s="155"/>
      <c r="F215" s="155"/>
      <c r="G215" s="155"/>
      <c r="H215" s="155"/>
      <c r="I215" s="155"/>
      <c r="J215" s="155"/>
      <c r="K215" s="155"/>
      <c r="L215" s="155"/>
      <c r="M215" s="155"/>
      <c r="N215" s="155"/>
      <c r="O215" s="155">
        <f t="shared" si="52"/>
        <v>2784</v>
      </c>
      <c r="P215" s="155"/>
    </row>
    <row r="216" spans="1:16">
      <c r="A216" s="197" t="s">
        <v>1038</v>
      </c>
      <c r="B216" s="40" t="s">
        <v>1039</v>
      </c>
      <c r="C216" s="155">
        <f>83651+11957+4335+7021</f>
        <v>106964</v>
      </c>
      <c r="D216" s="155">
        <f t="shared" si="51"/>
        <v>106964</v>
      </c>
      <c r="E216" s="155"/>
      <c r="F216" s="155"/>
      <c r="G216" s="155"/>
      <c r="H216" s="155"/>
      <c r="I216" s="155"/>
      <c r="J216" s="155"/>
      <c r="K216" s="155"/>
      <c r="L216" s="155"/>
      <c r="M216" s="155"/>
      <c r="N216" s="155"/>
      <c r="O216" s="155">
        <f t="shared" si="52"/>
        <v>106964</v>
      </c>
      <c r="P216" s="155"/>
    </row>
    <row r="217" spans="1:16">
      <c r="A217" s="197" t="s">
        <v>1040</v>
      </c>
      <c r="B217" s="40" t="s">
        <v>1041</v>
      </c>
      <c r="C217" s="155">
        <f>150+940+420+170+90+200+220+30+40+315+120+166+300+635</f>
        <v>3796</v>
      </c>
      <c r="D217" s="155">
        <f t="shared" si="51"/>
        <v>3796</v>
      </c>
      <c r="E217" s="155"/>
      <c r="F217" s="155"/>
      <c r="G217" s="155"/>
      <c r="H217" s="155"/>
      <c r="I217" s="155"/>
      <c r="J217" s="155"/>
      <c r="K217" s="155"/>
      <c r="L217" s="155"/>
      <c r="M217" s="155"/>
      <c r="N217" s="155"/>
      <c r="O217" s="155">
        <f t="shared" si="52"/>
        <v>3796</v>
      </c>
      <c r="P217" s="155"/>
    </row>
    <row r="218" spans="1:16">
      <c r="A218" s="197" t="s">
        <v>1042</v>
      </c>
      <c r="B218" s="40" t="s">
        <v>1043</v>
      </c>
      <c r="C218" s="155">
        <v>219</v>
      </c>
      <c r="D218" s="155">
        <f t="shared" si="51"/>
        <v>219</v>
      </c>
      <c r="E218" s="155"/>
      <c r="F218" s="155"/>
      <c r="G218" s="155"/>
      <c r="H218" s="155"/>
      <c r="I218" s="155"/>
      <c r="J218" s="155"/>
      <c r="K218" s="155"/>
      <c r="L218" s="155"/>
      <c r="M218" s="155"/>
      <c r="N218" s="155"/>
      <c r="O218" s="155">
        <f t="shared" si="52"/>
        <v>219</v>
      </c>
      <c r="P218" s="155"/>
    </row>
    <row r="219" spans="1:16">
      <c r="A219" s="197" t="s">
        <v>1044</v>
      </c>
      <c r="B219" s="40" t="s">
        <v>202</v>
      </c>
      <c r="C219" s="155">
        <v>108</v>
      </c>
      <c r="D219" s="155">
        <f t="shared" si="51"/>
        <v>108</v>
      </c>
      <c r="E219" s="155"/>
      <c r="F219" s="155"/>
      <c r="G219" s="155"/>
      <c r="H219" s="155"/>
      <c r="I219" s="155"/>
      <c r="J219" s="155"/>
      <c r="K219" s="155"/>
      <c r="L219" s="155"/>
      <c r="M219" s="155"/>
      <c r="N219" s="155"/>
      <c r="O219" s="155">
        <f t="shared" si="52"/>
        <v>108</v>
      </c>
      <c r="P219" s="155"/>
    </row>
    <row r="220" spans="1:16">
      <c r="A220" s="197" t="s">
        <v>1045</v>
      </c>
      <c r="B220" s="40" t="s">
        <v>203</v>
      </c>
      <c r="C220" s="155">
        <f>126+2075</f>
        <v>2201</v>
      </c>
      <c r="D220" s="155">
        <f t="shared" si="51"/>
        <v>2201</v>
      </c>
      <c r="E220" s="155"/>
      <c r="F220" s="155"/>
      <c r="G220" s="155"/>
      <c r="H220" s="155"/>
      <c r="I220" s="155"/>
      <c r="J220" s="155"/>
      <c r="K220" s="155"/>
      <c r="L220" s="155"/>
      <c r="M220" s="155"/>
      <c r="N220" s="155"/>
      <c r="O220" s="155">
        <f t="shared" si="52"/>
        <v>2201</v>
      </c>
      <c r="P220" s="155"/>
    </row>
    <row r="221" spans="1:16">
      <c r="A221" s="197" t="s">
        <v>1046</v>
      </c>
      <c r="B221" s="40" t="s">
        <v>204</v>
      </c>
      <c r="C221" s="155">
        <f>96+2821</f>
        <v>2917</v>
      </c>
      <c r="D221" s="155">
        <f t="shared" si="51"/>
        <v>2917</v>
      </c>
      <c r="E221" s="155"/>
      <c r="F221" s="155"/>
      <c r="G221" s="155"/>
      <c r="H221" s="155"/>
      <c r="I221" s="155"/>
      <c r="J221" s="155"/>
      <c r="K221" s="155"/>
      <c r="L221" s="155"/>
      <c r="M221" s="155"/>
      <c r="N221" s="155"/>
      <c r="O221" s="155">
        <f t="shared" si="52"/>
        <v>2917</v>
      </c>
      <c r="P221" s="155"/>
    </row>
    <row r="222" spans="1:16">
      <c r="A222" s="197" t="s">
        <v>1047</v>
      </c>
      <c r="B222" s="40" t="s">
        <v>205</v>
      </c>
      <c r="C222" s="155">
        <v>198</v>
      </c>
      <c r="D222" s="155">
        <f t="shared" si="51"/>
        <v>198</v>
      </c>
      <c r="E222" s="155"/>
      <c r="F222" s="155"/>
      <c r="G222" s="155"/>
      <c r="H222" s="155"/>
      <c r="I222" s="155"/>
      <c r="J222" s="155"/>
      <c r="K222" s="155"/>
      <c r="L222" s="155"/>
      <c r="M222" s="155"/>
      <c r="N222" s="155"/>
      <c r="O222" s="155">
        <f t="shared" si="52"/>
        <v>198</v>
      </c>
      <c r="P222" s="155"/>
    </row>
    <row r="223" spans="1:16">
      <c r="A223" s="197" t="s">
        <v>1048</v>
      </c>
      <c r="B223" s="40" t="s">
        <v>1049</v>
      </c>
      <c r="C223" s="155">
        <f>141+2918</f>
        <v>3059</v>
      </c>
      <c r="D223" s="155">
        <f t="shared" si="51"/>
        <v>3059</v>
      </c>
      <c r="E223" s="155"/>
      <c r="F223" s="155"/>
      <c r="G223" s="155"/>
      <c r="H223" s="155"/>
      <c r="I223" s="155"/>
      <c r="J223" s="155"/>
      <c r="K223" s="155"/>
      <c r="L223" s="155"/>
      <c r="M223" s="155"/>
      <c r="N223" s="155"/>
      <c r="O223" s="155">
        <f t="shared" si="52"/>
        <v>3059</v>
      </c>
      <c r="P223" s="155"/>
    </row>
    <row r="224" spans="1:16">
      <c r="A224" s="197" t="s">
        <v>1050</v>
      </c>
      <c r="B224" s="40" t="s">
        <v>206</v>
      </c>
      <c r="C224" s="155">
        <f>167+2287+428</f>
        <v>2882</v>
      </c>
      <c r="D224" s="155">
        <f t="shared" si="51"/>
        <v>2882</v>
      </c>
      <c r="E224" s="155"/>
      <c r="F224" s="155"/>
      <c r="G224" s="155"/>
      <c r="H224" s="155"/>
      <c r="I224" s="155"/>
      <c r="J224" s="155"/>
      <c r="K224" s="155"/>
      <c r="L224" s="155"/>
      <c r="M224" s="155"/>
      <c r="N224" s="155"/>
      <c r="O224" s="155">
        <f t="shared" si="52"/>
        <v>2882</v>
      </c>
      <c r="P224" s="155"/>
    </row>
    <row r="225" spans="1:16">
      <c r="A225" s="197" t="s">
        <v>1051</v>
      </c>
      <c r="B225" s="40" t="s">
        <v>1052</v>
      </c>
      <c r="C225" s="155">
        <v>800</v>
      </c>
      <c r="D225" s="155">
        <f t="shared" si="51"/>
        <v>800</v>
      </c>
      <c r="E225" s="155"/>
      <c r="F225" s="155"/>
      <c r="G225" s="155"/>
      <c r="H225" s="155"/>
      <c r="I225" s="155"/>
      <c r="J225" s="155"/>
      <c r="K225" s="155"/>
      <c r="L225" s="155"/>
      <c r="M225" s="155"/>
      <c r="N225" s="155"/>
      <c r="O225" s="155">
        <f t="shared" si="52"/>
        <v>800</v>
      </c>
      <c r="P225" s="155"/>
    </row>
    <row r="226" spans="1:16">
      <c r="A226" s="197" t="s">
        <v>1053</v>
      </c>
      <c r="B226" s="40" t="s">
        <v>1054</v>
      </c>
      <c r="C226" s="155">
        <v>1200</v>
      </c>
      <c r="D226" s="155">
        <f t="shared" si="51"/>
        <v>1200</v>
      </c>
      <c r="E226" s="155"/>
      <c r="F226" s="155"/>
      <c r="G226" s="155"/>
      <c r="H226" s="155"/>
      <c r="I226" s="155"/>
      <c r="J226" s="155"/>
      <c r="K226" s="155"/>
      <c r="L226" s="155"/>
      <c r="M226" s="155"/>
      <c r="N226" s="155"/>
      <c r="O226" s="155">
        <f t="shared" si="52"/>
        <v>1200</v>
      </c>
      <c r="P226" s="155"/>
    </row>
    <row r="227" spans="1:16">
      <c r="A227" s="197" t="s">
        <v>1055</v>
      </c>
      <c r="B227" s="40" t="s">
        <v>723</v>
      </c>
      <c r="C227" s="155">
        <v>5182</v>
      </c>
      <c r="D227" s="155">
        <f t="shared" si="51"/>
        <v>5182</v>
      </c>
      <c r="E227" s="155"/>
      <c r="F227" s="155"/>
      <c r="G227" s="155"/>
      <c r="H227" s="155"/>
      <c r="I227" s="155"/>
      <c r="J227" s="155"/>
      <c r="K227" s="155"/>
      <c r="L227" s="155"/>
      <c r="M227" s="155"/>
      <c r="N227" s="155"/>
      <c r="O227" s="155">
        <f t="shared" si="52"/>
        <v>5182</v>
      </c>
      <c r="P227" s="155"/>
    </row>
    <row r="228" spans="1:16">
      <c r="A228" s="197" t="s">
        <v>1056</v>
      </c>
      <c r="B228" s="40" t="s">
        <v>724</v>
      </c>
      <c r="C228" s="155">
        <v>7264</v>
      </c>
      <c r="D228" s="155">
        <f t="shared" si="51"/>
        <v>7264</v>
      </c>
      <c r="E228" s="155"/>
      <c r="F228" s="155"/>
      <c r="G228" s="155"/>
      <c r="H228" s="155"/>
      <c r="I228" s="155"/>
      <c r="J228" s="155"/>
      <c r="K228" s="155"/>
      <c r="L228" s="155"/>
      <c r="M228" s="155"/>
      <c r="N228" s="155"/>
      <c r="O228" s="155">
        <f t="shared" si="52"/>
        <v>7264</v>
      </c>
      <c r="P228" s="155"/>
    </row>
    <row r="229" spans="1:16">
      <c r="A229" s="197" t="s">
        <v>1057</v>
      </c>
      <c r="B229" s="40" t="s">
        <v>1058</v>
      </c>
      <c r="C229" s="155">
        <v>3246</v>
      </c>
      <c r="D229" s="155">
        <f t="shared" si="51"/>
        <v>3246</v>
      </c>
      <c r="E229" s="155"/>
      <c r="F229" s="155"/>
      <c r="G229" s="155"/>
      <c r="H229" s="155"/>
      <c r="I229" s="155"/>
      <c r="J229" s="155"/>
      <c r="K229" s="155"/>
      <c r="L229" s="155"/>
      <c r="M229" s="155"/>
      <c r="N229" s="155"/>
      <c r="O229" s="155">
        <f t="shared" si="52"/>
        <v>3246</v>
      </c>
      <c r="P229" s="155"/>
    </row>
    <row r="230" spans="1:16">
      <c r="A230" s="197" t="s">
        <v>1059</v>
      </c>
      <c r="B230" s="40" t="s">
        <v>731</v>
      </c>
      <c r="C230" s="155">
        <v>2145</v>
      </c>
      <c r="D230" s="155">
        <f t="shared" si="51"/>
        <v>2145</v>
      </c>
      <c r="E230" s="155"/>
      <c r="F230" s="155"/>
      <c r="G230" s="155"/>
      <c r="H230" s="155"/>
      <c r="I230" s="155"/>
      <c r="J230" s="155"/>
      <c r="K230" s="155"/>
      <c r="L230" s="155"/>
      <c r="M230" s="155"/>
      <c r="N230" s="155"/>
      <c r="O230" s="155">
        <f t="shared" si="52"/>
        <v>2145</v>
      </c>
      <c r="P230" s="155"/>
    </row>
    <row r="231" spans="1:16">
      <c r="A231" s="197" t="s">
        <v>1060</v>
      </c>
      <c r="B231" s="40" t="s">
        <v>208</v>
      </c>
      <c r="C231" s="155">
        <f>6688+1880</f>
        <v>8568</v>
      </c>
      <c r="D231" s="155">
        <f t="shared" si="51"/>
        <v>8568</v>
      </c>
      <c r="E231" s="155"/>
      <c r="F231" s="155"/>
      <c r="G231" s="155"/>
      <c r="H231" s="155"/>
      <c r="I231" s="155"/>
      <c r="J231" s="155"/>
      <c r="K231" s="155"/>
      <c r="L231" s="155"/>
      <c r="M231" s="155"/>
      <c r="N231" s="155"/>
      <c r="O231" s="155">
        <f t="shared" si="52"/>
        <v>8568</v>
      </c>
      <c r="P231" s="155"/>
    </row>
    <row r="232" spans="1:16">
      <c r="A232" s="197" t="s">
        <v>1061</v>
      </c>
      <c r="B232" s="40" t="s">
        <v>1062</v>
      </c>
      <c r="C232" s="155">
        <v>955</v>
      </c>
      <c r="D232" s="155">
        <f t="shared" si="51"/>
        <v>955</v>
      </c>
      <c r="E232" s="155"/>
      <c r="F232" s="155"/>
      <c r="G232" s="155"/>
      <c r="H232" s="155"/>
      <c r="I232" s="155"/>
      <c r="J232" s="155"/>
      <c r="K232" s="155"/>
      <c r="L232" s="155"/>
      <c r="M232" s="155"/>
      <c r="N232" s="155"/>
      <c r="O232" s="155">
        <f t="shared" si="52"/>
        <v>955</v>
      </c>
      <c r="P232" s="155"/>
    </row>
    <row r="233" spans="1:16">
      <c r="A233" s="197" t="s">
        <v>1063</v>
      </c>
      <c r="B233" s="40" t="s">
        <v>210</v>
      </c>
      <c r="C233" s="155">
        <v>477</v>
      </c>
      <c r="D233" s="155">
        <f t="shared" si="51"/>
        <v>477</v>
      </c>
      <c r="E233" s="155"/>
      <c r="F233" s="155"/>
      <c r="G233" s="155"/>
      <c r="H233" s="155"/>
      <c r="I233" s="155"/>
      <c r="J233" s="155"/>
      <c r="K233" s="155"/>
      <c r="L233" s="155"/>
      <c r="M233" s="155"/>
      <c r="N233" s="155"/>
      <c r="O233" s="155">
        <f t="shared" si="52"/>
        <v>477</v>
      </c>
      <c r="P233" s="155"/>
    </row>
    <row r="234" spans="1:16">
      <c r="A234" s="197" t="s">
        <v>1064</v>
      </c>
      <c r="B234" s="40" t="s">
        <v>212</v>
      </c>
      <c r="C234" s="155">
        <v>1489</v>
      </c>
      <c r="D234" s="155">
        <f t="shared" si="51"/>
        <v>1489</v>
      </c>
      <c r="E234" s="155"/>
      <c r="F234" s="155"/>
      <c r="G234" s="155"/>
      <c r="H234" s="155"/>
      <c r="I234" s="155"/>
      <c r="J234" s="155"/>
      <c r="K234" s="155"/>
      <c r="L234" s="155"/>
      <c r="M234" s="155"/>
      <c r="N234" s="155"/>
      <c r="O234" s="155">
        <f t="shared" si="52"/>
        <v>1489</v>
      </c>
      <c r="P234" s="155"/>
    </row>
    <row r="235" spans="1:16">
      <c r="A235" s="197" t="s">
        <v>1065</v>
      </c>
      <c r="B235" s="40" t="s">
        <v>1066</v>
      </c>
      <c r="C235" s="155">
        <v>38</v>
      </c>
      <c r="D235" s="155">
        <f t="shared" si="51"/>
        <v>38</v>
      </c>
      <c r="E235" s="155"/>
      <c r="F235" s="155"/>
      <c r="G235" s="155"/>
      <c r="H235" s="155"/>
      <c r="I235" s="155"/>
      <c r="J235" s="155"/>
      <c r="K235" s="155"/>
      <c r="L235" s="155"/>
      <c r="M235" s="155"/>
      <c r="N235" s="155"/>
      <c r="O235" s="155">
        <f t="shared" si="52"/>
        <v>38</v>
      </c>
      <c r="P235" s="155"/>
    </row>
    <row r="236" spans="1:16">
      <c r="A236" s="197" t="s">
        <v>1067</v>
      </c>
      <c r="B236" s="40" t="s">
        <v>214</v>
      </c>
      <c r="C236" s="155">
        <v>45</v>
      </c>
      <c r="D236" s="155">
        <f t="shared" si="51"/>
        <v>45</v>
      </c>
      <c r="E236" s="155"/>
      <c r="F236" s="155"/>
      <c r="G236" s="155"/>
      <c r="H236" s="155"/>
      <c r="I236" s="155"/>
      <c r="J236" s="155"/>
      <c r="K236" s="155"/>
      <c r="L236" s="155"/>
      <c r="M236" s="155"/>
      <c r="N236" s="155"/>
      <c r="O236" s="155">
        <f t="shared" si="52"/>
        <v>45</v>
      </c>
      <c r="P236" s="155"/>
    </row>
    <row r="237" spans="1:16">
      <c r="A237" s="197" t="s">
        <v>1068</v>
      </c>
      <c r="B237" s="40" t="s">
        <v>215</v>
      </c>
      <c r="C237" s="155">
        <v>126</v>
      </c>
      <c r="D237" s="155">
        <f t="shared" si="51"/>
        <v>126</v>
      </c>
      <c r="E237" s="155"/>
      <c r="F237" s="155"/>
      <c r="G237" s="155"/>
      <c r="H237" s="155"/>
      <c r="I237" s="155"/>
      <c r="J237" s="155"/>
      <c r="K237" s="155"/>
      <c r="L237" s="155"/>
      <c r="M237" s="155"/>
      <c r="N237" s="155"/>
      <c r="O237" s="155">
        <f t="shared" si="52"/>
        <v>126</v>
      </c>
      <c r="P237" s="155"/>
    </row>
    <row r="238" spans="1:16">
      <c r="A238" s="197" t="s">
        <v>1069</v>
      </c>
      <c r="B238" s="198" t="s">
        <v>513</v>
      </c>
      <c r="C238" s="155">
        <v>45</v>
      </c>
      <c r="D238" s="155">
        <f t="shared" si="51"/>
        <v>45</v>
      </c>
      <c r="E238" s="155"/>
      <c r="F238" s="155"/>
      <c r="G238" s="155"/>
      <c r="H238" s="155"/>
      <c r="I238" s="155"/>
      <c r="J238" s="155"/>
      <c r="K238" s="155"/>
      <c r="L238" s="155"/>
      <c r="M238" s="155"/>
      <c r="N238" s="155"/>
      <c r="O238" s="155">
        <f t="shared" si="52"/>
        <v>45</v>
      </c>
      <c r="P238" s="155"/>
    </row>
    <row r="239" spans="1:16">
      <c r="A239" s="197" t="s">
        <v>1070</v>
      </c>
      <c r="B239" s="40" t="s">
        <v>456</v>
      </c>
      <c r="C239" s="155">
        <v>38</v>
      </c>
      <c r="D239" s="155">
        <f t="shared" si="51"/>
        <v>38</v>
      </c>
      <c r="E239" s="155"/>
      <c r="F239" s="155"/>
      <c r="G239" s="155"/>
      <c r="H239" s="155"/>
      <c r="I239" s="155"/>
      <c r="J239" s="155"/>
      <c r="K239" s="155"/>
      <c r="L239" s="155"/>
      <c r="M239" s="155"/>
      <c r="N239" s="155"/>
      <c r="O239" s="155">
        <f t="shared" si="52"/>
        <v>38</v>
      </c>
      <c r="P239" s="155"/>
    </row>
    <row r="240" spans="1:16">
      <c r="A240" s="197" t="s">
        <v>1071</v>
      </c>
      <c r="B240" s="40" t="s">
        <v>1072</v>
      </c>
      <c r="C240" s="155">
        <v>5034</v>
      </c>
      <c r="D240" s="155">
        <f t="shared" si="51"/>
        <v>5034</v>
      </c>
      <c r="E240" s="155"/>
      <c r="F240" s="155"/>
      <c r="G240" s="155"/>
      <c r="H240" s="155"/>
      <c r="I240" s="155"/>
      <c r="J240" s="155"/>
      <c r="K240" s="155"/>
      <c r="L240" s="155"/>
      <c r="M240" s="155"/>
      <c r="N240" s="155"/>
      <c r="O240" s="155">
        <f t="shared" si="52"/>
        <v>5034</v>
      </c>
      <c r="P240" s="155"/>
    </row>
    <row r="241" spans="1:16">
      <c r="A241" s="197" t="s">
        <v>1073</v>
      </c>
      <c r="B241" s="198" t="s">
        <v>1074</v>
      </c>
      <c r="C241" s="155">
        <v>44194</v>
      </c>
      <c r="D241" s="155">
        <f t="shared" si="51"/>
        <v>44194</v>
      </c>
      <c r="E241" s="155"/>
      <c r="F241" s="155"/>
      <c r="G241" s="155"/>
      <c r="H241" s="155"/>
      <c r="I241" s="155"/>
      <c r="J241" s="155"/>
      <c r="K241" s="155"/>
      <c r="L241" s="155"/>
      <c r="M241" s="155"/>
      <c r="N241" s="155"/>
      <c r="O241" s="155">
        <f t="shared" si="52"/>
        <v>44194</v>
      </c>
      <c r="P241" s="155"/>
    </row>
    <row r="242" spans="1:16">
      <c r="A242" s="197" t="s">
        <v>1075</v>
      </c>
      <c r="B242" s="40" t="s">
        <v>402</v>
      </c>
      <c r="C242" s="155">
        <v>5670</v>
      </c>
      <c r="D242" s="155">
        <f t="shared" si="51"/>
        <v>5670</v>
      </c>
      <c r="E242" s="155"/>
      <c r="F242" s="155"/>
      <c r="G242" s="155"/>
      <c r="H242" s="155"/>
      <c r="I242" s="155"/>
      <c r="J242" s="155"/>
      <c r="K242" s="155"/>
      <c r="L242" s="155"/>
      <c r="M242" s="155"/>
      <c r="N242" s="155"/>
      <c r="O242" s="155">
        <f t="shared" si="52"/>
        <v>5670</v>
      </c>
      <c r="P242" s="155"/>
    </row>
    <row r="243" spans="1:16">
      <c r="A243" s="197" t="s">
        <v>1076</v>
      </c>
      <c r="B243" s="40" t="s">
        <v>240</v>
      </c>
      <c r="C243" s="155">
        <v>4317</v>
      </c>
      <c r="D243" s="155">
        <f t="shared" si="51"/>
        <v>4317</v>
      </c>
      <c r="E243" s="155"/>
      <c r="F243" s="155"/>
      <c r="G243" s="155"/>
      <c r="H243" s="155"/>
      <c r="I243" s="155"/>
      <c r="J243" s="155"/>
      <c r="K243" s="155"/>
      <c r="L243" s="155"/>
      <c r="M243" s="155"/>
      <c r="N243" s="155"/>
      <c r="O243" s="155">
        <f t="shared" si="52"/>
        <v>4317</v>
      </c>
      <c r="P243" s="155"/>
    </row>
    <row r="244" spans="1:16">
      <c r="A244" s="197" t="s">
        <v>1077</v>
      </c>
      <c r="B244" s="40" t="s">
        <v>241</v>
      </c>
      <c r="C244" s="155">
        <v>4013</v>
      </c>
      <c r="D244" s="155">
        <f t="shared" si="51"/>
        <v>4013</v>
      </c>
      <c r="E244" s="155"/>
      <c r="F244" s="155"/>
      <c r="G244" s="155"/>
      <c r="H244" s="155"/>
      <c r="I244" s="155"/>
      <c r="J244" s="155"/>
      <c r="K244" s="155"/>
      <c r="L244" s="155"/>
      <c r="M244" s="155"/>
      <c r="N244" s="155"/>
      <c r="O244" s="155">
        <f t="shared" si="52"/>
        <v>4013</v>
      </c>
      <c r="P244" s="155"/>
    </row>
    <row r="245" spans="1:16">
      <c r="A245" s="197" t="s">
        <v>1078</v>
      </c>
      <c r="B245" s="40" t="s">
        <v>242</v>
      </c>
      <c r="C245" s="155">
        <v>11342</v>
      </c>
      <c r="D245" s="155">
        <f t="shared" si="51"/>
        <v>11342</v>
      </c>
      <c r="E245" s="155"/>
      <c r="F245" s="155"/>
      <c r="G245" s="155"/>
      <c r="H245" s="155"/>
      <c r="I245" s="155"/>
      <c r="J245" s="155"/>
      <c r="K245" s="155"/>
      <c r="L245" s="155"/>
      <c r="M245" s="155"/>
      <c r="N245" s="155"/>
      <c r="O245" s="155">
        <f t="shared" si="52"/>
        <v>11342</v>
      </c>
      <c r="P245" s="155"/>
    </row>
    <row r="246" spans="1:16">
      <c r="A246" s="197" t="s">
        <v>1079</v>
      </c>
      <c r="B246" s="40" t="s">
        <v>1080</v>
      </c>
      <c r="C246" s="155">
        <v>455</v>
      </c>
      <c r="D246" s="155">
        <f t="shared" si="51"/>
        <v>455</v>
      </c>
      <c r="E246" s="155"/>
      <c r="F246" s="155"/>
      <c r="G246" s="155"/>
      <c r="H246" s="155"/>
      <c r="I246" s="155"/>
      <c r="J246" s="155"/>
      <c r="K246" s="155"/>
      <c r="L246" s="155"/>
      <c r="M246" s="155"/>
      <c r="N246" s="155"/>
      <c r="O246" s="155">
        <f t="shared" si="52"/>
        <v>455</v>
      </c>
      <c r="P246" s="155"/>
    </row>
    <row r="247" spans="1:16">
      <c r="A247" s="197" t="s">
        <v>1081</v>
      </c>
      <c r="B247" s="40" t="s">
        <v>577</v>
      </c>
      <c r="C247" s="155">
        <v>6420</v>
      </c>
      <c r="D247" s="155">
        <f t="shared" si="51"/>
        <v>6420</v>
      </c>
      <c r="E247" s="155"/>
      <c r="F247" s="155"/>
      <c r="G247" s="155"/>
      <c r="H247" s="155"/>
      <c r="I247" s="155"/>
      <c r="J247" s="155"/>
      <c r="K247" s="155"/>
      <c r="L247" s="155"/>
      <c r="M247" s="155"/>
      <c r="N247" s="155"/>
      <c r="O247" s="155">
        <f t="shared" si="52"/>
        <v>6420</v>
      </c>
      <c r="P247" s="155"/>
    </row>
    <row r="248" spans="1:16">
      <c r="A248" s="197" t="s">
        <v>1082</v>
      </c>
      <c r="B248" s="40" t="s">
        <v>1083</v>
      </c>
      <c r="C248" s="155">
        <v>4327</v>
      </c>
      <c r="D248" s="155">
        <f t="shared" si="51"/>
        <v>4327</v>
      </c>
      <c r="E248" s="155"/>
      <c r="F248" s="155"/>
      <c r="G248" s="155"/>
      <c r="H248" s="155"/>
      <c r="I248" s="155"/>
      <c r="J248" s="155"/>
      <c r="K248" s="155"/>
      <c r="L248" s="155"/>
      <c r="M248" s="155"/>
      <c r="N248" s="155"/>
      <c r="O248" s="155">
        <f t="shared" si="52"/>
        <v>4327</v>
      </c>
      <c r="P248" s="155"/>
    </row>
    <row r="249" spans="1:16">
      <c r="A249" s="197" t="s">
        <v>1084</v>
      </c>
      <c r="B249" s="40" t="s">
        <v>398</v>
      </c>
      <c r="C249" s="155">
        <v>1500</v>
      </c>
      <c r="D249" s="155">
        <f t="shared" si="51"/>
        <v>1500</v>
      </c>
      <c r="E249" s="155"/>
      <c r="F249" s="155"/>
      <c r="G249" s="155"/>
      <c r="H249" s="155"/>
      <c r="I249" s="155"/>
      <c r="J249" s="155"/>
      <c r="K249" s="155"/>
      <c r="L249" s="155"/>
      <c r="M249" s="155"/>
      <c r="N249" s="155"/>
      <c r="O249" s="155">
        <f t="shared" si="52"/>
        <v>1500</v>
      </c>
      <c r="P249" s="155"/>
    </row>
    <row r="250" spans="1:16">
      <c r="A250" s="197" t="s">
        <v>1085</v>
      </c>
      <c r="B250" s="40" t="s">
        <v>1086</v>
      </c>
      <c r="C250" s="155">
        <v>300</v>
      </c>
      <c r="D250" s="155">
        <f t="shared" si="51"/>
        <v>300</v>
      </c>
      <c r="E250" s="155"/>
      <c r="F250" s="155"/>
      <c r="G250" s="155"/>
      <c r="H250" s="155"/>
      <c r="I250" s="155"/>
      <c r="J250" s="155"/>
      <c r="K250" s="155"/>
      <c r="L250" s="155"/>
      <c r="M250" s="155"/>
      <c r="N250" s="155"/>
      <c r="O250" s="155">
        <f t="shared" si="52"/>
        <v>300</v>
      </c>
      <c r="P250" s="155"/>
    </row>
    <row r="251" spans="1:16">
      <c r="A251" s="197" t="s">
        <v>1087</v>
      </c>
      <c r="B251" s="40" t="s">
        <v>1088</v>
      </c>
      <c r="C251" s="155">
        <f>291+780+1438+114</f>
        <v>2623</v>
      </c>
      <c r="D251" s="155">
        <f t="shared" si="51"/>
        <v>2623</v>
      </c>
      <c r="E251" s="155"/>
      <c r="F251" s="155"/>
      <c r="G251" s="155"/>
      <c r="H251" s="155"/>
      <c r="I251" s="155"/>
      <c r="J251" s="155"/>
      <c r="K251" s="155"/>
      <c r="L251" s="155"/>
      <c r="M251" s="155"/>
      <c r="N251" s="155"/>
      <c r="O251" s="155">
        <f t="shared" si="52"/>
        <v>2623</v>
      </c>
      <c r="P251" s="155"/>
    </row>
    <row r="252" spans="1:16" s="194" customFormat="1" ht="25.5">
      <c r="A252" s="195" t="s">
        <v>16</v>
      </c>
      <c r="B252" s="196" t="s">
        <v>1089</v>
      </c>
      <c r="C252" s="154">
        <f t="shared" ref="C252:P252" si="53">C253+C263</f>
        <v>136310</v>
      </c>
      <c r="D252" s="154">
        <f t="shared" si="53"/>
        <v>156888</v>
      </c>
      <c r="E252" s="154">
        <f t="shared" si="53"/>
        <v>0</v>
      </c>
      <c r="F252" s="154"/>
      <c r="G252" s="154">
        <f t="shared" si="53"/>
        <v>0</v>
      </c>
      <c r="H252" s="154">
        <f t="shared" si="53"/>
        <v>0</v>
      </c>
      <c r="I252" s="154">
        <f t="shared" si="53"/>
        <v>0</v>
      </c>
      <c r="J252" s="154">
        <f t="shared" si="53"/>
        <v>0</v>
      </c>
      <c r="K252" s="154">
        <f t="shared" si="53"/>
        <v>0</v>
      </c>
      <c r="L252" s="154">
        <f t="shared" si="53"/>
        <v>156888</v>
      </c>
      <c r="M252" s="154">
        <f t="shared" si="53"/>
        <v>143516</v>
      </c>
      <c r="N252" s="154">
        <f t="shared" si="53"/>
        <v>13372</v>
      </c>
      <c r="O252" s="154">
        <f t="shared" si="53"/>
        <v>0</v>
      </c>
      <c r="P252" s="154">
        <f t="shared" si="53"/>
        <v>0</v>
      </c>
    </row>
    <row r="253" spans="1:16" s="194" customFormat="1">
      <c r="A253" s="195" t="s">
        <v>324</v>
      </c>
      <c r="B253" s="196" t="s">
        <v>1090</v>
      </c>
      <c r="C253" s="154">
        <f t="shared" ref="C253:P253" si="54">SUM(C254:C262)</f>
        <v>9990</v>
      </c>
      <c r="D253" s="154">
        <f t="shared" si="54"/>
        <v>9990</v>
      </c>
      <c r="E253" s="154">
        <f t="shared" si="54"/>
        <v>0</v>
      </c>
      <c r="F253" s="154"/>
      <c r="G253" s="154">
        <f t="shared" si="54"/>
        <v>0</v>
      </c>
      <c r="H253" s="154">
        <f t="shared" si="54"/>
        <v>0</v>
      </c>
      <c r="I253" s="154">
        <f t="shared" si="54"/>
        <v>0</v>
      </c>
      <c r="J253" s="154">
        <f t="shared" si="54"/>
        <v>0</v>
      </c>
      <c r="K253" s="154">
        <f t="shared" si="54"/>
        <v>0</v>
      </c>
      <c r="L253" s="154">
        <f t="shared" si="54"/>
        <v>9990</v>
      </c>
      <c r="M253" s="154">
        <f t="shared" si="54"/>
        <v>3180</v>
      </c>
      <c r="N253" s="154">
        <f t="shared" si="54"/>
        <v>6810</v>
      </c>
      <c r="O253" s="154">
        <f t="shared" si="54"/>
        <v>0</v>
      </c>
      <c r="P253" s="154">
        <f t="shared" si="54"/>
        <v>0</v>
      </c>
    </row>
    <row r="254" spans="1:16">
      <c r="A254" s="197" t="s">
        <v>106</v>
      </c>
      <c r="B254" s="40" t="s">
        <v>398</v>
      </c>
      <c r="C254" s="155">
        <v>1900</v>
      </c>
      <c r="D254" s="155">
        <f t="shared" ref="D254:D262" si="55">E254+F254+G254+H254+I254+J254+K254+L254+O254+P254</f>
        <v>1900</v>
      </c>
      <c r="E254" s="155"/>
      <c r="F254" s="155"/>
      <c r="G254" s="155"/>
      <c r="H254" s="155"/>
      <c r="I254" s="155"/>
      <c r="J254" s="155"/>
      <c r="K254" s="155"/>
      <c r="L254" s="155">
        <f>M254+N254</f>
        <v>1900</v>
      </c>
      <c r="M254" s="155"/>
      <c r="N254" s="155">
        <f t="shared" ref="N254:N261" si="56">C254</f>
        <v>1900</v>
      </c>
      <c r="O254" s="155"/>
      <c r="P254" s="155"/>
    </row>
    <row r="255" spans="1:16">
      <c r="A255" s="197" t="s">
        <v>107</v>
      </c>
      <c r="B255" s="40" t="s">
        <v>1091</v>
      </c>
      <c r="C255" s="155">
        <v>200</v>
      </c>
      <c r="D255" s="155">
        <f t="shared" si="55"/>
        <v>200</v>
      </c>
      <c r="E255" s="155"/>
      <c r="F255" s="155"/>
      <c r="G255" s="155"/>
      <c r="H255" s="155"/>
      <c r="I255" s="155"/>
      <c r="J255" s="155"/>
      <c r="K255" s="155"/>
      <c r="L255" s="155">
        <f t="shared" ref="L255:L262" si="57">M255+N255</f>
        <v>200</v>
      </c>
      <c r="M255" s="155"/>
      <c r="N255" s="155">
        <f t="shared" si="56"/>
        <v>200</v>
      </c>
      <c r="O255" s="155"/>
      <c r="P255" s="155"/>
    </row>
    <row r="256" spans="1:16">
      <c r="A256" s="197" t="s">
        <v>108</v>
      </c>
      <c r="B256" s="40" t="s">
        <v>343</v>
      </c>
      <c r="C256" s="155">
        <v>3000</v>
      </c>
      <c r="D256" s="155">
        <f t="shared" si="55"/>
        <v>3000</v>
      </c>
      <c r="E256" s="155"/>
      <c r="F256" s="155"/>
      <c r="G256" s="155"/>
      <c r="H256" s="155"/>
      <c r="I256" s="155"/>
      <c r="J256" s="155"/>
      <c r="K256" s="155"/>
      <c r="L256" s="155">
        <f t="shared" si="57"/>
        <v>3000</v>
      </c>
      <c r="M256" s="155"/>
      <c r="N256" s="155">
        <f t="shared" si="56"/>
        <v>3000</v>
      </c>
      <c r="O256" s="155"/>
      <c r="P256" s="155"/>
    </row>
    <row r="257" spans="1:16">
      <c r="A257" s="197" t="s">
        <v>110</v>
      </c>
      <c r="B257" s="40" t="s">
        <v>346</v>
      </c>
      <c r="C257" s="155">
        <v>200</v>
      </c>
      <c r="D257" s="155">
        <f t="shared" si="55"/>
        <v>200</v>
      </c>
      <c r="E257" s="155"/>
      <c r="F257" s="155"/>
      <c r="G257" s="155"/>
      <c r="H257" s="155"/>
      <c r="I257" s="155"/>
      <c r="J257" s="155"/>
      <c r="K257" s="155"/>
      <c r="L257" s="155">
        <f t="shared" si="57"/>
        <v>200</v>
      </c>
      <c r="M257" s="155"/>
      <c r="N257" s="155">
        <f t="shared" si="56"/>
        <v>200</v>
      </c>
      <c r="O257" s="155"/>
      <c r="P257" s="155"/>
    </row>
    <row r="258" spans="1:16">
      <c r="A258" s="197" t="s">
        <v>112</v>
      </c>
      <c r="B258" s="40" t="s">
        <v>345</v>
      </c>
      <c r="C258" s="155">
        <v>360</v>
      </c>
      <c r="D258" s="155">
        <f t="shared" si="55"/>
        <v>360</v>
      </c>
      <c r="E258" s="155"/>
      <c r="F258" s="155"/>
      <c r="G258" s="155"/>
      <c r="H258" s="155"/>
      <c r="I258" s="155"/>
      <c r="J258" s="155"/>
      <c r="K258" s="155"/>
      <c r="L258" s="155">
        <f t="shared" si="57"/>
        <v>360</v>
      </c>
      <c r="M258" s="155"/>
      <c r="N258" s="155">
        <f t="shared" si="56"/>
        <v>360</v>
      </c>
      <c r="O258" s="155"/>
      <c r="P258" s="155"/>
    </row>
    <row r="259" spans="1:16">
      <c r="A259" s="197" t="s">
        <v>114</v>
      </c>
      <c r="B259" s="40" t="s">
        <v>347</v>
      </c>
      <c r="C259" s="155">
        <v>300</v>
      </c>
      <c r="D259" s="155">
        <f t="shared" si="55"/>
        <v>300</v>
      </c>
      <c r="E259" s="155"/>
      <c r="F259" s="155"/>
      <c r="G259" s="155"/>
      <c r="H259" s="155"/>
      <c r="I259" s="155"/>
      <c r="J259" s="155"/>
      <c r="K259" s="155"/>
      <c r="L259" s="155">
        <f t="shared" si="57"/>
        <v>300</v>
      </c>
      <c r="M259" s="155"/>
      <c r="N259" s="155">
        <f t="shared" si="56"/>
        <v>300</v>
      </c>
      <c r="O259" s="155"/>
      <c r="P259" s="155"/>
    </row>
    <row r="260" spans="1:16">
      <c r="A260" s="197" t="s">
        <v>116</v>
      </c>
      <c r="B260" s="40" t="s">
        <v>344</v>
      </c>
      <c r="C260" s="155">
        <v>350</v>
      </c>
      <c r="D260" s="155">
        <f t="shared" si="55"/>
        <v>350</v>
      </c>
      <c r="E260" s="155"/>
      <c r="F260" s="155"/>
      <c r="G260" s="155"/>
      <c r="H260" s="155"/>
      <c r="I260" s="155"/>
      <c r="J260" s="155"/>
      <c r="K260" s="155"/>
      <c r="L260" s="155">
        <f t="shared" si="57"/>
        <v>350</v>
      </c>
      <c r="M260" s="155"/>
      <c r="N260" s="155">
        <f t="shared" si="56"/>
        <v>350</v>
      </c>
      <c r="O260" s="155"/>
      <c r="P260" s="155"/>
    </row>
    <row r="261" spans="1:16">
      <c r="A261" s="197" t="s">
        <v>118</v>
      </c>
      <c r="B261" s="40" t="s">
        <v>1092</v>
      </c>
      <c r="C261" s="155">
        <v>500</v>
      </c>
      <c r="D261" s="155">
        <f t="shared" si="55"/>
        <v>500</v>
      </c>
      <c r="E261" s="155"/>
      <c r="F261" s="155"/>
      <c r="G261" s="155"/>
      <c r="H261" s="155"/>
      <c r="I261" s="155"/>
      <c r="J261" s="155"/>
      <c r="K261" s="155"/>
      <c r="L261" s="155">
        <f t="shared" si="57"/>
        <v>500</v>
      </c>
      <c r="M261" s="155"/>
      <c r="N261" s="155">
        <f t="shared" si="56"/>
        <v>500</v>
      </c>
      <c r="O261" s="155"/>
      <c r="P261" s="155"/>
    </row>
    <row r="262" spans="1:16">
      <c r="A262" s="197" t="s">
        <v>120</v>
      </c>
      <c r="B262" s="40" t="s">
        <v>666</v>
      </c>
      <c r="C262" s="155">
        <v>3180</v>
      </c>
      <c r="D262" s="155">
        <f t="shared" si="55"/>
        <v>3180</v>
      </c>
      <c r="E262" s="155"/>
      <c r="F262" s="155"/>
      <c r="G262" s="155"/>
      <c r="H262" s="155"/>
      <c r="I262" s="155"/>
      <c r="J262" s="155"/>
      <c r="K262" s="155"/>
      <c r="L262" s="155">
        <f t="shared" si="57"/>
        <v>3180</v>
      </c>
      <c r="M262" s="155">
        <f>C262</f>
        <v>3180</v>
      </c>
      <c r="N262" s="155"/>
      <c r="O262" s="155"/>
      <c r="P262" s="155"/>
    </row>
    <row r="263" spans="1:16" s="194" customFormat="1">
      <c r="A263" s="195" t="s">
        <v>325</v>
      </c>
      <c r="B263" s="196" t="s">
        <v>1093</v>
      </c>
      <c r="C263" s="154">
        <f t="shared" ref="C263:P263" si="58">SUM(C264:C273)</f>
        <v>126320</v>
      </c>
      <c r="D263" s="154">
        <f t="shared" si="58"/>
        <v>146898</v>
      </c>
      <c r="E263" s="154">
        <f t="shared" si="58"/>
        <v>0</v>
      </c>
      <c r="F263" s="154"/>
      <c r="G263" s="154">
        <f t="shared" si="58"/>
        <v>0</v>
      </c>
      <c r="H263" s="154">
        <f t="shared" si="58"/>
        <v>0</v>
      </c>
      <c r="I263" s="154">
        <f t="shared" si="58"/>
        <v>0</v>
      </c>
      <c r="J263" s="154">
        <f t="shared" si="58"/>
        <v>0</v>
      </c>
      <c r="K263" s="154">
        <f t="shared" si="58"/>
        <v>0</v>
      </c>
      <c r="L263" s="154">
        <f t="shared" si="58"/>
        <v>146898</v>
      </c>
      <c r="M263" s="154">
        <f t="shared" si="58"/>
        <v>140336</v>
      </c>
      <c r="N263" s="154">
        <f t="shared" si="58"/>
        <v>6562</v>
      </c>
      <c r="O263" s="154">
        <f t="shared" si="58"/>
        <v>0</v>
      </c>
      <c r="P263" s="154">
        <f t="shared" si="58"/>
        <v>0</v>
      </c>
    </row>
    <row r="264" spans="1:16">
      <c r="A264" s="197" t="s">
        <v>244</v>
      </c>
      <c r="B264" s="40" t="s">
        <v>398</v>
      </c>
      <c r="C264" s="155">
        <v>1990</v>
      </c>
      <c r="D264" s="155">
        <f t="shared" ref="D264:D274" si="59">E264+F264+G264+H264+I264+J264+K264+L264+O264+P264</f>
        <v>1990</v>
      </c>
      <c r="E264" s="155"/>
      <c r="F264" s="155"/>
      <c r="G264" s="155"/>
      <c r="H264" s="155"/>
      <c r="I264" s="155"/>
      <c r="J264" s="155"/>
      <c r="K264" s="155"/>
      <c r="L264" s="155">
        <f t="shared" ref="L264:L273" si="60">M264+N264</f>
        <v>1990</v>
      </c>
      <c r="M264" s="155"/>
      <c r="N264" s="155">
        <f>C264</f>
        <v>1990</v>
      </c>
      <c r="O264" s="155"/>
      <c r="P264" s="155"/>
    </row>
    <row r="265" spans="1:16">
      <c r="A265" s="197" t="s">
        <v>245</v>
      </c>
      <c r="B265" s="40" t="s">
        <v>1091</v>
      </c>
      <c r="C265" s="155">
        <v>841</v>
      </c>
      <c r="D265" s="155">
        <f t="shared" si="59"/>
        <v>841</v>
      </c>
      <c r="E265" s="155"/>
      <c r="F265" s="155"/>
      <c r="G265" s="155"/>
      <c r="H265" s="155"/>
      <c r="I265" s="155"/>
      <c r="J265" s="155"/>
      <c r="K265" s="155"/>
      <c r="L265" s="155">
        <f t="shared" si="60"/>
        <v>841</v>
      </c>
      <c r="M265" s="155"/>
      <c r="N265" s="155">
        <f>C265</f>
        <v>841</v>
      </c>
      <c r="O265" s="155"/>
      <c r="P265" s="155"/>
    </row>
    <row r="266" spans="1:16">
      <c r="A266" s="197" t="s">
        <v>246</v>
      </c>
      <c r="B266" s="40" t="s">
        <v>199</v>
      </c>
      <c r="C266" s="155">
        <v>3417</v>
      </c>
      <c r="D266" s="155">
        <f t="shared" si="59"/>
        <v>3417</v>
      </c>
      <c r="E266" s="155"/>
      <c r="F266" s="155"/>
      <c r="G266" s="155"/>
      <c r="H266" s="155"/>
      <c r="I266" s="155"/>
      <c r="J266" s="155"/>
      <c r="K266" s="155"/>
      <c r="L266" s="155">
        <f t="shared" si="60"/>
        <v>3417</v>
      </c>
      <c r="M266" s="155"/>
      <c r="N266" s="155">
        <f>C266</f>
        <v>3417</v>
      </c>
      <c r="O266" s="155"/>
      <c r="P266" s="155"/>
    </row>
    <row r="267" spans="1:16">
      <c r="A267" s="197" t="s">
        <v>1007</v>
      </c>
      <c r="B267" s="40" t="s">
        <v>1094</v>
      </c>
      <c r="C267" s="155">
        <v>314</v>
      </c>
      <c r="D267" s="155">
        <f t="shared" si="59"/>
        <v>314</v>
      </c>
      <c r="E267" s="155"/>
      <c r="F267" s="155"/>
      <c r="G267" s="155"/>
      <c r="H267" s="155"/>
      <c r="I267" s="155"/>
      <c r="J267" s="155"/>
      <c r="K267" s="155"/>
      <c r="L267" s="155">
        <f t="shared" si="60"/>
        <v>314</v>
      </c>
      <c r="M267" s="155"/>
      <c r="N267" s="155">
        <f>C267</f>
        <v>314</v>
      </c>
      <c r="O267" s="155"/>
      <c r="P267" s="155"/>
    </row>
    <row r="268" spans="1:16">
      <c r="A268" s="197" t="s">
        <v>1038</v>
      </c>
      <c r="B268" s="40" t="s">
        <v>255</v>
      </c>
      <c r="C268" s="155">
        <v>13840.550999999999</v>
      </c>
      <c r="D268" s="155">
        <f t="shared" si="59"/>
        <v>13840.550999999999</v>
      </c>
      <c r="E268" s="155"/>
      <c r="F268" s="155"/>
      <c r="G268" s="155"/>
      <c r="H268" s="155"/>
      <c r="I268" s="155"/>
      <c r="J268" s="155"/>
      <c r="K268" s="155"/>
      <c r="L268" s="155">
        <f t="shared" si="60"/>
        <v>13840.550999999999</v>
      </c>
      <c r="M268" s="155">
        <f>C268-N268</f>
        <v>13840.550999999999</v>
      </c>
      <c r="N268" s="155"/>
      <c r="O268" s="155"/>
      <c r="P268" s="155"/>
    </row>
    <row r="269" spans="1:16">
      <c r="A269" s="197" t="s">
        <v>1040</v>
      </c>
      <c r="B269" s="40" t="s">
        <v>256</v>
      </c>
      <c r="C269" s="155">
        <v>14400</v>
      </c>
      <c r="D269" s="155">
        <f t="shared" si="59"/>
        <v>14400</v>
      </c>
      <c r="E269" s="155"/>
      <c r="F269" s="155"/>
      <c r="G269" s="155"/>
      <c r="H269" s="155"/>
      <c r="I269" s="155"/>
      <c r="J269" s="155"/>
      <c r="K269" s="155"/>
      <c r="L269" s="155">
        <f t="shared" si="60"/>
        <v>14400</v>
      </c>
      <c r="M269" s="155">
        <f>C269-N269</f>
        <v>14400</v>
      </c>
      <c r="N269" s="155"/>
      <c r="O269" s="155"/>
      <c r="P269" s="155"/>
    </row>
    <row r="270" spans="1:16">
      <c r="A270" s="197" t="s">
        <v>1042</v>
      </c>
      <c r="B270" s="40" t="s">
        <v>258</v>
      </c>
      <c r="C270" s="155">
        <v>12503.449000000001</v>
      </c>
      <c r="D270" s="155">
        <f t="shared" si="59"/>
        <v>12503.449000000001</v>
      </c>
      <c r="E270" s="155"/>
      <c r="F270" s="155"/>
      <c r="G270" s="155"/>
      <c r="H270" s="155"/>
      <c r="I270" s="155"/>
      <c r="J270" s="155"/>
      <c r="K270" s="155"/>
      <c r="L270" s="155">
        <f t="shared" si="60"/>
        <v>12503.449000000001</v>
      </c>
      <c r="M270" s="155">
        <f>C270-N270</f>
        <v>12503.449000000001</v>
      </c>
      <c r="N270" s="155"/>
      <c r="O270" s="155"/>
      <c r="P270" s="155"/>
    </row>
    <row r="271" spans="1:16">
      <c r="A271" s="197" t="s">
        <v>1044</v>
      </c>
      <c r="B271" s="40" t="s">
        <v>260</v>
      </c>
      <c r="C271" s="155"/>
      <c r="D271" s="155">
        <f t="shared" si="59"/>
        <v>20578</v>
      </c>
      <c r="E271" s="155"/>
      <c r="F271" s="155"/>
      <c r="G271" s="155"/>
      <c r="H271" s="155"/>
      <c r="I271" s="155"/>
      <c r="J271" s="155"/>
      <c r="K271" s="155"/>
      <c r="L271" s="155">
        <f t="shared" si="60"/>
        <v>20578</v>
      </c>
      <c r="M271" s="155">
        <v>20578</v>
      </c>
      <c r="N271" s="155"/>
      <c r="O271" s="155"/>
      <c r="P271" s="155"/>
    </row>
    <row r="272" spans="1:16">
      <c r="A272" s="197" t="s">
        <v>1045</v>
      </c>
      <c r="B272" s="40" t="s">
        <v>539</v>
      </c>
      <c r="C272" s="155">
        <v>41937</v>
      </c>
      <c r="D272" s="155">
        <f t="shared" si="59"/>
        <v>41937</v>
      </c>
      <c r="E272" s="155"/>
      <c r="F272" s="155"/>
      <c r="G272" s="155"/>
      <c r="H272" s="155"/>
      <c r="I272" s="155"/>
      <c r="J272" s="155"/>
      <c r="K272" s="155"/>
      <c r="L272" s="155">
        <f t="shared" si="60"/>
        <v>41937</v>
      </c>
      <c r="M272" s="155">
        <f>C272-N272</f>
        <v>41937</v>
      </c>
      <c r="N272" s="155"/>
      <c r="O272" s="155"/>
      <c r="P272" s="155"/>
    </row>
    <row r="273" spans="1:16">
      <c r="A273" s="197" t="s">
        <v>1046</v>
      </c>
      <c r="B273" s="40" t="s">
        <v>540</v>
      </c>
      <c r="C273" s="155">
        <v>37077</v>
      </c>
      <c r="D273" s="155">
        <f t="shared" si="59"/>
        <v>37077</v>
      </c>
      <c r="E273" s="155"/>
      <c r="F273" s="155"/>
      <c r="G273" s="155"/>
      <c r="H273" s="155"/>
      <c r="I273" s="155"/>
      <c r="J273" s="155"/>
      <c r="K273" s="155"/>
      <c r="L273" s="155">
        <f t="shared" si="60"/>
        <v>37077</v>
      </c>
      <c r="M273" s="155">
        <f>C273-N273</f>
        <v>37077</v>
      </c>
      <c r="N273" s="155"/>
      <c r="O273" s="155"/>
      <c r="P273" s="155"/>
    </row>
    <row r="274" spans="1:16" ht="17.25" customHeight="1">
      <c r="A274" s="50" t="s">
        <v>34</v>
      </c>
      <c r="B274" s="49" t="s">
        <v>103</v>
      </c>
      <c r="C274" s="154"/>
      <c r="D274" s="155">
        <f t="shared" si="59"/>
        <v>0</v>
      </c>
      <c r="E274" s="154"/>
      <c r="F274" s="155"/>
      <c r="G274" s="155"/>
      <c r="H274" s="155"/>
      <c r="I274" s="155"/>
      <c r="J274" s="155"/>
      <c r="K274" s="155"/>
      <c r="L274" s="155"/>
      <c r="M274" s="155"/>
      <c r="N274" s="155"/>
      <c r="O274" s="155"/>
      <c r="P274" s="155"/>
    </row>
    <row r="275" spans="1:16">
      <c r="A275" s="199"/>
      <c r="B275" s="200"/>
      <c r="C275" s="157"/>
      <c r="D275" s="157"/>
      <c r="E275" s="201"/>
      <c r="F275" s="55"/>
      <c r="G275" s="201"/>
      <c r="H275" s="201"/>
      <c r="I275" s="201"/>
      <c r="J275" s="201"/>
      <c r="K275" s="201"/>
      <c r="L275" s="201"/>
      <c r="M275" s="201"/>
      <c r="N275" s="201"/>
      <c r="O275" s="201"/>
      <c r="P275" s="201"/>
    </row>
    <row r="290" spans="1:2">
      <c r="A290" s="181"/>
      <c r="B290" s="181"/>
    </row>
    <row r="291" spans="1:2">
      <c r="A291" s="181"/>
      <c r="B291" s="181"/>
    </row>
    <row r="292" spans="1:2">
      <c r="A292" s="181"/>
      <c r="B292" s="181"/>
    </row>
    <row r="293" spans="1:2">
      <c r="A293" s="181"/>
      <c r="B293" s="181"/>
    </row>
    <row r="294" spans="1:2">
      <c r="A294" s="181"/>
      <c r="B294" s="181"/>
    </row>
    <row r="295" spans="1:2">
      <c r="A295" s="181"/>
      <c r="B295" s="181"/>
    </row>
    <row r="296" spans="1:2">
      <c r="A296" s="181"/>
      <c r="B296" s="181"/>
    </row>
    <row r="297" spans="1:2">
      <c r="A297" s="181"/>
      <c r="B297" s="181"/>
    </row>
    <row r="298" spans="1:2">
      <c r="A298" s="181"/>
      <c r="B298" s="181"/>
    </row>
    <row r="299" spans="1:2">
      <c r="A299" s="181"/>
      <c r="B299" s="181"/>
    </row>
    <row r="300" spans="1:2">
      <c r="A300" s="181"/>
      <c r="B300" s="181"/>
    </row>
    <row r="301" spans="1:2">
      <c r="A301" s="181"/>
      <c r="B301" s="181"/>
    </row>
    <row r="302" spans="1:2">
      <c r="A302" s="181"/>
      <c r="B302" s="181"/>
    </row>
    <row r="303" spans="1:2">
      <c r="A303" s="181"/>
      <c r="B303" s="181"/>
    </row>
    <row r="304" spans="1:2">
      <c r="A304" s="181"/>
      <c r="B304" s="181"/>
    </row>
    <row r="305" spans="1:2">
      <c r="A305" s="181"/>
      <c r="B305" s="181"/>
    </row>
    <row r="306" spans="1:2">
      <c r="A306" s="181"/>
      <c r="B306" s="181"/>
    </row>
    <row r="307" spans="1:2">
      <c r="A307" s="181"/>
      <c r="B307" s="181"/>
    </row>
    <row r="308" spans="1:2">
      <c r="A308" s="181"/>
      <c r="B308" s="181"/>
    </row>
    <row r="309" spans="1:2">
      <c r="A309" s="181"/>
      <c r="B309" s="181"/>
    </row>
    <row r="310" spans="1:2">
      <c r="A310" s="181"/>
      <c r="B310" s="181"/>
    </row>
    <row r="311" spans="1:2">
      <c r="A311" s="181"/>
      <c r="B311" s="181"/>
    </row>
    <row r="312" spans="1:2">
      <c r="A312" s="181"/>
      <c r="B312" s="181"/>
    </row>
    <row r="313" spans="1:2">
      <c r="A313" s="181"/>
      <c r="B313" s="181"/>
    </row>
    <row r="314" spans="1:2">
      <c r="A314" s="181"/>
      <c r="B314" s="181"/>
    </row>
    <row r="315" spans="1:2">
      <c r="A315" s="181"/>
      <c r="B315" s="181"/>
    </row>
    <row r="316" spans="1:2">
      <c r="A316" s="181"/>
      <c r="B316" s="181"/>
    </row>
    <row r="317" spans="1:2">
      <c r="A317" s="181"/>
      <c r="B317" s="181"/>
    </row>
    <row r="318" spans="1:2">
      <c r="A318" s="181"/>
      <c r="B318" s="181"/>
    </row>
    <row r="319" spans="1:2">
      <c r="A319" s="181"/>
      <c r="B319" s="181"/>
    </row>
    <row r="320" spans="1:2">
      <c r="A320" s="181"/>
      <c r="B320" s="181"/>
    </row>
    <row r="321" spans="1:2">
      <c r="A321" s="181"/>
      <c r="B321" s="181"/>
    </row>
    <row r="322" spans="1:2">
      <c r="A322" s="181"/>
      <c r="B322" s="181"/>
    </row>
    <row r="323" spans="1:2">
      <c r="A323" s="181"/>
      <c r="B323" s="181"/>
    </row>
    <row r="324" spans="1:2">
      <c r="A324" s="181"/>
      <c r="B324" s="181"/>
    </row>
    <row r="325" spans="1:2">
      <c r="A325" s="181"/>
      <c r="B325" s="181"/>
    </row>
    <row r="326" spans="1:2">
      <c r="A326" s="181"/>
      <c r="B326" s="181"/>
    </row>
    <row r="327" spans="1:2">
      <c r="A327" s="181"/>
      <c r="B327" s="181"/>
    </row>
    <row r="328" spans="1:2">
      <c r="A328" s="181"/>
      <c r="B328" s="181"/>
    </row>
    <row r="329" spans="1:2">
      <c r="A329" s="181"/>
      <c r="B329" s="181"/>
    </row>
    <row r="330" spans="1:2">
      <c r="A330" s="181"/>
      <c r="B330" s="181"/>
    </row>
    <row r="331" spans="1:2">
      <c r="A331" s="181"/>
      <c r="B331" s="181"/>
    </row>
    <row r="332" spans="1:2">
      <c r="A332" s="181"/>
      <c r="B332" s="181"/>
    </row>
    <row r="333" spans="1:2">
      <c r="A333" s="181"/>
      <c r="B333" s="181"/>
    </row>
    <row r="334" spans="1:2">
      <c r="A334" s="181"/>
      <c r="B334" s="181"/>
    </row>
    <row r="335" spans="1:2">
      <c r="A335" s="181"/>
      <c r="B335" s="181"/>
    </row>
    <row r="336" spans="1:2">
      <c r="A336" s="181"/>
      <c r="B336" s="181"/>
    </row>
    <row r="337" spans="1:2">
      <c r="A337" s="181"/>
      <c r="B337" s="181"/>
    </row>
    <row r="338" spans="1:2">
      <c r="A338" s="181"/>
      <c r="B338" s="181"/>
    </row>
    <row r="339" spans="1:2">
      <c r="A339" s="181"/>
      <c r="B339" s="181"/>
    </row>
    <row r="340" spans="1:2">
      <c r="A340" s="181"/>
      <c r="B340" s="181"/>
    </row>
    <row r="341" spans="1:2">
      <c r="A341" s="181"/>
      <c r="B341" s="181"/>
    </row>
    <row r="342" spans="1:2">
      <c r="A342" s="181"/>
      <c r="B342" s="181"/>
    </row>
    <row r="343" spans="1:2">
      <c r="A343" s="181"/>
      <c r="B343" s="181"/>
    </row>
    <row r="344" spans="1:2">
      <c r="A344" s="181"/>
      <c r="B344" s="181"/>
    </row>
    <row r="345" spans="1:2">
      <c r="A345" s="181"/>
      <c r="B345" s="181"/>
    </row>
    <row r="346" spans="1:2">
      <c r="A346" s="181"/>
      <c r="B346" s="181"/>
    </row>
    <row r="347" spans="1:2">
      <c r="A347" s="181"/>
      <c r="B347" s="181"/>
    </row>
    <row r="348" spans="1:2">
      <c r="A348" s="181"/>
      <c r="B348" s="181"/>
    </row>
    <row r="349" spans="1:2">
      <c r="A349" s="181"/>
      <c r="B349" s="181"/>
    </row>
    <row r="350" spans="1:2">
      <c r="A350" s="181"/>
      <c r="B350" s="181"/>
    </row>
    <row r="351" spans="1:2">
      <c r="A351" s="181"/>
      <c r="B351" s="181"/>
    </row>
    <row r="352" spans="1:2">
      <c r="A352" s="181"/>
      <c r="B352" s="181"/>
    </row>
    <row r="353" spans="1:2">
      <c r="A353" s="181"/>
      <c r="B353" s="181"/>
    </row>
    <row r="354" spans="1:2">
      <c r="A354" s="181"/>
      <c r="B354" s="181"/>
    </row>
    <row r="355" spans="1:2">
      <c r="A355" s="181"/>
      <c r="B355" s="181"/>
    </row>
    <row r="356" spans="1:2">
      <c r="A356" s="181"/>
      <c r="B356" s="181"/>
    </row>
    <row r="357" spans="1:2">
      <c r="A357" s="181"/>
      <c r="B357" s="181"/>
    </row>
    <row r="358" spans="1:2">
      <c r="A358" s="181"/>
      <c r="B358" s="181"/>
    </row>
    <row r="359" spans="1:2">
      <c r="A359" s="181"/>
      <c r="B359" s="181"/>
    </row>
    <row r="360" spans="1:2">
      <c r="A360" s="181"/>
      <c r="B360" s="181"/>
    </row>
    <row r="361" spans="1:2">
      <c r="A361" s="181"/>
      <c r="B361" s="181"/>
    </row>
    <row r="362" spans="1:2">
      <c r="A362" s="181"/>
      <c r="B362" s="181"/>
    </row>
    <row r="363" spans="1:2">
      <c r="A363" s="181"/>
      <c r="B363" s="181"/>
    </row>
    <row r="364" spans="1:2">
      <c r="A364" s="181"/>
      <c r="B364" s="181"/>
    </row>
    <row r="365" spans="1:2">
      <c r="A365" s="181"/>
      <c r="B365" s="181"/>
    </row>
    <row r="366" spans="1:2" ht="32.25" customHeight="1">
      <c r="A366" s="181"/>
      <c r="B366" s="181"/>
    </row>
    <row r="367" spans="1:2">
      <c r="A367" s="181"/>
      <c r="B367" s="181"/>
    </row>
  </sheetData>
  <sortState ref="A1:AT235">
    <sortCondition ref="A5"/>
  </sortState>
  <mergeCells count="18">
    <mergeCell ref="A2:P2"/>
    <mergeCell ref="A4:A7"/>
    <mergeCell ref="B4:B7"/>
    <mergeCell ref="C4:C7"/>
    <mergeCell ref="D4:D7"/>
    <mergeCell ref="E4:E7"/>
    <mergeCell ref="F4:F7"/>
    <mergeCell ref="G4:G7"/>
    <mergeCell ref="H4:H7"/>
    <mergeCell ref="I4:I7"/>
    <mergeCell ref="J4:J7"/>
    <mergeCell ref="K4:K7"/>
    <mergeCell ref="L4:N4"/>
    <mergeCell ref="O4:O7"/>
    <mergeCell ref="P4:P7"/>
    <mergeCell ref="L5:L7"/>
    <mergeCell ref="M5:M7"/>
    <mergeCell ref="N5:N7"/>
  </mergeCells>
  <printOptions horizontalCentered="1"/>
  <pageMargins left="0" right="0" top="0.47244094488188981" bottom="0.51" header="0.31496062992125984" footer="0"/>
  <pageSetup paperSize="9"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74"/>
  <sheetViews>
    <sheetView workbookViewId="0">
      <selection sqref="A1:XFD1048576"/>
    </sheetView>
  </sheetViews>
  <sheetFormatPr defaultRowHeight="15" outlineLevelRow="1"/>
  <cols>
    <col min="1" max="1" width="4.140625" style="377" bestFit="1" customWidth="1"/>
    <col min="2" max="2" width="35.7109375" style="377" customWidth="1"/>
    <col min="3" max="3" width="11" style="377" customWidth="1"/>
    <col min="4" max="4" width="9.5703125" style="377" hidden="1" customWidth="1"/>
    <col min="5" max="5" width="10.28515625" style="377" customWidth="1"/>
    <col min="6" max="6" width="9.5703125" style="377" customWidth="1"/>
    <col min="7" max="7" width="9.140625" style="377" customWidth="1"/>
    <col min="8" max="8" width="9.7109375" style="377" customWidth="1"/>
    <col min="9" max="9" width="10.42578125" style="377" customWidth="1"/>
    <col min="10" max="10" width="9.140625" style="377" customWidth="1"/>
    <col min="11" max="11" width="8.85546875" style="377" customWidth="1"/>
    <col min="12" max="12" width="10.28515625" style="377" customWidth="1"/>
    <col min="13" max="13" width="9.42578125" style="377" customWidth="1"/>
    <col min="14" max="14" width="10.140625" style="377" customWidth="1"/>
    <col min="15" max="15" width="10.7109375" style="377" customWidth="1"/>
    <col min="16" max="16" width="9.85546875" style="377" customWidth="1"/>
    <col min="17" max="17" width="9.28515625" style="377" customWidth="1"/>
    <col min="18" max="18" width="10.85546875" style="377" customWidth="1"/>
    <col min="19" max="19" width="9.140625" style="377"/>
    <col min="20" max="20" width="13.28515625" style="377" bestFit="1" customWidth="1"/>
    <col min="21" max="21" width="12.140625" style="377" bestFit="1" customWidth="1"/>
    <col min="22" max="22" width="11.140625" style="377" bestFit="1" customWidth="1"/>
    <col min="23" max="23" width="12.140625" style="377" bestFit="1" customWidth="1"/>
    <col min="24" max="16384" width="9.140625" style="377"/>
  </cols>
  <sheetData>
    <row r="1" spans="1:23" ht="24.95" customHeight="1">
      <c r="A1" s="375"/>
      <c r="B1" s="376" t="s">
        <v>41</v>
      </c>
      <c r="C1" s="376"/>
      <c r="O1" s="378" t="s">
        <v>128</v>
      </c>
      <c r="P1" s="378"/>
      <c r="Q1" s="378"/>
    </row>
    <row r="2" spans="1:23" ht="24.95" customHeight="1">
      <c r="A2" s="375"/>
      <c r="B2" s="379" t="s">
        <v>789</v>
      </c>
      <c r="C2" s="379"/>
      <c r="D2" s="379"/>
      <c r="E2" s="379"/>
      <c r="F2" s="379"/>
      <c r="G2" s="379"/>
      <c r="H2" s="379"/>
      <c r="I2" s="379"/>
      <c r="J2" s="379"/>
      <c r="K2" s="379"/>
      <c r="L2" s="379"/>
      <c r="M2" s="379"/>
      <c r="N2" s="379"/>
      <c r="O2" s="379"/>
      <c r="P2" s="379"/>
      <c r="Q2" s="379"/>
      <c r="R2" s="379"/>
    </row>
    <row r="3" spans="1:23" ht="18" customHeight="1">
      <c r="A3" s="380"/>
      <c r="B3" s="381" t="s">
        <v>1</v>
      </c>
      <c r="C3" s="381"/>
      <c r="D3" s="381"/>
      <c r="E3" s="381"/>
      <c r="F3" s="381"/>
      <c r="G3" s="381"/>
      <c r="H3" s="381"/>
      <c r="I3" s="381"/>
      <c r="J3" s="381"/>
      <c r="K3" s="381"/>
      <c r="L3" s="381"/>
      <c r="M3" s="381"/>
      <c r="N3" s="381"/>
      <c r="O3" s="381"/>
      <c r="P3" s="381"/>
      <c r="Q3" s="381"/>
      <c r="R3" s="381"/>
    </row>
    <row r="4" spans="1:23" ht="17.25" customHeight="1">
      <c r="A4" s="382"/>
      <c r="B4" s="382"/>
      <c r="P4" s="383" t="s">
        <v>2</v>
      </c>
      <c r="Q4" s="383"/>
      <c r="S4" s="384" t="s">
        <v>790</v>
      </c>
    </row>
    <row r="5" spans="1:23" ht="17.25" customHeight="1">
      <c r="A5" s="385" t="s">
        <v>350</v>
      </c>
      <c r="B5" s="385" t="s">
        <v>351</v>
      </c>
      <c r="C5" s="386" t="s">
        <v>628</v>
      </c>
      <c r="D5" s="387" t="s">
        <v>147</v>
      </c>
      <c r="E5" s="388"/>
      <c r="F5" s="388"/>
      <c r="G5" s="388"/>
      <c r="H5" s="388"/>
      <c r="I5" s="388"/>
      <c r="J5" s="388"/>
      <c r="K5" s="388"/>
      <c r="L5" s="388"/>
      <c r="M5" s="388"/>
      <c r="N5" s="388"/>
      <c r="O5" s="388"/>
      <c r="P5" s="388"/>
      <c r="Q5" s="388"/>
      <c r="R5" s="389"/>
    </row>
    <row r="6" spans="1:23" ht="16.5" customHeight="1">
      <c r="A6" s="390"/>
      <c r="B6" s="390"/>
      <c r="C6" s="386"/>
      <c r="D6" s="391" t="s">
        <v>629</v>
      </c>
      <c r="E6" s="391" t="s">
        <v>352</v>
      </c>
      <c r="F6" s="391" t="s">
        <v>353</v>
      </c>
      <c r="G6" s="391" t="s">
        <v>354</v>
      </c>
      <c r="H6" s="391" t="s">
        <v>355</v>
      </c>
      <c r="I6" s="391" t="s">
        <v>356</v>
      </c>
      <c r="J6" s="391" t="s">
        <v>357</v>
      </c>
      <c r="K6" s="391" t="s">
        <v>117</v>
      </c>
      <c r="L6" s="391" t="s">
        <v>119</v>
      </c>
      <c r="M6" s="392" t="s">
        <v>147</v>
      </c>
      <c r="N6" s="393"/>
      <c r="O6" s="394"/>
      <c r="P6" s="391" t="s">
        <v>358</v>
      </c>
      <c r="Q6" s="391" t="s">
        <v>123</v>
      </c>
      <c r="R6" s="391" t="s">
        <v>99</v>
      </c>
    </row>
    <row r="7" spans="1:23" ht="24.95" customHeight="1">
      <c r="A7" s="390"/>
      <c r="B7" s="390"/>
      <c r="C7" s="386"/>
      <c r="D7" s="391"/>
      <c r="E7" s="391"/>
      <c r="F7" s="391"/>
      <c r="G7" s="391"/>
      <c r="H7" s="391"/>
      <c r="I7" s="391"/>
      <c r="J7" s="391"/>
      <c r="K7" s="391"/>
      <c r="L7" s="391"/>
      <c r="M7" s="395" t="s">
        <v>359</v>
      </c>
      <c r="N7" s="395" t="s">
        <v>630</v>
      </c>
      <c r="O7" s="395" t="s">
        <v>360</v>
      </c>
      <c r="P7" s="391"/>
      <c r="Q7" s="391"/>
      <c r="R7" s="391"/>
    </row>
    <row r="8" spans="1:23" ht="9.75" customHeight="1">
      <c r="A8" s="390"/>
      <c r="B8" s="390"/>
      <c r="C8" s="386"/>
      <c r="D8" s="391"/>
      <c r="E8" s="391"/>
      <c r="F8" s="391"/>
      <c r="G8" s="391"/>
      <c r="H8" s="391"/>
      <c r="I8" s="391"/>
      <c r="J8" s="391"/>
      <c r="K8" s="391"/>
      <c r="L8" s="391"/>
      <c r="M8" s="391"/>
      <c r="N8" s="391"/>
      <c r="O8" s="391"/>
      <c r="P8" s="391"/>
      <c r="Q8" s="391"/>
      <c r="R8" s="391"/>
    </row>
    <row r="9" spans="1:23" ht="28.5" customHeight="1">
      <c r="A9" s="396"/>
      <c r="B9" s="396"/>
      <c r="C9" s="386"/>
      <c r="D9" s="397"/>
      <c r="E9" s="391"/>
      <c r="F9" s="391"/>
      <c r="G9" s="391"/>
      <c r="H9" s="391"/>
      <c r="I9" s="391"/>
      <c r="J9" s="391"/>
      <c r="K9" s="391"/>
      <c r="L9" s="391"/>
      <c r="M9" s="391"/>
      <c r="N9" s="391"/>
      <c r="O9" s="391"/>
      <c r="P9" s="391"/>
      <c r="Q9" s="391"/>
      <c r="R9" s="391"/>
    </row>
    <row r="10" spans="1:23" ht="17.25" customHeight="1">
      <c r="A10" s="398" t="s">
        <v>6</v>
      </c>
      <c r="B10" s="398" t="s">
        <v>22</v>
      </c>
      <c r="C10" s="399">
        <v>1</v>
      </c>
      <c r="D10" s="399">
        <v>2</v>
      </c>
      <c r="E10" s="399">
        <v>2</v>
      </c>
      <c r="F10" s="399">
        <v>3</v>
      </c>
      <c r="G10" s="399">
        <v>4</v>
      </c>
      <c r="H10" s="399">
        <v>5</v>
      </c>
      <c r="I10" s="399">
        <v>6</v>
      </c>
      <c r="J10" s="399">
        <v>7</v>
      </c>
      <c r="K10" s="399">
        <v>8</v>
      </c>
      <c r="L10" s="399">
        <v>9</v>
      </c>
      <c r="M10" s="399">
        <v>10</v>
      </c>
      <c r="N10" s="399">
        <v>11</v>
      </c>
      <c r="O10" s="399">
        <v>12</v>
      </c>
      <c r="P10" s="399">
        <v>13</v>
      </c>
      <c r="Q10" s="399">
        <v>14</v>
      </c>
      <c r="R10" s="399">
        <v>15</v>
      </c>
    </row>
    <row r="11" spans="1:23" ht="28.5" customHeight="1">
      <c r="A11" s="400"/>
      <c r="B11" s="401" t="s">
        <v>139</v>
      </c>
      <c r="C11" s="402">
        <f t="shared" ref="C11:R11" si="0">SUBTOTAL(9,C12:C73)</f>
        <v>495589</v>
      </c>
      <c r="D11" s="402">
        <f t="shared" si="0"/>
        <v>0</v>
      </c>
      <c r="E11" s="402">
        <f t="shared" si="0"/>
        <v>18700</v>
      </c>
      <c r="F11" s="402">
        <f t="shared" si="0"/>
        <v>25000</v>
      </c>
      <c r="G11" s="402">
        <f t="shared" si="0"/>
        <v>59560</v>
      </c>
      <c r="H11" s="402">
        <f t="shared" si="0"/>
        <v>20912</v>
      </c>
      <c r="I11" s="402">
        <f t="shared" si="0"/>
        <v>9080</v>
      </c>
      <c r="J11" s="402">
        <f t="shared" si="0"/>
        <v>13560</v>
      </c>
      <c r="K11" s="402">
        <f t="shared" si="0"/>
        <v>19460</v>
      </c>
      <c r="L11" s="402">
        <f t="shared" si="0"/>
        <v>284698</v>
      </c>
      <c r="M11" s="402">
        <f t="shared" si="0"/>
        <v>89000</v>
      </c>
      <c r="N11" s="402">
        <f t="shared" si="0"/>
        <v>126961</v>
      </c>
      <c r="O11" s="402">
        <f t="shared" si="0"/>
        <v>68737</v>
      </c>
      <c r="P11" s="402">
        <f t="shared" si="0"/>
        <v>1640</v>
      </c>
      <c r="Q11" s="402">
        <f t="shared" si="0"/>
        <v>0</v>
      </c>
      <c r="R11" s="402">
        <f t="shared" si="0"/>
        <v>42979</v>
      </c>
      <c r="T11" s="403">
        <v>323656</v>
      </c>
      <c r="U11" s="403">
        <v>16100</v>
      </c>
      <c r="V11" s="403">
        <v>3500</v>
      </c>
      <c r="W11" s="404">
        <f>V11+U11+T11+C11</f>
        <v>838845</v>
      </c>
    </row>
    <row r="12" spans="1:23" s="408" customFormat="1" ht="27.95" customHeight="1">
      <c r="A12" s="405" t="s">
        <v>324</v>
      </c>
      <c r="B12" s="406" t="s">
        <v>392</v>
      </c>
      <c r="C12" s="407">
        <f t="shared" ref="C12:R12" si="1">SUBTOTAL(9,C13:C15)</f>
        <v>18500</v>
      </c>
      <c r="D12" s="407">
        <f t="shared" si="1"/>
        <v>0</v>
      </c>
      <c r="E12" s="407">
        <f t="shared" si="1"/>
        <v>0</v>
      </c>
      <c r="F12" s="407">
        <f t="shared" si="1"/>
        <v>0</v>
      </c>
      <c r="G12" s="407">
        <f t="shared" si="1"/>
        <v>0</v>
      </c>
      <c r="H12" s="407">
        <f t="shared" si="1"/>
        <v>0</v>
      </c>
      <c r="I12" s="407">
        <f t="shared" si="1"/>
        <v>0</v>
      </c>
      <c r="J12" s="407">
        <f t="shared" si="1"/>
        <v>0</v>
      </c>
      <c r="K12" s="407">
        <f t="shared" si="1"/>
        <v>0</v>
      </c>
      <c r="L12" s="407">
        <f t="shared" si="1"/>
        <v>18500</v>
      </c>
      <c r="M12" s="407">
        <f t="shared" si="1"/>
        <v>11500</v>
      </c>
      <c r="N12" s="407">
        <f t="shared" si="1"/>
        <v>7000</v>
      </c>
      <c r="O12" s="407">
        <f t="shared" si="1"/>
        <v>0</v>
      </c>
      <c r="P12" s="407">
        <f t="shared" si="1"/>
        <v>0</v>
      </c>
      <c r="Q12" s="407">
        <f t="shared" si="1"/>
        <v>0</v>
      </c>
      <c r="R12" s="407">
        <f t="shared" si="1"/>
        <v>0</v>
      </c>
    </row>
    <row r="13" spans="1:23" s="408" customFormat="1" ht="36" hidden="1" customHeight="1" outlineLevel="1">
      <c r="A13" s="405" t="s">
        <v>47</v>
      </c>
      <c r="B13" s="406" t="s">
        <v>393</v>
      </c>
      <c r="C13" s="409">
        <f>D13+E13+F13+G13+H13+I13+J13+K13+L13+P13+Q13+R13</f>
        <v>2000</v>
      </c>
      <c r="D13" s="409"/>
      <c r="E13" s="409"/>
      <c r="F13" s="409"/>
      <c r="G13" s="409"/>
      <c r="H13" s="409"/>
      <c r="I13" s="409"/>
      <c r="J13" s="409"/>
      <c r="K13" s="409"/>
      <c r="L13" s="409">
        <f>M13+N13+O13</f>
        <v>2000</v>
      </c>
      <c r="M13" s="409"/>
      <c r="N13" s="409">
        <v>2000</v>
      </c>
      <c r="O13" s="409"/>
      <c r="P13" s="409"/>
      <c r="Q13" s="409"/>
      <c r="R13" s="409"/>
    </row>
    <row r="14" spans="1:23" ht="42" hidden="1" customHeight="1" outlineLevel="1">
      <c r="A14" s="405" t="s">
        <v>47</v>
      </c>
      <c r="B14" s="406" t="s">
        <v>396</v>
      </c>
      <c r="C14" s="409">
        <f t="shared" ref="C14:C71" si="2">D14+E14+F14+G14+H14+I14+J14+K14+L14+P14+Q14+R14</f>
        <v>11500</v>
      </c>
      <c r="D14" s="410"/>
      <c r="E14" s="410"/>
      <c r="F14" s="410"/>
      <c r="G14" s="410"/>
      <c r="H14" s="410"/>
      <c r="I14" s="410"/>
      <c r="J14" s="410"/>
      <c r="K14" s="410"/>
      <c r="L14" s="409">
        <f t="shared" ref="L14:L71" si="3">M14+N14+O14</f>
        <v>11500</v>
      </c>
      <c r="M14" s="409">
        <v>11500</v>
      </c>
      <c r="N14" s="410"/>
      <c r="O14" s="410"/>
      <c r="P14" s="410"/>
      <c r="Q14" s="410"/>
      <c r="R14" s="410"/>
    </row>
    <row r="15" spans="1:23" ht="33" hidden="1" customHeight="1" outlineLevel="1">
      <c r="A15" s="405" t="s">
        <v>47</v>
      </c>
      <c r="B15" s="411" t="s">
        <v>602</v>
      </c>
      <c r="C15" s="409">
        <f t="shared" si="2"/>
        <v>5000</v>
      </c>
      <c r="D15" s="410"/>
      <c r="E15" s="410"/>
      <c r="F15" s="410"/>
      <c r="G15" s="410"/>
      <c r="H15" s="410"/>
      <c r="I15" s="410"/>
      <c r="J15" s="410"/>
      <c r="K15" s="410"/>
      <c r="L15" s="409">
        <f t="shared" si="3"/>
        <v>5000</v>
      </c>
      <c r="M15" s="410"/>
      <c r="N15" s="409">
        <v>5000</v>
      </c>
      <c r="O15" s="410"/>
      <c r="P15" s="410"/>
      <c r="Q15" s="410"/>
      <c r="R15" s="410"/>
    </row>
    <row r="16" spans="1:23" ht="27.95" customHeight="1" collapsed="1">
      <c r="A16" s="405" t="s">
        <v>325</v>
      </c>
      <c r="B16" s="406" t="s">
        <v>398</v>
      </c>
      <c r="C16" s="407">
        <f t="shared" ref="C16:R16" si="4">SUBTOTAL(9,C17:C18)</f>
        <v>6585</v>
      </c>
      <c r="D16" s="407">
        <f t="shared" si="4"/>
        <v>0</v>
      </c>
      <c r="E16" s="407">
        <f t="shared" si="4"/>
        <v>0</v>
      </c>
      <c r="F16" s="407">
        <f t="shared" si="4"/>
        <v>0</v>
      </c>
      <c r="G16" s="407">
        <f t="shared" si="4"/>
        <v>0</v>
      </c>
      <c r="H16" s="407">
        <f t="shared" si="4"/>
        <v>0</v>
      </c>
      <c r="I16" s="407">
        <f t="shared" si="4"/>
        <v>0</v>
      </c>
      <c r="J16" s="407">
        <f t="shared" si="4"/>
        <v>0</v>
      </c>
      <c r="K16" s="407">
        <f t="shared" si="4"/>
        <v>0</v>
      </c>
      <c r="L16" s="407">
        <f t="shared" si="4"/>
        <v>6585</v>
      </c>
      <c r="M16" s="407">
        <f t="shared" si="4"/>
        <v>0</v>
      </c>
      <c r="N16" s="407">
        <f t="shared" si="4"/>
        <v>6585</v>
      </c>
      <c r="O16" s="407">
        <f t="shared" si="4"/>
        <v>0</v>
      </c>
      <c r="P16" s="407">
        <f t="shared" si="4"/>
        <v>0</v>
      </c>
      <c r="Q16" s="407">
        <f t="shared" si="4"/>
        <v>0</v>
      </c>
      <c r="R16" s="407">
        <f t="shared" si="4"/>
        <v>0</v>
      </c>
    </row>
    <row r="17" spans="1:18" ht="45" hidden="1" customHeight="1" outlineLevel="1">
      <c r="A17" s="405" t="s">
        <v>47</v>
      </c>
      <c r="B17" s="406" t="s">
        <v>399</v>
      </c>
      <c r="C17" s="409">
        <f t="shared" ref="C17:C18" si="5">D17+E17+F17+G17+H17+I17+J17+K17+L17+P17+Q17+R17</f>
        <v>2985</v>
      </c>
      <c r="D17" s="410"/>
      <c r="E17" s="410"/>
      <c r="F17" s="410"/>
      <c r="G17" s="410"/>
      <c r="H17" s="410"/>
      <c r="I17" s="410"/>
      <c r="J17" s="410"/>
      <c r="K17" s="410"/>
      <c r="L17" s="409">
        <f t="shared" ref="L17:L18" si="6">M17+N17+O17</f>
        <v>2985</v>
      </c>
      <c r="M17" s="410"/>
      <c r="N17" s="410">
        <v>2985</v>
      </c>
      <c r="O17" s="410"/>
      <c r="P17" s="410"/>
      <c r="Q17" s="410"/>
      <c r="R17" s="410"/>
    </row>
    <row r="18" spans="1:18" ht="34.5" hidden="1" customHeight="1" outlineLevel="1">
      <c r="A18" s="405" t="s">
        <v>47</v>
      </c>
      <c r="B18" s="406" t="s">
        <v>400</v>
      </c>
      <c r="C18" s="409">
        <f t="shared" si="5"/>
        <v>3600</v>
      </c>
      <c r="D18" s="410"/>
      <c r="E18" s="410"/>
      <c r="F18" s="410"/>
      <c r="G18" s="410"/>
      <c r="H18" s="410"/>
      <c r="I18" s="410"/>
      <c r="J18" s="410"/>
      <c r="K18" s="410"/>
      <c r="L18" s="409">
        <f t="shared" si="6"/>
        <v>3600</v>
      </c>
      <c r="M18" s="410"/>
      <c r="N18" s="410">
        <v>3600</v>
      </c>
      <c r="O18" s="410"/>
      <c r="P18" s="410"/>
      <c r="Q18" s="410"/>
      <c r="R18" s="410"/>
    </row>
    <row r="19" spans="1:18" ht="27.95" customHeight="1" collapsed="1">
      <c r="A19" s="405">
        <v>3</v>
      </c>
      <c r="B19" s="170" t="s">
        <v>791</v>
      </c>
      <c r="C19" s="407">
        <f>SUBTOTAL(9,C20)</f>
        <v>4520</v>
      </c>
      <c r="D19" s="407">
        <f t="shared" ref="D19:R19" si="7">SUBTOTAL(9,D20)</f>
        <v>0</v>
      </c>
      <c r="E19" s="407">
        <f t="shared" si="7"/>
        <v>0</v>
      </c>
      <c r="F19" s="407">
        <f t="shared" si="7"/>
        <v>0</v>
      </c>
      <c r="G19" s="407">
        <f t="shared" si="7"/>
        <v>0</v>
      </c>
      <c r="H19" s="407">
        <f t="shared" si="7"/>
        <v>0</v>
      </c>
      <c r="I19" s="407">
        <f t="shared" si="7"/>
        <v>0</v>
      </c>
      <c r="J19" s="407">
        <f t="shared" si="7"/>
        <v>0</v>
      </c>
      <c r="K19" s="407">
        <f t="shared" si="7"/>
        <v>0</v>
      </c>
      <c r="L19" s="407">
        <f t="shared" si="7"/>
        <v>4520</v>
      </c>
      <c r="M19" s="407">
        <f t="shared" si="7"/>
        <v>0</v>
      </c>
      <c r="N19" s="407">
        <f t="shared" si="7"/>
        <v>4520</v>
      </c>
      <c r="O19" s="407">
        <f t="shared" si="7"/>
        <v>0</v>
      </c>
      <c r="P19" s="407">
        <f t="shared" si="7"/>
        <v>0</v>
      </c>
      <c r="Q19" s="407">
        <f t="shared" si="7"/>
        <v>0</v>
      </c>
      <c r="R19" s="407">
        <f t="shared" si="7"/>
        <v>0</v>
      </c>
    </row>
    <row r="20" spans="1:18" ht="45" hidden="1" customHeight="1" outlineLevel="1">
      <c r="A20" s="405" t="s">
        <v>47</v>
      </c>
      <c r="B20" s="171" t="s">
        <v>792</v>
      </c>
      <c r="C20" s="409">
        <f t="shared" si="2"/>
        <v>4520</v>
      </c>
      <c r="D20" s="410"/>
      <c r="E20" s="410"/>
      <c r="F20" s="410"/>
      <c r="G20" s="410"/>
      <c r="H20" s="410"/>
      <c r="I20" s="410"/>
      <c r="J20" s="410"/>
      <c r="K20" s="410"/>
      <c r="L20" s="409">
        <f t="shared" si="3"/>
        <v>4520</v>
      </c>
      <c r="M20" s="410"/>
      <c r="N20" s="410">
        <v>4520</v>
      </c>
      <c r="O20" s="410"/>
      <c r="P20" s="410"/>
      <c r="Q20" s="410"/>
      <c r="R20" s="410"/>
    </row>
    <row r="21" spans="1:18" ht="18.75" customHeight="1" collapsed="1">
      <c r="A21" s="405">
        <v>4</v>
      </c>
      <c r="B21" s="412" t="s">
        <v>583</v>
      </c>
      <c r="C21" s="407">
        <f t="shared" ref="C21:R21" si="8">SUBTOTAL(9,C22:C23)</f>
        <v>15060</v>
      </c>
      <c r="D21" s="407">
        <f t="shared" si="8"/>
        <v>0</v>
      </c>
      <c r="E21" s="407">
        <f t="shared" si="8"/>
        <v>0</v>
      </c>
      <c r="F21" s="407">
        <f t="shared" si="8"/>
        <v>0</v>
      </c>
      <c r="G21" s="407">
        <f t="shared" si="8"/>
        <v>0</v>
      </c>
      <c r="H21" s="407">
        <f t="shared" si="8"/>
        <v>1500</v>
      </c>
      <c r="I21" s="407">
        <f t="shared" si="8"/>
        <v>0</v>
      </c>
      <c r="J21" s="407">
        <f t="shared" si="8"/>
        <v>13560</v>
      </c>
      <c r="K21" s="407">
        <f t="shared" si="8"/>
        <v>0</v>
      </c>
      <c r="L21" s="407">
        <f t="shared" si="8"/>
        <v>0</v>
      </c>
      <c r="M21" s="407">
        <f t="shared" si="8"/>
        <v>0</v>
      </c>
      <c r="N21" s="407">
        <f t="shared" si="8"/>
        <v>0</v>
      </c>
      <c r="O21" s="407">
        <f t="shared" si="8"/>
        <v>0</v>
      </c>
      <c r="P21" s="407">
        <f t="shared" si="8"/>
        <v>0</v>
      </c>
      <c r="Q21" s="407">
        <f t="shared" si="8"/>
        <v>0</v>
      </c>
      <c r="R21" s="407">
        <f t="shared" si="8"/>
        <v>0</v>
      </c>
    </row>
    <row r="22" spans="1:18" ht="30.75" hidden="1" customHeight="1" outlineLevel="1">
      <c r="A22" s="405" t="s">
        <v>47</v>
      </c>
      <c r="B22" s="413" t="s">
        <v>605</v>
      </c>
      <c r="C22" s="409">
        <f t="shared" si="2"/>
        <v>13560</v>
      </c>
      <c r="D22" s="410"/>
      <c r="E22" s="410"/>
      <c r="F22" s="410"/>
      <c r="G22" s="410"/>
      <c r="H22" s="410"/>
      <c r="I22" s="410"/>
      <c r="J22" s="410">
        <v>13560</v>
      </c>
      <c r="K22" s="410"/>
      <c r="L22" s="409">
        <f t="shared" si="3"/>
        <v>0</v>
      </c>
      <c r="M22" s="410"/>
      <c r="N22" s="410"/>
      <c r="O22" s="410"/>
      <c r="P22" s="410"/>
      <c r="Q22" s="410"/>
      <c r="R22" s="410"/>
    </row>
    <row r="23" spans="1:18" ht="27.95" hidden="1" customHeight="1" outlineLevel="1">
      <c r="A23" s="405" t="s">
        <v>47</v>
      </c>
      <c r="B23" s="414" t="s">
        <v>606</v>
      </c>
      <c r="C23" s="409">
        <f t="shared" si="2"/>
        <v>1500</v>
      </c>
      <c r="D23" s="410"/>
      <c r="E23" s="410"/>
      <c r="F23" s="410"/>
      <c r="G23" s="410"/>
      <c r="H23" s="410">
        <v>1500</v>
      </c>
      <c r="I23" s="410"/>
      <c r="J23" s="410"/>
      <c r="K23" s="410"/>
      <c r="L23" s="409">
        <f t="shared" si="3"/>
        <v>0</v>
      </c>
      <c r="M23" s="410"/>
      <c r="N23" s="410"/>
      <c r="O23" s="410"/>
      <c r="P23" s="410"/>
      <c r="Q23" s="410"/>
      <c r="R23" s="410"/>
    </row>
    <row r="24" spans="1:18" ht="24" customHeight="1" collapsed="1">
      <c r="A24" s="405">
        <v>5</v>
      </c>
      <c r="B24" s="411" t="s">
        <v>402</v>
      </c>
      <c r="C24" s="407">
        <f t="shared" ref="C24:R24" si="9">SUBTOTAL(9,C25:C27)</f>
        <v>18050</v>
      </c>
      <c r="D24" s="407">
        <f t="shared" si="9"/>
        <v>0</v>
      </c>
      <c r="E24" s="407">
        <f t="shared" si="9"/>
        <v>0</v>
      </c>
      <c r="F24" s="407">
        <f t="shared" si="9"/>
        <v>0</v>
      </c>
      <c r="G24" s="407">
        <f t="shared" si="9"/>
        <v>18050</v>
      </c>
      <c r="H24" s="407">
        <f t="shared" si="9"/>
        <v>0</v>
      </c>
      <c r="I24" s="407">
        <f t="shared" si="9"/>
        <v>0</v>
      </c>
      <c r="J24" s="407">
        <f t="shared" si="9"/>
        <v>0</v>
      </c>
      <c r="K24" s="407">
        <f t="shared" si="9"/>
        <v>0</v>
      </c>
      <c r="L24" s="407">
        <f t="shared" si="9"/>
        <v>0</v>
      </c>
      <c r="M24" s="407">
        <f t="shared" si="9"/>
        <v>0</v>
      </c>
      <c r="N24" s="407">
        <f t="shared" si="9"/>
        <v>0</v>
      </c>
      <c r="O24" s="407">
        <f t="shared" si="9"/>
        <v>0</v>
      </c>
      <c r="P24" s="407">
        <f t="shared" si="9"/>
        <v>0</v>
      </c>
      <c r="Q24" s="407">
        <f t="shared" si="9"/>
        <v>0</v>
      </c>
      <c r="R24" s="407">
        <f t="shared" si="9"/>
        <v>0</v>
      </c>
    </row>
    <row r="25" spans="1:18" ht="41.25" hidden="1" customHeight="1" outlineLevel="1">
      <c r="A25" s="405" t="s">
        <v>47</v>
      </c>
      <c r="B25" s="411" t="s">
        <v>403</v>
      </c>
      <c r="C25" s="409">
        <f t="shared" si="2"/>
        <v>9660</v>
      </c>
      <c r="D25" s="410"/>
      <c r="E25" s="410"/>
      <c r="F25" s="410"/>
      <c r="G25" s="410">
        <v>9660</v>
      </c>
      <c r="H25" s="410"/>
      <c r="I25" s="410"/>
      <c r="J25" s="410"/>
      <c r="K25" s="410"/>
      <c r="L25" s="409">
        <f t="shared" si="3"/>
        <v>0</v>
      </c>
      <c r="M25" s="410"/>
      <c r="N25" s="410"/>
      <c r="O25" s="410"/>
      <c r="P25" s="410"/>
      <c r="Q25" s="410"/>
      <c r="R25" s="410"/>
    </row>
    <row r="26" spans="1:18" s="408" customFormat="1" ht="33.75" hidden="1" customHeight="1" outlineLevel="1">
      <c r="A26" s="405" t="s">
        <v>47</v>
      </c>
      <c r="B26" s="415" t="s">
        <v>793</v>
      </c>
      <c r="C26" s="409">
        <f t="shared" si="2"/>
        <v>3390</v>
      </c>
      <c r="D26" s="409"/>
      <c r="E26" s="409"/>
      <c r="F26" s="409"/>
      <c r="G26" s="409">
        <v>3390</v>
      </c>
      <c r="H26" s="409"/>
      <c r="I26" s="409"/>
      <c r="J26" s="409"/>
      <c r="K26" s="409"/>
      <c r="L26" s="409">
        <f t="shared" si="3"/>
        <v>0</v>
      </c>
      <c r="M26" s="409"/>
      <c r="N26" s="409"/>
      <c r="O26" s="409"/>
      <c r="P26" s="409"/>
      <c r="Q26" s="409"/>
      <c r="R26" s="409"/>
    </row>
    <row r="27" spans="1:18" s="408" customFormat="1" ht="33.75" hidden="1" customHeight="1" outlineLevel="1">
      <c r="A27" s="405" t="s">
        <v>47</v>
      </c>
      <c r="B27" s="171" t="s">
        <v>794</v>
      </c>
      <c r="C27" s="409">
        <f t="shared" si="2"/>
        <v>5000</v>
      </c>
      <c r="D27" s="409"/>
      <c r="E27" s="409"/>
      <c r="F27" s="409"/>
      <c r="G27" s="409">
        <v>5000</v>
      </c>
      <c r="H27" s="409"/>
      <c r="I27" s="409"/>
      <c r="J27" s="409"/>
      <c r="K27" s="409"/>
      <c r="L27" s="409">
        <f t="shared" si="3"/>
        <v>0</v>
      </c>
      <c r="M27" s="409"/>
      <c r="N27" s="409"/>
      <c r="O27" s="409"/>
      <c r="P27" s="409"/>
      <c r="Q27" s="409"/>
      <c r="R27" s="409"/>
    </row>
    <row r="28" spans="1:18" ht="25.5" customHeight="1" collapsed="1">
      <c r="A28" s="405">
        <v>6</v>
      </c>
      <c r="B28" s="411" t="s">
        <v>181</v>
      </c>
      <c r="C28" s="407">
        <f t="shared" ref="C28:R28" si="10">SUBTOTAL(9,C29:C29)</f>
        <v>12700</v>
      </c>
      <c r="D28" s="407">
        <f t="shared" si="10"/>
        <v>0</v>
      </c>
      <c r="E28" s="407">
        <f t="shared" si="10"/>
        <v>12700</v>
      </c>
      <c r="F28" s="407">
        <f t="shared" si="10"/>
        <v>0</v>
      </c>
      <c r="G28" s="407">
        <f t="shared" si="10"/>
        <v>0</v>
      </c>
      <c r="H28" s="407">
        <f t="shared" si="10"/>
        <v>0</v>
      </c>
      <c r="I28" s="407">
        <f t="shared" si="10"/>
        <v>0</v>
      </c>
      <c r="J28" s="407">
        <f t="shared" si="10"/>
        <v>0</v>
      </c>
      <c r="K28" s="407">
        <f t="shared" si="10"/>
        <v>0</v>
      </c>
      <c r="L28" s="407">
        <f t="shared" si="10"/>
        <v>0</v>
      </c>
      <c r="M28" s="407">
        <f t="shared" si="10"/>
        <v>0</v>
      </c>
      <c r="N28" s="407">
        <f t="shared" si="10"/>
        <v>0</v>
      </c>
      <c r="O28" s="407">
        <f t="shared" si="10"/>
        <v>0</v>
      </c>
      <c r="P28" s="407">
        <f t="shared" si="10"/>
        <v>0</v>
      </c>
      <c r="Q28" s="407">
        <f t="shared" si="10"/>
        <v>0</v>
      </c>
      <c r="R28" s="407">
        <f t="shared" si="10"/>
        <v>0</v>
      </c>
    </row>
    <row r="29" spans="1:18" ht="32.25" hidden="1" customHeight="1" outlineLevel="1">
      <c r="A29" s="405" t="s">
        <v>47</v>
      </c>
      <c r="B29" s="406" t="s">
        <v>388</v>
      </c>
      <c r="C29" s="409">
        <f t="shared" ref="C29" si="11">D29+E29+F29+G29+H29+I29+J29+K29+L29+P29+Q29+R29</f>
        <v>12700</v>
      </c>
      <c r="D29" s="410"/>
      <c r="E29" s="410">
        <v>12700</v>
      </c>
      <c r="F29" s="410"/>
      <c r="G29" s="410"/>
      <c r="H29" s="410"/>
      <c r="I29" s="410"/>
      <c r="J29" s="410"/>
      <c r="K29" s="410"/>
      <c r="L29" s="409">
        <f t="shared" ref="L29" si="12">M29+N29+O29</f>
        <v>0</v>
      </c>
      <c r="M29" s="410"/>
      <c r="N29" s="410"/>
      <c r="O29" s="410"/>
      <c r="P29" s="410"/>
      <c r="Q29" s="410"/>
      <c r="R29" s="410"/>
    </row>
    <row r="30" spans="1:18" ht="25.5" customHeight="1" collapsed="1">
      <c r="A30" s="405">
        <v>7</v>
      </c>
      <c r="B30" s="170" t="s">
        <v>795</v>
      </c>
      <c r="C30" s="407">
        <f t="shared" ref="C30:R30" si="13">SUBTOTAL(9,C31:C31)</f>
        <v>10000</v>
      </c>
      <c r="D30" s="407">
        <f t="shared" si="13"/>
        <v>0</v>
      </c>
      <c r="E30" s="407">
        <f t="shared" si="13"/>
        <v>0</v>
      </c>
      <c r="F30" s="407">
        <f t="shared" si="13"/>
        <v>10000</v>
      </c>
      <c r="G30" s="407">
        <f t="shared" si="13"/>
        <v>0</v>
      </c>
      <c r="H30" s="407">
        <f t="shared" si="13"/>
        <v>0</v>
      </c>
      <c r="I30" s="407">
        <f t="shared" si="13"/>
        <v>0</v>
      </c>
      <c r="J30" s="407">
        <f t="shared" si="13"/>
        <v>0</v>
      </c>
      <c r="K30" s="407">
        <f t="shared" si="13"/>
        <v>0</v>
      </c>
      <c r="L30" s="407">
        <f t="shared" si="13"/>
        <v>0</v>
      </c>
      <c r="M30" s="407">
        <f t="shared" si="13"/>
        <v>0</v>
      </c>
      <c r="N30" s="407">
        <f t="shared" si="13"/>
        <v>0</v>
      </c>
      <c r="O30" s="407">
        <f t="shared" si="13"/>
        <v>0</v>
      </c>
      <c r="P30" s="407">
        <f t="shared" si="13"/>
        <v>0</v>
      </c>
      <c r="Q30" s="407">
        <f t="shared" si="13"/>
        <v>0</v>
      </c>
      <c r="R30" s="407">
        <f t="shared" si="13"/>
        <v>0</v>
      </c>
    </row>
    <row r="31" spans="1:18" ht="44.25" hidden="1" customHeight="1" outlineLevel="1">
      <c r="A31" s="405" t="s">
        <v>47</v>
      </c>
      <c r="B31" s="171" t="s">
        <v>796</v>
      </c>
      <c r="C31" s="409">
        <f t="shared" si="2"/>
        <v>10000</v>
      </c>
      <c r="D31" s="410"/>
      <c r="E31" s="410">
        <v>0</v>
      </c>
      <c r="F31" s="410">
        <v>10000</v>
      </c>
      <c r="G31" s="410"/>
      <c r="H31" s="410"/>
      <c r="I31" s="410"/>
      <c r="J31" s="410"/>
      <c r="K31" s="410"/>
      <c r="L31" s="409">
        <f t="shared" si="3"/>
        <v>0</v>
      </c>
      <c r="M31" s="410"/>
      <c r="N31" s="410"/>
      <c r="O31" s="410"/>
      <c r="P31" s="410"/>
      <c r="Q31" s="410"/>
      <c r="R31" s="410"/>
    </row>
    <row r="32" spans="1:18" ht="27.95" customHeight="1" collapsed="1">
      <c r="A32" s="405">
        <v>8</v>
      </c>
      <c r="B32" s="170" t="s">
        <v>214</v>
      </c>
      <c r="C32" s="407">
        <f t="shared" ref="C32:R32" si="14">SUBTOTAL(9,C33)</f>
        <v>1640</v>
      </c>
      <c r="D32" s="407">
        <f t="shared" si="14"/>
        <v>0</v>
      </c>
      <c r="E32" s="407">
        <f t="shared" si="14"/>
        <v>0</v>
      </c>
      <c r="F32" s="407">
        <f t="shared" si="14"/>
        <v>0</v>
      </c>
      <c r="G32" s="407">
        <f t="shared" si="14"/>
        <v>0</v>
      </c>
      <c r="H32" s="407">
        <f t="shared" si="14"/>
        <v>0</v>
      </c>
      <c r="I32" s="407">
        <f t="shared" si="14"/>
        <v>0</v>
      </c>
      <c r="J32" s="407">
        <f t="shared" si="14"/>
        <v>0</v>
      </c>
      <c r="K32" s="407">
        <f t="shared" si="14"/>
        <v>0</v>
      </c>
      <c r="L32" s="407">
        <f t="shared" si="14"/>
        <v>0</v>
      </c>
      <c r="M32" s="407">
        <f t="shared" si="14"/>
        <v>0</v>
      </c>
      <c r="N32" s="407">
        <f t="shared" si="14"/>
        <v>0</v>
      </c>
      <c r="O32" s="407">
        <f t="shared" si="14"/>
        <v>0</v>
      </c>
      <c r="P32" s="407">
        <f t="shared" si="14"/>
        <v>1640</v>
      </c>
      <c r="Q32" s="407">
        <f t="shared" si="14"/>
        <v>0</v>
      </c>
      <c r="R32" s="407">
        <f t="shared" si="14"/>
        <v>0</v>
      </c>
    </row>
    <row r="33" spans="1:18" ht="30.75" hidden="1" customHeight="1" outlineLevel="1">
      <c r="A33" s="405" t="s">
        <v>47</v>
      </c>
      <c r="B33" s="171" t="s">
        <v>797</v>
      </c>
      <c r="C33" s="409">
        <f t="shared" si="2"/>
        <v>1640</v>
      </c>
      <c r="D33" s="410"/>
      <c r="E33" s="410"/>
      <c r="F33" s="410"/>
      <c r="G33" s="410"/>
      <c r="H33" s="410"/>
      <c r="I33" s="410"/>
      <c r="J33" s="410"/>
      <c r="K33" s="410"/>
      <c r="L33" s="409">
        <f t="shared" si="3"/>
        <v>0</v>
      </c>
      <c r="M33" s="410"/>
      <c r="N33" s="410"/>
      <c r="O33" s="410"/>
      <c r="P33" s="410">
        <v>1640</v>
      </c>
      <c r="Q33" s="410"/>
      <c r="R33" s="410"/>
    </row>
    <row r="34" spans="1:18" ht="30.75" customHeight="1" collapsed="1">
      <c r="A34" s="405">
        <v>9</v>
      </c>
      <c r="B34" s="412" t="s">
        <v>609</v>
      </c>
      <c r="C34" s="407">
        <f t="shared" ref="C34:R36" si="15">SUBTOTAL(9,C35)</f>
        <v>9080</v>
      </c>
      <c r="D34" s="407">
        <f t="shared" si="15"/>
        <v>0</v>
      </c>
      <c r="E34" s="407">
        <f t="shared" si="15"/>
        <v>0</v>
      </c>
      <c r="F34" s="407">
        <f t="shared" si="15"/>
        <v>0</v>
      </c>
      <c r="G34" s="407">
        <f t="shared" si="15"/>
        <v>0</v>
      </c>
      <c r="H34" s="407">
        <f t="shared" si="15"/>
        <v>0</v>
      </c>
      <c r="I34" s="407">
        <f t="shared" si="15"/>
        <v>9080</v>
      </c>
      <c r="J34" s="407">
        <f t="shared" si="15"/>
        <v>0</v>
      </c>
      <c r="K34" s="407">
        <f t="shared" si="15"/>
        <v>0</v>
      </c>
      <c r="L34" s="407">
        <f t="shared" si="15"/>
        <v>0</v>
      </c>
      <c r="M34" s="407">
        <f t="shared" si="15"/>
        <v>0</v>
      </c>
      <c r="N34" s="407">
        <f t="shared" si="15"/>
        <v>0</v>
      </c>
      <c r="O34" s="407">
        <f t="shared" si="15"/>
        <v>0</v>
      </c>
      <c r="P34" s="407">
        <f t="shared" si="15"/>
        <v>0</v>
      </c>
      <c r="Q34" s="407">
        <f t="shared" si="15"/>
        <v>0</v>
      </c>
      <c r="R34" s="407">
        <f t="shared" si="15"/>
        <v>0</v>
      </c>
    </row>
    <row r="35" spans="1:18" ht="52.5" hidden="1" customHeight="1" outlineLevel="1">
      <c r="A35" s="405" t="s">
        <v>47</v>
      </c>
      <c r="B35" s="414" t="s">
        <v>386</v>
      </c>
      <c r="C35" s="409">
        <f t="shared" ref="C35" si="16">D35+E35+F35+G35+H35+I35+J35+K35+L35+P35+Q35+R35</f>
        <v>9080</v>
      </c>
      <c r="D35" s="410"/>
      <c r="E35" s="410"/>
      <c r="F35" s="410"/>
      <c r="G35" s="410"/>
      <c r="H35" s="410"/>
      <c r="I35" s="410">
        <f>4700+4380</f>
        <v>9080</v>
      </c>
      <c r="J35" s="410"/>
      <c r="K35" s="410"/>
      <c r="L35" s="409">
        <f t="shared" ref="L35" si="17">M35+N35+O35</f>
        <v>0</v>
      </c>
      <c r="M35" s="410"/>
      <c r="N35" s="410"/>
      <c r="O35" s="410"/>
      <c r="P35" s="410"/>
      <c r="Q35" s="410"/>
      <c r="R35" s="410"/>
    </row>
    <row r="36" spans="1:18" ht="30.75" customHeight="1" collapsed="1">
      <c r="A36" s="405">
        <v>10</v>
      </c>
      <c r="B36" s="170" t="s">
        <v>585</v>
      </c>
      <c r="C36" s="407">
        <f t="shared" si="15"/>
        <v>6000</v>
      </c>
      <c r="D36" s="407">
        <f t="shared" si="15"/>
        <v>0</v>
      </c>
      <c r="E36" s="407">
        <f t="shared" si="15"/>
        <v>6000</v>
      </c>
      <c r="F36" s="407">
        <f t="shared" si="15"/>
        <v>0</v>
      </c>
      <c r="G36" s="407">
        <f t="shared" si="15"/>
        <v>0</v>
      </c>
      <c r="H36" s="407">
        <f t="shared" si="15"/>
        <v>0</v>
      </c>
      <c r="I36" s="407">
        <f t="shared" si="15"/>
        <v>0</v>
      </c>
      <c r="J36" s="407">
        <f t="shared" si="15"/>
        <v>0</v>
      </c>
      <c r="K36" s="407">
        <f t="shared" si="15"/>
        <v>0</v>
      </c>
      <c r="L36" s="407">
        <f t="shared" si="15"/>
        <v>0</v>
      </c>
      <c r="M36" s="407">
        <f t="shared" si="15"/>
        <v>0</v>
      </c>
      <c r="N36" s="407">
        <f t="shared" si="15"/>
        <v>0</v>
      </c>
      <c r="O36" s="407">
        <f t="shared" si="15"/>
        <v>0</v>
      </c>
      <c r="P36" s="407">
        <f t="shared" si="15"/>
        <v>0</v>
      </c>
      <c r="Q36" s="407">
        <f t="shared" si="15"/>
        <v>0</v>
      </c>
      <c r="R36" s="407">
        <f t="shared" si="15"/>
        <v>0</v>
      </c>
    </row>
    <row r="37" spans="1:18" ht="52.5" hidden="1" customHeight="1" outlineLevel="1">
      <c r="A37" s="405" t="s">
        <v>47</v>
      </c>
      <c r="B37" s="171" t="s">
        <v>798</v>
      </c>
      <c r="C37" s="409">
        <f t="shared" si="2"/>
        <v>6000</v>
      </c>
      <c r="D37" s="410"/>
      <c r="E37" s="410">
        <v>6000</v>
      </c>
      <c r="F37" s="410"/>
      <c r="G37" s="410"/>
      <c r="H37" s="410"/>
      <c r="I37" s="410">
        <v>0</v>
      </c>
      <c r="J37" s="410"/>
      <c r="K37" s="410"/>
      <c r="L37" s="409">
        <f t="shared" si="3"/>
        <v>0</v>
      </c>
      <c r="M37" s="410"/>
      <c r="N37" s="410"/>
      <c r="O37" s="410"/>
      <c r="P37" s="410"/>
      <c r="Q37" s="410"/>
      <c r="R37" s="410"/>
    </row>
    <row r="38" spans="1:18" s="416" customFormat="1" ht="24" customHeight="1" collapsed="1">
      <c r="A38" s="405">
        <v>11</v>
      </c>
      <c r="B38" s="411" t="s">
        <v>363</v>
      </c>
      <c r="C38" s="407">
        <f t="shared" ref="C38:R38" si="18">SUBTOTAL(9,C39:C39)</f>
        <v>41510</v>
      </c>
      <c r="D38" s="407">
        <f t="shared" si="18"/>
        <v>0</v>
      </c>
      <c r="E38" s="407">
        <f t="shared" si="18"/>
        <v>0</v>
      </c>
      <c r="F38" s="407">
        <f t="shared" si="18"/>
        <v>0</v>
      </c>
      <c r="G38" s="407">
        <f t="shared" si="18"/>
        <v>41510</v>
      </c>
      <c r="H38" s="407">
        <f t="shared" si="18"/>
        <v>0</v>
      </c>
      <c r="I38" s="407">
        <f t="shared" si="18"/>
        <v>0</v>
      </c>
      <c r="J38" s="407">
        <f t="shared" si="18"/>
        <v>0</v>
      </c>
      <c r="K38" s="407">
        <f t="shared" si="18"/>
        <v>0</v>
      </c>
      <c r="L38" s="407">
        <f t="shared" si="18"/>
        <v>0</v>
      </c>
      <c r="M38" s="407">
        <f t="shared" si="18"/>
        <v>0</v>
      </c>
      <c r="N38" s="407">
        <f t="shared" si="18"/>
        <v>0</v>
      </c>
      <c r="O38" s="407">
        <f t="shared" si="18"/>
        <v>0</v>
      </c>
      <c r="P38" s="407">
        <f t="shared" si="18"/>
        <v>0</v>
      </c>
      <c r="Q38" s="407">
        <f t="shared" si="18"/>
        <v>0</v>
      </c>
      <c r="R38" s="407">
        <f t="shared" si="18"/>
        <v>0</v>
      </c>
    </row>
    <row r="39" spans="1:18" ht="40.5" hidden="1" customHeight="1" outlineLevel="1">
      <c r="A39" s="405" t="s">
        <v>47</v>
      </c>
      <c r="B39" s="414" t="s">
        <v>364</v>
      </c>
      <c r="C39" s="409">
        <f t="shared" si="2"/>
        <v>41510</v>
      </c>
      <c r="D39" s="410"/>
      <c r="E39" s="410"/>
      <c r="F39" s="410"/>
      <c r="G39" s="410">
        <v>41510</v>
      </c>
      <c r="H39" s="410"/>
      <c r="I39" s="410"/>
      <c r="J39" s="410"/>
      <c r="K39" s="410"/>
      <c r="L39" s="409">
        <f t="shared" si="3"/>
        <v>0</v>
      </c>
      <c r="M39" s="410"/>
      <c r="N39" s="410"/>
      <c r="O39" s="410"/>
      <c r="P39" s="410"/>
      <c r="Q39" s="410"/>
      <c r="R39" s="410"/>
    </row>
    <row r="40" spans="1:18" ht="18" customHeight="1" collapsed="1">
      <c r="A40" s="417">
        <v>12</v>
      </c>
      <c r="B40" s="406" t="s">
        <v>610</v>
      </c>
      <c r="C40" s="407">
        <f t="shared" ref="C40:R40" si="19">SUBTOTAL(9,C41:C44)</f>
        <v>93412</v>
      </c>
      <c r="D40" s="407">
        <f t="shared" si="19"/>
        <v>0</v>
      </c>
      <c r="E40" s="407">
        <f t="shared" si="19"/>
        <v>0</v>
      </c>
      <c r="F40" s="407">
        <f t="shared" si="19"/>
        <v>0</v>
      </c>
      <c r="G40" s="407">
        <f t="shared" si="19"/>
        <v>0</v>
      </c>
      <c r="H40" s="407">
        <f t="shared" si="19"/>
        <v>19412</v>
      </c>
      <c r="I40" s="407">
        <f t="shared" si="19"/>
        <v>0</v>
      </c>
      <c r="J40" s="407">
        <f t="shared" si="19"/>
        <v>0</v>
      </c>
      <c r="K40" s="407">
        <f t="shared" si="19"/>
        <v>0</v>
      </c>
      <c r="L40" s="407">
        <f t="shared" si="19"/>
        <v>74000</v>
      </c>
      <c r="M40" s="407">
        <f t="shared" si="19"/>
        <v>74000</v>
      </c>
      <c r="N40" s="407">
        <f t="shared" si="19"/>
        <v>0</v>
      </c>
      <c r="O40" s="407">
        <f t="shared" si="19"/>
        <v>0</v>
      </c>
      <c r="P40" s="407">
        <f t="shared" si="19"/>
        <v>0</v>
      </c>
      <c r="Q40" s="407">
        <f t="shared" si="19"/>
        <v>0</v>
      </c>
      <c r="R40" s="407">
        <f t="shared" si="19"/>
        <v>0</v>
      </c>
    </row>
    <row r="41" spans="1:18" ht="32.25" hidden="1" customHeight="1" outlineLevel="1">
      <c r="A41" s="405" t="s">
        <v>47</v>
      </c>
      <c r="B41" s="418" t="s">
        <v>372</v>
      </c>
      <c r="C41" s="409">
        <f t="shared" si="2"/>
        <v>19000</v>
      </c>
      <c r="D41" s="410"/>
      <c r="E41" s="410"/>
      <c r="F41" s="410"/>
      <c r="G41" s="410"/>
      <c r="H41" s="410"/>
      <c r="I41" s="410"/>
      <c r="J41" s="410"/>
      <c r="K41" s="410"/>
      <c r="L41" s="409">
        <f t="shared" si="3"/>
        <v>19000</v>
      </c>
      <c r="M41" s="410">
        <v>19000</v>
      </c>
      <c r="N41" s="410"/>
      <c r="O41" s="410"/>
      <c r="P41" s="410"/>
      <c r="Q41" s="410"/>
      <c r="R41" s="410"/>
    </row>
    <row r="42" spans="1:18" ht="40.5" hidden="1" customHeight="1" outlineLevel="1">
      <c r="A42" s="405" t="s">
        <v>47</v>
      </c>
      <c r="B42" s="411" t="s">
        <v>611</v>
      </c>
      <c r="C42" s="409">
        <f t="shared" si="2"/>
        <v>25000</v>
      </c>
      <c r="D42" s="410"/>
      <c r="E42" s="410"/>
      <c r="F42" s="410"/>
      <c r="G42" s="410"/>
      <c r="H42" s="410"/>
      <c r="I42" s="410"/>
      <c r="J42" s="410"/>
      <c r="K42" s="410"/>
      <c r="L42" s="409">
        <f t="shared" si="3"/>
        <v>25000</v>
      </c>
      <c r="M42" s="410">
        <v>25000</v>
      </c>
      <c r="N42" s="410"/>
      <c r="O42" s="410"/>
      <c r="P42" s="410"/>
      <c r="Q42" s="410"/>
      <c r="R42" s="410"/>
    </row>
    <row r="43" spans="1:18" ht="27.95" hidden="1" customHeight="1" outlineLevel="1">
      <c r="A43" s="405" t="s">
        <v>47</v>
      </c>
      <c r="B43" s="411" t="s">
        <v>375</v>
      </c>
      <c r="C43" s="409">
        <f t="shared" si="2"/>
        <v>19412</v>
      </c>
      <c r="D43" s="410"/>
      <c r="E43" s="410"/>
      <c r="F43" s="410"/>
      <c r="G43" s="410"/>
      <c r="H43" s="410">
        <v>19412</v>
      </c>
      <c r="I43" s="410"/>
      <c r="J43" s="410"/>
      <c r="K43" s="410"/>
      <c r="L43" s="409">
        <f t="shared" si="3"/>
        <v>0</v>
      </c>
      <c r="M43" s="410"/>
      <c r="N43" s="410"/>
      <c r="O43" s="410"/>
      <c r="P43" s="410"/>
      <c r="Q43" s="410"/>
      <c r="R43" s="410"/>
    </row>
    <row r="44" spans="1:18" s="416" customFormat="1" ht="30" hidden="1" customHeight="1" outlineLevel="1">
      <c r="A44" s="405" t="s">
        <v>47</v>
      </c>
      <c r="B44" s="419" t="s">
        <v>612</v>
      </c>
      <c r="C44" s="409">
        <f t="shared" si="2"/>
        <v>30000</v>
      </c>
      <c r="D44" s="410"/>
      <c r="E44" s="410"/>
      <c r="F44" s="410"/>
      <c r="G44" s="410"/>
      <c r="H44" s="410"/>
      <c r="I44" s="410"/>
      <c r="J44" s="410"/>
      <c r="K44" s="410"/>
      <c r="L44" s="409">
        <f t="shared" si="3"/>
        <v>30000</v>
      </c>
      <c r="M44" s="410">
        <v>30000</v>
      </c>
      <c r="N44" s="410"/>
      <c r="O44" s="410"/>
      <c r="P44" s="410"/>
      <c r="Q44" s="410"/>
      <c r="R44" s="410"/>
    </row>
    <row r="45" spans="1:18" ht="40.5" customHeight="1" collapsed="1">
      <c r="A45" s="405">
        <v>13</v>
      </c>
      <c r="B45" s="406" t="s">
        <v>613</v>
      </c>
      <c r="C45" s="407">
        <f t="shared" ref="C45:R45" si="20">SUBTOTAL(9,C46:C47)</f>
        <v>25000</v>
      </c>
      <c r="D45" s="407">
        <f t="shared" si="20"/>
        <v>0</v>
      </c>
      <c r="E45" s="407">
        <f t="shared" si="20"/>
        <v>0</v>
      </c>
      <c r="F45" s="407">
        <f t="shared" si="20"/>
        <v>0</v>
      </c>
      <c r="G45" s="407">
        <f t="shared" si="20"/>
        <v>0</v>
      </c>
      <c r="H45" s="407">
        <f t="shared" si="20"/>
        <v>0</v>
      </c>
      <c r="I45" s="407">
        <f t="shared" si="20"/>
        <v>0</v>
      </c>
      <c r="J45" s="407">
        <f t="shared" si="20"/>
        <v>0</v>
      </c>
      <c r="K45" s="407">
        <f t="shared" si="20"/>
        <v>0</v>
      </c>
      <c r="L45" s="407">
        <f t="shared" si="20"/>
        <v>25000</v>
      </c>
      <c r="M45" s="407">
        <f t="shared" si="20"/>
        <v>0</v>
      </c>
      <c r="N45" s="407">
        <f t="shared" si="20"/>
        <v>25000</v>
      </c>
      <c r="O45" s="407">
        <f t="shared" si="20"/>
        <v>0</v>
      </c>
      <c r="P45" s="407">
        <f t="shared" si="20"/>
        <v>0</v>
      </c>
      <c r="Q45" s="407">
        <f t="shared" si="20"/>
        <v>0</v>
      </c>
      <c r="R45" s="407">
        <f t="shared" si="20"/>
        <v>0</v>
      </c>
    </row>
    <row r="46" spans="1:18" ht="27.95" hidden="1" customHeight="1" outlineLevel="1">
      <c r="A46" s="405" t="s">
        <v>47</v>
      </c>
      <c r="B46" s="406" t="s">
        <v>614</v>
      </c>
      <c r="C46" s="409">
        <f t="shared" si="2"/>
        <v>7000</v>
      </c>
      <c r="D46" s="410"/>
      <c r="E46" s="410"/>
      <c r="F46" s="410"/>
      <c r="G46" s="410"/>
      <c r="H46" s="410"/>
      <c r="I46" s="410"/>
      <c r="J46" s="410"/>
      <c r="K46" s="410"/>
      <c r="L46" s="409">
        <f t="shared" si="3"/>
        <v>7000</v>
      </c>
      <c r="M46" s="410"/>
      <c r="N46" s="410">
        <v>7000</v>
      </c>
      <c r="O46" s="410"/>
      <c r="P46" s="410"/>
      <c r="Q46" s="410"/>
      <c r="R46" s="410"/>
    </row>
    <row r="47" spans="1:18" s="408" customFormat="1" ht="28.5" hidden="1" customHeight="1" outlineLevel="1">
      <c r="A47" s="405" t="s">
        <v>47</v>
      </c>
      <c r="B47" s="412" t="s">
        <v>615</v>
      </c>
      <c r="C47" s="409">
        <f t="shared" si="2"/>
        <v>18000</v>
      </c>
      <c r="D47" s="409"/>
      <c r="E47" s="409"/>
      <c r="F47" s="409"/>
      <c r="G47" s="409"/>
      <c r="H47" s="409"/>
      <c r="I47" s="409"/>
      <c r="J47" s="409"/>
      <c r="K47" s="409"/>
      <c r="L47" s="409">
        <f t="shared" si="3"/>
        <v>18000</v>
      </c>
      <c r="M47" s="409"/>
      <c r="N47" s="409">
        <v>18000</v>
      </c>
      <c r="O47" s="409"/>
      <c r="P47" s="409"/>
      <c r="Q47" s="409"/>
      <c r="R47" s="409"/>
    </row>
    <row r="48" spans="1:18" s="408" customFormat="1" ht="28.5" customHeight="1" collapsed="1">
      <c r="A48" s="405">
        <v>14</v>
      </c>
      <c r="B48" s="412" t="s">
        <v>564</v>
      </c>
      <c r="C48" s="407">
        <f>SUBTOTAL(9,C49:C50)</f>
        <v>14856</v>
      </c>
      <c r="D48" s="407">
        <f t="shared" ref="D48:Q48" si="21">SUBTOTAL(9,D49:D50)</f>
        <v>0</v>
      </c>
      <c r="E48" s="407">
        <f t="shared" si="21"/>
        <v>0</v>
      </c>
      <c r="F48" s="407">
        <f t="shared" si="21"/>
        <v>0</v>
      </c>
      <c r="G48" s="407">
        <f t="shared" si="21"/>
        <v>0</v>
      </c>
      <c r="H48" s="407">
        <f t="shared" si="21"/>
        <v>0</v>
      </c>
      <c r="I48" s="407">
        <f t="shared" si="21"/>
        <v>0</v>
      </c>
      <c r="J48" s="407">
        <f t="shared" si="21"/>
        <v>0</v>
      </c>
      <c r="K48" s="407">
        <f t="shared" si="21"/>
        <v>0</v>
      </c>
      <c r="L48" s="407">
        <f t="shared" si="21"/>
        <v>14856</v>
      </c>
      <c r="M48" s="407">
        <f t="shared" si="21"/>
        <v>0</v>
      </c>
      <c r="N48" s="407">
        <f t="shared" si="21"/>
        <v>14856</v>
      </c>
      <c r="O48" s="407">
        <f t="shared" si="21"/>
        <v>0</v>
      </c>
      <c r="P48" s="407">
        <f t="shared" si="21"/>
        <v>0</v>
      </c>
      <c r="Q48" s="407">
        <f t="shared" si="21"/>
        <v>0</v>
      </c>
      <c r="R48" s="407">
        <f>SUBTOTAL(9,R50:R50)</f>
        <v>0</v>
      </c>
    </row>
    <row r="49" spans="1:18" ht="27.95" hidden="1" customHeight="1" outlineLevel="1">
      <c r="A49" s="405" t="s">
        <v>47</v>
      </c>
      <c r="B49" s="171" t="s">
        <v>799</v>
      </c>
      <c r="C49" s="409">
        <f t="shared" ref="C49:C50" si="22">D49+E49+F49+G49+H49+I49+J49+K49+L49+P49+Q49+R49</f>
        <v>1356</v>
      </c>
      <c r="D49" s="410"/>
      <c r="E49" s="410"/>
      <c r="F49" s="410"/>
      <c r="G49" s="410"/>
      <c r="H49" s="410"/>
      <c r="I49" s="410"/>
      <c r="J49" s="410"/>
      <c r="K49" s="410"/>
      <c r="L49" s="409">
        <f t="shared" ref="L49:L50" si="23">M49+N49+O49</f>
        <v>1356</v>
      </c>
      <c r="M49" s="410"/>
      <c r="N49" s="410">
        <v>1356</v>
      </c>
      <c r="O49" s="410"/>
      <c r="P49" s="410"/>
      <c r="Q49" s="410"/>
      <c r="R49" s="410"/>
    </row>
    <row r="50" spans="1:18" ht="27.95" hidden="1" customHeight="1" outlineLevel="1">
      <c r="A50" s="405" t="s">
        <v>47</v>
      </c>
      <c r="B50" s="171" t="s">
        <v>800</v>
      </c>
      <c r="C50" s="409">
        <f t="shared" si="22"/>
        <v>13500</v>
      </c>
      <c r="D50" s="410"/>
      <c r="E50" s="410"/>
      <c r="F50" s="410"/>
      <c r="G50" s="410"/>
      <c r="H50" s="410"/>
      <c r="I50" s="410"/>
      <c r="J50" s="410"/>
      <c r="K50" s="410"/>
      <c r="L50" s="409">
        <f t="shared" si="23"/>
        <v>13500</v>
      </c>
      <c r="M50" s="410"/>
      <c r="N50" s="410">
        <v>13500</v>
      </c>
      <c r="O50" s="410"/>
      <c r="P50" s="410"/>
      <c r="Q50" s="410"/>
      <c r="R50" s="410"/>
    </row>
    <row r="51" spans="1:18" s="408" customFormat="1" ht="28.5" customHeight="1" collapsed="1">
      <c r="A51" s="405">
        <v>15</v>
      </c>
      <c r="B51" s="170" t="s">
        <v>801</v>
      </c>
      <c r="C51" s="407">
        <f t="shared" ref="C51:R51" si="24">SUBTOTAL(9,C52:C52)</f>
        <v>18500</v>
      </c>
      <c r="D51" s="407">
        <f t="shared" si="24"/>
        <v>0</v>
      </c>
      <c r="E51" s="407">
        <f t="shared" si="24"/>
        <v>0</v>
      </c>
      <c r="F51" s="407">
        <f t="shared" si="24"/>
        <v>0</v>
      </c>
      <c r="G51" s="407">
        <f t="shared" si="24"/>
        <v>0</v>
      </c>
      <c r="H51" s="407">
        <f t="shared" si="24"/>
        <v>0</v>
      </c>
      <c r="I51" s="407">
        <f t="shared" si="24"/>
        <v>0</v>
      </c>
      <c r="J51" s="407">
        <f t="shared" si="24"/>
        <v>0</v>
      </c>
      <c r="K51" s="407">
        <f t="shared" si="24"/>
        <v>15000</v>
      </c>
      <c r="L51" s="407">
        <f t="shared" si="24"/>
        <v>3500</v>
      </c>
      <c r="M51" s="407">
        <f t="shared" si="24"/>
        <v>3500</v>
      </c>
      <c r="N51" s="407">
        <f t="shared" si="24"/>
        <v>0</v>
      </c>
      <c r="O51" s="407">
        <f t="shared" si="24"/>
        <v>0</v>
      </c>
      <c r="P51" s="407">
        <f t="shared" si="24"/>
        <v>0</v>
      </c>
      <c r="Q51" s="407">
        <f t="shared" si="24"/>
        <v>0</v>
      </c>
      <c r="R51" s="407">
        <f t="shared" si="24"/>
        <v>0</v>
      </c>
    </row>
    <row r="52" spans="1:18" ht="27.95" hidden="1" customHeight="1" outlineLevel="1">
      <c r="A52" s="405" t="s">
        <v>47</v>
      </c>
      <c r="B52" s="171" t="s">
        <v>802</v>
      </c>
      <c r="C52" s="409">
        <f t="shared" si="2"/>
        <v>18500</v>
      </c>
      <c r="D52" s="410"/>
      <c r="E52" s="410"/>
      <c r="F52" s="410"/>
      <c r="G52" s="410"/>
      <c r="H52" s="410"/>
      <c r="I52" s="410"/>
      <c r="J52" s="410"/>
      <c r="K52" s="410">
        <v>15000</v>
      </c>
      <c r="L52" s="409">
        <f t="shared" si="3"/>
        <v>3500</v>
      </c>
      <c r="M52" s="410">
        <v>3500</v>
      </c>
      <c r="N52" s="410">
        <v>0</v>
      </c>
      <c r="O52" s="410"/>
      <c r="P52" s="410"/>
      <c r="Q52" s="410"/>
      <c r="R52" s="410"/>
    </row>
    <row r="53" spans="1:18" ht="18" customHeight="1" collapsed="1">
      <c r="A53" s="417">
        <v>16</v>
      </c>
      <c r="B53" s="170" t="s">
        <v>803</v>
      </c>
      <c r="C53" s="407">
        <f t="shared" ref="C53:R53" si="25">SUBTOTAL(9,C54:C56)</f>
        <v>65000</v>
      </c>
      <c r="D53" s="407">
        <f t="shared" si="25"/>
        <v>0</v>
      </c>
      <c r="E53" s="407">
        <f t="shared" si="25"/>
        <v>0</v>
      </c>
      <c r="F53" s="407">
        <f t="shared" si="25"/>
        <v>0</v>
      </c>
      <c r="G53" s="407">
        <f t="shared" si="25"/>
        <v>0</v>
      </c>
      <c r="H53" s="407">
        <f t="shared" si="25"/>
        <v>0</v>
      </c>
      <c r="I53" s="407">
        <f t="shared" si="25"/>
        <v>0</v>
      </c>
      <c r="J53" s="407">
        <f t="shared" si="25"/>
        <v>0</v>
      </c>
      <c r="K53" s="407">
        <f t="shared" si="25"/>
        <v>0</v>
      </c>
      <c r="L53" s="407">
        <f t="shared" si="25"/>
        <v>65000</v>
      </c>
      <c r="M53" s="407">
        <f t="shared" si="25"/>
        <v>0</v>
      </c>
      <c r="N53" s="407">
        <f t="shared" si="25"/>
        <v>65000</v>
      </c>
      <c r="O53" s="407">
        <f t="shared" si="25"/>
        <v>0</v>
      </c>
      <c r="P53" s="407">
        <f t="shared" si="25"/>
        <v>0</v>
      </c>
      <c r="Q53" s="407">
        <f t="shared" si="25"/>
        <v>0</v>
      </c>
      <c r="R53" s="407">
        <f t="shared" si="25"/>
        <v>0</v>
      </c>
    </row>
    <row r="54" spans="1:18" ht="54.75" hidden="1" customHeight="1" outlineLevel="1">
      <c r="A54" s="405" t="s">
        <v>47</v>
      </c>
      <c r="B54" s="171" t="s">
        <v>804</v>
      </c>
      <c r="C54" s="409">
        <f t="shared" ref="C54:C56" si="26">D54+E54+F54+G54+H54+I54+J54+K54+L54+P54+Q54+R54</f>
        <v>20000</v>
      </c>
      <c r="D54" s="410"/>
      <c r="E54" s="410"/>
      <c r="F54" s="410"/>
      <c r="G54" s="410"/>
      <c r="H54" s="410"/>
      <c r="I54" s="410"/>
      <c r="J54" s="410"/>
      <c r="K54" s="410"/>
      <c r="L54" s="409">
        <f t="shared" ref="L54:L56" si="27">M54+N54+O54</f>
        <v>20000</v>
      </c>
      <c r="M54" s="410"/>
      <c r="N54" s="410">
        <v>20000</v>
      </c>
      <c r="O54" s="410"/>
      <c r="P54" s="410"/>
      <c r="Q54" s="410"/>
      <c r="R54" s="410"/>
    </row>
    <row r="55" spans="1:18" ht="60.75" hidden="1" customHeight="1" outlineLevel="1">
      <c r="A55" s="405" t="s">
        <v>47</v>
      </c>
      <c r="B55" s="171" t="s">
        <v>805</v>
      </c>
      <c r="C55" s="409">
        <f t="shared" si="26"/>
        <v>30000</v>
      </c>
      <c r="D55" s="410"/>
      <c r="E55" s="410"/>
      <c r="F55" s="410"/>
      <c r="G55" s="410"/>
      <c r="H55" s="410"/>
      <c r="I55" s="410"/>
      <c r="J55" s="410"/>
      <c r="K55" s="410"/>
      <c r="L55" s="409">
        <f t="shared" si="27"/>
        <v>30000</v>
      </c>
      <c r="M55" s="410"/>
      <c r="N55" s="410">
        <v>30000</v>
      </c>
      <c r="O55" s="410"/>
      <c r="P55" s="410"/>
      <c r="Q55" s="410"/>
      <c r="R55" s="410"/>
    </row>
    <row r="56" spans="1:18" ht="57" hidden="1" customHeight="1" outlineLevel="1">
      <c r="A56" s="405" t="s">
        <v>47</v>
      </c>
      <c r="B56" s="171" t="s">
        <v>806</v>
      </c>
      <c r="C56" s="409">
        <f t="shared" si="26"/>
        <v>15000</v>
      </c>
      <c r="D56" s="410"/>
      <c r="E56" s="410"/>
      <c r="F56" s="410"/>
      <c r="G56" s="410"/>
      <c r="H56" s="410"/>
      <c r="I56" s="410"/>
      <c r="J56" s="410"/>
      <c r="K56" s="410"/>
      <c r="L56" s="409">
        <f t="shared" si="27"/>
        <v>15000</v>
      </c>
      <c r="M56" s="410"/>
      <c r="N56" s="410">
        <v>15000</v>
      </c>
      <c r="O56" s="410"/>
      <c r="P56" s="410"/>
      <c r="Q56" s="410"/>
      <c r="R56" s="410"/>
    </row>
    <row r="57" spans="1:18" s="408" customFormat="1" ht="33.75" customHeight="1" collapsed="1">
      <c r="A57" s="420">
        <v>17</v>
      </c>
      <c r="B57" s="406" t="s">
        <v>616</v>
      </c>
      <c r="C57" s="407">
        <f t="shared" ref="C57:R57" si="28">SUBTOTAL(9,C58)</f>
        <v>4000</v>
      </c>
      <c r="D57" s="407">
        <f t="shared" si="28"/>
        <v>0</v>
      </c>
      <c r="E57" s="407">
        <f t="shared" si="28"/>
        <v>0</v>
      </c>
      <c r="F57" s="407">
        <f t="shared" si="28"/>
        <v>0</v>
      </c>
      <c r="G57" s="407">
        <f t="shared" si="28"/>
        <v>0</v>
      </c>
      <c r="H57" s="407">
        <f t="shared" si="28"/>
        <v>0</v>
      </c>
      <c r="I57" s="407">
        <f t="shared" si="28"/>
        <v>0</v>
      </c>
      <c r="J57" s="407">
        <f t="shared" si="28"/>
        <v>0</v>
      </c>
      <c r="K57" s="407">
        <f t="shared" si="28"/>
        <v>0</v>
      </c>
      <c r="L57" s="407">
        <f t="shared" si="28"/>
        <v>4000</v>
      </c>
      <c r="M57" s="407">
        <f t="shared" si="28"/>
        <v>0</v>
      </c>
      <c r="N57" s="407">
        <f t="shared" si="28"/>
        <v>4000</v>
      </c>
      <c r="O57" s="407">
        <f t="shared" si="28"/>
        <v>0</v>
      </c>
      <c r="P57" s="407">
        <f t="shared" si="28"/>
        <v>0</v>
      </c>
      <c r="Q57" s="407">
        <f t="shared" si="28"/>
        <v>0</v>
      </c>
      <c r="R57" s="407">
        <f t="shared" si="28"/>
        <v>0</v>
      </c>
    </row>
    <row r="58" spans="1:18" ht="39.75" hidden="1" customHeight="1" outlineLevel="1">
      <c r="A58" s="405"/>
      <c r="B58" s="406" t="s">
        <v>406</v>
      </c>
      <c r="C58" s="409">
        <f t="shared" si="2"/>
        <v>4000</v>
      </c>
      <c r="D58" s="410"/>
      <c r="E58" s="410"/>
      <c r="F58" s="410"/>
      <c r="G58" s="410"/>
      <c r="H58" s="410"/>
      <c r="I58" s="410"/>
      <c r="J58" s="410"/>
      <c r="K58" s="410"/>
      <c r="L58" s="409">
        <f t="shared" si="3"/>
        <v>4000</v>
      </c>
      <c r="M58" s="410"/>
      <c r="N58" s="410">
        <v>4000</v>
      </c>
      <c r="O58" s="410"/>
      <c r="P58" s="410"/>
      <c r="Q58" s="410"/>
      <c r="R58" s="410"/>
    </row>
    <row r="59" spans="1:18" ht="27.95" customHeight="1" collapsed="1">
      <c r="A59" s="405">
        <v>18</v>
      </c>
      <c r="B59" s="411" t="s">
        <v>381</v>
      </c>
      <c r="C59" s="407">
        <f>SUBTOTAL(9,C60:C69)</f>
        <v>111716</v>
      </c>
      <c r="D59" s="407">
        <f t="shared" ref="D59:R59" si="29">SUBTOTAL(9,D60:D69)</f>
        <v>0</v>
      </c>
      <c r="E59" s="407">
        <f t="shared" si="29"/>
        <v>0</v>
      </c>
      <c r="F59" s="407">
        <f t="shared" si="29"/>
        <v>0</v>
      </c>
      <c r="G59" s="407">
        <f t="shared" si="29"/>
        <v>0</v>
      </c>
      <c r="H59" s="407">
        <f t="shared" si="29"/>
        <v>0</v>
      </c>
      <c r="I59" s="407">
        <f t="shared" si="29"/>
        <v>0</v>
      </c>
      <c r="J59" s="407">
        <f t="shared" si="29"/>
        <v>0</v>
      </c>
      <c r="K59" s="407">
        <f t="shared" si="29"/>
        <v>0</v>
      </c>
      <c r="L59" s="407">
        <f t="shared" si="29"/>
        <v>68737</v>
      </c>
      <c r="M59" s="407">
        <f t="shared" si="29"/>
        <v>0</v>
      </c>
      <c r="N59" s="407">
        <f t="shared" si="29"/>
        <v>0</v>
      </c>
      <c r="O59" s="407">
        <f t="shared" si="29"/>
        <v>68737</v>
      </c>
      <c r="P59" s="407">
        <f t="shared" si="29"/>
        <v>0</v>
      </c>
      <c r="Q59" s="407">
        <f t="shared" si="29"/>
        <v>0</v>
      </c>
      <c r="R59" s="407">
        <f t="shared" si="29"/>
        <v>42979</v>
      </c>
    </row>
    <row r="60" spans="1:18" ht="27.95" hidden="1" customHeight="1" outlineLevel="1">
      <c r="A60" s="405" t="s">
        <v>47</v>
      </c>
      <c r="B60" s="406" t="s">
        <v>382</v>
      </c>
      <c r="C60" s="409">
        <f t="shared" si="2"/>
        <v>10400</v>
      </c>
      <c r="D60" s="410"/>
      <c r="E60" s="410"/>
      <c r="F60" s="410"/>
      <c r="G60" s="410"/>
      <c r="H60" s="410"/>
      <c r="I60" s="410"/>
      <c r="J60" s="410"/>
      <c r="K60" s="410"/>
      <c r="L60" s="409">
        <f t="shared" si="3"/>
        <v>0</v>
      </c>
      <c r="M60" s="410"/>
      <c r="N60" s="410"/>
      <c r="O60" s="410"/>
      <c r="P60" s="410"/>
      <c r="Q60" s="410"/>
      <c r="R60" s="410">
        <v>10400</v>
      </c>
    </row>
    <row r="61" spans="1:18" ht="27.95" hidden="1" customHeight="1" outlineLevel="1">
      <c r="A61" s="405" t="s">
        <v>47</v>
      </c>
      <c r="B61" s="406" t="s">
        <v>617</v>
      </c>
      <c r="C61" s="409">
        <f t="shared" si="2"/>
        <v>3739</v>
      </c>
      <c r="D61" s="410"/>
      <c r="E61" s="410"/>
      <c r="F61" s="410"/>
      <c r="G61" s="410"/>
      <c r="H61" s="410"/>
      <c r="I61" s="410"/>
      <c r="J61" s="410"/>
      <c r="K61" s="410"/>
      <c r="L61" s="409">
        <f t="shared" si="3"/>
        <v>0</v>
      </c>
      <c r="M61" s="410"/>
      <c r="N61" s="410"/>
      <c r="O61" s="410"/>
      <c r="P61" s="410"/>
      <c r="Q61" s="410"/>
      <c r="R61" s="410">
        <v>3739</v>
      </c>
    </row>
    <row r="62" spans="1:18" ht="27.95" hidden="1" customHeight="1" outlineLevel="1">
      <c r="A62" s="405" t="s">
        <v>47</v>
      </c>
      <c r="B62" s="171" t="s">
        <v>807</v>
      </c>
      <c r="C62" s="409">
        <f t="shared" si="2"/>
        <v>10000</v>
      </c>
      <c r="D62" s="410"/>
      <c r="E62" s="410"/>
      <c r="F62" s="410"/>
      <c r="G62" s="410"/>
      <c r="H62" s="410"/>
      <c r="I62" s="410"/>
      <c r="J62" s="410"/>
      <c r="K62" s="410"/>
      <c r="L62" s="409">
        <f t="shared" si="3"/>
        <v>0</v>
      </c>
      <c r="M62" s="410"/>
      <c r="N62" s="410"/>
      <c r="O62" s="410"/>
      <c r="P62" s="410"/>
      <c r="Q62" s="410"/>
      <c r="R62" s="410">
        <v>10000</v>
      </c>
    </row>
    <row r="63" spans="1:18" ht="27.95" hidden="1" customHeight="1" outlineLevel="1">
      <c r="A63" s="405" t="s">
        <v>47</v>
      </c>
      <c r="B63" s="406" t="s">
        <v>383</v>
      </c>
      <c r="C63" s="409">
        <f t="shared" si="2"/>
        <v>8093</v>
      </c>
      <c r="D63" s="410"/>
      <c r="E63" s="410"/>
      <c r="F63" s="410"/>
      <c r="G63" s="410"/>
      <c r="H63" s="410"/>
      <c r="I63" s="410"/>
      <c r="J63" s="410"/>
      <c r="K63" s="410"/>
      <c r="L63" s="409">
        <f t="shared" si="3"/>
        <v>8093</v>
      </c>
      <c r="M63" s="410"/>
      <c r="N63" s="410"/>
      <c r="O63" s="410">
        <f>14220-6127</f>
        <v>8093</v>
      </c>
      <c r="P63" s="410"/>
      <c r="Q63" s="410"/>
      <c r="R63" s="410"/>
    </row>
    <row r="64" spans="1:18" ht="27.95" hidden="1" customHeight="1" outlineLevel="1">
      <c r="A64" s="405" t="s">
        <v>47</v>
      </c>
      <c r="B64" s="406" t="s">
        <v>384</v>
      </c>
      <c r="C64" s="409">
        <f t="shared" si="2"/>
        <v>2844</v>
      </c>
      <c r="D64" s="410"/>
      <c r="E64" s="410"/>
      <c r="F64" s="410"/>
      <c r="G64" s="410"/>
      <c r="H64" s="410"/>
      <c r="I64" s="410"/>
      <c r="J64" s="410"/>
      <c r="K64" s="410"/>
      <c r="L64" s="409">
        <f t="shared" si="3"/>
        <v>2844</v>
      </c>
      <c r="M64" s="410"/>
      <c r="N64" s="410"/>
      <c r="O64" s="410">
        <v>2844</v>
      </c>
      <c r="P64" s="410"/>
      <c r="Q64" s="410"/>
      <c r="R64" s="410"/>
    </row>
    <row r="65" spans="1:18" ht="27.95" hidden="1" customHeight="1" outlineLevel="1">
      <c r="A65" s="405" t="s">
        <v>47</v>
      </c>
      <c r="B65" s="406" t="s">
        <v>808</v>
      </c>
      <c r="C65" s="409">
        <f t="shared" si="2"/>
        <v>57800</v>
      </c>
      <c r="D65" s="410"/>
      <c r="E65" s="410"/>
      <c r="F65" s="410"/>
      <c r="G65" s="410"/>
      <c r="H65" s="410"/>
      <c r="I65" s="410"/>
      <c r="J65" s="410"/>
      <c r="K65" s="410"/>
      <c r="L65" s="409">
        <f t="shared" si="3"/>
        <v>57800</v>
      </c>
      <c r="M65" s="410"/>
      <c r="N65" s="410"/>
      <c r="O65" s="410">
        <f>57800</f>
        <v>57800</v>
      </c>
      <c r="P65" s="410"/>
      <c r="Q65" s="410"/>
      <c r="R65" s="410"/>
    </row>
    <row r="66" spans="1:18" ht="27.95" hidden="1" customHeight="1" outlineLevel="1">
      <c r="A66" s="420" t="s">
        <v>47</v>
      </c>
      <c r="B66" s="406" t="s">
        <v>366</v>
      </c>
      <c r="C66" s="407">
        <f>SUBTOTAL(9,C67:C69)</f>
        <v>18840</v>
      </c>
      <c r="D66" s="407">
        <f t="shared" ref="D66:R66" si="30">SUBTOTAL(9,D67:D69)</f>
        <v>0</v>
      </c>
      <c r="E66" s="407">
        <f t="shared" si="30"/>
        <v>0</v>
      </c>
      <c r="F66" s="407">
        <f t="shared" si="30"/>
        <v>0</v>
      </c>
      <c r="G66" s="407">
        <f t="shared" si="30"/>
        <v>0</v>
      </c>
      <c r="H66" s="407">
        <f t="shared" si="30"/>
        <v>0</v>
      </c>
      <c r="I66" s="407">
        <f t="shared" si="30"/>
        <v>0</v>
      </c>
      <c r="J66" s="407">
        <f t="shared" si="30"/>
        <v>0</v>
      </c>
      <c r="K66" s="407">
        <f t="shared" si="30"/>
        <v>0</v>
      </c>
      <c r="L66" s="407">
        <f t="shared" si="30"/>
        <v>0</v>
      </c>
      <c r="M66" s="407">
        <f t="shared" si="30"/>
        <v>0</v>
      </c>
      <c r="N66" s="407">
        <f t="shared" si="30"/>
        <v>0</v>
      </c>
      <c r="O66" s="407">
        <f t="shared" si="30"/>
        <v>0</v>
      </c>
      <c r="P66" s="407">
        <f t="shared" si="30"/>
        <v>0</v>
      </c>
      <c r="Q66" s="407">
        <f t="shared" si="30"/>
        <v>0</v>
      </c>
      <c r="R66" s="407">
        <f t="shared" si="30"/>
        <v>18840</v>
      </c>
    </row>
    <row r="67" spans="1:18" ht="28.5" hidden="1" customHeight="1" outlineLevel="1">
      <c r="A67" s="420"/>
      <c r="B67" s="171" t="s">
        <v>809</v>
      </c>
      <c r="C67" s="409">
        <f>D67+E67+F67+G67+H67+I67+J67+K67+L67+P67+Q67+R67</f>
        <v>11450</v>
      </c>
      <c r="D67" s="410"/>
      <c r="E67" s="410"/>
      <c r="F67" s="410"/>
      <c r="G67" s="410"/>
      <c r="H67" s="410"/>
      <c r="I67" s="410"/>
      <c r="J67" s="410"/>
      <c r="K67" s="410"/>
      <c r="L67" s="409">
        <f>M67+N67+O67</f>
        <v>0</v>
      </c>
      <c r="M67" s="410"/>
      <c r="N67" s="410"/>
      <c r="O67" s="410"/>
      <c r="P67" s="410"/>
      <c r="Q67" s="410"/>
      <c r="R67" s="410">
        <v>11450</v>
      </c>
    </row>
    <row r="68" spans="1:18" ht="28.5" hidden="1" customHeight="1" outlineLevel="1">
      <c r="A68" s="405"/>
      <c r="B68" s="171" t="s">
        <v>810</v>
      </c>
      <c r="C68" s="409">
        <f>D68+E68+F68+G68+H68+I68+J68+K68+L68+P68+Q68+R68</f>
        <v>2890</v>
      </c>
      <c r="D68" s="410"/>
      <c r="E68" s="410"/>
      <c r="F68" s="410"/>
      <c r="G68" s="410"/>
      <c r="H68" s="410"/>
      <c r="I68" s="410"/>
      <c r="J68" s="410"/>
      <c r="K68" s="410"/>
      <c r="L68" s="409">
        <f>M68+N68+O68</f>
        <v>0</v>
      </c>
      <c r="M68" s="410"/>
      <c r="N68" s="410"/>
      <c r="O68" s="410"/>
      <c r="P68" s="410"/>
      <c r="Q68" s="410"/>
      <c r="R68" s="410">
        <v>2890</v>
      </c>
    </row>
    <row r="69" spans="1:18" ht="42" hidden="1" customHeight="1" outlineLevel="1">
      <c r="A69" s="405"/>
      <c r="B69" s="171" t="s">
        <v>811</v>
      </c>
      <c r="C69" s="409">
        <f>D69+E69+F69+G69+H69+I69+J69+K69+L69+P69+Q69+R69</f>
        <v>4500</v>
      </c>
      <c r="D69" s="410"/>
      <c r="E69" s="410"/>
      <c r="F69" s="410"/>
      <c r="G69" s="410"/>
      <c r="H69" s="410"/>
      <c r="I69" s="410"/>
      <c r="J69" s="410"/>
      <c r="K69" s="410"/>
      <c r="L69" s="409">
        <f>M69+N69+O69</f>
        <v>0</v>
      </c>
      <c r="M69" s="410"/>
      <c r="N69" s="410"/>
      <c r="O69" s="410"/>
      <c r="P69" s="410"/>
      <c r="Q69" s="410"/>
      <c r="R69" s="410">
        <v>4500</v>
      </c>
    </row>
    <row r="70" spans="1:18" ht="27.95" customHeight="1" collapsed="1">
      <c r="A70" s="405">
        <v>19</v>
      </c>
      <c r="B70" s="406" t="s">
        <v>812</v>
      </c>
      <c r="C70" s="407">
        <f>SUBTOTAL(9,C71)</f>
        <v>4460</v>
      </c>
      <c r="D70" s="407">
        <f t="shared" ref="D70:R70" si="31">SUBTOTAL(9,D71)</f>
        <v>0</v>
      </c>
      <c r="E70" s="407">
        <f t="shared" si="31"/>
        <v>0</v>
      </c>
      <c r="F70" s="407">
        <f t="shared" si="31"/>
        <v>0</v>
      </c>
      <c r="G70" s="407">
        <f t="shared" si="31"/>
        <v>0</v>
      </c>
      <c r="H70" s="407">
        <f t="shared" si="31"/>
        <v>0</v>
      </c>
      <c r="I70" s="407">
        <f t="shared" si="31"/>
        <v>0</v>
      </c>
      <c r="J70" s="407">
        <f t="shared" si="31"/>
        <v>0</v>
      </c>
      <c r="K70" s="407">
        <f t="shared" si="31"/>
        <v>4460</v>
      </c>
      <c r="L70" s="407">
        <f t="shared" si="31"/>
        <v>0</v>
      </c>
      <c r="M70" s="407">
        <f t="shared" si="31"/>
        <v>0</v>
      </c>
      <c r="N70" s="407">
        <f t="shared" si="31"/>
        <v>0</v>
      </c>
      <c r="O70" s="407">
        <f t="shared" si="31"/>
        <v>0</v>
      </c>
      <c r="P70" s="407">
        <f t="shared" si="31"/>
        <v>0</v>
      </c>
      <c r="Q70" s="407">
        <f t="shared" si="31"/>
        <v>0</v>
      </c>
      <c r="R70" s="407">
        <f t="shared" si="31"/>
        <v>0</v>
      </c>
    </row>
    <row r="71" spans="1:18" ht="27.95" hidden="1" customHeight="1" outlineLevel="1">
      <c r="A71" s="405" t="s">
        <v>47</v>
      </c>
      <c r="B71" s="171" t="s">
        <v>813</v>
      </c>
      <c r="C71" s="409">
        <f t="shared" si="2"/>
        <v>4460</v>
      </c>
      <c r="D71" s="410"/>
      <c r="E71" s="410"/>
      <c r="F71" s="410"/>
      <c r="G71" s="410"/>
      <c r="H71" s="410"/>
      <c r="I71" s="410"/>
      <c r="J71" s="410"/>
      <c r="K71" s="410">
        <v>4460</v>
      </c>
      <c r="L71" s="409">
        <f t="shared" si="3"/>
        <v>0</v>
      </c>
      <c r="M71" s="410"/>
      <c r="N71" s="410"/>
      <c r="O71" s="410"/>
      <c r="P71" s="410"/>
      <c r="Q71" s="410"/>
      <c r="R71" s="410"/>
    </row>
    <row r="72" spans="1:18" ht="27.95" customHeight="1" collapsed="1">
      <c r="A72" s="421">
        <v>20</v>
      </c>
      <c r="B72" s="422" t="s">
        <v>627</v>
      </c>
      <c r="C72" s="423">
        <f t="shared" ref="C72:R72" si="32">SUBTOTAL(9,C73:C73)</f>
        <v>15000</v>
      </c>
      <c r="D72" s="423">
        <f t="shared" si="32"/>
        <v>0</v>
      </c>
      <c r="E72" s="423">
        <f t="shared" si="32"/>
        <v>0</v>
      </c>
      <c r="F72" s="423">
        <f t="shared" si="32"/>
        <v>15000</v>
      </c>
      <c r="G72" s="423">
        <f t="shared" si="32"/>
        <v>0</v>
      </c>
      <c r="H72" s="423">
        <f t="shared" si="32"/>
        <v>0</v>
      </c>
      <c r="I72" s="423">
        <f t="shared" si="32"/>
        <v>0</v>
      </c>
      <c r="J72" s="423">
        <f t="shared" si="32"/>
        <v>0</v>
      </c>
      <c r="K72" s="423">
        <f t="shared" si="32"/>
        <v>0</v>
      </c>
      <c r="L72" s="423">
        <f t="shared" si="32"/>
        <v>0</v>
      </c>
      <c r="M72" s="423">
        <f t="shared" si="32"/>
        <v>0</v>
      </c>
      <c r="N72" s="423">
        <f t="shared" si="32"/>
        <v>0</v>
      </c>
      <c r="O72" s="423">
        <f t="shared" si="32"/>
        <v>0</v>
      </c>
      <c r="P72" s="423">
        <f t="shared" si="32"/>
        <v>0</v>
      </c>
      <c r="Q72" s="423">
        <f t="shared" si="32"/>
        <v>0</v>
      </c>
      <c r="R72" s="423">
        <f t="shared" si="32"/>
        <v>0</v>
      </c>
    </row>
    <row r="73" spans="1:18" ht="44.25" hidden="1" customHeight="1" outlineLevel="1">
      <c r="A73" s="424" t="s">
        <v>47</v>
      </c>
      <c r="B73" s="425" t="s">
        <v>370</v>
      </c>
      <c r="C73" s="426">
        <f t="shared" ref="C73" si="33">D73+E73+F73+G73+H73+I73+J73+K73+L73+P73+Q73+R73</f>
        <v>15000</v>
      </c>
      <c r="D73" s="427"/>
      <c r="E73" s="427"/>
      <c r="F73" s="427">
        <v>15000</v>
      </c>
      <c r="G73" s="427"/>
      <c r="H73" s="427"/>
      <c r="I73" s="427"/>
      <c r="J73" s="427"/>
      <c r="K73" s="427"/>
      <c r="L73" s="426">
        <f t="shared" ref="L73" si="34">M73+N73+O73</f>
        <v>0</v>
      </c>
      <c r="M73" s="427"/>
      <c r="N73" s="427"/>
      <c r="O73" s="427"/>
      <c r="P73" s="427"/>
      <c r="Q73" s="427"/>
      <c r="R73" s="427"/>
    </row>
    <row r="74" spans="1:18" collapsed="1"/>
  </sheetData>
  <mergeCells count="25">
    <mergeCell ref="A5:A9"/>
    <mergeCell ref="B5:B9"/>
    <mergeCell ref="C5:C9"/>
    <mergeCell ref="D5:R5"/>
    <mergeCell ref="D6:D9"/>
    <mergeCell ref="R6:R9"/>
    <mergeCell ref="M7:M9"/>
    <mergeCell ref="N7:N9"/>
    <mergeCell ref="O7:O9"/>
    <mergeCell ref="E6:E9"/>
    <mergeCell ref="F6:F9"/>
    <mergeCell ref="G6:G9"/>
    <mergeCell ref="H6:H9"/>
    <mergeCell ref="I6:I9"/>
    <mergeCell ref="J6:J9"/>
    <mergeCell ref="K6:K9"/>
    <mergeCell ref="L6:L9"/>
    <mergeCell ref="M6:O6"/>
    <mergeCell ref="P6:P9"/>
    <mergeCell ref="Q6:Q9"/>
    <mergeCell ref="B1:C1"/>
    <mergeCell ref="O1:Q1"/>
    <mergeCell ref="B2:R2"/>
    <mergeCell ref="B3:R3"/>
    <mergeCell ref="P4:Q4"/>
  </mergeCells>
  <printOptions horizontalCentered="1"/>
  <pageMargins left="0" right="0" top="0.54" bottom="0"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270"/>
  <sheetViews>
    <sheetView zoomScaleNormal="100" workbookViewId="0">
      <selection activeCell="R12" sqref="R12"/>
    </sheetView>
  </sheetViews>
  <sheetFormatPr defaultColWidth="9.140625" defaultRowHeight="12.75" outlineLevelRow="1" outlineLevelCol="1"/>
  <cols>
    <col min="1" max="1" width="4.7109375" style="178" customWidth="1"/>
    <col min="2" max="2" width="29.28515625" style="183" customWidth="1"/>
    <col min="3" max="3" width="6.7109375" style="202" hidden="1" customWidth="1" outlineLevel="1"/>
    <col min="4" max="4" width="10.42578125" style="181" hidden="1" customWidth="1" outlineLevel="1"/>
    <col min="5" max="5" width="9.140625" style="181" customWidth="1" collapsed="1"/>
    <col min="6" max="6" width="8.7109375" style="181" customWidth="1"/>
    <col min="7" max="7" width="7.5703125" style="181" customWidth="1"/>
    <col min="8" max="8" width="7.140625" style="181" customWidth="1"/>
    <col min="9" max="9" width="7.5703125" style="181" customWidth="1"/>
    <col min="10" max="10" width="6.85546875" style="181" customWidth="1"/>
    <col min="11" max="12" width="6.7109375" style="181" customWidth="1"/>
    <col min="13" max="13" width="6.42578125" style="181" customWidth="1"/>
    <col min="14" max="14" width="7.42578125" style="181" customWidth="1"/>
    <col min="15" max="15" width="7" style="181" customWidth="1"/>
    <col min="16" max="17" width="7.140625" style="181" customWidth="1"/>
    <col min="18" max="18" width="8.5703125" style="181" customWidth="1"/>
    <col min="19" max="19" width="6.7109375" style="181" customWidth="1"/>
    <col min="20" max="20" width="8.85546875" style="181" customWidth="1"/>
    <col min="21" max="21" width="7.42578125" style="181" customWidth="1"/>
    <col min="22" max="22" width="7.7109375" style="181" customWidth="1" collapsed="1"/>
    <col min="23" max="16384" width="9.140625" style="181"/>
  </cols>
  <sheetData>
    <row r="1" spans="1:53" s="41" customFormat="1" ht="15">
      <c r="A1" s="178"/>
      <c r="B1" s="428"/>
      <c r="F1" s="181"/>
      <c r="V1" s="429" t="s">
        <v>129</v>
      </c>
    </row>
    <row r="2" spans="1:53" s="41" customFormat="1" ht="26.25" customHeight="1">
      <c r="A2" s="288" t="s">
        <v>1095</v>
      </c>
      <c r="B2" s="288"/>
      <c r="C2" s="288"/>
      <c r="D2" s="288"/>
      <c r="E2" s="288"/>
      <c r="F2" s="288"/>
      <c r="G2" s="288"/>
      <c r="H2" s="288"/>
      <c r="I2" s="288"/>
      <c r="J2" s="288"/>
      <c r="K2" s="288"/>
      <c r="L2" s="288"/>
      <c r="M2" s="288"/>
      <c r="N2" s="288"/>
      <c r="O2" s="288"/>
      <c r="P2" s="288"/>
      <c r="Q2" s="288"/>
      <c r="R2" s="288"/>
      <c r="S2" s="288"/>
      <c r="T2" s="288"/>
      <c r="U2" s="288"/>
      <c r="V2" s="288"/>
    </row>
    <row r="3" spans="1:53">
      <c r="V3" s="184" t="s">
        <v>416</v>
      </c>
    </row>
    <row r="4" spans="1:53" ht="16.5" customHeight="1">
      <c r="A4" s="312" t="s">
        <v>3</v>
      </c>
      <c r="B4" s="302" t="s">
        <v>417</v>
      </c>
      <c r="C4" s="313" t="s">
        <v>1096</v>
      </c>
      <c r="D4" s="310" t="s">
        <v>87</v>
      </c>
      <c r="E4" s="310" t="s">
        <v>139</v>
      </c>
      <c r="F4" s="302" t="s">
        <v>1097</v>
      </c>
      <c r="G4" s="310" t="s">
        <v>147</v>
      </c>
      <c r="H4" s="310"/>
      <c r="I4" s="310"/>
      <c r="J4" s="310"/>
      <c r="K4" s="310"/>
      <c r="L4" s="310"/>
      <c r="M4" s="310"/>
      <c r="N4" s="310"/>
      <c r="O4" s="310"/>
      <c r="P4" s="310"/>
      <c r="Q4" s="310"/>
      <c r="R4" s="310"/>
      <c r="S4" s="310"/>
      <c r="T4" s="310"/>
      <c r="U4" s="302" t="s">
        <v>1098</v>
      </c>
      <c r="V4" s="302" t="s">
        <v>1099</v>
      </c>
    </row>
    <row r="5" spans="1:53" ht="12.75" customHeight="1">
      <c r="A5" s="312"/>
      <c r="B5" s="302"/>
      <c r="C5" s="313"/>
      <c r="D5" s="310"/>
      <c r="E5" s="310"/>
      <c r="F5" s="302"/>
      <c r="G5" s="302" t="s">
        <v>418</v>
      </c>
      <c r="H5" s="302" t="s">
        <v>419</v>
      </c>
      <c r="I5" s="302" t="s">
        <v>1100</v>
      </c>
      <c r="J5" s="302" t="s">
        <v>1101</v>
      </c>
      <c r="K5" s="302" t="s">
        <v>421</v>
      </c>
      <c r="L5" s="302" t="s">
        <v>1102</v>
      </c>
      <c r="M5" s="302" t="s">
        <v>117</v>
      </c>
      <c r="N5" s="302" t="s">
        <v>1103</v>
      </c>
      <c r="O5" s="315" t="s">
        <v>147</v>
      </c>
      <c r="P5" s="315"/>
      <c r="Q5" s="315"/>
      <c r="R5" s="302" t="s">
        <v>1104</v>
      </c>
      <c r="S5" s="302" t="s">
        <v>123</v>
      </c>
      <c r="T5" s="302" t="s">
        <v>250</v>
      </c>
      <c r="U5" s="302"/>
      <c r="V5" s="302"/>
      <c r="AZ5" s="314"/>
      <c r="BA5" s="314"/>
    </row>
    <row r="6" spans="1:53">
      <c r="A6" s="312"/>
      <c r="B6" s="302"/>
      <c r="C6" s="313"/>
      <c r="D6" s="310"/>
      <c r="E6" s="310"/>
      <c r="F6" s="302"/>
      <c r="G6" s="302"/>
      <c r="H6" s="302"/>
      <c r="I6" s="302"/>
      <c r="J6" s="302"/>
      <c r="K6" s="302"/>
      <c r="L6" s="302"/>
      <c r="M6" s="302"/>
      <c r="N6" s="302"/>
      <c r="O6" s="315" t="s">
        <v>359</v>
      </c>
      <c r="P6" s="315" t="s">
        <v>422</v>
      </c>
      <c r="Q6" s="315" t="s">
        <v>1105</v>
      </c>
      <c r="R6" s="302" t="s">
        <v>423</v>
      </c>
      <c r="S6" s="302"/>
      <c r="T6" s="302"/>
      <c r="U6" s="302"/>
      <c r="V6" s="302"/>
      <c r="AZ6" s="314"/>
      <c r="BA6" s="314"/>
    </row>
    <row r="7" spans="1:53" ht="50.25" customHeight="1">
      <c r="A7" s="312"/>
      <c r="B7" s="302"/>
      <c r="C7" s="313"/>
      <c r="D7" s="310"/>
      <c r="E7" s="310"/>
      <c r="F7" s="302"/>
      <c r="G7" s="302"/>
      <c r="H7" s="302"/>
      <c r="I7" s="302"/>
      <c r="J7" s="302"/>
      <c r="K7" s="302"/>
      <c r="L7" s="302"/>
      <c r="M7" s="302"/>
      <c r="N7" s="302"/>
      <c r="O7" s="315"/>
      <c r="P7" s="315"/>
      <c r="Q7" s="315"/>
      <c r="R7" s="302" t="s">
        <v>424</v>
      </c>
      <c r="S7" s="302"/>
      <c r="T7" s="302"/>
      <c r="U7" s="302"/>
      <c r="V7" s="302"/>
      <c r="AZ7" s="314"/>
      <c r="BA7" s="314"/>
    </row>
    <row r="8" spans="1:53" ht="17.25" customHeight="1">
      <c r="A8" s="279" t="s">
        <v>6</v>
      </c>
      <c r="B8" s="277" t="s">
        <v>22</v>
      </c>
      <c r="C8" s="280"/>
      <c r="D8" s="278"/>
      <c r="E8" s="278">
        <v>1</v>
      </c>
      <c r="F8" s="35">
        <v>2</v>
      </c>
      <c r="G8" s="35">
        <v>3</v>
      </c>
      <c r="H8" s="35">
        <v>4</v>
      </c>
      <c r="I8" s="35">
        <v>5</v>
      </c>
      <c r="J8" s="35">
        <v>6</v>
      </c>
      <c r="K8" s="35">
        <v>7</v>
      </c>
      <c r="L8" s="35">
        <v>8</v>
      </c>
      <c r="M8" s="35">
        <v>9</v>
      </c>
      <c r="N8" s="35">
        <v>10</v>
      </c>
      <c r="O8" s="35">
        <v>11</v>
      </c>
      <c r="P8" s="35">
        <v>12</v>
      </c>
      <c r="Q8" s="35">
        <v>13</v>
      </c>
      <c r="R8" s="35">
        <v>14</v>
      </c>
      <c r="S8" s="35">
        <v>15</v>
      </c>
      <c r="T8" s="35">
        <v>16</v>
      </c>
      <c r="U8" s="35">
        <v>17</v>
      </c>
      <c r="V8" s="35">
        <v>18</v>
      </c>
      <c r="AZ8" s="203"/>
      <c r="BA8" s="203"/>
    </row>
    <row r="9" spans="1:53" ht="17.25" customHeight="1">
      <c r="A9" s="37"/>
      <c r="B9" s="36" t="s">
        <v>939</v>
      </c>
      <c r="C9" s="204"/>
      <c r="D9" s="156">
        <f t="shared" ref="D9:V9" si="0">D10+D174</f>
        <v>2111122.0175240249</v>
      </c>
      <c r="E9" s="156">
        <f t="shared" si="0"/>
        <v>2111122.0175240249</v>
      </c>
      <c r="F9" s="156">
        <f t="shared" si="0"/>
        <v>1641206.0175240249</v>
      </c>
      <c r="G9" s="156">
        <f t="shared" si="0"/>
        <v>380322</v>
      </c>
      <c r="H9" s="156">
        <f t="shared" si="0"/>
        <v>14890</v>
      </c>
      <c r="I9" s="156">
        <f t="shared" si="0"/>
        <v>483830</v>
      </c>
      <c r="J9" s="156">
        <f t="shared" si="0"/>
        <v>41721</v>
      </c>
      <c r="K9" s="156">
        <f t="shared" si="0"/>
        <v>15556</v>
      </c>
      <c r="L9" s="156">
        <f t="shared" si="0"/>
        <v>10077</v>
      </c>
      <c r="M9" s="156">
        <f t="shared" si="0"/>
        <v>5635</v>
      </c>
      <c r="N9" s="156">
        <f t="shared" si="0"/>
        <v>187738.01752402488</v>
      </c>
      <c r="O9" s="156">
        <f t="shared" si="0"/>
        <v>22747</v>
      </c>
      <c r="P9" s="156">
        <f t="shared" si="0"/>
        <v>90472.017524024879</v>
      </c>
      <c r="Q9" s="156">
        <f t="shared" si="0"/>
        <v>74519</v>
      </c>
      <c r="R9" s="156">
        <f t="shared" si="0"/>
        <v>353371</v>
      </c>
      <c r="S9" s="156">
        <f t="shared" si="0"/>
        <v>35707</v>
      </c>
      <c r="T9" s="156">
        <f t="shared" si="0"/>
        <v>112359</v>
      </c>
      <c r="U9" s="156">
        <f t="shared" si="0"/>
        <v>13372</v>
      </c>
      <c r="V9" s="156">
        <f t="shared" si="0"/>
        <v>456544</v>
      </c>
      <c r="AZ9" s="205"/>
      <c r="BA9" s="205"/>
    </row>
    <row r="10" spans="1:53" ht="17.25" customHeight="1">
      <c r="A10" s="39" t="s">
        <v>6</v>
      </c>
      <c r="B10" s="38" t="s">
        <v>1106</v>
      </c>
      <c r="C10" s="206"/>
      <c r="D10" s="153">
        <f t="shared" ref="D10:V10" si="1">D11+D143+D151+D153+D157+D169+D152+D156</f>
        <v>1641206.0175240249</v>
      </c>
      <c r="E10" s="153">
        <f t="shared" si="1"/>
        <v>1641206.0175240249</v>
      </c>
      <c r="F10" s="153">
        <f t="shared" si="1"/>
        <v>1641206.0175240249</v>
      </c>
      <c r="G10" s="153">
        <f t="shared" si="1"/>
        <v>380322</v>
      </c>
      <c r="H10" s="153">
        <f t="shared" si="1"/>
        <v>14890</v>
      </c>
      <c r="I10" s="153">
        <f t="shared" si="1"/>
        <v>483830</v>
      </c>
      <c r="J10" s="153">
        <f t="shared" si="1"/>
        <v>41721</v>
      </c>
      <c r="K10" s="153">
        <f t="shared" si="1"/>
        <v>15556</v>
      </c>
      <c r="L10" s="153">
        <f t="shared" si="1"/>
        <v>10077</v>
      </c>
      <c r="M10" s="153">
        <f t="shared" si="1"/>
        <v>5635</v>
      </c>
      <c r="N10" s="153">
        <f t="shared" si="1"/>
        <v>187738.01752402488</v>
      </c>
      <c r="O10" s="153">
        <f t="shared" si="1"/>
        <v>22747</v>
      </c>
      <c r="P10" s="153">
        <f t="shared" si="1"/>
        <v>90472.017524024879</v>
      </c>
      <c r="Q10" s="153">
        <f t="shared" si="1"/>
        <v>74519</v>
      </c>
      <c r="R10" s="153">
        <f t="shared" si="1"/>
        <v>353371</v>
      </c>
      <c r="S10" s="153">
        <f t="shared" si="1"/>
        <v>35707</v>
      </c>
      <c r="T10" s="153">
        <f t="shared" si="1"/>
        <v>112359</v>
      </c>
      <c r="U10" s="153">
        <f t="shared" si="1"/>
        <v>0</v>
      </c>
      <c r="V10" s="153">
        <f t="shared" si="1"/>
        <v>0</v>
      </c>
      <c r="AZ10" s="205"/>
      <c r="BA10" s="205"/>
    </row>
    <row r="11" spans="1:53" ht="17.25" customHeight="1">
      <c r="A11" s="52" t="s">
        <v>8</v>
      </c>
      <c r="B11" s="42" t="s">
        <v>427</v>
      </c>
      <c r="C11" s="207"/>
      <c r="D11" s="154">
        <f>D12+D15+D18+D21+D25+D28+D34+D39+D43+D47+D50+D54+D57+D61+D64+D68+D72+D73+D74+D75+D76+D77+D80+D84+D85+D86+D87+D90+D91+D94+D95+D99+D100+D142+D103+D104+D105+D106+D107+D108+D109+D112+D113+D114+D115+D116+D117+D118+D121+D124+D137+D141</f>
        <v>1509498.0175240249</v>
      </c>
      <c r="E11" s="154">
        <f t="shared" ref="E11:V11" si="2">E12+E15+E18+E21+E25+E28+E34+E39+E43+E47+E50+E54+E57+E61+E64+E68+E72+E73+E74+E75+E76+E77+E80+E84+E85+E86+E87+E90+E91+E94+E95+E99+E100+E142+E103+E104+E105+E106+E107+E108+E109+E112+E113+E114+E115+E116+E117+E118+E121+E124+E137+E141</f>
        <v>1509498.0175240249</v>
      </c>
      <c r="F11" s="154">
        <f t="shared" si="2"/>
        <v>1509498.0175240249</v>
      </c>
      <c r="G11" s="154">
        <f t="shared" si="2"/>
        <v>372091</v>
      </c>
      <c r="H11" s="154">
        <f t="shared" si="2"/>
        <v>14839</v>
      </c>
      <c r="I11" s="154">
        <f t="shared" si="2"/>
        <v>482178</v>
      </c>
      <c r="J11" s="154">
        <f t="shared" si="2"/>
        <v>33761</v>
      </c>
      <c r="K11" s="154">
        <f t="shared" si="2"/>
        <v>15556</v>
      </c>
      <c r="L11" s="154">
        <f t="shared" si="2"/>
        <v>10077</v>
      </c>
      <c r="M11" s="154">
        <f t="shared" si="2"/>
        <v>5635</v>
      </c>
      <c r="N11" s="154">
        <f t="shared" si="2"/>
        <v>172929.01752402488</v>
      </c>
      <c r="O11" s="154">
        <f t="shared" si="2"/>
        <v>22747</v>
      </c>
      <c r="P11" s="154">
        <f t="shared" si="2"/>
        <v>90472.017524024879</v>
      </c>
      <c r="Q11" s="154">
        <f t="shared" si="2"/>
        <v>59710</v>
      </c>
      <c r="R11" s="154">
        <f t="shared" si="2"/>
        <v>318326</v>
      </c>
      <c r="S11" s="154">
        <f t="shared" si="2"/>
        <v>26707</v>
      </c>
      <c r="T11" s="154">
        <f t="shared" si="2"/>
        <v>57399</v>
      </c>
      <c r="U11" s="154">
        <f t="shared" si="2"/>
        <v>0</v>
      </c>
      <c r="V11" s="154">
        <f t="shared" si="2"/>
        <v>0</v>
      </c>
      <c r="AZ11" s="208"/>
      <c r="BA11" s="208"/>
    </row>
    <row r="12" spans="1:53" ht="17.25" customHeight="1">
      <c r="A12" s="191" t="s">
        <v>324</v>
      </c>
      <c r="B12" s="43" t="s">
        <v>429</v>
      </c>
      <c r="C12" s="209"/>
      <c r="D12" s="155">
        <f>D13+D14</f>
        <v>159904.01752402488</v>
      </c>
      <c r="E12" s="155">
        <f t="shared" ref="E12:E75" si="3">F12+U12+V12</f>
        <v>159904.01752402488</v>
      </c>
      <c r="F12" s="155">
        <f t="shared" ref="F12:V12" si="4">F13+F14</f>
        <v>159904.01752402488</v>
      </c>
      <c r="G12" s="155">
        <f t="shared" si="4"/>
        <v>0</v>
      </c>
      <c r="H12" s="155">
        <f t="shared" si="4"/>
        <v>0</v>
      </c>
      <c r="I12" s="155">
        <f t="shared" si="4"/>
        <v>0</v>
      </c>
      <c r="J12" s="155">
        <f t="shared" si="4"/>
        <v>0</v>
      </c>
      <c r="K12" s="155">
        <f t="shared" si="4"/>
        <v>0</v>
      </c>
      <c r="L12" s="155">
        <f t="shared" si="4"/>
        <v>0</v>
      </c>
      <c r="M12" s="155">
        <f t="shared" si="4"/>
        <v>0</v>
      </c>
      <c r="N12" s="155">
        <f t="shared" si="4"/>
        <v>90472.017524024879</v>
      </c>
      <c r="O12" s="155">
        <f t="shared" si="4"/>
        <v>0</v>
      </c>
      <c r="P12" s="155">
        <f t="shared" si="4"/>
        <v>90472.017524024879</v>
      </c>
      <c r="Q12" s="155">
        <f t="shared" si="4"/>
        <v>0</v>
      </c>
      <c r="R12" s="155">
        <f t="shared" si="4"/>
        <v>69432</v>
      </c>
      <c r="S12" s="155">
        <f t="shared" si="4"/>
        <v>0</v>
      </c>
      <c r="T12" s="155">
        <f t="shared" si="4"/>
        <v>0</v>
      </c>
      <c r="U12" s="155">
        <f t="shared" si="4"/>
        <v>0</v>
      </c>
      <c r="V12" s="155">
        <f t="shared" si="4"/>
        <v>0</v>
      </c>
      <c r="AZ12" s="210"/>
      <c r="BA12" s="210"/>
    </row>
    <row r="13" spans="1:53" ht="17.25" hidden="1" customHeight="1" outlineLevel="1">
      <c r="A13" s="191" t="s">
        <v>47</v>
      </c>
      <c r="B13" s="43" t="s">
        <v>430</v>
      </c>
      <c r="C13" s="209" t="s">
        <v>1107</v>
      </c>
      <c r="D13" s="155">
        <v>69432</v>
      </c>
      <c r="E13" s="155">
        <f t="shared" si="3"/>
        <v>69432</v>
      </c>
      <c r="F13" s="155">
        <f>G13+H13+AZ13+BA13+I13+J13+K13+L13+M13+N13+R13+S13+T13</f>
        <v>69432</v>
      </c>
      <c r="G13" s="155">
        <f>IF(C13="070",D13,0)</f>
        <v>0</v>
      </c>
      <c r="H13" s="155">
        <f>IF(C13="100",D13,0)</f>
        <v>0</v>
      </c>
      <c r="I13" s="155">
        <f>IF(C13="130",D13,0)</f>
        <v>0</v>
      </c>
      <c r="J13" s="155">
        <f>IF(C13="160",D13,0)</f>
        <v>0</v>
      </c>
      <c r="K13" s="155">
        <f>IF(C13="190",D13,0)</f>
        <v>0</v>
      </c>
      <c r="L13" s="155">
        <f>IF(C13="220",D13,0)</f>
        <v>0</v>
      </c>
      <c r="M13" s="155">
        <f>IF(C13="250",D13,0)</f>
        <v>0</v>
      </c>
      <c r="N13" s="155">
        <f>IF(C13="280",D13,0)</f>
        <v>0</v>
      </c>
      <c r="O13" s="155"/>
      <c r="P13" s="155"/>
      <c r="Q13" s="155"/>
      <c r="R13" s="155">
        <f>IF(C13="340",D13,0)</f>
        <v>69432</v>
      </c>
      <c r="S13" s="155">
        <f>IF(C13="370",D13,0)</f>
        <v>0</v>
      </c>
      <c r="T13" s="155">
        <f>IF(OR(C13="428",C13="933"),D13,0)</f>
        <v>0</v>
      </c>
      <c r="U13" s="155"/>
      <c r="V13" s="155"/>
      <c r="AZ13" s="210"/>
      <c r="BA13" s="210"/>
    </row>
    <row r="14" spans="1:53" ht="17.25" hidden="1" customHeight="1" outlineLevel="1">
      <c r="A14" s="191" t="s">
        <v>47</v>
      </c>
      <c r="B14" s="43" t="s">
        <v>943</v>
      </c>
      <c r="C14" s="209" t="s">
        <v>1108</v>
      </c>
      <c r="D14" s="155">
        <v>90472.017524024879</v>
      </c>
      <c r="E14" s="155">
        <f t="shared" si="3"/>
        <v>90472.017524024879</v>
      </c>
      <c r="F14" s="155">
        <f>G14+H14+AZ14+BA14+I14+J14+K14+L14+M14+N14+R14+S14+T14</f>
        <v>90472.017524024879</v>
      </c>
      <c r="G14" s="155">
        <f>IF(C14="070",D14,0)</f>
        <v>0</v>
      </c>
      <c r="H14" s="155">
        <f>IF(C14="100",D14,0)</f>
        <v>0</v>
      </c>
      <c r="I14" s="155">
        <f>IF(C14="130",D14,0)</f>
        <v>0</v>
      </c>
      <c r="J14" s="155">
        <f>IF(C14="160",D14,0)</f>
        <v>0</v>
      </c>
      <c r="K14" s="155">
        <f>IF(C14="190",D14,0)</f>
        <v>0</v>
      </c>
      <c r="L14" s="155">
        <f>IF(C14="220",D14,0)</f>
        <v>0</v>
      </c>
      <c r="M14" s="155">
        <f>IF(C14="250",D14,0)</f>
        <v>0</v>
      </c>
      <c r="N14" s="155">
        <f>IF(C14="280",D14,0)</f>
        <v>90472.017524024879</v>
      </c>
      <c r="O14" s="155"/>
      <c r="P14" s="155">
        <f>N14</f>
        <v>90472.017524024879</v>
      </c>
      <c r="Q14" s="155"/>
      <c r="R14" s="155">
        <f>IF(C14="340",D14,0)</f>
        <v>0</v>
      </c>
      <c r="S14" s="155">
        <f>IF(C14="370",D14,0)</f>
        <v>0</v>
      </c>
      <c r="T14" s="155">
        <f>IF(OR(C14="428",C14="933"),D14,0)</f>
        <v>0</v>
      </c>
      <c r="U14" s="155"/>
      <c r="V14" s="155"/>
      <c r="AZ14" s="210"/>
      <c r="BA14" s="210"/>
    </row>
    <row r="15" spans="1:53" ht="17.25" customHeight="1" collapsed="1">
      <c r="A15" s="48" t="s">
        <v>325</v>
      </c>
      <c r="B15" s="47" t="s">
        <v>431</v>
      </c>
      <c r="C15" s="211"/>
      <c r="D15" s="155">
        <f>D16+D17</f>
        <v>28053</v>
      </c>
      <c r="E15" s="155">
        <f t="shared" si="3"/>
        <v>28053</v>
      </c>
      <c r="F15" s="155">
        <f t="shared" ref="F15:V15" si="5">F16+F17</f>
        <v>28053</v>
      </c>
      <c r="G15" s="155">
        <f t="shared" si="5"/>
        <v>0</v>
      </c>
      <c r="H15" s="155">
        <f t="shared" si="5"/>
        <v>0</v>
      </c>
      <c r="I15" s="155">
        <f t="shared" si="5"/>
        <v>0</v>
      </c>
      <c r="J15" s="155">
        <f t="shared" si="5"/>
        <v>0</v>
      </c>
      <c r="K15" s="155">
        <f t="shared" si="5"/>
        <v>0</v>
      </c>
      <c r="L15" s="155">
        <f t="shared" si="5"/>
        <v>0</v>
      </c>
      <c r="M15" s="155">
        <f t="shared" si="5"/>
        <v>0</v>
      </c>
      <c r="N15" s="155">
        <f t="shared" si="5"/>
        <v>22747</v>
      </c>
      <c r="O15" s="155">
        <f t="shared" si="5"/>
        <v>22747</v>
      </c>
      <c r="P15" s="155">
        <f t="shared" si="5"/>
        <v>0</v>
      </c>
      <c r="Q15" s="155">
        <f t="shared" si="5"/>
        <v>0</v>
      </c>
      <c r="R15" s="155">
        <f t="shared" si="5"/>
        <v>5306</v>
      </c>
      <c r="S15" s="155">
        <f t="shared" si="5"/>
        <v>0</v>
      </c>
      <c r="T15" s="155">
        <f t="shared" si="5"/>
        <v>0</v>
      </c>
      <c r="U15" s="155">
        <f t="shared" si="5"/>
        <v>0</v>
      </c>
      <c r="V15" s="155">
        <f t="shared" si="5"/>
        <v>0</v>
      </c>
      <c r="AZ15" s="210"/>
      <c r="BA15" s="210"/>
    </row>
    <row r="16" spans="1:53" ht="17.25" hidden="1" customHeight="1" outlineLevel="1">
      <c r="A16" s="191" t="s">
        <v>47</v>
      </c>
      <c r="B16" s="43" t="s">
        <v>430</v>
      </c>
      <c r="C16" s="209" t="s">
        <v>1107</v>
      </c>
      <c r="D16" s="155">
        <v>5306</v>
      </c>
      <c r="E16" s="155">
        <f t="shared" si="3"/>
        <v>5306</v>
      </c>
      <c r="F16" s="155">
        <f>G16+H16+AZ16+BA16+I16+J16+K16+L16+M16+N16+R16+S16+T16</f>
        <v>5306</v>
      </c>
      <c r="G16" s="155">
        <f>IF(C16="070",D16,0)</f>
        <v>0</v>
      </c>
      <c r="H16" s="155">
        <f>IF(C16="100",D16,0)</f>
        <v>0</v>
      </c>
      <c r="I16" s="155">
        <f>IF(C16="130",D16,0)</f>
        <v>0</v>
      </c>
      <c r="J16" s="155">
        <f>IF(C16="160",D16,0)</f>
        <v>0</v>
      </c>
      <c r="K16" s="155">
        <f>IF(C16="190",D16,0)</f>
        <v>0</v>
      </c>
      <c r="L16" s="155">
        <f>IF(C16="220",D16,0)</f>
        <v>0</v>
      </c>
      <c r="M16" s="155">
        <f>IF(C16="250",D16,0)</f>
        <v>0</v>
      </c>
      <c r="N16" s="155">
        <f>IF(C16="280",D16,0)</f>
        <v>0</v>
      </c>
      <c r="O16" s="155"/>
      <c r="P16" s="155"/>
      <c r="Q16" s="155"/>
      <c r="R16" s="155">
        <f>IF(C16="340",D16,0)</f>
        <v>5306</v>
      </c>
      <c r="S16" s="155">
        <f>IF(C16="370",D16,0)</f>
        <v>0</v>
      </c>
      <c r="T16" s="155">
        <f>IF(OR(C16="428",C16="933"),D16,0)</f>
        <v>0</v>
      </c>
      <c r="U16" s="155"/>
      <c r="V16" s="155"/>
      <c r="AZ16" s="210"/>
      <c r="BA16" s="210"/>
    </row>
    <row r="17" spans="1:53" ht="17.25" hidden="1" customHeight="1" outlineLevel="1">
      <c r="A17" s="191" t="s">
        <v>47</v>
      </c>
      <c r="B17" s="43" t="s">
        <v>944</v>
      </c>
      <c r="C17" s="209" t="s">
        <v>1108</v>
      </c>
      <c r="D17" s="155">
        <v>22747</v>
      </c>
      <c r="E17" s="155">
        <f t="shared" si="3"/>
        <v>22747</v>
      </c>
      <c r="F17" s="155">
        <f>G17+H17+AZ17+BA17+I17+J17+K17+L17+M17+N17+R17+S17+T17</f>
        <v>22747</v>
      </c>
      <c r="G17" s="155">
        <f>IF(C17="070",D17,0)</f>
        <v>0</v>
      </c>
      <c r="H17" s="155">
        <f>IF(C17="100",D17,0)</f>
        <v>0</v>
      </c>
      <c r="I17" s="155">
        <f>IF(C17="130",D17,0)</f>
        <v>0</v>
      </c>
      <c r="J17" s="155">
        <f>IF(C17="160",D17,0)</f>
        <v>0</v>
      </c>
      <c r="K17" s="155">
        <f>IF(C17="190",D17,0)</f>
        <v>0</v>
      </c>
      <c r="L17" s="155">
        <f>IF(C17="220",D17,0)</f>
        <v>0</v>
      </c>
      <c r="M17" s="155">
        <f>IF(C17="250",D17,0)</f>
        <v>0</v>
      </c>
      <c r="N17" s="155">
        <f>IF(C17="280",D17,0)</f>
        <v>22747</v>
      </c>
      <c r="O17" s="155">
        <f>N17</f>
        <v>22747</v>
      </c>
      <c r="P17" s="155"/>
      <c r="Q17" s="155"/>
      <c r="R17" s="155">
        <f>IF(C17="340",D17,0)</f>
        <v>0</v>
      </c>
      <c r="S17" s="155">
        <f>IF(C17="370",D17,0)</f>
        <v>0</v>
      </c>
      <c r="T17" s="155">
        <f>IF(OR(C17="428",C17="933"),D17,0)</f>
        <v>0</v>
      </c>
      <c r="U17" s="155"/>
      <c r="V17" s="155"/>
      <c r="AZ17" s="210"/>
      <c r="BA17" s="210"/>
    </row>
    <row r="18" spans="1:53" ht="17.25" customHeight="1" collapsed="1">
      <c r="A18" s="48" t="s">
        <v>326</v>
      </c>
      <c r="B18" s="46" t="s">
        <v>432</v>
      </c>
      <c r="C18" s="209"/>
      <c r="D18" s="155">
        <f>D19+D20</f>
        <v>5651</v>
      </c>
      <c r="E18" s="155">
        <f t="shared" si="3"/>
        <v>5651</v>
      </c>
      <c r="F18" s="155">
        <f t="shared" ref="F18:V18" si="6">F19+F20</f>
        <v>5651</v>
      </c>
      <c r="G18" s="155">
        <f t="shared" si="6"/>
        <v>0</v>
      </c>
      <c r="H18" s="155">
        <f t="shared" si="6"/>
        <v>0</v>
      </c>
      <c r="I18" s="155">
        <f t="shared" si="6"/>
        <v>0</v>
      </c>
      <c r="J18" s="155">
        <f t="shared" si="6"/>
        <v>0</v>
      </c>
      <c r="K18" s="155">
        <f t="shared" si="6"/>
        <v>0</v>
      </c>
      <c r="L18" s="155">
        <f t="shared" si="6"/>
        <v>0</v>
      </c>
      <c r="M18" s="155">
        <f t="shared" si="6"/>
        <v>0</v>
      </c>
      <c r="N18" s="155">
        <f t="shared" si="6"/>
        <v>593</v>
      </c>
      <c r="O18" s="155">
        <f t="shared" si="6"/>
        <v>0</v>
      </c>
      <c r="P18" s="155">
        <f t="shared" si="6"/>
        <v>0</v>
      </c>
      <c r="Q18" s="155">
        <f t="shared" si="6"/>
        <v>593</v>
      </c>
      <c r="R18" s="155">
        <f t="shared" si="6"/>
        <v>5058</v>
      </c>
      <c r="S18" s="155">
        <f t="shared" si="6"/>
        <v>0</v>
      </c>
      <c r="T18" s="155">
        <f t="shared" si="6"/>
        <v>0</v>
      </c>
      <c r="U18" s="155">
        <f t="shared" si="6"/>
        <v>0</v>
      </c>
      <c r="V18" s="155">
        <f t="shared" si="6"/>
        <v>0</v>
      </c>
      <c r="AZ18" s="210"/>
      <c r="BA18" s="210"/>
    </row>
    <row r="19" spans="1:53" ht="17.25" hidden="1" customHeight="1" outlineLevel="1">
      <c r="A19" s="191" t="s">
        <v>47</v>
      </c>
      <c r="B19" s="43" t="s">
        <v>430</v>
      </c>
      <c r="C19" s="209" t="s">
        <v>1107</v>
      </c>
      <c r="D19" s="155">
        <v>5058</v>
      </c>
      <c r="E19" s="155">
        <f t="shared" si="3"/>
        <v>5058</v>
      </c>
      <c r="F19" s="155">
        <f>G19+H19+AZ19+BA19+I19+J19+K19+L19+M19+N19+R19+S19+T19</f>
        <v>5058</v>
      </c>
      <c r="G19" s="155">
        <f>IF(C19="070",D19,0)</f>
        <v>0</v>
      </c>
      <c r="H19" s="155">
        <f>IF(C19="100",D19,0)</f>
        <v>0</v>
      </c>
      <c r="I19" s="155">
        <f>IF(C19="130",D19,0)</f>
        <v>0</v>
      </c>
      <c r="J19" s="155">
        <f>IF(C19="160",D19,0)</f>
        <v>0</v>
      </c>
      <c r="K19" s="155">
        <f>IF(C19="190",D19,0)</f>
        <v>0</v>
      </c>
      <c r="L19" s="155">
        <f>IF(C19="220",D19,0)</f>
        <v>0</v>
      </c>
      <c r="M19" s="155">
        <f>IF(C19="250",D19,0)</f>
        <v>0</v>
      </c>
      <c r="N19" s="155">
        <f>IF(C19="280",D19,0)</f>
        <v>0</v>
      </c>
      <c r="O19" s="155"/>
      <c r="P19" s="155"/>
      <c r="Q19" s="155"/>
      <c r="R19" s="155">
        <f>IF(C19="340",D19,0)</f>
        <v>5058</v>
      </c>
      <c r="S19" s="155">
        <f>IF(C19="370",D19,0)</f>
        <v>0</v>
      </c>
      <c r="T19" s="155">
        <f>IF(OR(C19="428",C19="933"),D19,0)</f>
        <v>0</v>
      </c>
      <c r="U19" s="155"/>
      <c r="V19" s="155"/>
      <c r="AZ19" s="210"/>
      <c r="BA19" s="210"/>
    </row>
    <row r="20" spans="1:53" ht="17.25" hidden="1" customHeight="1" outlineLevel="1">
      <c r="A20" s="191" t="s">
        <v>47</v>
      </c>
      <c r="B20" s="43" t="s">
        <v>945</v>
      </c>
      <c r="C20" s="209" t="s">
        <v>1108</v>
      </c>
      <c r="D20" s="155">
        <v>593</v>
      </c>
      <c r="E20" s="155">
        <f t="shared" si="3"/>
        <v>593</v>
      </c>
      <c r="F20" s="155">
        <f>G20+H20+AZ20+BA20+I20+J20+K20+L20+M20+N20+R20+S20+T20</f>
        <v>593</v>
      </c>
      <c r="G20" s="155">
        <f>IF(C20="070",D20,0)</f>
        <v>0</v>
      </c>
      <c r="H20" s="155">
        <f>IF(C20="100",D20,0)</f>
        <v>0</v>
      </c>
      <c r="I20" s="155">
        <f>IF(C20="130",D20,0)</f>
        <v>0</v>
      </c>
      <c r="J20" s="155">
        <f>IF(C20="160",D20,0)</f>
        <v>0</v>
      </c>
      <c r="K20" s="155">
        <f>IF(C20="190",D20,0)</f>
        <v>0</v>
      </c>
      <c r="L20" s="155">
        <f>IF(C20="220",D20,0)</f>
        <v>0</v>
      </c>
      <c r="M20" s="155">
        <f>IF(C20="250",D20,0)</f>
        <v>0</v>
      </c>
      <c r="N20" s="155">
        <f>IF(C20="280",D20,0)</f>
        <v>593</v>
      </c>
      <c r="O20" s="155"/>
      <c r="P20" s="155"/>
      <c r="Q20" s="155">
        <f>N20</f>
        <v>593</v>
      </c>
      <c r="R20" s="155">
        <f>IF(C20="340",D20,0)</f>
        <v>0</v>
      </c>
      <c r="S20" s="155">
        <f>IF(C20="370",D20,0)</f>
        <v>0</v>
      </c>
      <c r="T20" s="155">
        <f>IF(OR(C20="428",C20="933"),D20,0)</f>
        <v>0</v>
      </c>
      <c r="U20" s="155"/>
      <c r="V20" s="155"/>
      <c r="AZ20" s="210"/>
      <c r="BA20" s="210"/>
    </row>
    <row r="21" spans="1:53" ht="30.75" customHeight="1" collapsed="1">
      <c r="A21" s="48" t="s">
        <v>328</v>
      </c>
      <c r="B21" s="46" t="s">
        <v>433</v>
      </c>
      <c r="C21" s="209"/>
      <c r="D21" s="155">
        <f>D22+D23+D24</f>
        <v>30856</v>
      </c>
      <c r="E21" s="155">
        <f t="shared" si="3"/>
        <v>30856</v>
      </c>
      <c r="F21" s="155">
        <f t="shared" ref="F21:V21" si="7">F22+F23+F24</f>
        <v>30856</v>
      </c>
      <c r="G21" s="155">
        <f t="shared" si="7"/>
        <v>0</v>
      </c>
      <c r="H21" s="155">
        <f t="shared" si="7"/>
        <v>0</v>
      </c>
      <c r="I21" s="155">
        <f t="shared" si="7"/>
        <v>0</v>
      </c>
      <c r="J21" s="155">
        <f t="shared" si="7"/>
        <v>0</v>
      </c>
      <c r="K21" s="155">
        <f t="shared" si="7"/>
        <v>0</v>
      </c>
      <c r="L21" s="155">
        <f t="shared" si="7"/>
        <v>0</v>
      </c>
      <c r="M21" s="155">
        <f t="shared" si="7"/>
        <v>3940</v>
      </c>
      <c r="N21" s="155">
        <f t="shared" si="7"/>
        <v>20357</v>
      </c>
      <c r="O21" s="155">
        <f t="shared" si="7"/>
        <v>0</v>
      </c>
      <c r="P21" s="155">
        <f t="shared" si="7"/>
        <v>0</v>
      </c>
      <c r="Q21" s="155">
        <f t="shared" si="7"/>
        <v>20357</v>
      </c>
      <c r="R21" s="155">
        <f t="shared" si="7"/>
        <v>6559</v>
      </c>
      <c r="S21" s="155">
        <f t="shared" si="7"/>
        <v>0</v>
      </c>
      <c r="T21" s="155">
        <f t="shared" si="7"/>
        <v>0</v>
      </c>
      <c r="U21" s="155">
        <f t="shared" si="7"/>
        <v>0</v>
      </c>
      <c r="V21" s="155">
        <f t="shared" si="7"/>
        <v>0</v>
      </c>
      <c r="AZ21" s="210"/>
      <c r="BA21" s="210"/>
    </row>
    <row r="22" spans="1:53" ht="17.25" hidden="1" customHeight="1" outlineLevel="1">
      <c r="A22" s="191" t="s">
        <v>47</v>
      </c>
      <c r="B22" s="43" t="s">
        <v>430</v>
      </c>
      <c r="C22" s="209" t="s">
        <v>1107</v>
      </c>
      <c r="D22" s="155">
        <v>6559</v>
      </c>
      <c r="E22" s="155">
        <f t="shared" si="3"/>
        <v>6559</v>
      </c>
      <c r="F22" s="155">
        <f>G22+H22+AZ22+BA22+I22+J22+K22+L22+M22+N22+R22+S22+T22</f>
        <v>6559</v>
      </c>
      <c r="G22" s="155">
        <f>IF(C22="070",D22,0)</f>
        <v>0</v>
      </c>
      <c r="H22" s="155">
        <f>IF(C22="100",D22,0)</f>
        <v>0</v>
      </c>
      <c r="I22" s="155">
        <f>IF(C22="130",D22,0)</f>
        <v>0</v>
      </c>
      <c r="J22" s="155">
        <f>IF(C22="160",D22,0)</f>
        <v>0</v>
      </c>
      <c r="K22" s="155">
        <f>IF(C22="190",D22,0)</f>
        <v>0</v>
      </c>
      <c r="L22" s="155">
        <f>IF(C22="220",D22,0)</f>
        <v>0</v>
      </c>
      <c r="M22" s="155">
        <f>IF(C22="250",D22,0)</f>
        <v>0</v>
      </c>
      <c r="N22" s="155">
        <f>IF(C22="280",D22,0)</f>
        <v>0</v>
      </c>
      <c r="O22" s="155"/>
      <c r="P22" s="155"/>
      <c r="Q22" s="155"/>
      <c r="R22" s="155">
        <f>IF(C22="340",D22,0)</f>
        <v>6559</v>
      </c>
      <c r="S22" s="155">
        <f>IF(C22="370",D22,0)</f>
        <v>0</v>
      </c>
      <c r="T22" s="155">
        <f>IF(OR(C22="428",C22="933"),D22,0)</f>
        <v>0</v>
      </c>
      <c r="U22" s="155"/>
      <c r="V22" s="155"/>
      <c r="AZ22" s="210"/>
      <c r="BA22" s="210"/>
    </row>
    <row r="23" spans="1:53" ht="17.25" hidden="1" customHeight="1" outlineLevel="1">
      <c r="A23" s="191" t="s">
        <v>47</v>
      </c>
      <c r="B23" s="43" t="s">
        <v>945</v>
      </c>
      <c r="C23" s="209" t="s">
        <v>1108</v>
      </c>
      <c r="D23" s="155">
        <v>20357</v>
      </c>
      <c r="E23" s="155">
        <f t="shared" si="3"/>
        <v>20357</v>
      </c>
      <c r="F23" s="155">
        <f>G23+H23+AZ23+BA23+I23+J23+K23+L23+M23+N23+R23+S23+T23</f>
        <v>20357</v>
      </c>
      <c r="G23" s="155">
        <f>IF(C23="070",D23,0)</f>
        <v>0</v>
      </c>
      <c r="H23" s="155">
        <f>IF(C23="100",D23,0)</f>
        <v>0</v>
      </c>
      <c r="I23" s="155">
        <f>IF(C23="130",D23,0)</f>
        <v>0</v>
      </c>
      <c r="J23" s="155">
        <f>IF(C23="160",D23,0)</f>
        <v>0</v>
      </c>
      <c r="K23" s="155">
        <f>IF(C23="190",D23,0)</f>
        <v>0</v>
      </c>
      <c r="L23" s="155">
        <f>IF(C23="220",D23,0)</f>
        <v>0</v>
      </c>
      <c r="M23" s="155">
        <f>IF(C23="250",D23,0)</f>
        <v>0</v>
      </c>
      <c r="N23" s="155">
        <f>IF(C23="280",D23,0)</f>
        <v>20357</v>
      </c>
      <c r="O23" s="155"/>
      <c r="P23" s="155"/>
      <c r="Q23" s="155">
        <f>N23</f>
        <v>20357</v>
      </c>
      <c r="R23" s="155">
        <f>IF(C23="340",D23,0)</f>
        <v>0</v>
      </c>
      <c r="S23" s="155">
        <f>IF(C23="370",D23,0)</f>
        <v>0</v>
      </c>
      <c r="T23" s="155">
        <f>IF(OR(C23="428",C23="933"),D23,0)</f>
        <v>0</v>
      </c>
      <c r="U23" s="155"/>
      <c r="V23" s="155"/>
      <c r="AZ23" s="210"/>
      <c r="BA23" s="210"/>
    </row>
    <row r="24" spans="1:53" ht="17.25" hidden="1" customHeight="1" outlineLevel="1">
      <c r="A24" s="191" t="s">
        <v>47</v>
      </c>
      <c r="B24" s="43" t="s">
        <v>946</v>
      </c>
      <c r="C24" s="197" t="s">
        <v>1109</v>
      </c>
      <c r="D24" s="155">
        <v>3940</v>
      </c>
      <c r="E24" s="155">
        <f t="shared" si="3"/>
        <v>3940</v>
      </c>
      <c r="F24" s="155">
        <f>G24+H24+AZ24+BA24+I24+J24+K24+L24+M24+N24+R24+S24+T24</f>
        <v>3940</v>
      </c>
      <c r="G24" s="155">
        <f>IF(C24="070",D24,0)</f>
        <v>0</v>
      </c>
      <c r="H24" s="155">
        <f>IF(C24="100",D24,0)</f>
        <v>0</v>
      </c>
      <c r="I24" s="155">
        <f>IF(C24="130",D24,0)</f>
        <v>0</v>
      </c>
      <c r="J24" s="155">
        <f>IF(C24="160",D24,0)</f>
        <v>0</v>
      </c>
      <c r="K24" s="155">
        <f>IF(C24="190",D24,0)</f>
        <v>0</v>
      </c>
      <c r="L24" s="155">
        <f>IF(C24="220",D24,0)</f>
        <v>0</v>
      </c>
      <c r="M24" s="155">
        <f>IF(C24="250",D24,0)</f>
        <v>3940</v>
      </c>
      <c r="N24" s="155">
        <f>IF(C24="280",D24,0)</f>
        <v>0</v>
      </c>
      <c r="O24" s="155"/>
      <c r="P24" s="155"/>
      <c r="Q24" s="155"/>
      <c r="R24" s="155">
        <f>IF(C24="340",D24,0)</f>
        <v>0</v>
      </c>
      <c r="S24" s="155">
        <f>IF(C24="370",D24,0)</f>
        <v>0</v>
      </c>
      <c r="T24" s="155">
        <f>IF(OR(C24="428",C24="933"),D24,0)</f>
        <v>0</v>
      </c>
      <c r="U24" s="155"/>
      <c r="V24" s="155"/>
      <c r="AZ24" s="210"/>
      <c r="BA24" s="210"/>
    </row>
    <row r="25" spans="1:53" ht="17.25" customHeight="1" collapsed="1">
      <c r="A25" s="48" t="s">
        <v>329</v>
      </c>
      <c r="B25" s="43" t="s">
        <v>434</v>
      </c>
      <c r="C25" s="209"/>
      <c r="D25" s="155">
        <f>D26+D27</f>
        <v>8845</v>
      </c>
      <c r="E25" s="155">
        <f t="shared" si="3"/>
        <v>8845</v>
      </c>
      <c r="F25" s="155">
        <f t="shared" ref="F25:V25" si="8">F26+F27</f>
        <v>8845</v>
      </c>
      <c r="G25" s="155">
        <f t="shared" si="8"/>
        <v>0</v>
      </c>
      <c r="H25" s="155">
        <f t="shared" si="8"/>
        <v>0</v>
      </c>
      <c r="I25" s="155">
        <f t="shared" si="8"/>
        <v>0</v>
      </c>
      <c r="J25" s="155">
        <f t="shared" si="8"/>
        <v>0</v>
      </c>
      <c r="K25" s="155">
        <f t="shared" si="8"/>
        <v>0</v>
      </c>
      <c r="L25" s="155">
        <f t="shared" si="8"/>
        <v>0</v>
      </c>
      <c r="M25" s="155">
        <f t="shared" si="8"/>
        <v>0</v>
      </c>
      <c r="N25" s="155">
        <f t="shared" si="8"/>
        <v>3537</v>
      </c>
      <c r="O25" s="155">
        <f t="shared" si="8"/>
        <v>0</v>
      </c>
      <c r="P25" s="155">
        <f t="shared" si="8"/>
        <v>0</v>
      </c>
      <c r="Q25" s="155">
        <f t="shared" si="8"/>
        <v>3537</v>
      </c>
      <c r="R25" s="155">
        <f t="shared" si="8"/>
        <v>5308</v>
      </c>
      <c r="S25" s="155">
        <f t="shared" si="8"/>
        <v>0</v>
      </c>
      <c r="T25" s="155">
        <f t="shared" si="8"/>
        <v>0</v>
      </c>
      <c r="U25" s="155">
        <f t="shared" si="8"/>
        <v>0</v>
      </c>
      <c r="V25" s="155">
        <f t="shared" si="8"/>
        <v>0</v>
      </c>
      <c r="AZ25" s="210"/>
      <c r="BA25" s="210"/>
    </row>
    <row r="26" spans="1:53" ht="17.25" hidden="1" customHeight="1" outlineLevel="1">
      <c r="A26" s="191" t="s">
        <v>47</v>
      </c>
      <c r="B26" s="43" t="s">
        <v>430</v>
      </c>
      <c r="C26" s="209" t="s">
        <v>1107</v>
      </c>
      <c r="D26" s="155">
        <v>5308</v>
      </c>
      <c r="E26" s="155">
        <f t="shared" si="3"/>
        <v>5308</v>
      </c>
      <c r="F26" s="155">
        <f>G26+H26+AZ26+BA26+I26+J26+K26+L26+M26+N26+R26+S26+T26</f>
        <v>5308</v>
      </c>
      <c r="G26" s="155">
        <f>IF(C26="070",D26,0)</f>
        <v>0</v>
      </c>
      <c r="H26" s="155">
        <f>IF(C26="100",D26,0)</f>
        <v>0</v>
      </c>
      <c r="I26" s="155">
        <f>IF(C26="130",D26,0)</f>
        <v>0</v>
      </c>
      <c r="J26" s="155">
        <f>IF(C26="160",D26,0)</f>
        <v>0</v>
      </c>
      <c r="K26" s="155">
        <f>IF(C26="190",D26,0)</f>
        <v>0</v>
      </c>
      <c r="L26" s="155">
        <f>IF(C26="220",D26,0)</f>
        <v>0</v>
      </c>
      <c r="M26" s="155">
        <f>IF(C26="250",D26,0)</f>
        <v>0</v>
      </c>
      <c r="N26" s="155">
        <f>IF(C26="280",D26,0)</f>
        <v>0</v>
      </c>
      <c r="O26" s="155"/>
      <c r="P26" s="155"/>
      <c r="Q26" s="155"/>
      <c r="R26" s="155">
        <f>IF(C26="340",D26,0)</f>
        <v>5308</v>
      </c>
      <c r="S26" s="155">
        <f>IF(C26="370",D26,0)</f>
        <v>0</v>
      </c>
      <c r="T26" s="155">
        <f>IF(OR(C26="428",C26="933"),D26,0)</f>
        <v>0</v>
      </c>
      <c r="U26" s="155"/>
      <c r="V26" s="155"/>
      <c r="AZ26" s="210"/>
      <c r="BA26" s="210"/>
    </row>
    <row r="27" spans="1:53" ht="17.25" hidden="1" customHeight="1" outlineLevel="1">
      <c r="A27" s="191" t="s">
        <v>47</v>
      </c>
      <c r="B27" s="43" t="s">
        <v>945</v>
      </c>
      <c r="C27" s="209" t="s">
        <v>1108</v>
      </c>
      <c r="D27" s="155">
        <v>3537</v>
      </c>
      <c r="E27" s="155">
        <f t="shared" si="3"/>
        <v>3537</v>
      </c>
      <c r="F27" s="155">
        <f>G27+H27+AZ27+BA27+I27+J27+K27+L27+M27+N27+R27+S27+T27</f>
        <v>3537</v>
      </c>
      <c r="G27" s="155">
        <f>IF(C27="070",D27,0)</f>
        <v>0</v>
      </c>
      <c r="H27" s="155">
        <f>IF(C27="100",D27,0)</f>
        <v>0</v>
      </c>
      <c r="I27" s="155">
        <f>IF(C27="130",D27,0)</f>
        <v>0</v>
      </c>
      <c r="J27" s="155">
        <f>IF(C27="160",D27,0)</f>
        <v>0</v>
      </c>
      <c r="K27" s="155">
        <f>IF(C27="190",D27,0)</f>
        <v>0</v>
      </c>
      <c r="L27" s="155">
        <f>IF(C27="220",D27,0)</f>
        <v>0</v>
      </c>
      <c r="M27" s="155">
        <f>IF(C27="250",D27,0)</f>
        <v>0</v>
      </c>
      <c r="N27" s="155">
        <f>IF(C27="280",D27,0)</f>
        <v>3537</v>
      </c>
      <c r="O27" s="155"/>
      <c r="P27" s="155"/>
      <c r="Q27" s="155">
        <f>N27</f>
        <v>3537</v>
      </c>
      <c r="R27" s="155">
        <f>IF(C27="340",D27,0)</f>
        <v>0</v>
      </c>
      <c r="S27" s="155">
        <f>IF(C27="370",D27,0)</f>
        <v>0</v>
      </c>
      <c r="T27" s="155">
        <f>IF(OR(C27="428",C27="933"),D27,0)</f>
        <v>0</v>
      </c>
      <c r="U27" s="155"/>
      <c r="V27" s="155"/>
      <c r="AZ27" s="210"/>
      <c r="BA27" s="210"/>
    </row>
    <row r="28" spans="1:53" ht="17.25" customHeight="1" collapsed="1">
      <c r="A28" s="48" t="s">
        <v>435</v>
      </c>
      <c r="B28" s="46" t="s">
        <v>436</v>
      </c>
      <c r="C28" s="209"/>
      <c r="D28" s="155">
        <f>D29+D32+D33</f>
        <v>346306.7</v>
      </c>
      <c r="E28" s="155">
        <f t="shared" si="3"/>
        <v>346306.7</v>
      </c>
      <c r="F28" s="155">
        <f t="shared" ref="F28:V28" si="9">F29+F32+F33</f>
        <v>346306.7</v>
      </c>
      <c r="G28" s="155">
        <f t="shared" si="9"/>
        <v>338981.7</v>
      </c>
      <c r="H28" s="155">
        <f t="shared" si="9"/>
        <v>0</v>
      </c>
      <c r="I28" s="155">
        <f t="shared" si="9"/>
        <v>0</v>
      </c>
      <c r="J28" s="155">
        <f t="shared" si="9"/>
        <v>0</v>
      </c>
      <c r="K28" s="155">
        <f t="shared" si="9"/>
        <v>0</v>
      </c>
      <c r="L28" s="155">
        <f t="shared" si="9"/>
        <v>0</v>
      </c>
      <c r="M28" s="155">
        <f t="shared" si="9"/>
        <v>0</v>
      </c>
      <c r="N28" s="155">
        <f t="shared" si="9"/>
        <v>0</v>
      </c>
      <c r="O28" s="155">
        <f t="shared" si="9"/>
        <v>0</v>
      </c>
      <c r="P28" s="155">
        <f t="shared" si="9"/>
        <v>0</v>
      </c>
      <c r="Q28" s="155">
        <f t="shared" si="9"/>
        <v>0</v>
      </c>
      <c r="R28" s="155">
        <f t="shared" si="9"/>
        <v>7325</v>
      </c>
      <c r="S28" s="155">
        <f t="shared" si="9"/>
        <v>0</v>
      </c>
      <c r="T28" s="155">
        <f t="shared" si="9"/>
        <v>0</v>
      </c>
      <c r="U28" s="155">
        <f t="shared" si="9"/>
        <v>0</v>
      </c>
      <c r="V28" s="155">
        <f t="shared" si="9"/>
        <v>0</v>
      </c>
      <c r="AZ28" s="210"/>
      <c r="BA28" s="210"/>
    </row>
    <row r="29" spans="1:53" ht="17.25" hidden="1" customHeight="1" outlineLevel="1">
      <c r="A29" s="44" t="s">
        <v>167</v>
      </c>
      <c r="B29" s="46" t="s">
        <v>437</v>
      </c>
      <c r="C29" s="209"/>
      <c r="D29" s="155">
        <f>D30+D31</f>
        <v>321855</v>
      </c>
      <c r="E29" s="155">
        <f t="shared" si="3"/>
        <v>321855</v>
      </c>
      <c r="F29" s="155">
        <f t="shared" ref="F29:V29" si="10">F30+F31</f>
        <v>321855</v>
      </c>
      <c r="G29" s="155">
        <f t="shared" si="10"/>
        <v>314530</v>
      </c>
      <c r="H29" s="155">
        <f t="shared" si="10"/>
        <v>0</v>
      </c>
      <c r="I29" s="155">
        <f t="shared" si="10"/>
        <v>0</v>
      </c>
      <c r="J29" s="155">
        <f t="shared" si="10"/>
        <v>0</v>
      </c>
      <c r="K29" s="155">
        <f t="shared" si="10"/>
        <v>0</v>
      </c>
      <c r="L29" s="155">
        <f t="shared" si="10"/>
        <v>0</v>
      </c>
      <c r="M29" s="155">
        <f t="shared" si="10"/>
        <v>0</v>
      </c>
      <c r="N29" s="155">
        <f t="shared" si="10"/>
        <v>0</v>
      </c>
      <c r="O29" s="155">
        <f t="shared" si="10"/>
        <v>0</v>
      </c>
      <c r="P29" s="155">
        <f t="shared" si="10"/>
        <v>0</v>
      </c>
      <c r="Q29" s="155">
        <f t="shared" si="10"/>
        <v>0</v>
      </c>
      <c r="R29" s="155">
        <f t="shared" si="10"/>
        <v>7325</v>
      </c>
      <c r="S29" s="155">
        <f t="shared" si="10"/>
        <v>0</v>
      </c>
      <c r="T29" s="155">
        <f t="shared" si="10"/>
        <v>0</v>
      </c>
      <c r="U29" s="155">
        <f t="shared" si="10"/>
        <v>0</v>
      </c>
      <c r="V29" s="155">
        <f t="shared" si="10"/>
        <v>0</v>
      </c>
      <c r="AZ29" s="210"/>
      <c r="BA29" s="210"/>
    </row>
    <row r="30" spans="1:53" ht="17.25" hidden="1" customHeight="1" outlineLevel="1">
      <c r="A30" s="191" t="s">
        <v>47</v>
      </c>
      <c r="B30" s="43" t="s">
        <v>430</v>
      </c>
      <c r="C30" s="209" t="s">
        <v>1107</v>
      </c>
      <c r="D30" s="155">
        <v>7325</v>
      </c>
      <c r="E30" s="155">
        <f t="shared" si="3"/>
        <v>7325</v>
      </c>
      <c r="F30" s="155">
        <f>G30+H30+AZ30+BA30+I30+J30+K30+L30+M30+N30+R30+S30+T30</f>
        <v>7325</v>
      </c>
      <c r="G30" s="155">
        <f>IF(C30="070",D30,0)</f>
        <v>0</v>
      </c>
      <c r="H30" s="155">
        <f>IF(C30="100",D30,0)</f>
        <v>0</v>
      </c>
      <c r="I30" s="155">
        <f>IF(C30="130",D30,0)</f>
        <v>0</v>
      </c>
      <c r="J30" s="155">
        <f>IF(C30="160",D30,0)</f>
        <v>0</v>
      </c>
      <c r="K30" s="155">
        <f>IF(C30="190",D30,0)</f>
        <v>0</v>
      </c>
      <c r="L30" s="155">
        <f>IF(C30="220",D30,0)</f>
        <v>0</v>
      </c>
      <c r="M30" s="155">
        <f>IF(C30="250",D30,0)</f>
        <v>0</v>
      </c>
      <c r="N30" s="155">
        <f>IF(C30="280",D30,0)</f>
        <v>0</v>
      </c>
      <c r="O30" s="155"/>
      <c r="P30" s="155"/>
      <c r="Q30" s="155"/>
      <c r="R30" s="155">
        <f>IF(C30="340",D30,0)</f>
        <v>7325</v>
      </c>
      <c r="S30" s="155">
        <f>IF(C30="370",D30,0)</f>
        <v>0</v>
      </c>
      <c r="T30" s="155">
        <f>IF(OR(C30="428",C30="933"),D30,0)</f>
        <v>0</v>
      </c>
      <c r="U30" s="155"/>
      <c r="V30" s="155"/>
      <c r="AZ30" s="210"/>
      <c r="BA30" s="210"/>
    </row>
    <row r="31" spans="1:53" ht="17.25" hidden="1" customHeight="1" outlineLevel="1">
      <c r="A31" s="191" t="s">
        <v>47</v>
      </c>
      <c r="B31" s="192" t="s">
        <v>947</v>
      </c>
      <c r="C31" s="191" t="s">
        <v>1110</v>
      </c>
      <c r="D31" s="155">
        <v>314530</v>
      </c>
      <c r="E31" s="155">
        <f t="shared" si="3"/>
        <v>314530</v>
      </c>
      <c r="F31" s="155">
        <f>G31+H31+AZ31+BA31+I31+J31+K31+L31+M31+N31+R31+S31+T31</f>
        <v>314530</v>
      </c>
      <c r="G31" s="155">
        <f>IF(C31="070",D31,0)</f>
        <v>314530</v>
      </c>
      <c r="H31" s="155">
        <f>IF(C31="100",D31,0)</f>
        <v>0</v>
      </c>
      <c r="I31" s="155">
        <f>IF(C31="130",D31,0)</f>
        <v>0</v>
      </c>
      <c r="J31" s="155">
        <f>IF(C31="160",D31,0)</f>
        <v>0</v>
      </c>
      <c r="K31" s="155">
        <f>IF(C31="190",D31,0)</f>
        <v>0</v>
      </c>
      <c r="L31" s="155">
        <f>IF(C31="220",D31,0)</f>
        <v>0</v>
      </c>
      <c r="M31" s="155">
        <f>IF(C31="250",D31,0)</f>
        <v>0</v>
      </c>
      <c r="N31" s="155">
        <f>IF(C31="280",D31,0)</f>
        <v>0</v>
      </c>
      <c r="O31" s="155"/>
      <c r="P31" s="155"/>
      <c r="Q31" s="155"/>
      <c r="R31" s="155">
        <f>IF(C31="340",D31,0)</f>
        <v>0</v>
      </c>
      <c r="S31" s="155">
        <f>IF(C31="370",D31,0)</f>
        <v>0</v>
      </c>
      <c r="T31" s="155">
        <f>IF(OR(C31="428",C31="933"),D31,0)</f>
        <v>0</v>
      </c>
      <c r="U31" s="155"/>
      <c r="V31" s="155"/>
      <c r="AZ31" s="210"/>
      <c r="BA31" s="210"/>
    </row>
    <row r="32" spans="1:53" ht="24.75" hidden="1" customHeight="1" outlineLevel="1" collapsed="1">
      <c r="A32" s="44" t="s">
        <v>168</v>
      </c>
      <c r="B32" s="46" t="s">
        <v>948</v>
      </c>
      <c r="C32" s="209" t="s">
        <v>1110</v>
      </c>
      <c r="D32" s="155">
        <v>21791.350000000035</v>
      </c>
      <c r="E32" s="155">
        <f t="shared" si="3"/>
        <v>21791.350000000035</v>
      </c>
      <c r="F32" s="155">
        <f>G32+H32+AZ32+BA32+I32+J32+K32+L32+M32+N32+R32+S32+T32</f>
        <v>21791.350000000035</v>
      </c>
      <c r="G32" s="155">
        <f>IF(C32="070",D32,0)</f>
        <v>21791.350000000035</v>
      </c>
      <c r="H32" s="155">
        <f>IF(C32="100",D32,0)</f>
        <v>0</v>
      </c>
      <c r="I32" s="155">
        <f>IF(C32="130",D32,0)</f>
        <v>0</v>
      </c>
      <c r="J32" s="155">
        <f>IF(C32="160",D32,0)</f>
        <v>0</v>
      </c>
      <c r="K32" s="155">
        <f>IF(C32="190",D32,0)</f>
        <v>0</v>
      </c>
      <c r="L32" s="155">
        <f>IF(C32="220",D32,0)</f>
        <v>0</v>
      </c>
      <c r="M32" s="155">
        <f>IF(C32="250",D32,0)</f>
        <v>0</v>
      </c>
      <c r="N32" s="155">
        <f>IF(C32="280",D32,0)</f>
        <v>0</v>
      </c>
      <c r="O32" s="155"/>
      <c r="P32" s="155"/>
      <c r="Q32" s="155"/>
      <c r="R32" s="155">
        <f>IF(C32="340",D32,0)</f>
        <v>0</v>
      </c>
      <c r="S32" s="155">
        <f>IF(C32="370",D32,0)</f>
        <v>0</v>
      </c>
      <c r="T32" s="155">
        <f>IF(OR(C32="428",C32="933"),D32,0)</f>
        <v>0</v>
      </c>
      <c r="U32" s="155"/>
      <c r="V32" s="155"/>
      <c r="AZ32" s="210"/>
      <c r="BA32" s="210"/>
    </row>
    <row r="33" spans="1:53" ht="27.75" hidden="1" customHeight="1" outlineLevel="1">
      <c r="A33" s="44" t="s">
        <v>247</v>
      </c>
      <c r="B33" s="46" t="s">
        <v>949</v>
      </c>
      <c r="C33" s="191" t="s">
        <v>1110</v>
      </c>
      <c r="D33" s="155">
        <v>2660.35</v>
      </c>
      <c r="E33" s="155">
        <f t="shared" si="3"/>
        <v>2660.35</v>
      </c>
      <c r="F33" s="155">
        <f>G33+H33+AZ33+BA33+I33+J33+K33+L33+M33+N33+R33+S33+T33</f>
        <v>2660.35</v>
      </c>
      <c r="G33" s="155">
        <f>IF(C33="070",D33,0)</f>
        <v>2660.35</v>
      </c>
      <c r="H33" s="155">
        <f>IF(C33="100",D33,0)</f>
        <v>0</v>
      </c>
      <c r="I33" s="155">
        <f>IF(C33="130",D33,0)</f>
        <v>0</v>
      </c>
      <c r="J33" s="155">
        <f>IF(C33="160",D33,0)</f>
        <v>0</v>
      </c>
      <c r="K33" s="155">
        <f>IF(C33="190",D33,0)</f>
        <v>0</v>
      </c>
      <c r="L33" s="155">
        <f>IF(C33="220",D33,0)</f>
        <v>0</v>
      </c>
      <c r="M33" s="155">
        <f>IF(C33="250",D33,0)</f>
        <v>0</v>
      </c>
      <c r="N33" s="155">
        <f>IF(C33="280",D33,0)</f>
        <v>0</v>
      </c>
      <c r="O33" s="155"/>
      <c r="P33" s="155"/>
      <c r="Q33" s="155"/>
      <c r="R33" s="155">
        <f>IF(C33="340",D33,0)</f>
        <v>0</v>
      </c>
      <c r="S33" s="155">
        <f>IF(C33="370",D33,0)</f>
        <v>0</v>
      </c>
      <c r="T33" s="155">
        <f>IF(OR(C33="428",C33="933"),D33,0)</f>
        <v>0</v>
      </c>
      <c r="U33" s="155"/>
      <c r="V33" s="155"/>
      <c r="AZ33" s="210"/>
      <c r="BA33" s="210"/>
    </row>
    <row r="34" spans="1:53" ht="17.25" customHeight="1" collapsed="1">
      <c r="A34" s="48" t="s">
        <v>438</v>
      </c>
      <c r="B34" s="46" t="s">
        <v>402</v>
      </c>
      <c r="C34" s="209"/>
      <c r="D34" s="155">
        <f>D35+D36+D38+D37</f>
        <v>306519</v>
      </c>
      <c r="E34" s="155">
        <f t="shared" si="3"/>
        <v>306519</v>
      </c>
      <c r="F34" s="155">
        <f t="shared" ref="F34:V34" si="11">F35+F36+F38+F37</f>
        <v>306519</v>
      </c>
      <c r="G34" s="155">
        <f t="shared" si="11"/>
        <v>1880</v>
      </c>
      <c r="H34" s="155">
        <f t="shared" si="11"/>
        <v>0</v>
      </c>
      <c r="I34" s="155">
        <f t="shared" si="11"/>
        <v>293057</v>
      </c>
      <c r="J34" s="155">
        <f t="shared" si="11"/>
        <v>0</v>
      </c>
      <c r="K34" s="155">
        <f t="shared" si="11"/>
        <v>0</v>
      </c>
      <c r="L34" s="155">
        <f t="shared" si="11"/>
        <v>0</v>
      </c>
      <c r="M34" s="155">
        <f t="shared" si="11"/>
        <v>0</v>
      </c>
      <c r="N34" s="155">
        <f t="shared" si="11"/>
        <v>0</v>
      </c>
      <c r="O34" s="155">
        <f t="shared" si="11"/>
        <v>0</v>
      </c>
      <c r="P34" s="155">
        <f t="shared" si="11"/>
        <v>0</v>
      </c>
      <c r="Q34" s="155">
        <f t="shared" si="11"/>
        <v>0</v>
      </c>
      <c r="R34" s="155">
        <f t="shared" si="11"/>
        <v>8510</v>
      </c>
      <c r="S34" s="155">
        <f t="shared" si="11"/>
        <v>3072</v>
      </c>
      <c r="T34" s="155">
        <f t="shared" si="11"/>
        <v>0</v>
      </c>
      <c r="U34" s="155">
        <f t="shared" si="11"/>
        <v>0</v>
      </c>
      <c r="V34" s="155">
        <f t="shared" si="11"/>
        <v>0</v>
      </c>
      <c r="AZ34" s="210"/>
      <c r="BA34" s="210"/>
    </row>
    <row r="35" spans="1:53" ht="17.25" hidden="1" customHeight="1" outlineLevel="1">
      <c r="A35" s="191" t="s">
        <v>47</v>
      </c>
      <c r="B35" s="43" t="s">
        <v>430</v>
      </c>
      <c r="C35" s="209" t="s">
        <v>1107</v>
      </c>
      <c r="D35" s="155">
        <v>8510</v>
      </c>
      <c r="E35" s="155">
        <f t="shared" si="3"/>
        <v>8510</v>
      </c>
      <c r="F35" s="155">
        <f>G35+H35+AZ35+BA35+I35+J35+K35+L35+M35+N35+R35+S35+T35</f>
        <v>8510</v>
      </c>
      <c r="G35" s="155">
        <f>IF(C35="070",D35,0)</f>
        <v>0</v>
      </c>
      <c r="H35" s="155">
        <f>IF(C35="100",D35,0)</f>
        <v>0</v>
      </c>
      <c r="I35" s="155">
        <f>IF(C35="130",D35,0)</f>
        <v>0</v>
      </c>
      <c r="J35" s="155">
        <f>IF(C35="160",D35,0)</f>
        <v>0</v>
      </c>
      <c r="K35" s="155">
        <f>IF(C35="190",D35,0)</f>
        <v>0</v>
      </c>
      <c r="L35" s="155">
        <f>IF(C35="220",D35,0)</f>
        <v>0</v>
      </c>
      <c r="M35" s="155">
        <f>IF(C35="250",D35,0)</f>
        <v>0</v>
      </c>
      <c r="N35" s="155">
        <f>IF(C35="280",D35,0)</f>
        <v>0</v>
      </c>
      <c r="O35" s="155"/>
      <c r="P35" s="155"/>
      <c r="Q35" s="155"/>
      <c r="R35" s="155">
        <f>IF(C35="340",D35,0)</f>
        <v>8510</v>
      </c>
      <c r="S35" s="155">
        <f>IF(C35="370",D35,0)</f>
        <v>0</v>
      </c>
      <c r="T35" s="155">
        <f>IF(OR(C35="428",C35="933"),D35,0)</f>
        <v>0</v>
      </c>
      <c r="U35" s="155"/>
      <c r="V35" s="155"/>
      <c r="AZ35" s="210"/>
      <c r="BA35" s="210"/>
    </row>
    <row r="36" spans="1:53" ht="17.25" hidden="1" customHeight="1" outlineLevel="1">
      <c r="A36" s="191" t="s">
        <v>47</v>
      </c>
      <c r="B36" s="43" t="s">
        <v>950</v>
      </c>
      <c r="C36" s="209" t="s">
        <v>1111</v>
      </c>
      <c r="D36" s="155">
        <v>293057</v>
      </c>
      <c r="E36" s="155">
        <f t="shared" si="3"/>
        <v>293057</v>
      </c>
      <c r="F36" s="155">
        <f>G36+H36+AZ36+BA36+I36+J36+K36+L36+M36+N36+R36+S36+T36</f>
        <v>293057</v>
      </c>
      <c r="G36" s="155">
        <f>IF(C36="070",D36,0)</f>
        <v>0</v>
      </c>
      <c r="H36" s="155">
        <f>IF(C36="100",D36,0)</f>
        <v>0</v>
      </c>
      <c r="I36" s="155">
        <f>IF(C36="130",D36,0)</f>
        <v>293057</v>
      </c>
      <c r="J36" s="155">
        <f>IF(C36="160",D36,0)</f>
        <v>0</v>
      </c>
      <c r="K36" s="155">
        <f>IF(C36="190",D36,0)</f>
        <v>0</v>
      </c>
      <c r="L36" s="155">
        <f>IF(C36="220",D36,0)</f>
        <v>0</v>
      </c>
      <c r="M36" s="155">
        <f>IF(C36="250",D36,0)</f>
        <v>0</v>
      </c>
      <c r="N36" s="155">
        <f>IF(C36="280",D36,0)</f>
        <v>0</v>
      </c>
      <c r="O36" s="155"/>
      <c r="P36" s="155"/>
      <c r="Q36" s="155"/>
      <c r="R36" s="155">
        <f>IF(C36="340",D36,0)</f>
        <v>0</v>
      </c>
      <c r="S36" s="155">
        <f>IF(C36="370",D36,0)</f>
        <v>0</v>
      </c>
      <c r="T36" s="155">
        <f>IF(OR(C36="428",C36="933"),D36,0)</f>
        <v>0</v>
      </c>
      <c r="U36" s="155"/>
      <c r="V36" s="155"/>
      <c r="AZ36" s="210"/>
      <c r="BA36" s="210"/>
    </row>
    <row r="37" spans="1:53" ht="17.25" hidden="1" customHeight="1" outlineLevel="1">
      <c r="A37" s="191" t="s">
        <v>47</v>
      </c>
      <c r="B37" s="43" t="s">
        <v>123</v>
      </c>
      <c r="C37" s="209" t="s">
        <v>1112</v>
      </c>
      <c r="D37" s="155">
        <v>3072</v>
      </c>
      <c r="E37" s="155">
        <f t="shared" si="3"/>
        <v>3072</v>
      </c>
      <c r="F37" s="155">
        <f>G37+H37+AZ37+BA37+I37+J37+K37+L37+M37+N37+R37+S37+T37</f>
        <v>3072</v>
      </c>
      <c r="G37" s="155">
        <f>IF(C37="070",D37,0)</f>
        <v>0</v>
      </c>
      <c r="H37" s="155">
        <f>IF(C37="100",D37,0)</f>
        <v>0</v>
      </c>
      <c r="I37" s="155">
        <f>IF(C37="130",D37,0)</f>
        <v>0</v>
      </c>
      <c r="J37" s="155">
        <f>IF(C37="160",D37,0)</f>
        <v>0</v>
      </c>
      <c r="K37" s="155">
        <f>IF(C37="190",D37,0)</f>
        <v>0</v>
      </c>
      <c r="L37" s="155">
        <f>IF(C37="220",D37,0)</f>
        <v>0</v>
      </c>
      <c r="M37" s="155">
        <f>IF(C37="250",D37,0)</f>
        <v>0</v>
      </c>
      <c r="N37" s="155">
        <f>IF(C37="280",D37,0)</f>
        <v>0</v>
      </c>
      <c r="O37" s="155"/>
      <c r="P37" s="155"/>
      <c r="Q37" s="155"/>
      <c r="R37" s="155">
        <f>IF(C37="340",D37,0)</f>
        <v>0</v>
      </c>
      <c r="S37" s="155">
        <f>IF(C37="370",D37,0)</f>
        <v>3072</v>
      </c>
      <c r="T37" s="155">
        <f>IF(OR(C37="428",C37="933"),D37,0)</f>
        <v>0</v>
      </c>
      <c r="U37" s="155"/>
      <c r="V37" s="155"/>
      <c r="AZ37" s="210"/>
      <c r="BA37" s="210"/>
    </row>
    <row r="38" spans="1:53" ht="17.25" hidden="1" customHeight="1" outlineLevel="1">
      <c r="A38" s="191" t="s">
        <v>47</v>
      </c>
      <c r="B38" s="43" t="s">
        <v>947</v>
      </c>
      <c r="C38" s="191" t="s">
        <v>1110</v>
      </c>
      <c r="D38" s="155">
        <v>1880</v>
      </c>
      <c r="E38" s="155">
        <f t="shared" si="3"/>
        <v>1880</v>
      </c>
      <c r="F38" s="155">
        <f>G38+H38+AZ38+BA38+I38+J38+K38+L38+M38+N38+R38+S38+T38</f>
        <v>1880</v>
      </c>
      <c r="G38" s="155">
        <f>IF(C38="070",D38,0)</f>
        <v>1880</v>
      </c>
      <c r="H38" s="155">
        <f>IF(C38="100",D38,0)</f>
        <v>0</v>
      </c>
      <c r="I38" s="155">
        <f>IF(C38="130",D38,0)</f>
        <v>0</v>
      </c>
      <c r="J38" s="155">
        <f>IF(C38="160",D38,0)</f>
        <v>0</v>
      </c>
      <c r="K38" s="155">
        <f>IF(C38="190",D38,0)</f>
        <v>0</v>
      </c>
      <c r="L38" s="155">
        <f>IF(C38="220",D38,0)</f>
        <v>0</v>
      </c>
      <c r="M38" s="155">
        <f>IF(C38="250",D38,0)</f>
        <v>0</v>
      </c>
      <c r="N38" s="155">
        <f>IF(C38="280",D38,0)</f>
        <v>0</v>
      </c>
      <c r="O38" s="155"/>
      <c r="P38" s="155"/>
      <c r="Q38" s="155"/>
      <c r="R38" s="155">
        <f>IF(C38="340",D38,0)</f>
        <v>0</v>
      </c>
      <c r="S38" s="155">
        <f>IF(C38="370",D38,0)</f>
        <v>0</v>
      </c>
      <c r="T38" s="155">
        <f>IF(OR(C38="428",C38="933"),D38,0)</f>
        <v>0</v>
      </c>
      <c r="U38" s="155"/>
      <c r="V38" s="155"/>
      <c r="AZ38" s="210"/>
      <c r="BA38" s="210"/>
    </row>
    <row r="39" spans="1:53" ht="17.25" customHeight="1" collapsed="1">
      <c r="A39" s="48" t="s">
        <v>442</v>
      </c>
      <c r="B39" s="46" t="s">
        <v>443</v>
      </c>
      <c r="C39" s="209"/>
      <c r="D39" s="155">
        <f>D40+D41+D42</f>
        <v>39207</v>
      </c>
      <c r="E39" s="155">
        <f t="shared" si="3"/>
        <v>39207</v>
      </c>
      <c r="F39" s="155">
        <f t="shared" ref="F39:V39" si="12">F40+F41+F42</f>
        <v>39207</v>
      </c>
      <c r="G39" s="155">
        <f t="shared" si="12"/>
        <v>0</v>
      </c>
      <c r="H39" s="155">
        <f t="shared" si="12"/>
        <v>0</v>
      </c>
      <c r="I39" s="155">
        <f t="shared" si="12"/>
        <v>0</v>
      </c>
      <c r="J39" s="155">
        <f t="shared" si="12"/>
        <v>22398</v>
      </c>
      <c r="K39" s="155">
        <f t="shared" si="12"/>
        <v>0</v>
      </c>
      <c r="L39" s="155">
        <f t="shared" si="12"/>
        <v>10077</v>
      </c>
      <c r="M39" s="155">
        <f t="shared" si="12"/>
        <v>0</v>
      </c>
      <c r="N39" s="155">
        <f t="shared" si="12"/>
        <v>0</v>
      </c>
      <c r="O39" s="155">
        <f t="shared" si="12"/>
        <v>0</v>
      </c>
      <c r="P39" s="155">
        <f t="shared" si="12"/>
        <v>0</v>
      </c>
      <c r="Q39" s="155">
        <f t="shared" si="12"/>
        <v>0</v>
      </c>
      <c r="R39" s="155">
        <f t="shared" si="12"/>
        <v>6732</v>
      </c>
      <c r="S39" s="155">
        <f t="shared" si="12"/>
        <v>0</v>
      </c>
      <c r="T39" s="155">
        <f t="shared" si="12"/>
        <v>0</v>
      </c>
      <c r="U39" s="155">
        <f t="shared" si="12"/>
        <v>0</v>
      </c>
      <c r="V39" s="155">
        <f t="shared" si="12"/>
        <v>0</v>
      </c>
      <c r="AZ39" s="210"/>
      <c r="BA39" s="210"/>
    </row>
    <row r="40" spans="1:53" ht="17.25" hidden="1" customHeight="1" outlineLevel="1">
      <c r="A40" s="191" t="s">
        <v>47</v>
      </c>
      <c r="B40" s="43" t="s">
        <v>430</v>
      </c>
      <c r="C40" s="209" t="s">
        <v>1107</v>
      </c>
      <c r="D40" s="155">
        <v>6732</v>
      </c>
      <c r="E40" s="155">
        <f t="shared" si="3"/>
        <v>6732</v>
      </c>
      <c r="F40" s="155">
        <f>G40+H40+AZ40+BA40+I40+J40+K40+L40+M40+N40+R40+S40+T40</f>
        <v>6732</v>
      </c>
      <c r="G40" s="155">
        <f>IF(C40="070",D40,0)</f>
        <v>0</v>
      </c>
      <c r="H40" s="155">
        <f>IF(C40="100",D40,0)</f>
        <v>0</v>
      </c>
      <c r="I40" s="155">
        <f>IF(C40="130",D40,0)</f>
        <v>0</v>
      </c>
      <c r="J40" s="155">
        <f>IF(C40="160",D40,0)</f>
        <v>0</v>
      </c>
      <c r="K40" s="155">
        <f>IF(C40="190",D40,0)</f>
        <v>0</v>
      </c>
      <c r="L40" s="155">
        <f>IF(C40="220",D40,0)</f>
        <v>0</v>
      </c>
      <c r="M40" s="155">
        <f>IF(C40="250",D40,0)</f>
        <v>0</v>
      </c>
      <c r="N40" s="155">
        <f>IF(C40="280",D40,0)</f>
        <v>0</v>
      </c>
      <c r="O40" s="155"/>
      <c r="P40" s="155"/>
      <c r="Q40" s="155"/>
      <c r="R40" s="155">
        <f>IF(C40="340",D40,0)</f>
        <v>6732</v>
      </c>
      <c r="S40" s="155">
        <f>IF(C40="370",D40,0)</f>
        <v>0</v>
      </c>
      <c r="T40" s="155">
        <f>IF(OR(C40="428",C40="933"),D40,0)</f>
        <v>0</v>
      </c>
      <c r="U40" s="155"/>
      <c r="V40" s="155"/>
      <c r="AZ40" s="210"/>
      <c r="BA40" s="210"/>
    </row>
    <row r="41" spans="1:53" ht="17.25" hidden="1" customHeight="1" outlineLevel="1">
      <c r="A41" s="191" t="s">
        <v>47</v>
      </c>
      <c r="B41" s="43" t="s">
        <v>951</v>
      </c>
      <c r="C41" s="209" t="s">
        <v>1113</v>
      </c>
      <c r="D41" s="155">
        <v>22398</v>
      </c>
      <c r="E41" s="155">
        <f t="shared" si="3"/>
        <v>22398</v>
      </c>
      <c r="F41" s="155">
        <f>G41+H41+AZ41+BA41+I41+J41+K41+L41+M41+N41+R41+S41+T41</f>
        <v>22398</v>
      </c>
      <c r="G41" s="155">
        <f>IF(C41="070",D41,0)</f>
        <v>0</v>
      </c>
      <c r="H41" s="155">
        <f>IF(C41="100",D41,0)</f>
        <v>0</v>
      </c>
      <c r="I41" s="155">
        <f>IF(C41="130",D41,0)</f>
        <v>0</v>
      </c>
      <c r="J41" s="155">
        <f>IF(C41="160",D41,0)</f>
        <v>22398</v>
      </c>
      <c r="K41" s="155">
        <f>IF(C41="190",D41,0)</f>
        <v>0</v>
      </c>
      <c r="L41" s="155">
        <f>IF(C41="220",D41,0)</f>
        <v>0</v>
      </c>
      <c r="M41" s="155">
        <f>IF(C41="250",D41,0)</f>
        <v>0</v>
      </c>
      <c r="N41" s="155">
        <f>IF(C41="280",D41,0)</f>
        <v>0</v>
      </c>
      <c r="O41" s="155"/>
      <c r="P41" s="155"/>
      <c r="Q41" s="155"/>
      <c r="R41" s="155">
        <f>IF(C41="340",D41,0)</f>
        <v>0</v>
      </c>
      <c r="S41" s="155">
        <f>IF(C41="370",D41,0)</f>
        <v>0</v>
      </c>
      <c r="T41" s="155">
        <f>IF(OR(C41="428",C41="933"),D41,0)</f>
        <v>0</v>
      </c>
      <c r="U41" s="155"/>
      <c r="V41" s="155"/>
      <c r="AZ41" s="210"/>
      <c r="BA41" s="210"/>
    </row>
    <row r="42" spans="1:53" ht="17.25" hidden="1" customHeight="1" outlineLevel="1">
      <c r="A42" s="191" t="s">
        <v>47</v>
      </c>
      <c r="B42" s="43" t="s">
        <v>952</v>
      </c>
      <c r="C42" s="209" t="s">
        <v>1114</v>
      </c>
      <c r="D42" s="155">
        <v>10077</v>
      </c>
      <c r="E42" s="155">
        <f t="shared" si="3"/>
        <v>10077</v>
      </c>
      <c r="F42" s="155">
        <f>G42+H42+AZ42+BA42+I42+J42+K42+L42+M42+N42+R42+S42+T42</f>
        <v>10077</v>
      </c>
      <c r="G42" s="155">
        <f>IF(C42="070",D42,0)</f>
        <v>0</v>
      </c>
      <c r="H42" s="155">
        <f>IF(C42="100",D42,0)</f>
        <v>0</v>
      </c>
      <c r="I42" s="155">
        <f>IF(C42="130",D42,0)</f>
        <v>0</v>
      </c>
      <c r="J42" s="155">
        <f>IF(C42="160",D42,0)</f>
        <v>0</v>
      </c>
      <c r="K42" s="155">
        <f>IF(C42="190",D42,0)</f>
        <v>0</v>
      </c>
      <c r="L42" s="155">
        <f>IF(C42="220",D42,0)</f>
        <v>10077</v>
      </c>
      <c r="M42" s="155">
        <f>IF(C42="250",D42,0)</f>
        <v>0</v>
      </c>
      <c r="N42" s="155">
        <f>IF(C42="280",D42,0)</f>
        <v>0</v>
      </c>
      <c r="O42" s="155"/>
      <c r="P42" s="155"/>
      <c r="Q42" s="155"/>
      <c r="R42" s="155">
        <f>IF(C42="340",D42,0)</f>
        <v>0</v>
      </c>
      <c r="S42" s="155">
        <f>IF(C42="370",D42,0)</f>
        <v>0</v>
      </c>
      <c r="T42" s="155">
        <f>IF(OR(C42="428",C42="933"),D42,0)</f>
        <v>0</v>
      </c>
      <c r="U42" s="155"/>
      <c r="V42" s="155"/>
      <c r="AZ42" s="210"/>
      <c r="BA42" s="210"/>
    </row>
    <row r="43" spans="1:53" ht="17.25" customHeight="1" collapsed="1">
      <c r="A43" s="48" t="s">
        <v>445</v>
      </c>
      <c r="B43" s="46" t="s">
        <v>446</v>
      </c>
      <c r="C43" s="209"/>
      <c r="D43" s="155">
        <f>D44+D45+D46</f>
        <v>211583</v>
      </c>
      <c r="E43" s="155">
        <f t="shared" si="3"/>
        <v>211583</v>
      </c>
      <c r="F43" s="155">
        <f t="shared" ref="F43:V43" si="13">F44+F45+F46</f>
        <v>211583</v>
      </c>
      <c r="G43" s="155">
        <f t="shared" si="13"/>
        <v>0</v>
      </c>
      <c r="H43" s="155">
        <f t="shared" si="13"/>
        <v>0</v>
      </c>
      <c r="I43" s="155">
        <f t="shared" si="13"/>
        <v>185134</v>
      </c>
      <c r="J43" s="155">
        <f t="shared" si="13"/>
        <v>0</v>
      </c>
      <c r="K43" s="155">
        <f t="shared" si="13"/>
        <v>0</v>
      </c>
      <c r="L43" s="155">
        <f t="shared" si="13"/>
        <v>0</v>
      </c>
      <c r="M43" s="155">
        <f t="shared" si="13"/>
        <v>0</v>
      </c>
      <c r="N43" s="155">
        <f t="shared" si="13"/>
        <v>0</v>
      </c>
      <c r="O43" s="155">
        <f t="shared" si="13"/>
        <v>0</v>
      </c>
      <c r="P43" s="155">
        <f t="shared" si="13"/>
        <v>0</v>
      </c>
      <c r="Q43" s="155">
        <f t="shared" si="13"/>
        <v>0</v>
      </c>
      <c r="R43" s="155">
        <f t="shared" si="13"/>
        <v>6768</v>
      </c>
      <c r="S43" s="155">
        <f t="shared" si="13"/>
        <v>19681</v>
      </c>
      <c r="T43" s="155">
        <f t="shared" si="13"/>
        <v>0</v>
      </c>
      <c r="U43" s="155">
        <f t="shared" si="13"/>
        <v>0</v>
      </c>
      <c r="V43" s="155">
        <f t="shared" si="13"/>
        <v>0</v>
      </c>
      <c r="AZ43" s="210"/>
      <c r="BA43" s="210"/>
    </row>
    <row r="44" spans="1:53" ht="17.25" hidden="1" customHeight="1" outlineLevel="1">
      <c r="A44" s="191" t="s">
        <v>47</v>
      </c>
      <c r="B44" s="43" t="s">
        <v>430</v>
      </c>
      <c r="C44" s="209" t="s">
        <v>1107</v>
      </c>
      <c r="D44" s="155">
        <v>6768</v>
      </c>
      <c r="E44" s="155">
        <f t="shared" si="3"/>
        <v>6768</v>
      </c>
      <c r="F44" s="155">
        <f>G44+H44+AZ44+BA44+I44+J44+K44+L44+M44+N44+R44+S44+T44</f>
        <v>6768</v>
      </c>
      <c r="G44" s="155">
        <f>IF(C44="070",D44,0)</f>
        <v>0</v>
      </c>
      <c r="H44" s="155">
        <f>IF(C44="100",D44,0)</f>
        <v>0</v>
      </c>
      <c r="I44" s="155">
        <f>IF(C44="130",D44,0)</f>
        <v>0</v>
      </c>
      <c r="J44" s="155">
        <f>IF(C44="160",D44,0)</f>
        <v>0</v>
      </c>
      <c r="K44" s="155">
        <f>IF(C44="190",D44,0)</f>
        <v>0</v>
      </c>
      <c r="L44" s="155">
        <f>IF(C44="220",D44,0)</f>
        <v>0</v>
      </c>
      <c r="M44" s="155">
        <f>IF(C44="250",D44,0)</f>
        <v>0</v>
      </c>
      <c r="N44" s="155">
        <f>IF(C44="280",D44,0)</f>
        <v>0</v>
      </c>
      <c r="O44" s="155"/>
      <c r="P44" s="155"/>
      <c r="Q44" s="155"/>
      <c r="R44" s="155">
        <f>IF(C44="340",D44,0)</f>
        <v>6768</v>
      </c>
      <c r="S44" s="155">
        <f>IF(C44="370",D44,0)</f>
        <v>0</v>
      </c>
      <c r="T44" s="155">
        <f>IF(OR(C44="428",C44="933"),D44,0)</f>
        <v>0</v>
      </c>
      <c r="U44" s="155"/>
      <c r="V44" s="155"/>
      <c r="AZ44" s="210"/>
      <c r="BA44" s="210"/>
    </row>
    <row r="45" spans="1:53" ht="17.25" hidden="1" customHeight="1" outlineLevel="1">
      <c r="A45" s="191" t="s">
        <v>47</v>
      </c>
      <c r="B45" s="43" t="s">
        <v>953</v>
      </c>
      <c r="C45" s="209" t="s">
        <v>1112</v>
      </c>
      <c r="D45" s="155">
        <v>19681</v>
      </c>
      <c r="E45" s="155">
        <f t="shared" si="3"/>
        <v>19681</v>
      </c>
      <c r="F45" s="155">
        <f>G45+H45+AZ45+BA45+I45+J45+K45+L45+M45+N45+R45+S45+T45</f>
        <v>19681</v>
      </c>
      <c r="G45" s="155">
        <f>IF(C45="070",D45,0)</f>
        <v>0</v>
      </c>
      <c r="H45" s="155">
        <f>IF(C45="100",D45,0)</f>
        <v>0</v>
      </c>
      <c r="I45" s="155">
        <f>IF(C45="130",D45,0)</f>
        <v>0</v>
      </c>
      <c r="J45" s="155">
        <f>IF(C45="160",D45,0)</f>
        <v>0</v>
      </c>
      <c r="K45" s="155">
        <f>IF(C45="190",D45,0)</f>
        <v>0</v>
      </c>
      <c r="L45" s="155">
        <f>IF(C45="220",D45,0)</f>
        <v>0</v>
      </c>
      <c r="M45" s="155">
        <f>IF(C45="250",D45,0)</f>
        <v>0</v>
      </c>
      <c r="N45" s="155">
        <f>IF(C45="280",D45,0)</f>
        <v>0</v>
      </c>
      <c r="O45" s="155"/>
      <c r="P45" s="155"/>
      <c r="Q45" s="155"/>
      <c r="R45" s="155">
        <f>IF(C45="340",D45,0)</f>
        <v>0</v>
      </c>
      <c r="S45" s="155">
        <f>IF(C45="370",D45,0)</f>
        <v>19681</v>
      </c>
      <c r="T45" s="155">
        <f>IF(OR(C45="428",C45="933"),D45,0)</f>
        <v>0</v>
      </c>
      <c r="U45" s="155"/>
      <c r="V45" s="155"/>
      <c r="AZ45" s="210"/>
      <c r="BA45" s="210"/>
    </row>
    <row r="46" spans="1:53" ht="17.25" hidden="1" customHeight="1" outlineLevel="1">
      <c r="A46" s="191" t="s">
        <v>47</v>
      </c>
      <c r="B46" s="43" t="s">
        <v>950</v>
      </c>
      <c r="C46" s="209" t="s">
        <v>1111</v>
      </c>
      <c r="D46" s="155">
        <v>185134</v>
      </c>
      <c r="E46" s="155">
        <f t="shared" si="3"/>
        <v>185134</v>
      </c>
      <c r="F46" s="155">
        <f>G46+H46+AZ46+BA46+I46+J46+K46+L46+M46+N46+R46+S46+T46</f>
        <v>185134</v>
      </c>
      <c r="G46" s="155">
        <f>IF(C46="070",D46,0)</f>
        <v>0</v>
      </c>
      <c r="H46" s="155">
        <f>IF(C46="100",D46,0)</f>
        <v>0</v>
      </c>
      <c r="I46" s="155">
        <f>IF(C46="130",D46,0)</f>
        <v>185134</v>
      </c>
      <c r="J46" s="155">
        <f>IF(C46="160",D46,0)</f>
        <v>0</v>
      </c>
      <c r="K46" s="155">
        <f>IF(C46="190",D46,0)</f>
        <v>0</v>
      </c>
      <c r="L46" s="155">
        <f>IF(C46="220",D46,0)</f>
        <v>0</v>
      </c>
      <c r="M46" s="155">
        <f>IF(C46="250",D46,0)</f>
        <v>0</v>
      </c>
      <c r="N46" s="155">
        <f>IF(C46="280",D46,0)</f>
        <v>0</v>
      </c>
      <c r="O46" s="155"/>
      <c r="P46" s="155"/>
      <c r="Q46" s="155"/>
      <c r="R46" s="155">
        <f>IF(C46="340",D46,0)</f>
        <v>0</v>
      </c>
      <c r="S46" s="155">
        <f>IF(C46="370",D46,0)</f>
        <v>0</v>
      </c>
      <c r="T46" s="155">
        <f>IF(OR(C46="428",C46="933"),D46,0)</f>
        <v>0</v>
      </c>
      <c r="U46" s="155"/>
      <c r="V46" s="155"/>
      <c r="AZ46" s="210"/>
      <c r="BA46" s="210"/>
    </row>
    <row r="47" spans="1:53" ht="17.25" customHeight="1" collapsed="1">
      <c r="A47" s="48" t="s">
        <v>447</v>
      </c>
      <c r="B47" s="46" t="s">
        <v>448</v>
      </c>
      <c r="C47" s="209"/>
      <c r="D47" s="155">
        <f>D48+D49</f>
        <v>8504</v>
      </c>
      <c r="E47" s="155">
        <f t="shared" si="3"/>
        <v>8504</v>
      </c>
      <c r="F47" s="155">
        <f t="shared" ref="F47:V47" si="14">F48+F49</f>
        <v>8504</v>
      </c>
      <c r="G47" s="155">
        <f t="shared" si="14"/>
        <v>0</v>
      </c>
      <c r="H47" s="155">
        <f t="shared" si="14"/>
        <v>0</v>
      </c>
      <c r="I47" s="155">
        <f t="shared" si="14"/>
        <v>0</v>
      </c>
      <c r="J47" s="155">
        <f t="shared" si="14"/>
        <v>0</v>
      </c>
      <c r="K47" s="155">
        <f t="shared" si="14"/>
        <v>0</v>
      </c>
      <c r="L47" s="155">
        <f t="shared" si="14"/>
        <v>0</v>
      </c>
      <c r="M47" s="155">
        <f t="shared" si="14"/>
        <v>0</v>
      </c>
      <c r="N47" s="155">
        <f t="shared" si="14"/>
        <v>0</v>
      </c>
      <c r="O47" s="155">
        <f t="shared" si="14"/>
        <v>0</v>
      </c>
      <c r="P47" s="155">
        <f t="shared" si="14"/>
        <v>0</v>
      </c>
      <c r="Q47" s="155">
        <f t="shared" si="14"/>
        <v>0</v>
      </c>
      <c r="R47" s="155">
        <f t="shared" si="14"/>
        <v>4781</v>
      </c>
      <c r="S47" s="155">
        <f t="shared" si="14"/>
        <v>3723</v>
      </c>
      <c r="T47" s="155">
        <f t="shared" si="14"/>
        <v>0</v>
      </c>
      <c r="U47" s="155">
        <f t="shared" si="14"/>
        <v>0</v>
      </c>
      <c r="V47" s="155">
        <f t="shared" si="14"/>
        <v>0</v>
      </c>
      <c r="AZ47" s="210"/>
      <c r="BA47" s="210"/>
    </row>
    <row r="48" spans="1:53" ht="17.25" hidden="1" customHeight="1" outlineLevel="1">
      <c r="A48" s="191" t="s">
        <v>47</v>
      </c>
      <c r="B48" s="43" t="s">
        <v>430</v>
      </c>
      <c r="C48" s="209" t="s">
        <v>1107</v>
      </c>
      <c r="D48" s="155">
        <v>4781</v>
      </c>
      <c r="E48" s="155">
        <f t="shared" si="3"/>
        <v>4781</v>
      </c>
      <c r="F48" s="155">
        <f>G48+H48+AZ48+BA48+I48+J48+K48+L48+M48+N48+R48+S48+T48</f>
        <v>4781</v>
      </c>
      <c r="G48" s="155">
        <f>IF(C48="070",D48,0)</f>
        <v>0</v>
      </c>
      <c r="H48" s="155">
        <f>IF(C48="100",D48,0)</f>
        <v>0</v>
      </c>
      <c r="I48" s="155">
        <f>IF(C48="130",D48,0)</f>
        <v>0</v>
      </c>
      <c r="J48" s="155">
        <f>IF(C48="160",D48,0)</f>
        <v>0</v>
      </c>
      <c r="K48" s="155">
        <f>IF(C48="190",D48,0)</f>
        <v>0</v>
      </c>
      <c r="L48" s="155">
        <f>IF(C48="220",D48,0)</f>
        <v>0</v>
      </c>
      <c r="M48" s="155">
        <f>IF(C48="250",D48,0)</f>
        <v>0</v>
      </c>
      <c r="N48" s="155">
        <f>IF(C48="280",D48,0)</f>
        <v>0</v>
      </c>
      <c r="O48" s="155"/>
      <c r="P48" s="155"/>
      <c r="Q48" s="155"/>
      <c r="R48" s="155">
        <f>IF(C48="340",D48,0)</f>
        <v>4781</v>
      </c>
      <c r="S48" s="155">
        <f>IF(C48="370",D48,0)</f>
        <v>0</v>
      </c>
      <c r="T48" s="155">
        <f>IF(OR(C48="428",C48="933"),D48,0)</f>
        <v>0</v>
      </c>
      <c r="U48" s="155"/>
      <c r="V48" s="155"/>
      <c r="AZ48" s="210"/>
      <c r="BA48" s="210"/>
    </row>
    <row r="49" spans="1:53" ht="17.25" hidden="1" customHeight="1" outlineLevel="1">
      <c r="A49" s="191" t="s">
        <v>47</v>
      </c>
      <c r="B49" s="43" t="s">
        <v>953</v>
      </c>
      <c r="C49" s="209" t="s">
        <v>1112</v>
      </c>
      <c r="D49" s="155">
        <v>3723</v>
      </c>
      <c r="E49" s="155">
        <f t="shared" si="3"/>
        <v>3723</v>
      </c>
      <c r="F49" s="155">
        <f>G49+H49+AZ49+BA49+I49+J49+K49+L49+M49+N49+R49+S49+T49</f>
        <v>3723</v>
      </c>
      <c r="G49" s="155">
        <f>IF(C49="070",D49,0)</f>
        <v>0</v>
      </c>
      <c r="H49" s="155">
        <f>IF(C49="100",D49,0)</f>
        <v>0</v>
      </c>
      <c r="I49" s="155">
        <f>IF(C49="130",D49,0)</f>
        <v>0</v>
      </c>
      <c r="J49" s="155">
        <f>IF(C49="160",D49,0)</f>
        <v>0</v>
      </c>
      <c r="K49" s="155">
        <f>IF(C49="190",D49,0)</f>
        <v>0</v>
      </c>
      <c r="L49" s="155">
        <f>IF(C49="220",D49,0)</f>
        <v>0</v>
      </c>
      <c r="M49" s="155">
        <f>IF(C49="250",D49,0)</f>
        <v>0</v>
      </c>
      <c r="N49" s="155">
        <f>IF(C49="280",D49,0)</f>
        <v>0</v>
      </c>
      <c r="O49" s="155"/>
      <c r="P49" s="155"/>
      <c r="Q49" s="155"/>
      <c r="R49" s="155">
        <f>IF(C49="340",D49,0)</f>
        <v>0</v>
      </c>
      <c r="S49" s="155">
        <f>IF(C49="370",D49,0)</f>
        <v>3723</v>
      </c>
      <c r="T49" s="155">
        <f>IF(OR(C49="428",C49="933"),D49,0)</f>
        <v>0</v>
      </c>
      <c r="U49" s="155"/>
      <c r="V49" s="155"/>
      <c r="AZ49" s="210"/>
      <c r="BA49" s="210"/>
    </row>
    <row r="50" spans="1:53" ht="25.5" collapsed="1">
      <c r="A50" s="48" t="s">
        <v>449</v>
      </c>
      <c r="B50" s="46" t="s">
        <v>450</v>
      </c>
      <c r="C50" s="209"/>
      <c r="D50" s="155">
        <f>D51+D52+D53</f>
        <v>66679</v>
      </c>
      <c r="E50" s="155">
        <f t="shared" si="3"/>
        <v>66679</v>
      </c>
      <c r="F50" s="155">
        <f t="shared" ref="F50:V50" si="15">F51+F52+F53</f>
        <v>66679</v>
      </c>
      <c r="G50" s="155">
        <f t="shared" si="15"/>
        <v>0</v>
      </c>
      <c r="H50" s="155">
        <f t="shared" si="15"/>
        <v>0</v>
      </c>
      <c r="I50" s="155">
        <f t="shared" si="15"/>
        <v>0</v>
      </c>
      <c r="J50" s="155">
        <f t="shared" si="15"/>
        <v>8263</v>
      </c>
      <c r="K50" s="155">
        <f t="shared" si="15"/>
        <v>0</v>
      </c>
      <c r="L50" s="155">
        <f t="shared" si="15"/>
        <v>0</v>
      </c>
      <c r="M50" s="155">
        <f t="shared" si="15"/>
        <v>0</v>
      </c>
      <c r="N50" s="155">
        <f t="shared" si="15"/>
        <v>490</v>
      </c>
      <c r="O50" s="155">
        <f t="shared" si="15"/>
        <v>0</v>
      </c>
      <c r="P50" s="155">
        <f t="shared" si="15"/>
        <v>0</v>
      </c>
      <c r="Q50" s="155">
        <f t="shared" si="15"/>
        <v>490</v>
      </c>
      <c r="R50" s="155">
        <f t="shared" si="15"/>
        <v>57926</v>
      </c>
      <c r="S50" s="155">
        <f t="shared" si="15"/>
        <v>0</v>
      </c>
      <c r="T50" s="155">
        <f t="shared" si="15"/>
        <v>0</v>
      </c>
      <c r="U50" s="155">
        <f t="shared" si="15"/>
        <v>0</v>
      </c>
      <c r="V50" s="155">
        <f t="shared" si="15"/>
        <v>0</v>
      </c>
      <c r="AZ50" s="210"/>
      <c r="BA50" s="210"/>
    </row>
    <row r="51" spans="1:53" ht="17.25" hidden="1" customHeight="1" outlineLevel="1">
      <c r="A51" s="191" t="s">
        <v>47</v>
      </c>
      <c r="B51" s="43" t="s">
        <v>430</v>
      </c>
      <c r="C51" s="209" t="s">
        <v>1107</v>
      </c>
      <c r="D51" s="155">
        <v>57926</v>
      </c>
      <c r="E51" s="155">
        <f t="shared" si="3"/>
        <v>57926</v>
      </c>
      <c r="F51" s="155">
        <f>G51+H51+AZ51+BA51+I51+J51+K51+L51+M51+N51+R51+S51+T51</f>
        <v>57926</v>
      </c>
      <c r="G51" s="155">
        <f>IF(C51="070",D51,0)</f>
        <v>0</v>
      </c>
      <c r="H51" s="155">
        <f>IF(C51="100",D51,0)</f>
        <v>0</v>
      </c>
      <c r="I51" s="155">
        <f>IF(C51="130",D51,0)</f>
        <v>0</v>
      </c>
      <c r="J51" s="155">
        <f>IF(C51="160",D51,0)</f>
        <v>0</v>
      </c>
      <c r="K51" s="155">
        <f>IF(C51="190",D51,0)</f>
        <v>0</v>
      </c>
      <c r="L51" s="155">
        <f>IF(C51="220",D51,0)</f>
        <v>0</v>
      </c>
      <c r="M51" s="155">
        <f>IF(C51="250",D51,0)</f>
        <v>0</v>
      </c>
      <c r="N51" s="155">
        <f>IF(C51="280",D51,0)</f>
        <v>0</v>
      </c>
      <c r="O51" s="155"/>
      <c r="P51" s="155"/>
      <c r="Q51" s="155"/>
      <c r="R51" s="155">
        <f>IF(C51="340",D51,0)</f>
        <v>57926</v>
      </c>
      <c r="S51" s="155">
        <f>IF(C51="370",D51,0)</f>
        <v>0</v>
      </c>
      <c r="T51" s="155">
        <f>IF(OR(C51="428",C51="933"),D51,0)</f>
        <v>0</v>
      </c>
      <c r="U51" s="155"/>
      <c r="V51" s="155"/>
      <c r="AZ51" s="210"/>
      <c r="BA51" s="210"/>
    </row>
    <row r="52" spans="1:53" ht="17.25" hidden="1" customHeight="1" outlineLevel="1">
      <c r="A52" s="191" t="s">
        <v>47</v>
      </c>
      <c r="B52" s="43" t="s">
        <v>951</v>
      </c>
      <c r="C52" s="209" t="s">
        <v>1113</v>
      </c>
      <c r="D52" s="155">
        <v>8263</v>
      </c>
      <c r="E52" s="155">
        <f t="shared" si="3"/>
        <v>8263</v>
      </c>
      <c r="F52" s="155">
        <f>G52+H52+AZ52+BA52+I52+J52+K52+L52+M52+N52+R52+S52+T52</f>
        <v>8263</v>
      </c>
      <c r="G52" s="155">
        <f>IF(C52="070",D52,0)</f>
        <v>0</v>
      </c>
      <c r="H52" s="155">
        <f>IF(C52="100",D52,0)</f>
        <v>0</v>
      </c>
      <c r="I52" s="155">
        <f>IF(C52="130",D52,0)</f>
        <v>0</v>
      </c>
      <c r="J52" s="155">
        <f>IF(C52="160",D52,0)</f>
        <v>8263</v>
      </c>
      <c r="K52" s="155">
        <f>IF(C52="190",D52,0)</f>
        <v>0</v>
      </c>
      <c r="L52" s="155">
        <f>IF(C52="220",D52,0)</f>
        <v>0</v>
      </c>
      <c r="M52" s="155">
        <f>IF(C52="250",D52,0)</f>
        <v>0</v>
      </c>
      <c r="N52" s="155">
        <f>IF(C52="280",D52,0)</f>
        <v>0</v>
      </c>
      <c r="O52" s="155"/>
      <c r="P52" s="155"/>
      <c r="Q52" s="155"/>
      <c r="R52" s="155">
        <f>IF(C52="340",D52,0)</f>
        <v>0</v>
      </c>
      <c r="S52" s="155">
        <f>IF(C52="370",D52,0)</f>
        <v>0</v>
      </c>
      <c r="T52" s="155">
        <f>IF(OR(C52="428",C52="933"),D52,0)</f>
        <v>0</v>
      </c>
      <c r="U52" s="155"/>
      <c r="V52" s="155"/>
      <c r="AZ52" s="210"/>
      <c r="BA52" s="210"/>
    </row>
    <row r="53" spans="1:53" ht="17.25" hidden="1" customHeight="1" outlineLevel="1">
      <c r="A53" s="191" t="s">
        <v>47</v>
      </c>
      <c r="B53" s="43" t="s">
        <v>945</v>
      </c>
      <c r="C53" s="209" t="s">
        <v>1108</v>
      </c>
      <c r="D53" s="155">
        <v>490</v>
      </c>
      <c r="E53" s="155">
        <f t="shared" si="3"/>
        <v>490</v>
      </c>
      <c r="F53" s="155">
        <f>G53+H53+AZ53+BA53+I53+J53+K53+L53+M53+N53+R53+S53+T53</f>
        <v>490</v>
      </c>
      <c r="G53" s="155">
        <f>IF(C53="070",D53,0)</f>
        <v>0</v>
      </c>
      <c r="H53" s="155">
        <f>IF(C53="100",D53,0)</f>
        <v>0</v>
      </c>
      <c r="I53" s="155">
        <f>IF(C53="130",D53,0)</f>
        <v>0</v>
      </c>
      <c r="J53" s="155">
        <f>IF(C53="160",D53,0)</f>
        <v>0</v>
      </c>
      <c r="K53" s="155">
        <f>IF(C53="190",D53,0)</f>
        <v>0</v>
      </c>
      <c r="L53" s="155">
        <f>IF(C53="220",D53,0)</f>
        <v>0</v>
      </c>
      <c r="M53" s="155">
        <f>IF(C53="250",D53,0)</f>
        <v>0</v>
      </c>
      <c r="N53" s="155">
        <f>IF(C53="280",D53,0)</f>
        <v>490</v>
      </c>
      <c r="O53" s="155"/>
      <c r="P53" s="155"/>
      <c r="Q53" s="155">
        <f>N53</f>
        <v>490</v>
      </c>
      <c r="R53" s="155">
        <f>IF(C53="340",D53,0)</f>
        <v>0</v>
      </c>
      <c r="S53" s="155">
        <f>IF(C53="370",D53,0)</f>
        <v>0</v>
      </c>
      <c r="T53" s="155">
        <f>IF(OR(C53="428",C53="933"),D53,0)</f>
        <v>0</v>
      </c>
      <c r="U53" s="155"/>
      <c r="V53" s="155"/>
      <c r="AZ53" s="210"/>
      <c r="BA53" s="210"/>
    </row>
    <row r="54" spans="1:53" ht="17.25" customHeight="1" collapsed="1">
      <c r="A54" s="48" t="s">
        <v>451</v>
      </c>
      <c r="B54" s="46" t="s">
        <v>452</v>
      </c>
      <c r="C54" s="209"/>
      <c r="D54" s="155">
        <f>D55+D56</f>
        <v>19105</v>
      </c>
      <c r="E54" s="155">
        <f t="shared" si="3"/>
        <v>19105</v>
      </c>
      <c r="F54" s="155">
        <f t="shared" ref="F54:V54" si="16">F55+F56</f>
        <v>19105</v>
      </c>
      <c r="G54" s="155">
        <f t="shared" si="16"/>
        <v>0</v>
      </c>
      <c r="H54" s="155">
        <f t="shared" si="16"/>
        <v>14389</v>
      </c>
      <c r="I54" s="155">
        <f t="shared" si="16"/>
        <v>0</v>
      </c>
      <c r="J54" s="155">
        <f t="shared" si="16"/>
        <v>0</v>
      </c>
      <c r="K54" s="155">
        <f t="shared" si="16"/>
        <v>0</v>
      </c>
      <c r="L54" s="155">
        <f t="shared" si="16"/>
        <v>0</v>
      </c>
      <c r="M54" s="155">
        <f t="shared" si="16"/>
        <v>0</v>
      </c>
      <c r="N54" s="155">
        <f t="shared" si="16"/>
        <v>0</v>
      </c>
      <c r="O54" s="155">
        <f t="shared" si="16"/>
        <v>0</v>
      </c>
      <c r="P54" s="155">
        <f t="shared" si="16"/>
        <v>0</v>
      </c>
      <c r="Q54" s="155">
        <f t="shared" si="16"/>
        <v>0</v>
      </c>
      <c r="R54" s="155">
        <f t="shared" si="16"/>
        <v>4716</v>
      </c>
      <c r="S54" s="155">
        <f t="shared" si="16"/>
        <v>0</v>
      </c>
      <c r="T54" s="155">
        <f t="shared" si="16"/>
        <v>0</v>
      </c>
      <c r="U54" s="155">
        <f t="shared" si="16"/>
        <v>0</v>
      </c>
      <c r="V54" s="155">
        <f t="shared" si="16"/>
        <v>0</v>
      </c>
      <c r="AZ54" s="210"/>
      <c r="BA54" s="210"/>
    </row>
    <row r="55" spans="1:53" ht="17.25" hidden="1" customHeight="1" outlineLevel="1">
      <c r="A55" s="191" t="s">
        <v>47</v>
      </c>
      <c r="B55" s="43" t="s">
        <v>430</v>
      </c>
      <c r="C55" s="209" t="s">
        <v>1107</v>
      </c>
      <c r="D55" s="155">
        <v>4716</v>
      </c>
      <c r="E55" s="155">
        <f t="shared" si="3"/>
        <v>4716</v>
      </c>
      <c r="F55" s="155">
        <f>G55+H55+AZ55+BA55+I55+J55+K55+L55+M55+N55+R55+S55+T55</f>
        <v>4716</v>
      </c>
      <c r="G55" s="155">
        <f>IF(C55="070",D55,0)</f>
        <v>0</v>
      </c>
      <c r="H55" s="155">
        <f>IF(C55="100",D55,0)</f>
        <v>0</v>
      </c>
      <c r="I55" s="155">
        <f>IF(C55="130",D55,0)</f>
        <v>0</v>
      </c>
      <c r="J55" s="155">
        <f>IF(C55="160",D55,0)</f>
        <v>0</v>
      </c>
      <c r="K55" s="155">
        <f>IF(C55="190",D55,0)</f>
        <v>0</v>
      </c>
      <c r="L55" s="155">
        <f>IF(C55="220",D55,0)</f>
        <v>0</v>
      </c>
      <c r="M55" s="155">
        <f>IF(C55="250",D55,0)</f>
        <v>0</v>
      </c>
      <c r="N55" s="155">
        <f>IF(C55="280",D55,0)</f>
        <v>0</v>
      </c>
      <c r="O55" s="155"/>
      <c r="P55" s="155"/>
      <c r="Q55" s="155"/>
      <c r="R55" s="155">
        <f>IF(C55="340",D55,0)</f>
        <v>4716</v>
      </c>
      <c r="S55" s="155">
        <f>IF(C55="370",D55,0)</f>
        <v>0</v>
      </c>
      <c r="T55" s="155">
        <f>IF(OR(C55="428",C55="933"),D55,0)</f>
        <v>0</v>
      </c>
      <c r="U55" s="155"/>
      <c r="V55" s="155"/>
      <c r="AZ55" s="210"/>
      <c r="BA55" s="210"/>
    </row>
    <row r="56" spans="1:53" ht="17.25" hidden="1" customHeight="1" outlineLevel="1">
      <c r="A56" s="191" t="s">
        <v>47</v>
      </c>
      <c r="B56" s="43" t="s">
        <v>955</v>
      </c>
      <c r="C56" s="209" t="s">
        <v>1115</v>
      </c>
      <c r="D56" s="155">
        <v>14389</v>
      </c>
      <c r="E56" s="155">
        <f t="shared" si="3"/>
        <v>14389</v>
      </c>
      <c r="F56" s="155">
        <f>G56+H56+AZ56+BA56+I56+J56+K56+L56+M56+N56+R56+S56+T56</f>
        <v>14389</v>
      </c>
      <c r="G56" s="155">
        <f>IF(C56="070",D56,0)</f>
        <v>0</v>
      </c>
      <c r="H56" s="155">
        <f>IF(C56="100",D56,0)</f>
        <v>14389</v>
      </c>
      <c r="I56" s="155">
        <f>IF(C56="130",D56,0)</f>
        <v>0</v>
      </c>
      <c r="J56" s="155">
        <f>IF(C56="160",D56,0)</f>
        <v>0</v>
      </c>
      <c r="K56" s="155">
        <f>IF(C56="190",D56,0)</f>
        <v>0</v>
      </c>
      <c r="L56" s="155">
        <f>IF(C56="220",D56,0)</f>
        <v>0</v>
      </c>
      <c r="M56" s="155">
        <f>IF(C56="250",D56,0)</f>
        <v>0</v>
      </c>
      <c r="N56" s="155">
        <f>IF(C56="280",D56,0)</f>
        <v>0</v>
      </c>
      <c r="O56" s="155"/>
      <c r="P56" s="155"/>
      <c r="Q56" s="155"/>
      <c r="R56" s="155">
        <f>IF(C56="340",D56,0)</f>
        <v>0</v>
      </c>
      <c r="S56" s="155">
        <f>IF(C56="370",D56,0)</f>
        <v>0</v>
      </c>
      <c r="T56" s="155">
        <f>IF(OR(C56="428",C56="933"),D56,0)</f>
        <v>0</v>
      </c>
      <c r="U56" s="155"/>
      <c r="V56" s="155"/>
      <c r="AZ56" s="210"/>
      <c r="BA56" s="210"/>
    </row>
    <row r="57" spans="1:53" ht="17.25" customHeight="1" collapsed="1">
      <c r="A57" s="48" t="s">
        <v>453</v>
      </c>
      <c r="B57" s="46" t="s">
        <v>454</v>
      </c>
      <c r="C57" s="209"/>
      <c r="D57" s="155">
        <f>D58+D59+D60</f>
        <v>10483</v>
      </c>
      <c r="E57" s="155">
        <f t="shared" si="3"/>
        <v>10483</v>
      </c>
      <c r="F57" s="155">
        <f t="shared" ref="F57:V57" si="17">F58+F59+F60</f>
        <v>10483</v>
      </c>
      <c r="G57" s="155">
        <f t="shared" si="17"/>
        <v>0</v>
      </c>
      <c r="H57" s="155">
        <f t="shared" si="17"/>
        <v>0</v>
      </c>
      <c r="I57" s="155">
        <f t="shared" si="17"/>
        <v>0</v>
      </c>
      <c r="J57" s="155">
        <f t="shared" si="17"/>
        <v>3100</v>
      </c>
      <c r="K57" s="155">
        <f t="shared" si="17"/>
        <v>0</v>
      </c>
      <c r="L57" s="155">
        <f t="shared" si="17"/>
        <v>0</v>
      </c>
      <c r="M57" s="155">
        <f t="shared" si="17"/>
        <v>0</v>
      </c>
      <c r="N57" s="155">
        <f t="shared" si="17"/>
        <v>950</v>
      </c>
      <c r="O57" s="155">
        <f t="shared" si="17"/>
        <v>0</v>
      </c>
      <c r="P57" s="155">
        <f t="shared" si="17"/>
        <v>0</v>
      </c>
      <c r="Q57" s="155">
        <f t="shared" si="17"/>
        <v>950</v>
      </c>
      <c r="R57" s="155">
        <f t="shared" si="17"/>
        <v>6433</v>
      </c>
      <c r="S57" s="155">
        <f t="shared" si="17"/>
        <v>0</v>
      </c>
      <c r="T57" s="155">
        <f t="shared" si="17"/>
        <v>0</v>
      </c>
      <c r="U57" s="155">
        <f t="shared" si="17"/>
        <v>0</v>
      </c>
      <c r="V57" s="155">
        <f t="shared" si="17"/>
        <v>0</v>
      </c>
      <c r="AZ57" s="210"/>
      <c r="BA57" s="210"/>
    </row>
    <row r="58" spans="1:53" ht="17.25" hidden="1" customHeight="1" outlineLevel="1">
      <c r="A58" s="191" t="s">
        <v>47</v>
      </c>
      <c r="B58" s="43" t="s">
        <v>430</v>
      </c>
      <c r="C58" s="209" t="s">
        <v>1107</v>
      </c>
      <c r="D58" s="155">
        <v>6433</v>
      </c>
      <c r="E58" s="155">
        <f t="shared" si="3"/>
        <v>6433</v>
      </c>
      <c r="F58" s="155">
        <f>G58+H58+AZ58+BA58+I58+J58+K58+L58+M58+N58+R58+S58+T58</f>
        <v>6433</v>
      </c>
      <c r="G58" s="155">
        <f>IF(C58="070",D58,0)</f>
        <v>0</v>
      </c>
      <c r="H58" s="155">
        <f>IF(C58="100",D58,0)</f>
        <v>0</v>
      </c>
      <c r="I58" s="155">
        <f>IF(C58="130",D58,0)</f>
        <v>0</v>
      </c>
      <c r="J58" s="155">
        <f>IF(C58="160",D58,0)</f>
        <v>0</v>
      </c>
      <c r="K58" s="155">
        <f>IF(C58="190",D58,0)</f>
        <v>0</v>
      </c>
      <c r="L58" s="155">
        <f>IF(C58="220",D58,0)</f>
        <v>0</v>
      </c>
      <c r="M58" s="155">
        <f>IF(C58="250",D58,0)</f>
        <v>0</v>
      </c>
      <c r="N58" s="155">
        <f>IF(C58="280",D58,0)</f>
        <v>0</v>
      </c>
      <c r="O58" s="155"/>
      <c r="P58" s="155"/>
      <c r="Q58" s="155"/>
      <c r="R58" s="155">
        <f>IF(C58="340",D58,0)</f>
        <v>6433</v>
      </c>
      <c r="S58" s="155">
        <f>IF(C58="370",D58,0)</f>
        <v>0</v>
      </c>
      <c r="T58" s="155">
        <f>IF(OR(C58="428",C58="933"),D58,0)</f>
        <v>0</v>
      </c>
      <c r="U58" s="155"/>
      <c r="V58" s="155"/>
      <c r="AZ58" s="210"/>
      <c r="BA58" s="210"/>
    </row>
    <row r="59" spans="1:53" ht="17.25" hidden="1" customHeight="1" outlineLevel="1">
      <c r="A59" s="191" t="s">
        <v>47</v>
      </c>
      <c r="B59" s="43" t="s">
        <v>951</v>
      </c>
      <c r="C59" s="209" t="s">
        <v>1113</v>
      </c>
      <c r="D59" s="155">
        <v>3100</v>
      </c>
      <c r="E59" s="155">
        <f t="shared" si="3"/>
        <v>3100</v>
      </c>
      <c r="F59" s="155">
        <f>G59+H59+AZ59+BA59+I59+J59+K59+L59+M59+N59+R59+S59+T59</f>
        <v>3100</v>
      </c>
      <c r="G59" s="155">
        <f>IF(C59="070",D59,0)</f>
        <v>0</v>
      </c>
      <c r="H59" s="155">
        <f>IF(C59="100",D59,0)</f>
        <v>0</v>
      </c>
      <c r="I59" s="155">
        <f>IF(C59="130",D59,0)</f>
        <v>0</v>
      </c>
      <c r="J59" s="155">
        <f>IF(C59="160",D59,0)</f>
        <v>3100</v>
      </c>
      <c r="K59" s="155">
        <f>IF(C59="190",D59,0)</f>
        <v>0</v>
      </c>
      <c r="L59" s="155">
        <f>IF(C59="220",D59,0)</f>
        <v>0</v>
      </c>
      <c r="M59" s="155">
        <f>IF(C59="250",D59,0)</f>
        <v>0</v>
      </c>
      <c r="N59" s="155">
        <f>IF(C59="280",D59,0)</f>
        <v>0</v>
      </c>
      <c r="O59" s="155"/>
      <c r="P59" s="155"/>
      <c r="Q59" s="155"/>
      <c r="R59" s="155">
        <f>IF(C59="340",D59,0)</f>
        <v>0</v>
      </c>
      <c r="S59" s="155">
        <f>IF(C59="370",D59,0)</f>
        <v>0</v>
      </c>
      <c r="T59" s="155">
        <f>IF(OR(C59="428",C59="933"),D59,0)</f>
        <v>0</v>
      </c>
      <c r="U59" s="155"/>
      <c r="V59" s="155"/>
      <c r="AZ59" s="210"/>
      <c r="BA59" s="210"/>
    </row>
    <row r="60" spans="1:53" ht="17.25" hidden="1" customHeight="1" outlineLevel="1">
      <c r="A60" s="191" t="s">
        <v>47</v>
      </c>
      <c r="B60" s="43" t="s">
        <v>945</v>
      </c>
      <c r="C60" s="209" t="s">
        <v>1108</v>
      </c>
      <c r="D60" s="155">
        <v>950</v>
      </c>
      <c r="E60" s="155">
        <f t="shared" si="3"/>
        <v>950</v>
      </c>
      <c r="F60" s="155">
        <f>G60+H60+AZ60+BA60+I60+J60+K60+L60+M60+N60+R60+S60+T60</f>
        <v>950</v>
      </c>
      <c r="G60" s="155">
        <f>IF(C60="070",D60,0)</f>
        <v>0</v>
      </c>
      <c r="H60" s="155">
        <f>IF(C60="100",D60,0)</f>
        <v>0</v>
      </c>
      <c r="I60" s="155">
        <f>IF(C60="130",D60,0)</f>
        <v>0</v>
      </c>
      <c r="J60" s="155">
        <f>IF(C60="160",D60,0)</f>
        <v>0</v>
      </c>
      <c r="K60" s="155">
        <f>IF(C60="190",D60,0)</f>
        <v>0</v>
      </c>
      <c r="L60" s="155">
        <f>IF(C60="220",D60,0)</f>
        <v>0</v>
      </c>
      <c r="M60" s="155">
        <f>IF(C60="250",D60,0)</f>
        <v>0</v>
      </c>
      <c r="N60" s="155">
        <f>IF(C60="280",D60,0)</f>
        <v>950</v>
      </c>
      <c r="O60" s="155"/>
      <c r="P60" s="155"/>
      <c r="Q60" s="155">
        <f>N60</f>
        <v>950</v>
      </c>
      <c r="R60" s="155">
        <f>IF(C60="340",D60,0)</f>
        <v>0</v>
      </c>
      <c r="S60" s="155">
        <f>IF(C60="370",D60,0)</f>
        <v>0</v>
      </c>
      <c r="T60" s="155">
        <f>IF(OR(C60="428",C60="933"),D60,0)</f>
        <v>0</v>
      </c>
      <c r="U60" s="155"/>
      <c r="V60" s="155"/>
      <c r="AZ60" s="210"/>
      <c r="BA60" s="210"/>
    </row>
    <row r="61" spans="1:53" ht="17.25" customHeight="1" collapsed="1">
      <c r="A61" s="48" t="s">
        <v>455</v>
      </c>
      <c r="B61" s="46" t="s">
        <v>456</v>
      </c>
      <c r="C61" s="209"/>
      <c r="D61" s="155">
        <f>D62+D63</f>
        <v>8117</v>
      </c>
      <c r="E61" s="155">
        <f t="shared" si="3"/>
        <v>8117</v>
      </c>
      <c r="F61" s="155">
        <f t="shared" ref="F61:V61" si="18">F62+F63</f>
        <v>8117</v>
      </c>
      <c r="G61" s="155">
        <f t="shared" si="18"/>
        <v>0</v>
      </c>
      <c r="H61" s="155">
        <f t="shared" si="18"/>
        <v>0</v>
      </c>
      <c r="I61" s="155">
        <f t="shared" si="18"/>
        <v>0</v>
      </c>
      <c r="J61" s="155">
        <f t="shared" si="18"/>
        <v>0</v>
      </c>
      <c r="K61" s="155">
        <f t="shared" si="18"/>
        <v>0</v>
      </c>
      <c r="L61" s="155">
        <f t="shared" si="18"/>
        <v>0</v>
      </c>
      <c r="M61" s="155">
        <f t="shared" si="18"/>
        <v>0</v>
      </c>
      <c r="N61" s="155">
        <f t="shared" si="18"/>
        <v>4478</v>
      </c>
      <c r="O61" s="155">
        <f t="shared" si="18"/>
        <v>0</v>
      </c>
      <c r="P61" s="155">
        <f t="shared" si="18"/>
        <v>0</v>
      </c>
      <c r="Q61" s="155">
        <f t="shared" si="18"/>
        <v>4478</v>
      </c>
      <c r="R61" s="155">
        <f t="shared" si="18"/>
        <v>3639</v>
      </c>
      <c r="S61" s="155">
        <f t="shared" si="18"/>
        <v>0</v>
      </c>
      <c r="T61" s="155">
        <f t="shared" si="18"/>
        <v>0</v>
      </c>
      <c r="U61" s="155">
        <f t="shared" si="18"/>
        <v>0</v>
      </c>
      <c r="V61" s="155">
        <f t="shared" si="18"/>
        <v>0</v>
      </c>
      <c r="AZ61" s="210"/>
      <c r="BA61" s="210"/>
    </row>
    <row r="62" spans="1:53" ht="17.25" hidden="1" customHeight="1" outlineLevel="1">
      <c r="A62" s="191" t="s">
        <v>47</v>
      </c>
      <c r="B62" s="43" t="s">
        <v>430</v>
      </c>
      <c r="C62" s="209" t="s">
        <v>1107</v>
      </c>
      <c r="D62" s="155">
        <v>3639</v>
      </c>
      <c r="E62" s="155">
        <f t="shared" si="3"/>
        <v>3639</v>
      </c>
      <c r="F62" s="155">
        <f>G62+H62+AZ62+BA62+I62+J62+K62+L62+M62+N62+R62+S62+T62</f>
        <v>3639</v>
      </c>
      <c r="G62" s="155">
        <f>IF(C62="070",D62,0)</f>
        <v>0</v>
      </c>
      <c r="H62" s="155">
        <f>IF(C62="100",D62,0)</f>
        <v>0</v>
      </c>
      <c r="I62" s="155">
        <f>IF(C62="130",D62,0)</f>
        <v>0</v>
      </c>
      <c r="J62" s="155">
        <f>IF(C62="160",D62,0)</f>
        <v>0</v>
      </c>
      <c r="K62" s="155">
        <f>IF(C62="190",D62,0)</f>
        <v>0</v>
      </c>
      <c r="L62" s="155">
        <f>IF(C62="220",D62,0)</f>
        <v>0</v>
      </c>
      <c r="M62" s="155">
        <f>IF(C62="250",D62,0)</f>
        <v>0</v>
      </c>
      <c r="N62" s="155">
        <f>IF(C62="280",D62,0)</f>
        <v>0</v>
      </c>
      <c r="O62" s="155"/>
      <c r="P62" s="155"/>
      <c r="Q62" s="155"/>
      <c r="R62" s="155">
        <f>IF(C62="340",D62,0)</f>
        <v>3639</v>
      </c>
      <c r="S62" s="155">
        <f>IF(C62="370",D62,0)</f>
        <v>0</v>
      </c>
      <c r="T62" s="155">
        <f>IF(OR(C62="428",C62="933"),D62,0)</f>
        <v>0</v>
      </c>
      <c r="U62" s="155"/>
      <c r="V62" s="155"/>
      <c r="AZ62" s="210"/>
      <c r="BA62" s="210"/>
    </row>
    <row r="63" spans="1:53" ht="17.25" hidden="1" customHeight="1" outlineLevel="1">
      <c r="A63" s="191" t="s">
        <v>47</v>
      </c>
      <c r="B63" s="43" t="s">
        <v>945</v>
      </c>
      <c r="C63" s="209" t="s">
        <v>1108</v>
      </c>
      <c r="D63" s="155">
        <v>4478</v>
      </c>
      <c r="E63" s="155">
        <f t="shared" si="3"/>
        <v>4478</v>
      </c>
      <c r="F63" s="155">
        <f>G63+H63+AZ63+BA63+I63+J63+K63+L63+M63+N63+R63+S63+T63</f>
        <v>4478</v>
      </c>
      <c r="G63" s="155">
        <f>IF(C63="070",D63,0)</f>
        <v>0</v>
      </c>
      <c r="H63" s="155">
        <f>IF(C63="100",D63,0)</f>
        <v>0</v>
      </c>
      <c r="I63" s="155">
        <f>IF(C63="130",D63,0)</f>
        <v>0</v>
      </c>
      <c r="J63" s="155">
        <f>IF(C63="160",D63,0)</f>
        <v>0</v>
      </c>
      <c r="K63" s="155">
        <f>IF(C63="190",D63,0)</f>
        <v>0</v>
      </c>
      <c r="L63" s="155">
        <f>IF(C63="220",D63,0)</f>
        <v>0</v>
      </c>
      <c r="M63" s="155">
        <f>IF(C63="250",D63,0)</f>
        <v>0</v>
      </c>
      <c r="N63" s="155">
        <f>IF(C63="280",D63,0)</f>
        <v>4478</v>
      </c>
      <c r="O63" s="155"/>
      <c r="P63" s="155"/>
      <c r="Q63" s="155">
        <f>N63</f>
        <v>4478</v>
      </c>
      <c r="R63" s="155">
        <f>IF(C63="340",D63,0)</f>
        <v>0</v>
      </c>
      <c r="S63" s="155">
        <f>IF(C63="370",D63,0)</f>
        <v>0</v>
      </c>
      <c r="T63" s="155">
        <f>IF(OR(C63="428",C63="933"),D63,0)</f>
        <v>0</v>
      </c>
      <c r="U63" s="155"/>
      <c r="V63" s="155"/>
      <c r="AZ63" s="210"/>
      <c r="BA63" s="210"/>
    </row>
    <row r="64" spans="1:53" ht="17.25" customHeight="1" collapsed="1">
      <c r="A64" s="48" t="s">
        <v>457</v>
      </c>
      <c r="B64" s="46" t="s">
        <v>458</v>
      </c>
      <c r="C64" s="209"/>
      <c r="D64" s="155">
        <f>D65+D66+D67</f>
        <v>16569</v>
      </c>
      <c r="E64" s="155">
        <f t="shared" si="3"/>
        <v>16569</v>
      </c>
      <c r="F64" s="155">
        <f t="shared" ref="F64:V64" si="19">F65+F66+F67</f>
        <v>16569</v>
      </c>
      <c r="G64" s="155">
        <f t="shared" si="19"/>
        <v>0</v>
      </c>
      <c r="H64" s="155">
        <f t="shared" si="19"/>
        <v>0</v>
      </c>
      <c r="I64" s="155">
        <f t="shared" si="19"/>
        <v>0</v>
      </c>
      <c r="J64" s="155">
        <f t="shared" si="19"/>
        <v>0</v>
      </c>
      <c r="K64" s="155">
        <f t="shared" si="19"/>
        <v>0</v>
      </c>
      <c r="L64" s="155">
        <f t="shared" si="19"/>
        <v>0</v>
      </c>
      <c r="M64" s="155">
        <f t="shared" si="19"/>
        <v>1695</v>
      </c>
      <c r="N64" s="155">
        <f t="shared" si="19"/>
        <v>5182</v>
      </c>
      <c r="O64" s="155">
        <f t="shared" si="19"/>
        <v>0</v>
      </c>
      <c r="P64" s="155">
        <f t="shared" si="19"/>
        <v>0</v>
      </c>
      <c r="Q64" s="155">
        <f t="shared" si="19"/>
        <v>5182</v>
      </c>
      <c r="R64" s="155">
        <f t="shared" si="19"/>
        <v>9692</v>
      </c>
      <c r="S64" s="155">
        <f t="shared" si="19"/>
        <v>0</v>
      </c>
      <c r="T64" s="155">
        <f t="shared" si="19"/>
        <v>0</v>
      </c>
      <c r="U64" s="155">
        <f t="shared" si="19"/>
        <v>0</v>
      </c>
      <c r="V64" s="155">
        <f t="shared" si="19"/>
        <v>0</v>
      </c>
      <c r="AZ64" s="210"/>
      <c r="BA64" s="210"/>
    </row>
    <row r="65" spans="1:53" ht="17.25" hidden="1" customHeight="1" outlineLevel="1">
      <c r="A65" s="191" t="s">
        <v>47</v>
      </c>
      <c r="B65" s="43" t="s">
        <v>430</v>
      </c>
      <c r="C65" s="209" t="s">
        <v>1107</v>
      </c>
      <c r="D65" s="155">
        <v>9692</v>
      </c>
      <c r="E65" s="155">
        <f t="shared" si="3"/>
        <v>9692</v>
      </c>
      <c r="F65" s="155">
        <f>G65+H65+AZ65+BA65+I65+J65+K65+L65+M65+N65+R65+S65+T65</f>
        <v>9692</v>
      </c>
      <c r="G65" s="155">
        <f>IF(C65="070",D65,0)</f>
        <v>0</v>
      </c>
      <c r="H65" s="155">
        <f>IF(C65="100",D65,0)</f>
        <v>0</v>
      </c>
      <c r="I65" s="155">
        <f>IF(C65="130",D65,0)</f>
        <v>0</v>
      </c>
      <c r="J65" s="155">
        <f>IF(C65="160",D65,0)</f>
        <v>0</v>
      </c>
      <c r="K65" s="155">
        <f>IF(C65="190",D65,0)</f>
        <v>0</v>
      </c>
      <c r="L65" s="155">
        <f>IF(C65="220",D65,0)</f>
        <v>0</v>
      </c>
      <c r="M65" s="155">
        <f>IF(C65="250",D65,0)</f>
        <v>0</v>
      </c>
      <c r="N65" s="155">
        <f>IF(C65="280",D65,0)</f>
        <v>0</v>
      </c>
      <c r="O65" s="155"/>
      <c r="P65" s="155"/>
      <c r="Q65" s="155"/>
      <c r="R65" s="155">
        <f>IF(C65="340",D65,0)</f>
        <v>9692</v>
      </c>
      <c r="S65" s="155">
        <f>IF(C65="370",D65,0)</f>
        <v>0</v>
      </c>
      <c r="T65" s="155">
        <f>IF(OR(C65="428",C65="933"),D65,0)</f>
        <v>0</v>
      </c>
      <c r="U65" s="155"/>
      <c r="V65" s="155"/>
      <c r="AZ65" s="210"/>
      <c r="BA65" s="210"/>
    </row>
    <row r="66" spans="1:53" ht="17.25" hidden="1" customHeight="1" outlineLevel="1">
      <c r="A66" s="191" t="s">
        <v>47</v>
      </c>
      <c r="B66" s="43" t="s">
        <v>945</v>
      </c>
      <c r="C66" s="209" t="s">
        <v>1108</v>
      </c>
      <c r="D66" s="155">
        <v>5182</v>
      </c>
      <c r="E66" s="155">
        <f t="shared" si="3"/>
        <v>5182</v>
      </c>
      <c r="F66" s="155">
        <f>G66+H66+AZ66+BA66+I66+J66+K66+L66+M66+N66+R66+S66+T66</f>
        <v>5182</v>
      </c>
      <c r="G66" s="155">
        <f>IF(C66="070",D66,0)</f>
        <v>0</v>
      </c>
      <c r="H66" s="155">
        <f>IF(C66="100",D66,0)</f>
        <v>0</v>
      </c>
      <c r="I66" s="155">
        <f>IF(C66="130",D66,0)</f>
        <v>0</v>
      </c>
      <c r="J66" s="155">
        <f>IF(C66="160",D66,0)</f>
        <v>0</v>
      </c>
      <c r="K66" s="155">
        <f>IF(C66="190",D66,0)</f>
        <v>0</v>
      </c>
      <c r="L66" s="155">
        <f>IF(C66="220",D66,0)</f>
        <v>0</v>
      </c>
      <c r="M66" s="155">
        <f>IF(C66="250",D66,0)</f>
        <v>0</v>
      </c>
      <c r="N66" s="155">
        <f>IF(C66="280",D66,0)</f>
        <v>5182</v>
      </c>
      <c r="O66" s="155"/>
      <c r="P66" s="155"/>
      <c r="Q66" s="155">
        <f>N66</f>
        <v>5182</v>
      </c>
      <c r="R66" s="155">
        <f>IF(C66="340",D66,0)</f>
        <v>0</v>
      </c>
      <c r="S66" s="155">
        <f>IF(C66="370",D66,0)</f>
        <v>0</v>
      </c>
      <c r="T66" s="155">
        <f>IF(OR(C66="428",C66="933"),D66,0)</f>
        <v>0</v>
      </c>
      <c r="U66" s="155"/>
      <c r="V66" s="155"/>
      <c r="AZ66" s="210"/>
      <c r="BA66" s="210"/>
    </row>
    <row r="67" spans="1:53" ht="17.25" hidden="1" customHeight="1" outlineLevel="1">
      <c r="A67" s="191" t="s">
        <v>47</v>
      </c>
      <c r="B67" s="43" t="s">
        <v>959</v>
      </c>
      <c r="C67" s="209" t="s">
        <v>1109</v>
      </c>
      <c r="D67" s="155">
        <v>1695</v>
      </c>
      <c r="E67" s="155">
        <f t="shared" si="3"/>
        <v>1695</v>
      </c>
      <c r="F67" s="155">
        <f>G67+H67+AZ67+BA67+I67+J67+K67+L67+M67+N67+R67+S67+T67</f>
        <v>1695</v>
      </c>
      <c r="G67" s="155">
        <f>IF(C67="070",D67,0)</f>
        <v>0</v>
      </c>
      <c r="H67" s="155">
        <f>IF(C67="100",D67,0)</f>
        <v>0</v>
      </c>
      <c r="I67" s="155">
        <f>IF(C67="130",D67,0)</f>
        <v>0</v>
      </c>
      <c r="J67" s="155">
        <f>IF(C67="160",D67,0)</f>
        <v>0</v>
      </c>
      <c r="K67" s="155">
        <f>IF(C67="190",D67,0)</f>
        <v>0</v>
      </c>
      <c r="L67" s="155">
        <f>IF(C67="220",D67,0)</f>
        <v>0</v>
      </c>
      <c r="M67" s="155">
        <f>IF(C67="250",D67,0)</f>
        <v>1695</v>
      </c>
      <c r="N67" s="155">
        <f>IF(C67="280",D67,0)</f>
        <v>0</v>
      </c>
      <c r="O67" s="155"/>
      <c r="P67" s="155"/>
      <c r="Q67" s="155"/>
      <c r="R67" s="155">
        <f>IF(C67="340",D67,0)</f>
        <v>0</v>
      </c>
      <c r="S67" s="155">
        <f>IF(C67="370",D67,0)</f>
        <v>0</v>
      </c>
      <c r="T67" s="155">
        <f>IF(OR(C67="428",C67="933"),D67,0)</f>
        <v>0</v>
      </c>
      <c r="U67" s="155"/>
      <c r="V67" s="155"/>
      <c r="AZ67" s="210"/>
      <c r="BA67" s="210"/>
    </row>
    <row r="68" spans="1:53" ht="17.25" customHeight="1" collapsed="1">
      <c r="A68" s="48" t="s">
        <v>586</v>
      </c>
      <c r="B68" s="46" t="s">
        <v>459</v>
      </c>
      <c r="C68" s="209"/>
      <c r="D68" s="155">
        <f>D69+D70+D71</f>
        <v>14372</v>
      </c>
      <c r="E68" s="155">
        <f t="shared" si="3"/>
        <v>14372</v>
      </c>
      <c r="F68" s="155">
        <f t="shared" ref="F68:V68" si="20">F69+F70+F71</f>
        <v>14372</v>
      </c>
      <c r="G68" s="155">
        <f t="shared" si="20"/>
        <v>0</v>
      </c>
      <c r="H68" s="155">
        <f t="shared" si="20"/>
        <v>0</v>
      </c>
      <c r="I68" s="155">
        <f t="shared" si="20"/>
        <v>0</v>
      </c>
      <c r="J68" s="155">
        <f t="shared" si="20"/>
        <v>0</v>
      </c>
      <c r="K68" s="155">
        <f t="shared" si="20"/>
        <v>0</v>
      </c>
      <c r="L68" s="155">
        <f t="shared" si="20"/>
        <v>0</v>
      </c>
      <c r="M68" s="155">
        <f t="shared" si="20"/>
        <v>0</v>
      </c>
      <c r="N68" s="155">
        <f t="shared" si="20"/>
        <v>2833</v>
      </c>
      <c r="O68" s="155">
        <f t="shared" si="20"/>
        <v>0</v>
      </c>
      <c r="P68" s="155">
        <f t="shared" si="20"/>
        <v>0</v>
      </c>
      <c r="Q68" s="155">
        <f t="shared" si="20"/>
        <v>2833</v>
      </c>
      <c r="R68" s="155">
        <f t="shared" si="20"/>
        <v>11539</v>
      </c>
      <c r="S68" s="155">
        <f t="shared" si="20"/>
        <v>0</v>
      </c>
      <c r="T68" s="155">
        <f t="shared" si="20"/>
        <v>0</v>
      </c>
      <c r="U68" s="155">
        <f t="shared" si="20"/>
        <v>0</v>
      </c>
      <c r="V68" s="155">
        <f t="shared" si="20"/>
        <v>0</v>
      </c>
      <c r="AZ68" s="210"/>
      <c r="BA68" s="210"/>
    </row>
    <row r="69" spans="1:53" ht="17.25" hidden="1" customHeight="1" outlineLevel="1">
      <c r="A69" s="191" t="s">
        <v>47</v>
      </c>
      <c r="B69" s="43" t="s">
        <v>430</v>
      </c>
      <c r="C69" s="209" t="s">
        <v>1107</v>
      </c>
      <c r="D69" s="155">
        <v>11539</v>
      </c>
      <c r="E69" s="155">
        <f t="shared" si="3"/>
        <v>11539</v>
      </c>
      <c r="F69" s="155">
        <f t="shared" ref="F69:F76" si="21">G69+H69+AZ69+BA69+I69+J69+K69+L69+M69+N69+R69+S69+T69</f>
        <v>11539</v>
      </c>
      <c r="G69" s="155">
        <f t="shared" ref="G69:G76" si="22">IF(C69="070",D69,0)</f>
        <v>0</v>
      </c>
      <c r="H69" s="155">
        <f t="shared" ref="H69:H76" si="23">IF(C69="100",D69,0)</f>
        <v>0</v>
      </c>
      <c r="I69" s="155">
        <f t="shared" ref="I69:I76" si="24">IF(C69="130",D69,0)</f>
        <v>0</v>
      </c>
      <c r="J69" s="155">
        <f t="shared" ref="J69:J76" si="25">IF(C69="160",D69,0)</f>
        <v>0</v>
      </c>
      <c r="K69" s="155">
        <f t="shared" ref="K69:K76" si="26">IF(C69="190",D69,0)</f>
        <v>0</v>
      </c>
      <c r="L69" s="155">
        <f t="shared" ref="L69:L76" si="27">IF(C69="220",D69,0)</f>
        <v>0</v>
      </c>
      <c r="M69" s="155">
        <f t="shared" ref="M69:M76" si="28">IF(C69="250",D69,0)</f>
        <v>0</v>
      </c>
      <c r="N69" s="155">
        <f t="shared" ref="N69:N76" si="29">IF(C69="280",D69,0)</f>
        <v>0</v>
      </c>
      <c r="O69" s="155"/>
      <c r="P69" s="155"/>
      <c r="Q69" s="155"/>
      <c r="R69" s="155">
        <f t="shared" ref="R69:R76" si="30">IF(C69="340",D69,0)</f>
        <v>11539</v>
      </c>
      <c r="S69" s="155">
        <f t="shared" ref="S69:S76" si="31">IF(C69="370",D69,0)</f>
        <v>0</v>
      </c>
      <c r="T69" s="155">
        <f t="shared" ref="T69:T76" si="32">IF(OR(C69="428",C69="933"),D69,0)</f>
        <v>0</v>
      </c>
      <c r="U69" s="155"/>
      <c r="V69" s="155"/>
      <c r="AZ69" s="210"/>
      <c r="BA69" s="210"/>
    </row>
    <row r="70" spans="1:53" ht="17.25" hidden="1" customHeight="1" outlineLevel="1">
      <c r="A70" s="191" t="s">
        <v>47</v>
      </c>
      <c r="B70" s="43" t="s">
        <v>945</v>
      </c>
      <c r="C70" s="209" t="s">
        <v>1108</v>
      </c>
      <c r="D70" s="155">
        <v>2833</v>
      </c>
      <c r="E70" s="155">
        <f t="shared" si="3"/>
        <v>2833</v>
      </c>
      <c r="F70" s="155">
        <f t="shared" si="21"/>
        <v>2833</v>
      </c>
      <c r="G70" s="155">
        <f t="shared" si="22"/>
        <v>0</v>
      </c>
      <c r="H70" s="155">
        <f t="shared" si="23"/>
        <v>0</v>
      </c>
      <c r="I70" s="155">
        <f t="shared" si="24"/>
        <v>0</v>
      </c>
      <c r="J70" s="155">
        <f t="shared" si="25"/>
        <v>0</v>
      </c>
      <c r="K70" s="155">
        <f t="shared" si="26"/>
        <v>0</v>
      </c>
      <c r="L70" s="155">
        <f t="shared" si="27"/>
        <v>0</v>
      </c>
      <c r="M70" s="155">
        <f t="shared" si="28"/>
        <v>0</v>
      </c>
      <c r="N70" s="155">
        <f t="shared" si="29"/>
        <v>2833</v>
      </c>
      <c r="O70" s="155"/>
      <c r="P70" s="155"/>
      <c r="Q70" s="155">
        <f>N70</f>
        <v>2833</v>
      </c>
      <c r="R70" s="155">
        <f t="shared" si="30"/>
        <v>0</v>
      </c>
      <c r="S70" s="155">
        <f t="shared" si="31"/>
        <v>0</v>
      </c>
      <c r="T70" s="155">
        <f t="shared" si="32"/>
        <v>0</v>
      </c>
      <c r="U70" s="155"/>
      <c r="V70" s="155"/>
      <c r="AZ70" s="210"/>
      <c r="BA70" s="210"/>
    </row>
    <row r="71" spans="1:53" ht="17.25" hidden="1" customHeight="1" outlineLevel="1">
      <c r="A71" s="191" t="s">
        <v>47</v>
      </c>
      <c r="B71" s="43" t="s">
        <v>947</v>
      </c>
      <c r="C71" s="191" t="s">
        <v>1110</v>
      </c>
      <c r="D71" s="155"/>
      <c r="E71" s="155">
        <f t="shared" si="3"/>
        <v>0</v>
      </c>
      <c r="F71" s="155">
        <f t="shared" si="21"/>
        <v>0</v>
      </c>
      <c r="G71" s="155">
        <f t="shared" si="22"/>
        <v>0</v>
      </c>
      <c r="H71" s="155">
        <f t="shared" si="23"/>
        <v>0</v>
      </c>
      <c r="I71" s="155">
        <f t="shared" si="24"/>
        <v>0</v>
      </c>
      <c r="J71" s="155">
        <f t="shared" si="25"/>
        <v>0</v>
      </c>
      <c r="K71" s="155">
        <f t="shared" si="26"/>
        <v>0</v>
      </c>
      <c r="L71" s="155">
        <f t="shared" si="27"/>
        <v>0</v>
      </c>
      <c r="M71" s="155">
        <f t="shared" si="28"/>
        <v>0</v>
      </c>
      <c r="N71" s="155">
        <f t="shared" si="29"/>
        <v>0</v>
      </c>
      <c r="O71" s="155"/>
      <c r="P71" s="155"/>
      <c r="Q71" s="155"/>
      <c r="R71" s="155">
        <f t="shared" si="30"/>
        <v>0</v>
      </c>
      <c r="S71" s="155">
        <f t="shared" si="31"/>
        <v>0</v>
      </c>
      <c r="T71" s="155">
        <f t="shared" si="32"/>
        <v>0</v>
      </c>
      <c r="U71" s="155"/>
      <c r="V71" s="155"/>
      <c r="AZ71" s="210"/>
      <c r="BA71" s="210"/>
    </row>
    <row r="72" spans="1:53" ht="17.25" customHeight="1" collapsed="1">
      <c r="A72" s="48" t="s">
        <v>588</v>
      </c>
      <c r="B72" s="46" t="s">
        <v>460</v>
      </c>
      <c r="C72" s="209" t="s">
        <v>1108</v>
      </c>
      <c r="D72" s="155">
        <v>9192</v>
      </c>
      <c r="E72" s="155">
        <f t="shared" si="3"/>
        <v>9192</v>
      </c>
      <c r="F72" s="155">
        <f t="shared" si="21"/>
        <v>9192</v>
      </c>
      <c r="G72" s="155">
        <f t="shared" si="22"/>
        <v>0</v>
      </c>
      <c r="H72" s="155">
        <f t="shared" si="23"/>
        <v>0</v>
      </c>
      <c r="I72" s="155">
        <f t="shared" si="24"/>
        <v>0</v>
      </c>
      <c r="J72" s="155">
        <f t="shared" si="25"/>
        <v>0</v>
      </c>
      <c r="K72" s="155">
        <f t="shared" si="26"/>
        <v>0</v>
      </c>
      <c r="L72" s="155">
        <f t="shared" si="27"/>
        <v>0</v>
      </c>
      <c r="M72" s="155">
        <f t="shared" si="28"/>
        <v>0</v>
      </c>
      <c r="N72" s="155">
        <f t="shared" si="29"/>
        <v>9192</v>
      </c>
      <c r="O72" s="155"/>
      <c r="P72" s="155"/>
      <c r="Q72" s="155">
        <f>N72</f>
        <v>9192</v>
      </c>
      <c r="R72" s="155">
        <f t="shared" si="30"/>
        <v>0</v>
      </c>
      <c r="S72" s="155">
        <f t="shared" si="31"/>
        <v>0</v>
      </c>
      <c r="T72" s="155">
        <f t="shared" si="32"/>
        <v>0</v>
      </c>
      <c r="U72" s="155"/>
      <c r="V72" s="155"/>
      <c r="AZ72" s="210"/>
      <c r="BA72" s="210"/>
    </row>
    <row r="73" spans="1:53" ht="17.25" customHeight="1">
      <c r="A73" s="48" t="s">
        <v>941</v>
      </c>
      <c r="B73" s="46" t="s">
        <v>963</v>
      </c>
      <c r="C73" s="209" t="s">
        <v>1110</v>
      </c>
      <c r="D73" s="155">
        <v>24992.3</v>
      </c>
      <c r="E73" s="155">
        <f t="shared" si="3"/>
        <v>24992.3</v>
      </c>
      <c r="F73" s="155">
        <f t="shared" si="21"/>
        <v>24992.3</v>
      </c>
      <c r="G73" s="155">
        <f t="shared" si="22"/>
        <v>24992.3</v>
      </c>
      <c r="H73" s="155">
        <f t="shared" si="23"/>
        <v>0</v>
      </c>
      <c r="I73" s="155">
        <f t="shared" si="24"/>
        <v>0</v>
      </c>
      <c r="J73" s="155">
        <f t="shared" si="25"/>
        <v>0</v>
      </c>
      <c r="K73" s="155">
        <f t="shared" si="26"/>
        <v>0</v>
      </c>
      <c r="L73" s="155">
        <f t="shared" si="27"/>
        <v>0</v>
      </c>
      <c r="M73" s="155">
        <f t="shared" si="28"/>
        <v>0</v>
      </c>
      <c r="N73" s="155">
        <f t="shared" si="29"/>
        <v>0</v>
      </c>
      <c r="O73" s="155"/>
      <c r="P73" s="155"/>
      <c r="Q73" s="155"/>
      <c r="R73" s="155">
        <f t="shared" si="30"/>
        <v>0</v>
      </c>
      <c r="S73" s="155">
        <f t="shared" si="31"/>
        <v>0</v>
      </c>
      <c r="T73" s="155">
        <f t="shared" si="32"/>
        <v>0</v>
      </c>
      <c r="U73" s="155"/>
      <c r="V73" s="155"/>
      <c r="AZ73" s="210"/>
      <c r="BA73" s="210"/>
    </row>
    <row r="74" spans="1:53" ht="17.25" customHeight="1">
      <c r="A74" s="48" t="s">
        <v>684</v>
      </c>
      <c r="B74" s="46" t="s">
        <v>461</v>
      </c>
      <c r="C74" s="209" t="s">
        <v>1110</v>
      </c>
      <c r="D74" s="155">
        <v>6000</v>
      </c>
      <c r="E74" s="155">
        <f t="shared" si="3"/>
        <v>6000</v>
      </c>
      <c r="F74" s="155">
        <f t="shared" si="21"/>
        <v>6000</v>
      </c>
      <c r="G74" s="155">
        <f t="shared" si="22"/>
        <v>6000</v>
      </c>
      <c r="H74" s="155">
        <f t="shared" si="23"/>
        <v>0</v>
      </c>
      <c r="I74" s="155">
        <f t="shared" si="24"/>
        <v>0</v>
      </c>
      <c r="J74" s="155">
        <f t="shared" si="25"/>
        <v>0</v>
      </c>
      <c r="K74" s="155">
        <f t="shared" si="26"/>
        <v>0</v>
      </c>
      <c r="L74" s="155">
        <f t="shared" si="27"/>
        <v>0</v>
      </c>
      <c r="M74" s="155">
        <f t="shared" si="28"/>
        <v>0</v>
      </c>
      <c r="N74" s="155">
        <f t="shared" si="29"/>
        <v>0</v>
      </c>
      <c r="O74" s="155"/>
      <c r="P74" s="155"/>
      <c r="Q74" s="155"/>
      <c r="R74" s="155">
        <f t="shared" si="30"/>
        <v>0</v>
      </c>
      <c r="S74" s="155">
        <f t="shared" si="31"/>
        <v>0</v>
      </c>
      <c r="T74" s="155">
        <f t="shared" si="32"/>
        <v>0</v>
      </c>
      <c r="U74" s="155"/>
      <c r="V74" s="155"/>
      <c r="AZ74" s="210"/>
      <c r="BA74" s="210"/>
    </row>
    <row r="75" spans="1:53" ht="17.25" customHeight="1">
      <c r="A75" s="48" t="s">
        <v>942</v>
      </c>
      <c r="B75" s="46" t="s">
        <v>966</v>
      </c>
      <c r="C75" s="209" t="s">
        <v>1116</v>
      </c>
      <c r="D75" s="155">
        <v>15556</v>
      </c>
      <c r="E75" s="155">
        <f t="shared" si="3"/>
        <v>15556</v>
      </c>
      <c r="F75" s="155">
        <f t="shared" si="21"/>
        <v>15556</v>
      </c>
      <c r="G75" s="155">
        <f t="shared" si="22"/>
        <v>0</v>
      </c>
      <c r="H75" s="155">
        <f t="shared" si="23"/>
        <v>0</v>
      </c>
      <c r="I75" s="155">
        <f t="shared" si="24"/>
        <v>0</v>
      </c>
      <c r="J75" s="155">
        <f t="shared" si="25"/>
        <v>0</v>
      </c>
      <c r="K75" s="155">
        <f t="shared" si="26"/>
        <v>15556</v>
      </c>
      <c r="L75" s="155">
        <f t="shared" si="27"/>
        <v>0</v>
      </c>
      <c r="M75" s="155">
        <f t="shared" si="28"/>
        <v>0</v>
      </c>
      <c r="N75" s="155">
        <f t="shared" si="29"/>
        <v>0</v>
      </c>
      <c r="O75" s="155"/>
      <c r="P75" s="155"/>
      <c r="Q75" s="155"/>
      <c r="R75" s="155">
        <f t="shared" si="30"/>
        <v>0</v>
      </c>
      <c r="S75" s="155">
        <f t="shared" si="31"/>
        <v>0</v>
      </c>
      <c r="T75" s="155">
        <f t="shared" si="32"/>
        <v>0</v>
      </c>
      <c r="U75" s="155"/>
      <c r="V75" s="155"/>
      <c r="AZ75" s="210"/>
      <c r="BA75" s="210"/>
    </row>
    <row r="76" spans="1:53" ht="17.25" customHeight="1">
      <c r="A76" s="48" t="s">
        <v>1117</v>
      </c>
      <c r="B76" s="46" t="s">
        <v>462</v>
      </c>
      <c r="C76" s="209" t="s">
        <v>1111</v>
      </c>
      <c r="D76" s="155">
        <v>3987</v>
      </c>
      <c r="E76" s="155">
        <f t="shared" ref="E76:E139" si="33">F76+U76+V76</f>
        <v>3987</v>
      </c>
      <c r="F76" s="155">
        <f t="shared" si="21"/>
        <v>3987</v>
      </c>
      <c r="G76" s="155">
        <f t="shared" si="22"/>
        <v>0</v>
      </c>
      <c r="H76" s="155">
        <f t="shared" si="23"/>
        <v>0</v>
      </c>
      <c r="I76" s="155">
        <f t="shared" si="24"/>
        <v>3987</v>
      </c>
      <c r="J76" s="155">
        <f t="shared" si="25"/>
        <v>0</v>
      </c>
      <c r="K76" s="155">
        <f t="shared" si="26"/>
        <v>0</v>
      </c>
      <c r="L76" s="155">
        <f t="shared" si="27"/>
        <v>0</v>
      </c>
      <c r="M76" s="155">
        <f t="shared" si="28"/>
        <v>0</v>
      </c>
      <c r="N76" s="155">
        <f t="shared" si="29"/>
        <v>0</v>
      </c>
      <c r="O76" s="155"/>
      <c r="P76" s="155"/>
      <c r="Q76" s="155"/>
      <c r="R76" s="155">
        <f t="shared" si="30"/>
        <v>0</v>
      </c>
      <c r="S76" s="155">
        <f t="shared" si="31"/>
        <v>0</v>
      </c>
      <c r="T76" s="155">
        <f t="shared" si="32"/>
        <v>0</v>
      </c>
      <c r="U76" s="155"/>
      <c r="V76" s="155"/>
      <c r="AZ76" s="210"/>
      <c r="BA76" s="210"/>
    </row>
    <row r="77" spans="1:53" ht="17.25" customHeight="1">
      <c r="A77" s="48" t="s">
        <v>1118</v>
      </c>
      <c r="B77" s="46" t="s">
        <v>199</v>
      </c>
      <c r="C77" s="209"/>
      <c r="D77" s="155">
        <f>D78+D79</f>
        <v>6838</v>
      </c>
      <c r="E77" s="155">
        <f t="shared" si="33"/>
        <v>6838</v>
      </c>
      <c r="F77" s="155">
        <f t="shared" ref="F77:V77" si="34">F78+F79</f>
        <v>6838</v>
      </c>
      <c r="G77" s="155">
        <f t="shared" si="34"/>
        <v>0</v>
      </c>
      <c r="H77" s="155">
        <f t="shared" si="34"/>
        <v>0</v>
      </c>
      <c r="I77" s="155">
        <f t="shared" si="34"/>
        <v>0</v>
      </c>
      <c r="J77" s="155">
        <f t="shared" si="34"/>
        <v>0</v>
      </c>
      <c r="K77" s="155">
        <f t="shared" si="34"/>
        <v>0</v>
      </c>
      <c r="L77" s="155">
        <f t="shared" si="34"/>
        <v>0</v>
      </c>
      <c r="M77" s="155">
        <f t="shared" si="34"/>
        <v>0</v>
      </c>
      <c r="N77" s="155">
        <f t="shared" si="34"/>
        <v>3046</v>
      </c>
      <c r="O77" s="155">
        <f t="shared" si="34"/>
        <v>0</v>
      </c>
      <c r="P77" s="155">
        <f t="shared" si="34"/>
        <v>0</v>
      </c>
      <c r="Q77" s="155">
        <f t="shared" si="34"/>
        <v>3046</v>
      </c>
      <c r="R77" s="155">
        <f t="shared" si="34"/>
        <v>3792</v>
      </c>
      <c r="S77" s="155">
        <f t="shared" si="34"/>
        <v>0</v>
      </c>
      <c r="T77" s="155">
        <f t="shared" si="34"/>
        <v>0</v>
      </c>
      <c r="U77" s="155">
        <f t="shared" si="34"/>
        <v>0</v>
      </c>
      <c r="V77" s="155">
        <f t="shared" si="34"/>
        <v>0</v>
      </c>
      <c r="AZ77" s="210"/>
      <c r="BA77" s="210"/>
    </row>
    <row r="78" spans="1:53" ht="17.25" hidden="1" customHeight="1" outlineLevel="1">
      <c r="A78" s="191" t="s">
        <v>47</v>
      </c>
      <c r="B78" s="43" t="s">
        <v>430</v>
      </c>
      <c r="C78" s="209" t="s">
        <v>1107</v>
      </c>
      <c r="D78" s="155">
        <v>3792</v>
      </c>
      <c r="E78" s="155">
        <f t="shared" si="33"/>
        <v>3792</v>
      </c>
      <c r="F78" s="155">
        <f>G78+H78+AZ78+BA78+I78+J78+K78+L78+M78+N78+R78+S78+T78</f>
        <v>3792</v>
      </c>
      <c r="G78" s="155">
        <f>IF(C78="070",D78,0)</f>
        <v>0</v>
      </c>
      <c r="H78" s="155">
        <f>IF(C78="100",D78,0)</f>
        <v>0</v>
      </c>
      <c r="I78" s="155">
        <f>IF(C78="130",D78,0)</f>
        <v>0</v>
      </c>
      <c r="J78" s="155">
        <f>IF(C78="160",D78,0)</f>
        <v>0</v>
      </c>
      <c r="K78" s="155">
        <f>IF(C78="190",D78,0)</f>
        <v>0</v>
      </c>
      <c r="L78" s="155">
        <f>IF(C78="220",D78,0)</f>
        <v>0</v>
      </c>
      <c r="M78" s="155">
        <f>IF(C78="250",D78,0)</f>
        <v>0</v>
      </c>
      <c r="N78" s="155">
        <f>IF(C78="280",D78,0)</f>
        <v>0</v>
      </c>
      <c r="O78" s="155"/>
      <c r="P78" s="155"/>
      <c r="Q78" s="155"/>
      <c r="R78" s="155">
        <f>IF(C78="340",D78,0)</f>
        <v>3792</v>
      </c>
      <c r="S78" s="155">
        <f>IF(C78="370",D78,0)</f>
        <v>0</v>
      </c>
      <c r="T78" s="155">
        <f>IF(OR(C78="428",C78="933"),D78,0)</f>
        <v>0</v>
      </c>
      <c r="U78" s="155"/>
      <c r="V78" s="155"/>
      <c r="AZ78" s="210"/>
      <c r="BA78" s="210"/>
    </row>
    <row r="79" spans="1:53" ht="17.25" hidden="1" customHeight="1" outlineLevel="1">
      <c r="A79" s="191" t="s">
        <v>47</v>
      </c>
      <c r="B79" s="43" t="s">
        <v>945</v>
      </c>
      <c r="C79" s="209" t="s">
        <v>1108</v>
      </c>
      <c r="D79" s="155">
        <v>3046</v>
      </c>
      <c r="E79" s="155">
        <f t="shared" si="33"/>
        <v>3046</v>
      </c>
      <c r="F79" s="155">
        <f>G79+H79+AZ79+BA79+I79+J79+K79+L79+M79+N79+R79+S79+T79</f>
        <v>3046</v>
      </c>
      <c r="G79" s="155">
        <f>IF(C79="070",D79,0)</f>
        <v>0</v>
      </c>
      <c r="H79" s="155">
        <f>IF(C79="100",D79,0)</f>
        <v>0</v>
      </c>
      <c r="I79" s="155">
        <f>IF(C79="130",D79,0)</f>
        <v>0</v>
      </c>
      <c r="J79" s="155">
        <f>IF(C79="160",D79,0)</f>
        <v>0</v>
      </c>
      <c r="K79" s="155">
        <f>IF(C79="190",D79,0)</f>
        <v>0</v>
      </c>
      <c r="L79" s="155">
        <f>IF(C79="220",D79,0)</f>
        <v>0</v>
      </c>
      <c r="M79" s="155">
        <f>IF(C79="250",D79,0)</f>
        <v>0</v>
      </c>
      <c r="N79" s="155">
        <f>IF(C79="280",D79,0)</f>
        <v>3046</v>
      </c>
      <c r="O79" s="155"/>
      <c r="P79" s="155"/>
      <c r="Q79" s="155">
        <f>N79</f>
        <v>3046</v>
      </c>
      <c r="R79" s="155">
        <f>IF(C79="340",D79,0)</f>
        <v>0</v>
      </c>
      <c r="S79" s="155">
        <f>IF(C79="370",D79,0)</f>
        <v>0</v>
      </c>
      <c r="T79" s="155">
        <f>IF(OR(C79="428",C79="933"),D79,0)</f>
        <v>0</v>
      </c>
      <c r="U79" s="155"/>
      <c r="V79" s="155"/>
      <c r="AZ79" s="210"/>
      <c r="BA79" s="210"/>
    </row>
    <row r="80" spans="1:53" ht="17.25" customHeight="1" collapsed="1">
      <c r="A80" s="48" t="s">
        <v>1119</v>
      </c>
      <c r="B80" s="46" t="s">
        <v>463</v>
      </c>
      <c r="C80" s="209"/>
      <c r="D80" s="155">
        <f>D81+D82+D83</f>
        <v>8332</v>
      </c>
      <c r="E80" s="155">
        <f t="shared" si="33"/>
        <v>8332</v>
      </c>
      <c r="F80" s="155">
        <f t="shared" ref="F80:V80" si="35">F81+F82+F83</f>
        <v>8332</v>
      </c>
      <c r="G80" s="155">
        <f t="shared" si="35"/>
        <v>0</v>
      </c>
      <c r="H80" s="155">
        <f t="shared" si="35"/>
        <v>0</v>
      </c>
      <c r="I80" s="155">
        <f t="shared" si="35"/>
        <v>0</v>
      </c>
      <c r="J80" s="155">
        <f t="shared" si="35"/>
        <v>0</v>
      </c>
      <c r="K80" s="155">
        <f t="shared" si="35"/>
        <v>0</v>
      </c>
      <c r="L80" s="155">
        <f t="shared" si="35"/>
        <v>0</v>
      </c>
      <c r="M80" s="155">
        <f t="shared" si="35"/>
        <v>0</v>
      </c>
      <c r="N80" s="155">
        <f t="shared" si="35"/>
        <v>1270</v>
      </c>
      <c r="O80" s="155">
        <f t="shared" si="35"/>
        <v>0</v>
      </c>
      <c r="P80" s="155">
        <f t="shared" si="35"/>
        <v>0</v>
      </c>
      <c r="Q80" s="155">
        <f t="shared" si="35"/>
        <v>1270</v>
      </c>
      <c r="R80" s="155">
        <f t="shared" si="35"/>
        <v>7062</v>
      </c>
      <c r="S80" s="155">
        <f t="shared" si="35"/>
        <v>0</v>
      </c>
      <c r="T80" s="155">
        <f t="shared" si="35"/>
        <v>0</v>
      </c>
      <c r="U80" s="155">
        <f t="shared" si="35"/>
        <v>0</v>
      </c>
      <c r="V80" s="155">
        <f t="shared" si="35"/>
        <v>0</v>
      </c>
      <c r="AZ80" s="210"/>
      <c r="BA80" s="210"/>
    </row>
    <row r="81" spans="1:53" ht="17.25" hidden="1" customHeight="1" outlineLevel="1">
      <c r="A81" s="191" t="s">
        <v>47</v>
      </c>
      <c r="B81" s="43" t="s">
        <v>430</v>
      </c>
      <c r="C81" s="209" t="s">
        <v>1107</v>
      </c>
      <c r="D81" s="155">
        <v>2862</v>
      </c>
      <c r="E81" s="155">
        <f t="shared" si="33"/>
        <v>2862</v>
      </c>
      <c r="F81" s="155">
        <f t="shared" ref="F81:F86" si="36">G81+H81+AZ81+BA81+I81+J81+K81+L81+M81+N81+R81+S81+T81</f>
        <v>2862</v>
      </c>
      <c r="G81" s="155">
        <f t="shared" ref="G81:G86" si="37">IF(C81="070",D81,0)</f>
        <v>0</v>
      </c>
      <c r="H81" s="155">
        <f t="shared" ref="H81:H86" si="38">IF(C81="100",D81,0)</f>
        <v>0</v>
      </c>
      <c r="I81" s="155">
        <f t="shared" ref="I81:I86" si="39">IF(C81="130",D81,0)</f>
        <v>0</v>
      </c>
      <c r="J81" s="155">
        <f t="shared" ref="J81:J86" si="40">IF(C81="160",D81,0)</f>
        <v>0</v>
      </c>
      <c r="K81" s="155">
        <f t="shared" ref="K81:K86" si="41">IF(C81="190",D81,0)</f>
        <v>0</v>
      </c>
      <c r="L81" s="155">
        <f t="shared" ref="L81:L86" si="42">IF(C81="220",D81,0)</f>
        <v>0</v>
      </c>
      <c r="M81" s="155">
        <f t="shared" ref="M81:M86" si="43">IF(C81="250",D81,0)</f>
        <v>0</v>
      </c>
      <c r="N81" s="155">
        <f t="shared" ref="N81:N86" si="44">IF(C81="280",D81,0)</f>
        <v>0</v>
      </c>
      <c r="O81" s="155"/>
      <c r="P81" s="155"/>
      <c r="Q81" s="155"/>
      <c r="R81" s="155">
        <f t="shared" ref="R81:R86" si="45">IF(C81="340",D81,0)</f>
        <v>2862</v>
      </c>
      <c r="S81" s="155">
        <f t="shared" ref="S81:S86" si="46">IF(C81="370",D81,0)</f>
        <v>0</v>
      </c>
      <c r="T81" s="155">
        <f t="shared" ref="T81:T86" si="47">IF(OR(C81="428",C81="933"),D81,0)</f>
        <v>0</v>
      </c>
      <c r="U81" s="155"/>
      <c r="V81" s="155"/>
      <c r="AZ81" s="210"/>
      <c r="BA81" s="210"/>
    </row>
    <row r="82" spans="1:53" ht="17.25" hidden="1" customHeight="1" outlineLevel="1">
      <c r="A82" s="191" t="s">
        <v>47</v>
      </c>
      <c r="B82" s="43" t="s">
        <v>945</v>
      </c>
      <c r="C82" s="209" t="s">
        <v>1108</v>
      </c>
      <c r="D82" s="155">
        <v>1270</v>
      </c>
      <c r="E82" s="155">
        <f t="shared" si="33"/>
        <v>1270</v>
      </c>
      <c r="F82" s="155">
        <f t="shared" si="36"/>
        <v>1270</v>
      </c>
      <c r="G82" s="155">
        <f t="shared" si="37"/>
        <v>0</v>
      </c>
      <c r="H82" s="155">
        <f t="shared" si="38"/>
        <v>0</v>
      </c>
      <c r="I82" s="155">
        <f t="shared" si="39"/>
        <v>0</v>
      </c>
      <c r="J82" s="155">
        <f t="shared" si="40"/>
        <v>0</v>
      </c>
      <c r="K82" s="155">
        <f t="shared" si="41"/>
        <v>0</v>
      </c>
      <c r="L82" s="155">
        <f t="shared" si="42"/>
        <v>0</v>
      </c>
      <c r="M82" s="155">
        <f t="shared" si="43"/>
        <v>0</v>
      </c>
      <c r="N82" s="155">
        <f t="shared" si="44"/>
        <v>1270</v>
      </c>
      <c r="O82" s="155"/>
      <c r="P82" s="155"/>
      <c r="Q82" s="155">
        <f>N82</f>
        <v>1270</v>
      </c>
      <c r="R82" s="155">
        <f t="shared" si="45"/>
        <v>0</v>
      </c>
      <c r="S82" s="155">
        <f t="shared" si="46"/>
        <v>0</v>
      </c>
      <c r="T82" s="155">
        <f t="shared" si="47"/>
        <v>0</v>
      </c>
      <c r="U82" s="155"/>
      <c r="V82" s="155"/>
      <c r="AZ82" s="210"/>
      <c r="BA82" s="210"/>
    </row>
    <row r="83" spans="1:53" ht="17.25" hidden="1" customHeight="1" outlineLevel="1">
      <c r="A83" s="191" t="s">
        <v>47</v>
      </c>
      <c r="B83" s="192" t="s">
        <v>970</v>
      </c>
      <c r="C83" s="191" t="s">
        <v>1107</v>
      </c>
      <c r="D83" s="155">
        <v>4200</v>
      </c>
      <c r="E83" s="155">
        <f t="shared" si="33"/>
        <v>4200</v>
      </c>
      <c r="F83" s="155">
        <f t="shared" si="36"/>
        <v>4200</v>
      </c>
      <c r="G83" s="155">
        <f t="shared" si="37"/>
        <v>0</v>
      </c>
      <c r="H83" s="155">
        <f t="shared" si="38"/>
        <v>0</v>
      </c>
      <c r="I83" s="155">
        <f t="shared" si="39"/>
        <v>0</v>
      </c>
      <c r="J83" s="155">
        <f t="shared" si="40"/>
        <v>0</v>
      </c>
      <c r="K83" s="155">
        <f t="shared" si="41"/>
        <v>0</v>
      </c>
      <c r="L83" s="155">
        <f t="shared" si="42"/>
        <v>0</v>
      </c>
      <c r="M83" s="155">
        <f t="shared" si="43"/>
        <v>0</v>
      </c>
      <c r="N83" s="155">
        <f t="shared" si="44"/>
        <v>0</v>
      </c>
      <c r="O83" s="155"/>
      <c r="P83" s="155"/>
      <c r="Q83" s="155"/>
      <c r="R83" s="155">
        <f t="shared" si="45"/>
        <v>4200</v>
      </c>
      <c r="S83" s="155">
        <f t="shared" si="46"/>
        <v>0</v>
      </c>
      <c r="T83" s="155">
        <f t="shared" si="47"/>
        <v>0</v>
      </c>
      <c r="U83" s="155"/>
      <c r="V83" s="155"/>
      <c r="AZ83" s="210"/>
      <c r="BA83" s="210"/>
    </row>
    <row r="84" spans="1:53" ht="17.25" customHeight="1" collapsed="1">
      <c r="A84" s="48" t="s">
        <v>1120</v>
      </c>
      <c r="B84" s="46" t="s">
        <v>464</v>
      </c>
      <c r="C84" s="209" t="s">
        <v>1107</v>
      </c>
      <c r="D84" s="155">
        <v>6939</v>
      </c>
      <c r="E84" s="155">
        <f t="shared" si="33"/>
        <v>6939</v>
      </c>
      <c r="F84" s="155">
        <f t="shared" si="36"/>
        <v>6939</v>
      </c>
      <c r="G84" s="155">
        <f t="shared" si="37"/>
        <v>0</v>
      </c>
      <c r="H84" s="155">
        <f t="shared" si="38"/>
        <v>0</v>
      </c>
      <c r="I84" s="155">
        <f t="shared" si="39"/>
        <v>0</v>
      </c>
      <c r="J84" s="155">
        <f t="shared" si="40"/>
        <v>0</v>
      </c>
      <c r="K84" s="155">
        <f t="shared" si="41"/>
        <v>0</v>
      </c>
      <c r="L84" s="155">
        <f t="shared" si="42"/>
        <v>0</v>
      </c>
      <c r="M84" s="155">
        <f t="shared" si="43"/>
        <v>0</v>
      </c>
      <c r="N84" s="155">
        <f t="shared" si="44"/>
        <v>0</v>
      </c>
      <c r="O84" s="155"/>
      <c r="P84" s="155"/>
      <c r="Q84" s="155"/>
      <c r="R84" s="155">
        <f t="shared" si="45"/>
        <v>6939</v>
      </c>
      <c r="S84" s="155">
        <f t="shared" si="46"/>
        <v>0</v>
      </c>
      <c r="T84" s="155">
        <f t="shared" si="47"/>
        <v>0</v>
      </c>
      <c r="U84" s="155"/>
      <c r="V84" s="155"/>
      <c r="AZ84" s="210"/>
      <c r="BA84" s="210"/>
    </row>
    <row r="85" spans="1:53" ht="17.25" customHeight="1">
      <c r="A85" s="48" t="s">
        <v>1121</v>
      </c>
      <c r="B85" s="46" t="s">
        <v>465</v>
      </c>
      <c r="C85" s="209" t="s">
        <v>1107</v>
      </c>
      <c r="D85" s="155">
        <v>12980</v>
      </c>
      <c r="E85" s="155">
        <f t="shared" si="33"/>
        <v>12980</v>
      </c>
      <c r="F85" s="155">
        <f t="shared" si="36"/>
        <v>12980</v>
      </c>
      <c r="G85" s="155">
        <f t="shared" si="37"/>
        <v>0</v>
      </c>
      <c r="H85" s="155">
        <f t="shared" si="38"/>
        <v>0</v>
      </c>
      <c r="I85" s="155">
        <f t="shared" si="39"/>
        <v>0</v>
      </c>
      <c r="J85" s="155">
        <f t="shared" si="40"/>
        <v>0</v>
      </c>
      <c r="K85" s="155">
        <f t="shared" si="41"/>
        <v>0</v>
      </c>
      <c r="L85" s="155">
        <f t="shared" si="42"/>
        <v>0</v>
      </c>
      <c r="M85" s="155">
        <f t="shared" si="43"/>
        <v>0</v>
      </c>
      <c r="N85" s="155">
        <f t="shared" si="44"/>
        <v>0</v>
      </c>
      <c r="O85" s="155"/>
      <c r="P85" s="155"/>
      <c r="Q85" s="155"/>
      <c r="R85" s="155">
        <f t="shared" si="45"/>
        <v>12980</v>
      </c>
      <c r="S85" s="155">
        <f t="shared" si="46"/>
        <v>0</v>
      </c>
      <c r="T85" s="155">
        <f t="shared" si="47"/>
        <v>0</v>
      </c>
      <c r="U85" s="155"/>
      <c r="V85" s="155"/>
      <c r="AZ85" s="210"/>
      <c r="BA85" s="210"/>
    </row>
    <row r="86" spans="1:53" ht="25.5">
      <c r="A86" s="48" t="s">
        <v>1122</v>
      </c>
      <c r="B86" s="46" t="s">
        <v>466</v>
      </c>
      <c r="C86" s="209" t="s">
        <v>1107</v>
      </c>
      <c r="D86" s="155">
        <v>300</v>
      </c>
      <c r="E86" s="155">
        <f t="shared" si="33"/>
        <v>300</v>
      </c>
      <c r="F86" s="155">
        <f t="shared" si="36"/>
        <v>300</v>
      </c>
      <c r="G86" s="155">
        <f t="shared" si="37"/>
        <v>0</v>
      </c>
      <c r="H86" s="155">
        <f t="shared" si="38"/>
        <v>0</v>
      </c>
      <c r="I86" s="155">
        <f t="shared" si="39"/>
        <v>0</v>
      </c>
      <c r="J86" s="155">
        <f t="shared" si="40"/>
        <v>0</v>
      </c>
      <c r="K86" s="155">
        <f t="shared" si="41"/>
        <v>0</v>
      </c>
      <c r="L86" s="155">
        <f t="shared" si="42"/>
        <v>0</v>
      </c>
      <c r="M86" s="155">
        <f t="shared" si="43"/>
        <v>0</v>
      </c>
      <c r="N86" s="155">
        <f t="shared" si="44"/>
        <v>0</v>
      </c>
      <c r="O86" s="155"/>
      <c r="P86" s="155"/>
      <c r="Q86" s="155"/>
      <c r="R86" s="155">
        <f t="shared" si="45"/>
        <v>300</v>
      </c>
      <c r="S86" s="155">
        <f t="shared" si="46"/>
        <v>0</v>
      </c>
      <c r="T86" s="155">
        <f t="shared" si="47"/>
        <v>0</v>
      </c>
      <c r="U86" s="155"/>
      <c r="V86" s="155"/>
      <c r="AZ86" s="210"/>
      <c r="BA86" s="210"/>
    </row>
    <row r="87" spans="1:53" ht="17.25" customHeight="1">
      <c r="A87" s="48" t="s">
        <v>1123</v>
      </c>
      <c r="B87" s="46" t="s">
        <v>467</v>
      </c>
      <c r="C87" s="209"/>
      <c r="D87" s="155">
        <f>D88+D89</f>
        <v>12006</v>
      </c>
      <c r="E87" s="155">
        <f t="shared" si="33"/>
        <v>12006</v>
      </c>
      <c r="F87" s="155">
        <f t="shared" ref="F87:V87" si="48">F88+F89</f>
        <v>12006</v>
      </c>
      <c r="G87" s="155">
        <f t="shared" si="48"/>
        <v>0</v>
      </c>
      <c r="H87" s="155">
        <f t="shared" si="48"/>
        <v>0</v>
      </c>
      <c r="I87" s="155">
        <f t="shared" si="48"/>
        <v>0</v>
      </c>
      <c r="J87" s="155">
        <f t="shared" si="48"/>
        <v>0</v>
      </c>
      <c r="K87" s="155">
        <f t="shared" si="48"/>
        <v>0</v>
      </c>
      <c r="L87" s="155">
        <f t="shared" si="48"/>
        <v>0</v>
      </c>
      <c r="M87" s="155">
        <f t="shared" si="48"/>
        <v>0</v>
      </c>
      <c r="N87" s="155">
        <f t="shared" si="48"/>
        <v>3736</v>
      </c>
      <c r="O87" s="155">
        <f t="shared" si="48"/>
        <v>0</v>
      </c>
      <c r="P87" s="155">
        <f t="shared" si="48"/>
        <v>0</v>
      </c>
      <c r="Q87" s="155">
        <f t="shared" si="48"/>
        <v>3736</v>
      </c>
      <c r="R87" s="155">
        <f t="shared" si="48"/>
        <v>8270</v>
      </c>
      <c r="S87" s="155">
        <f t="shared" si="48"/>
        <v>0</v>
      </c>
      <c r="T87" s="155">
        <f t="shared" si="48"/>
        <v>0</v>
      </c>
      <c r="U87" s="155">
        <f t="shared" si="48"/>
        <v>0</v>
      </c>
      <c r="V87" s="155">
        <f t="shared" si="48"/>
        <v>0</v>
      </c>
      <c r="AZ87" s="210"/>
      <c r="BA87" s="210"/>
    </row>
    <row r="88" spans="1:53" ht="17.25" hidden="1" customHeight="1" outlineLevel="1">
      <c r="A88" s="191" t="s">
        <v>47</v>
      </c>
      <c r="B88" s="43" t="s">
        <v>430</v>
      </c>
      <c r="C88" s="209" t="s">
        <v>1107</v>
      </c>
      <c r="D88" s="155">
        <v>8270</v>
      </c>
      <c r="E88" s="155">
        <f t="shared" si="33"/>
        <v>8270</v>
      </c>
      <c r="F88" s="155">
        <f>G88+H88+AZ88+BA88+I88+J88+K88+L88+M88+N88+R88+S88+T88</f>
        <v>8270</v>
      </c>
      <c r="G88" s="155">
        <f>IF(C88="070",D88,0)</f>
        <v>0</v>
      </c>
      <c r="H88" s="155">
        <f>IF(C88="100",D88,0)</f>
        <v>0</v>
      </c>
      <c r="I88" s="155">
        <f>IF(C88="130",D88,0)</f>
        <v>0</v>
      </c>
      <c r="J88" s="155">
        <f>IF(C88="160",D88,0)</f>
        <v>0</v>
      </c>
      <c r="K88" s="155">
        <f>IF(C88="190",D88,0)</f>
        <v>0</v>
      </c>
      <c r="L88" s="155">
        <f>IF(C88="220",D88,0)</f>
        <v>0</v>
      </c>
      <c r="M88" s="155">
        <f>IF(C88="250",D88,0)</f>
        <v>0</v>
      </c>
      <c r="N88" s="155">
        <f>IF(C88="280",D88,0)</f>
        <v>0</v>
      </c>
      <c r="O88" s="155"/>
      <c r="P88" s="155"/>
      <c r="Q88" s="155"/>
      <c r="R88" s="155">
        <f>IF(C88="340",D88,0)</f>
        <v>8270</v>
      </c>
      <c r="S88" s="155">
        <f>IF(C88="370",D88,0)</f>
        <v>0</v>
      </c>
      <c r="T88" s="155">
        <f>IF(OR(C88="428",C88="933"),D88,0)</f>
        <v>0</v>
      </c>
      <c r="U88" s="155"/>
      <c r="V88" s="155"/>
      <c r="AZ88" s="210"/>
      <c r="BA88" s="210"/>
    </row>
    <row r="89" spans="1:53" ht="17.25" hidden="1" customHeight="1" outlineLevel="1">
      <c r="A89" s="191" t="s">
        <v>47</v>
      </c>
      <c r="B89" s="43" t="s">
        <v>945</v>
      </c>
      <c r="C89" s="209" t="s">
        <v>1108</v>
      </c>
      <c r="D89" s="155">
        <v>3736</v>
      </c>
      <c r="E89" s="155">
        <f t="shared" si="33"/>
        <v>3736</v>
      </c>
      <c r="F89" s="155">
        <f>G89+H89+AZ89+BA89+I89+J89+K89+L89+M89+N89+R89+S89+T89</f>
        <v>3736</v>
      </c>
      <c r="G89" s="155">
        <f>IF(C89="070",D89,0)</f>
        <v>0</v>
      </c>
      <c r="H89" s="155">
        <f>IF(C89="100",D89,0)</f>
        <v>0</v>
      </c>
      <c r="I89" s="155">
        <f>IF(C89="130",D89,0)</f>
        <v>0</v>
      </c>
      <c r="J89" s="155">
        <f>IF(C89="160",D89,0)</f>
        <v>0</v>
      </c>
      <c r="K89" s="155">
        <f>IF(C89="190",D89,0)</f>
        <v>0</v>
      </c>
      <c r="L89" s="155">
        <f>IF(C89="220",D89,0)</f>
        <v>0</v>
      </c>
      <c r="M89" s="155">
        <f>IF(C89="250",D89,0)</f>
        <v>0</v>
      </c>
      <c r="N89" s="155">
        <f>IF(C89="280",D89,0)</f>
        <v>3736</v>
      </c>
      <c r="O89" s="155"/>
      <c r="P89" s="155"/>
      <c r="Q89" s="155">
        <f>N89</f>
        <v>3736</v>
      </c>
      <c r="R89" s="155">
        <f>IF(C89="340",D89,0)</f>
        <v>0</v>
      </c>
      <c r="S89" s="155">
        <f>IF(C89="370",D89,0)</f>
        <v>0</v>
      </c>
      <c r="T89" s="155">
        <f>IF(OR(C89="428",C89="933"),D89,0)</f>
        <v>0</v>
      </c>
      <c r="U89" s="155"/>
      <c r="V89" s="155"/>
      <c r="AZ89" s="210"/>
      <c r="BA89" s="210"/>
    </row>
    <row r="90" spans="1:53" ht="17.25" customHeight="1" collapsed="1">
      <c r="A90" s="48" t="s">
        <v>1124</v>
      </c>
      <c r="B90" s="46" t="s">
        <v>468</v>
      </c>
      <c r="C90" s="209" t="s">
        <v>1107</v>
      </c>
      <c r="D90" s="155">
        <v>9777</v>
      </c>
      <c r="E90" s="155">
        <f t="shared" si="33"/>
        <v>9777</v>
      </c>
      <c r="F90" s="155">
        <f>G90+H90+AZ90+BA90+I90+J90+K90+L90+M90+N90+R90+S90+T90</f>
        <v>9777</v>
      </c>
      <c r="G90" s="155">
        <f>IF(C90="070",D90,0)</f>
        <v>0</v>
      </c>
      <c r="H90" s="155">
        <f>IF(C90="100",D90,0)</f>
        <v>0</v>
      </c>
      <c r="I90" s="155">
        <f>IF(C90="130",D90,0)</f>
        <v>0</v>
      </c>
      <c r="J90" s="155">
        <f>IF(C90="160",D90,0)</f>
        <v>0</v>
      </c>
      <c r="K90" s="155">
        <f>IF(C90="190",D90,0)</f>
        <v>0</v>
      </c>
      <c r="L90" s="155">
        <f>IF(C90="220",D90,0)</f>
        <v>0</v>
      </c>
      <c r="M90" s="155">
        <f>IF(C90="250",D90,0)</f>
        <v>0</v>
      </c>
      <c r="N90" s="155">
        <f>IF(C90="280",D90,0)</f>
        <v>0</v>
      </c>
      <c r="O90" s="155"/>
      <c r="P90" s="155"/>
      <c r="Q90" s="155"/>
      <c r="R90" s="155">
        <f>IF(C90="340",D90,0)</f>
        <v>9777</v>
      </c>
      <c r="S90" s="155">
        <f>IF(C90="370",D90,0)</f>
        <v>0</v>
      </c>
      <c r="T90" s="155">
        <f>IF(OR(C90="428",C90="933"),D90,0)</f>
        <v>0</v>
      </c>
      <c r="U90" s="155"/>
      <c r="V90" s="155"/>
      <c r="AZ90" s="210"/>
      <c r="BA90" s="210"/>
    </row>
    <row r="91" spans="1:53" ht="17.25" customHeight="1">
      <c r="A91" s="48" t="s">
        <v>1125</v>
      </c>
      <c r="B91" s="46" t="s">
        <v>469</v>
      </c>
      <c r="C91" s="209"/>
      <c r="D91" s="155">
        <f>D92+D93</f>
        <v>22754</v>
      </c>
      <c r="E91" s="155">
        <f t="shared" si="33"/>
        <v>22754</v>
      </c>
      <c r="F91" s="155">
        <f t="shared" ref="F91:V91" si="49">F92+F93</f>
        <v>22754</v>
      </c>
      <c r="G91" s="155">
        <f t="shared" si="49"/>
        <v>0</v>
      </c>
      <c r="H91" s="155">
        <f t="shared" si="49"/>
        <v>0</v>
      </c>
      <c r="I91" s="155">
        <f t="shared" si="49"/>
        <v>0</v>
      </c>
      <c r="J91" s="155">
        <f t="shared" si="49"/>
        <v>0</v>
      </c>
      <c r="K91" s="155">
        <f t="shared" si="49"/>
        <v>0</v>
      </c>
      <c r="L91" s="155">
        <f t="shared" si="49"/>
        <v>0</v>
      </c>
      <c r="M91" s="155">
        <f t="shared" si="49"/>
        <v>0</v>
      </c>
      <c r="N91" s="155">
        <f t="shared" si="49"/>
        <v>3422</v>
      </c>
      <c r="O91" s="155">
        <f t="shared" si="49"/>
        <v>0</v>
      </c>
      <c r="P91" s="155">
        <f t="shared" si="49"/>
        <v>0</v>
      </c>
      <c r="Q91" s="155">
        <f t="shared" si="49"/>
        <v>3422</v>
      </c>
      <c r="R91" s="155">
        <f t="shared" si="49"/>
        <v>19332</v>
      </c>
      <c r="S91" s="155">
        <f t="shared" si="49"/>
        <v>0</v>
      </c>
      <c r="T91" s="155">
        <f t="shared" si="49"/>
        <v>0</v>
      </c>
      <c r="U91" s="155">
        <f t="shared" si="49"/>
        <v>0</v>
      </c>
      <c r="V91" s="155">
        <f t="shared" si="49"/>
        <v>0</v>
      </c>
      <c r="AZ91" s="210"/>
      <c r="BA91" s="210"/>
    </row>
    <row r="92" spans="1:53" ht="17.25" hidden="1" customHeight="1" outlineLevel="1">
      <c r="A92" s="191" t="s">
        <v>47</v>
      </c>
      <c r="B92" s="43" t="s">
        <v>430</v>
      </c>
      <c r="C92" s="209" t="s">
        <v>1107</v>
      </c>
      <c r="D92" s="155">
        <v>19332</v>
      </c>
      <c r="E92" s="155">
        <f t="shared" si="33"/>
        <v>19332</v>
      </c>
      <c r="F92" s="155">
        <f>G92+H92+AZ92+BA92+I92+J92+K92+L92+M92+N92+R92+S92+T92</f>
        <v>19332</v>
      </c>
      <c r="G92" s="155">
        <f>IF(C92="070",D92,0)</f>
        <v>0</v>
      </c>
      <c r="H92" s="155">
        <f>IF(C92="100",D92,0)</f>
        <v>0</v>
      </c>
      <c r="I92" s="155">
        <f>IF(C92="130",D92,0)</f>
        <v>0</v>
      </c>
      <c r="J92" s="155">
        <f>IF(C92="160",D92,0)</f>
        <v>0</v>
      </c>
      <c r="K92" s="155">
        <f>IF(C92="190",D92,0)</f>
        <v>0</v>
      </c>
      <c r="L92" s="155">
        <f>IF(C92="220",D92,0)</f>
        <v>0</v>
      </c>
      <c r="M92" s="155">
        <f>IF(C92="250",D92,0)</f>
        <v>0</v>
      </c>
      <c r="N92" s="155">
        <f>IF(C92="280",D92,0)</f>
        <v>0</v>
      </c>
      <c r="O92" s="155"/>
      <c r="P92" s="155"/>
      <c r="Q92" s="155"/>
      <c r="R92" s="155">
        <f>IF(C92="340",D92,0)</f>
        <v>19332</v>
      </c>
      <c r="S92" s="155">
        <f>IF(C92="370",D92,0)</f>
        <v>0</v>
      </c>
      <c r="T92" s="155">
        <f>IF(OR(C92="428",C92="933"),D92,0)</f>
        <v>0</v>
      </c>
      <c r="U92" s="155"/>
      <c r="V92" s="155"/>
      <c r="AZ92" s="210"/>
      <c r="BA92" s="210"/>
    </row>
    <row r="93" spans="1:53" ht="17.25" hidden="1" customHeight="1" outlineLevel="1">
      <c r="A93" s="191" t="s">
        <v>47</v>
      </c>
      <c r="B93" s="43" t="s">
        <v>945</v>
      </c>
      <c r="C93" s="209" t="s">
        <v>1108</v>
      </c>
      <c r="D93" s="155">
        <v>3422</v>
      </c>
      <c r="E93" s="155">
        <f t="shared" si="33"/>
        <v>3422</v>
      </c>
      <c r="F93" s="155">
        <f>G93+H93+AZ93+BA93+I93+J93+K93+L93+M93+N93+R93+S93+T93</f>
        <v>3422</v>
      </c>
      <c r="G93" s="155">
        <f>IF(C93="070",D93,0)</f>
        <v>0</v>
      </c>
      <c r="H93" s="155">
        <f>IF(C93="100",D93,0)</f>
        <v>0</v>
      </c>
      <c r="I93" s="155">
        <f>IF(C93="130",D93,0)</f>
        <v>0</v>
      </c>
      <c r="J93" s="155">
        <f>IF(C93="160",D93,0)</f>
        <v>0</v>
      </c>
      <c r="K93" s="155">
        <f>IF(C93="190",D93,0)</f>
        <v>0</v>
      </c>
      <c r="L93" s="155">
        <f>IF(C93="220",D93,0)</f>
        <v>0</v>
      </c>
      <c r="M93" s="155">
        <f>IF(C93="250",D93,0)</f>
        <v>0</v>
      </c>
      <c r="N93" s="155">
        <f>IF(C93="280",D93,0)</f>
        <v>3422</v>
      </c>
      <c r="O93" s="155"/>
      <c r="P93" s="155"/>
      <c r="Q93" s="155">
        <f>N93</f>
        <v>3422</v>
      </c>
      <c r="R93" s="155">
        <f>IF(C93="340",D93,0)</f>
        <v>0</v>
      </c>
      <c r="S93" s="155">
        <f>IF(C93="370",D93,0)</f>
        <v>0</v>
      </c>
      <c r="T93" s="155">
        <f>IF(OR(C93="428",C93="933"),D93,0)</f>
        <v>0</v>
      </c>
      <c r="U93" s="155"/>
      <c r="V93" s="155"/>
      <c r="AZ93" s="210"/>
      <c r="BA93" s="210"/>
    </row>
    <row r="94" spans="1:53" ht="17.25" customHeight="1" collapsed="1">
      <c r="A94" s="48" t="s">
        <v>1126</v>
      </c>
      <c r="B94" s="46" t="s">
        <v>470</v>
      </c>
      <c r="C94" s="209" t="s">
        <v>1107</v>
      </c>
      <c r="D94" s="155">
        <v>2631</v>
      </c>
      <c r="E94" s="155">
        <f t="shared" si="33"/>
        <v>2631</v>
      </c>
      <c r="F94" s="155">
        <f>G94+H94+AZ94+BA94+I94+J94+K94+L94+M94+N94+R94+S94+T94</f>
        <v>2631</v>
      </c>
      <c r="G94" s="155">
        <f>IF(C94="070",D94,0)</f>
        <v>0</v>
      </c>
      <c r="H94" s="155">
        <f>IF(C94="100",D94,0)</f>
        <v>0</v>
      </c>
      <c r="I94" s="155">
        <f>IF(C94="130",D94,0)</f>
        <v>0</v>
      </c>
      <c r="J94" s="155">
        <f>IF(C94="160",D94,0)</f>
        <v>0</v>
      </c>
      <c r="K94" s="155">
        <f>IF(C94="190",D94,0)</f>
        <v>0</v>
      </c>
      <c r="L94" s="155">
        <f>IF(C94="220",D94,0)</f>
        <v>0</v>
      </c>
      <c r="M94" s="155">
        <f>IF(C94="250",D94,0)</f>
        <v>0</v>
      </c>
      <c r="N94" s="155">
        <f>IF(C94="280",D94,0)</f>
        <v>0</v>
      </c>
      <c r="O94" s="155"/>
      <c r="P94" s="155"/>
      <c r="Q94" s="155"/>
      <c r="R94" s="155">
        <f>IF(C94="340",D94,0)</f>
        <v>2631</v>
      </c>
      <c r="S94" s="155">
        <f>IF(C94="370",D94,0)</f>
        <v>0</v>
      </c>
      <c r="T94" s="155">
        <f>IF(OR(C94="428",C94="933"),D94,0)</f>
        <v>0</v>
      </c>
      <c r="U94" s="155"/>
      <c r="V94" s="155"/>
      <c r="AZ94" s="210"/>
      <c r="BA94" s="210"/>
    </row>
    <row r="95" spans="1:53" ht="17.25" customHeight="1">
      <c r="A95" s="48" t="s">
        <v>1127</v>
      </c>
      <c r="B95" s="46" t="s">
        <v>471</v>
      </c>
      <c r="C95" s="209"/>
      <c r="D95" s="155">
        <f>D96+D97+D98</f>
        <v>4528</v>
      </c>
      <c r="E95" s="155">
        <f t="shared" si="33"/>
        <v>4528</v>
      </c>
      <c r="F95" s="155">
        <f t="shared" ref="F95:V95" si="50">F96+F97+F98</f>
        <v>4528</v>
      </c>
      <c r="G95" s="155">
        <f t="shared" si="50"/>
        <v>237</v>
      </c>
      <c r="H95" s="155">
        <f t="shared" si="50"/>
        <v>0</v>
      </c>
      <c r="I95" s="155">
        <f t="shared" si="50"/>
        <v>0</v>
      </c>
      <c r="J95" s="155">
        <f t="shared" si="50"/>
        <v>0</v>
      </c>
      <c r="K95" s="155">
        <f t="shared" si="50"/>
        <v>0</v>
      </c>
      <c r="L95" s="155">
        <f t="shared" si="50"/>
        <v>0</v>
      </c>
      <c r="M95" s="155">
        <f t="shared" si="50"/>
        <v>0</v>
      </c>
      <c r="N95" s="155">
        <f t="shared" si="50"/>
        <v>424</v>
      </c>
      <c r="O95" s="155">
        <f t="shared" si="50"/>
        <v>0</v>
      </c>
      <c r="P95" s="155">
        <f t="shared" si="50"/>
        <v>0</v>
      </c>
      <c r="Q95" s="155">
        <f t="shared" si="50"/>
        <v>424</v>
      </c>
      <c r="R95" s="155">
        <f t="shared" si="50"/>
        <v>3867</v>
      </c>
      <c r="S95" s="155">
        <f t="shared" si="50"/>
        <v>0</v>
      </c>
      <c r="T95" s="155">
        <f t="shared" si="50"/>
        <v>0</v>
      </c>
      <c r="U95" s="155">
        <f t="shared" si="50"/>
        <v>0</v>
      </c>
      <c r="V95" s="155">
        <f t="shared" si="50"/>
        <v>0</v>
      </c>
      <c r="AZ95" s="210"/>
      <c r="BA95" s="210"/>
    </row>
    <row r="96" spans="1:53" ht="17.25" hidden="1" customHeight="1" outlineLevel="1">
      <c r="A96" s="191" t="s">
        <v>47</v>
      </c>
      <c r="B96" s="43" t="s">
        <v>430</v>
      </c>
      <c r="C96" s="209" t="s">
        <v>1107</v>
      </c>
      <c r="D96" s="155">
        <v>3867</v>
      </c>
      <c r="E96" s="155">
        <f t="shared" si="33"/>
        <v>3867</v>
      </c>
      <c r="F96" s="155">
        <f>G96+H96+AZ96+BA96+I96+J96+K96+L96+M96+N96+R96+S96+T96</f>
        <v>3867</v>
      </c>
      <c r="G96" s="155">
        <f>IF(C96="070",D96,0)</f>
        <v>0</v>
      </c>
      <c r="H96" s="155">
        <f>IF(C96="100",D96,0)</f>
        <v>0</v>
      </c>
      <c r="I96" s="155">
        <f>IF(C96="130",D96,0)</f>
        <v>0</v>
      </c>
      <c r="J96" s="155">
        <f>IF(C96="160",D96,0)</f>
        <v>0</v>
      </c>
      <c r="K96" s="155">
        <f>IF(C96="190",D96,0)</f>
        <v>0</v>
      </c>
      <c r="L96" s="155">
        <f>IF(C96="220",D96,0)</f>
        <v>0</v>
      </c>
      <c r="M96" s="155">
        <f>IF(C96="250",D96,0)</f>
        <v>0</v>
      </c>
      <c r="N96" s="155">
        <f>IF(C96="280",D96,0)</f>
        <v>0</v>
      </c>
      <c r="O96" s="155"/>
      <c r="P96" s="155"/>
      <c r="Q96" s="155"/>
      <c r="R96" s="155">
        <f>IF(C96="340",D96,0)</f>
        <v>3867</v>
      </c>
      <c r="S96" s="155">
        <f>IF(C96="370",D96,0)</f>
        <v>0</v>
      </c>
      <c r="T96" s="155">
        <f>IF(OR(C96="428",C96="933"),D96,0)</f>
        <v>0</v>
      </c>
      <c r="U96" s="155"/>
      <c r="V96" s="155"/>
      <c r="AZ96" s="210"/>
      <c r="BA96" s="210"/>
    </row>
    <row r="97" spans="1:53" ht="17.25" hidden="1" customHeight="1" outlineLevel="1">
      <c r="A97" s="191" t="s">
        <v>47</v>
      </c>
      <c r="B97" s="43" t="s">
        <v>947</v>
      </c>
      <c r="C97" s="191" t="s">
        <v>1110</v>
      </c>
      <c r="D97" s="155">
        <v>237</v>
      </c>
      <c r="E97" s="155">
        <f t="shared" si="33"/>
        <v>237</v>
      </c>
      <c r="F97" s="155">
        <f>G97+H97+AZ97+BA97+I97+J97+K97+L97+M97+N97+R97+S97+T97</f>
        <v>237</v>
      </c>
      <c r="G97" s="155">
        <f>IF(C97="070",D97,0)</f>
        <v>237</v>
      </c>
      <c r="H97" s="155">
        <f>IF(C97="100",D97,0)</f>
        <v>0</v>
      </c>
      <c r="I97" s="155">
        <f>IF(C97="130",D97,0)</f>
        <v>0</v>
      </c>
      <c r="J97" s="155">
        <f>IF(C97="160",D97,0)</f>
        <v>0</v>
      </c>
      <c r="K97" s="155">
        <f>IF(C97="190",D97,0)</f>
        <v>0</v>
      </c>
      <c r="L97" s="155">
        <f>IF(C97="220",D97,0)</f>
        <v>0</v>
      </c>
      <c r="M97" s="155">
        <f>IF(C97="250",D97,0)</f>
        <v>0</v>
      </c>
      <c r="N97" s="155">
        <f>IF(C97="280",D97,0)</f>
        <v>0</v>
      </c>
      <c r="O97" s="155"/>
      <c r="P97" s="155"/>
      <c r="Q97" s="155"/>
      <c r="R97" s="155">
        <f>IF(C97="340",D97,0)</f>
        <v>0</v>
      </c>
      <c r="S97" s="155">
        <f>IF(C97="370",D97,0)</f>
        <v>0</v>
      </c>
      <c r="T97" s="155">
        <f>IF(OR(C97="428",C97="933"),D97,0)</f>
        <v>0</v>
      </c>
      <c r="U97" s="155"/>
      <c r="V97" s="155"/>
      <c r="AZ97" s="210"/>
      <c r="BA97" s="210"/>
    </row>
    <row r="98" spans="1:53" ht="17.25" hidden="1" customHeight="1" outlineLevel="1">
      <c r="A98" s="191" t="s">
        <v>47</v>
      </c>
      <c r="B98" s="43" t="s">
        <v>945</v>
      </c>
      <c r="C98" s="191" t="s">
        <v>1108</v>
      </c>
      <c r="D98" s="155">
        <v>424</v>
      </c>
      <c r="E98" s="155">
        <f t="shared" si="33"/>
        <v>424</v>
      </c>
      <c r="F98" s="155">
        <f>G98+H98+AZ98+BA98+I98+J98+K98+L98+M98+N98+R98+S98+T98</f>
        <v>424</v>
      </c>
      <c r="G98" s="155">
        <f>IF(C98="070",D98,0)</f>
        <v>0</v>
      </c>
      <c r="H98" s="155">
        <f>IF(C98="100",D98,0)</f>
        <v>0</v>
      </c>
      <c r="I98" s="155">
        <f>IF(C98="130",D98,0)</f>
        <v>0</v>
      </c>
      <c r="J98" s="155">
        <f>IF(C98="160",D98,0)</f>
        <v>0</v>
      </c>
      <c r="K98" s="155">
        <f>IF(C98="190",D98,0)</f>
        <v>0</v>
      </c>
      <c r="L98" s="155">
        <f>IF(C98="220",D98,0)</f>
        <v>0</v>
      </c>
      <c r="M98" s="155">
        <f>IF(C98="250",D98,0)</f>
        <v>0</v>
      </c>
      <c r="N98" s="155">
        <f>IF(C98="280",D98,0)</f>
        <v>424</v>
      </c>
      <c r="O98" s="155"/>
      <c r="P98" s="155"/>
      <c r="Q98" s="155">
        <f>N98</f>
        <v>424</v>
      </c>
      <c r="R98" s="155">
        <f>IF(C98="340",D98,0)</f>
        <v>0</v>
      </c>
      <c r="S98" s="155">
        <f>IF(C98="370",D98,0)</f>
        <v>0</v>
      </c>
      <c r="T98" s="155">
        <f>IF(OR(C98="428",C98="933"),D98,0)</f>
        <v>0</v>
      </c>
      <c r="U98" s="155"/>
      <c r="V98" s="155"/>
      <c r="AZ98" s="210"/>
      <c r="BA98" s="210"/>
    </row>
    <row r="99" spans="1:53" ht="17.25" customHeight="1" collapsed="1">
      <c r="A99" s="48" t="s">
        <v>1128</v>
      </c>
      <c r="B99" s="46" t="s">
        <v>472</v>
      </c>
      <c r="C99" s="209" t="s">
        <v>1107</v>
      </c>
      <c r="D99" s="155">
        <v>6762</v>
      </c>
      <c r="E99" s="155">
        <f t="shared" si="33"/>
        <v>6762</v>
      </c>
      <c r="F99" s="155">
        <f>G99+H99+AZ99+BA99+I99+J99+K99+L99+M99+N99+R99+S99+T99</f>
        <v>6762</v>
      </c>
      <c r="G99" s="155">
        <f>IF(C99="070",D99,0)</f>
        <v>0</v>
      </c>
      <c r="H99" s="155">
        <f>IF(C99="100",D99,0)</f>
        <v>0</v>
      </c>
      <c r="I99" s="155">
        <f>IF(C99="130",D99,0)</f>
        <v>0</v>
      </c>
      <c r="J99" s="155">
        <f>IF(C99="160",D99,0)</f>
        <v>0</v>
      </c>
      <c r="K99" s="155">
        <f>IF(C99="190",D99,0)</f>
        <v>0</v>
      </c>
      <c r="L99" s="155">
        <f>IF(C99="220",D99,0)</f>
        <v>0</v>
      </c>
      <c r="M99" s="155">
        <f>IF(C99="250",D99,0)</f>
        <v>0</v>
      </c>
      <c r="N99" s="155">
        <f>IF(C99="280",D99,0)</f>
        <v>0</v>
      </c>
      <c r="O99" s="155"/>
      <c r="P99" s="155"/>
      <c r="Q99" s="155"/>
      <c r="R99" s="155">
        <f>IF(C99="340",D99,0)</f>
        <v>6762</v>
      </c>
      <c r="S99" s="155">
        <f>IF(C99="370",D99,0)</f>
        <v>0</v>
      </c>
      <c r="T99" s="155">
        <f>IF(OR(C99="428",C99="933"),D99,0)</f>
        <v>0</v>
      </c>
      <c r="U99" s="155"/>
      <c r="V99" s="155"/>
      <c r="AZ99" s="210"/>
      <c r="BA99" s="210"/>
    </row>
    <row r="100" spans="1:53" ht="17.25" customHeight="1">
      <c r="A100" s="48" t="s">
        <v>1129</v>
      </c>
      <c r="B100" s="46" t="s">
        <v>473</v>
      </c>
      <c r="C100" s="209"/>
      <c r="D100" s="155">
        <f>D101+D102</f>
        <v>6374</v>
      </c>
      <c r="E100" s="155">
        <f t="shared" si="33"/>
        <v>6374</v>
      </c>
      <c r="F100" s="155">
        <f t="shared" ref="F100:V100" si="51">F101+F102</f>
        <v>6374</v>
      </c>
      <c r="G100" s="155">
        <f t="shared" si="51"/>
        <v>0</v>
      </c>
      <c r="H100" s="155">
        <f t="shared" si="51"/>
        <v>0</v>
      </c>
      <c r="I100" s="155">
        <f t="shared" si="51"/>
        <v>0</v>
      </c>
      <c r="J100" s="155">
        <f t="shared" si="51"/>
        <v>0</v>
      </c>
      <c r="K100" s="155">
        <f t="shared" si="51"/>
        <v>0</v>
      </c>
      <c r="L100" s="155">
        <f t="shared" si="51"/>
        <v>0</v>
      </c>
      <c r="M100" s="155">
        <f t="shared" si="51"/>
        <v>0</v>
      </c>
      <c r="N100" s="155">
        <f t="shared" si="51"/>
        <v>0</v>
      </c>
      <c r="O100" s="155">
        <f t="shared" si="51"/>
        <v>0</v>
      </c>
      <c r="P100" s="155">
        <f t="shared" si="51"/>
        <v>0</v>
      </c>
      <c r="Q100" s="155">
        <f t="shared" si="51"/>
        <v>0</v>
      </c>
      <c r="R100" s="155">
        <f t="shared" si="51"/>
        <v>6143</v>
      </c>
      <c r="S100" s="155">
        <f t="shared" si="51"/>
        <v>231</v>
      </c>
      <c r="T100" s="155">
        <f t="shared" si="51"/>
        <v>0</v>
      </c>
      <c r="U100" s="155">
        <f t="shared" si="51"/>
        <v>0</v>
      </c>
      <c r="V100" s="155">
        <f t="shared" si="51"/>
        <v>0</v>
      </c>
      <c r="AZ100" s="210"/>
      <c r="BA100" s="210"/>
    </row>
    <row r="101" spans="1:53" ht="17.25" hidden="1" customHeight="1" outlineLevel="1">
      <c r="A101" s="191" t="s">
        <v>47</v>
      </c>
      <c r="B101" s="43" t="s">
        <v>430</v>
      </c>
      <c r="C101" s="209" t="s">
        <v>1107</v>
      </c>
      <c r="D101" s="155">
        <v>6143</v>
      </c>
      <c r="E101" s="155">
        <f t="shared" si="33"/>
        <v>6143</v>
      </c>
      <c r="F101" s="155">
        <f t="shared" ref="F101:F108" si="52">G101+H101+AZ101+BA101+I101+J101+K101+L101+M101+N101+R101+S101+T101</f>
        <v>6143</v>
      </c>
      <c r="G101" s="155">
        <f t="shared" ref="G101:G108" si="53">IF(C101="070",D101,0)</f>
        <v>0</v>
      </c>
      <c r="H101" s="155">
        <f t="shared" ref="H101:H108" si="54">IF(C101="100",D101,0)</f>
        <v>0</v>
      </c>
      <c r="I101" s="155">
        <f t="shared" ref="I101:I108" si="55">IF(C101="130",D101,0)</f>
        <v>0</v>
      </c>
      <c r="J101" s="155">
        <f t="shared" ref="J101:J108" si="56">IF(C101="160",D101,0)</f>
        <v>0</v>
      </c>
      <c r="K101" s="155">
        <f t="shared" ref="K101:K108" si="57">IF(C101="190",D101,0)</f>
        <v>0</v>
      </c>
      <c r="L101" s="155">
        <f t="shared" ref="L101:L108" si="58">IF(C101="220",D101,0)</f>
        <v>0</v>
      </c>
      <c r="M101" s="155">
        <f t="shared" ref="M101:M108" si="59">IF(C101="250",D101,0)</f>
        <v>0</v>
      </c>
      <c r="N101" s="155">
        <f t="shared" ref="N101:N108" si="60">IF(C101="280",D101,0)</f>
        <v>0</v>
      </c>
      <c r="O101" s="155"/>
      <c r="P101" s="155"/>
      <c r="Q101" s="155"/>
      <c r="R101" s="155">
        <f t="shared" ref="R101:R108" si="61">IF(C101="340",D101,0)</f>
        <v>6143</v>
      </c>
      <c r="S101" s="155">
        <f t="shared" ref="S101:S108" si="62">IF(C101="370",D101,0)</f>
        <v>0</v>
      </c>
      <c r="T101" s="155">
        <f t="shared" ref="T101:T108" si="63">IF(OR(C101="428",C101="933"),D101,0)</f>
        <v>0</v>
      </c>
      <c r="U101" s="155"/>
      <c r="V101" s="155"/>
      <c r="AZ101" s="210"/>
      <c r="BA101" s="210"/>
    </row>
    <row r="102" spans="1:53" ht="17.25" hidden="1" customHeight="1" outlineLevel="1">
      <c r="A102" s="191" t="s">
        <v>47</v>
      </c>
      <c r="B102" s="43" t="s">
        <v>953</v>
      </c>
      <c r="C102" s="209" t="s">
        <v>1112</v>
      </c>
      <c r="D102" s="155">
        <v>231</v>
      </c>
      <c r="E102" s="155">
        <f t="shared" si="33"/>
        <v>231</v>
      </c>
      <c r="F102" s="155">
        <f t="shared" si="52"/>
        <v>231</v>
      </c>
      <c r="G102" s="155">
        <f t="shared" si="53"/>
        <v>0</v>
      </c>
      <c r="H102" s="155">
        <f t="shared" si="54"/>
        <v>0</v>
      </c>
      <c r="I102" s="155">
        <f t="shared" si="55"/>
        <v>0</v>
      </c>
      <c r="J102" s="155">
        <f t="shared" si="56"/>
        <v>0</v>
      </c>
      <c r="K102" s="155">
        <f t="shared" si="57"/>
        <v>0</v>
      </c>
      <c r="L102" s="155">
        <f t="shared" si="58"/>
        <v>0</v>
      </c>
      <c r="M102" s="155">
        <f t="shared" si="59"/>
        <v>0</v>
      </c>
      <c r="N102" s="155">
        <f t="shared" si="60"/>
        <v>0</v>
      </c>
      <c r="O102" s="155"/>
      <c r="P102" s="155"/>
      <c r="Q102" s="155"/>
      <c r="R102" s="155">
        <f t="shared" si="61"/>
        <v>0</v>
      </c>
      <c r="S102" s="155">
        <f t="shared" si="62"/>
        <v>231</v>
      </c>
      <c r="T102" s="155">
        <f t="shared" si="63"/>
        <v>0</v>
      </c>
      <c r="U102" s="155"/>
      <c r="V102" s="155"/>
      <c r="AZ102" s="210"/>
      <c r="BA102" s="210"/>
    </row>
    <row r="103" spans="1:53" ht="17.25" customHeight="1" collapsed="1">
      <c r="A103" s="48" t="s">
        <v>1130</v>
      </c>
      <c r="B103" s="46" t="s">
        <v>474</v>
      </c>
      <c r="C103" s="209" t="s">
        <v>1107</v>
      </c>
      <c r="D103" s="155">
        <v>684</v>
      </c>
      <c r="E103" s="155">
        <f t="shared" si="33"/>
        <v>684</v>
      </c>
      <c r="F103" s="155">
        <f t="shared" si="52"/>
        <v>684</v>
      </c>
      <c r="G103" s="155">
        <f t="shared" si="53"/>
        <v>0</v>
      </c>
      <c r="H103" s="155">
        <f t="shared" si="54"/>
        <v>0</v>
      </c>
      <c r="I103" s="155">
        <f t="shared" si="55"/>
        <v>0</v>
      </c>
      <c r="J103" s="155">
        <f t="shared" si="56"/>
        <v>0</v>
      </c>
      <c r="K103" s="155">
        <f t="shared" si="57"/>
        <v>0</v>
      </c>
      <c r="L103" s="155">
        <f t="shared" si="58"/>
        <v>0</v>
      </c>
      <c r="M103" s="155">
        <f t="shared" si="59"/>
        <v>0</v>
      </c>
      <c r="N103" s="155">
        <f t="shared" si="60"/>
        <v>0</v>
      </c>
      <c r="O103" s="155"/>
      <c r="P103" s="155"/>
      <c r="Q103" s="155"/>
      <c r="R103" s="155">
        <f t="shared" si="61"/>
        <v>684</v>
      </c>
      <c r="S103" s="155">
        <f t="shared" si="62"/>
        <v>0</v>
      </c>
      <c r="T103" s="155">
        <f t="shared" si="63"/>
        <v>0</v>
      </c>
      <c r="U103" s="155"/>
      <c r="V103" s="155"/>
      <c r="AZ103" s="210"/>
      <c r="BA103" s="210"/>
    </row>
    <row r="104" spans="1:53" ht="17.25" customHeight="1">
      <c r="A104" s="48" t="s">
        <v>1131</v>
      </c>
      <c r="B104" s="46" t="s">
        <v>983</v>
      </c>
      <c r="C104" s="209" t="s">
        <v>1107</v>
      </c>
      <c r="D104" s="155">
        <v>544</v>
      </c>
      <c r="E104" s="155">
        <f t="shared" si="33"/>
        <v>544</v>
      </c>
      <c r="F104" s="155">
        <f t="shared" si="52"/>
        <v>544</v>
      </c>
      <c r="G104" s="155">
        <f t="shared" si="53"/>
        <v>0</v>
      </c>
      <c r="H104" s="155">
        <f t="shared" si="54"/>
        <v>0</v>
      </c>
      <c r="I104" s="155">
        <f t="shared" si="55"/>
        <v>0</v>
      </c>
      <c r="J104" s="155">
        <f t="shared" si="56"/>
        <v>0</v>
      </c>
      <c r="K104" s="155">
        <f t="shared" si="57"/>
        <v>0</v>
      </c>
      <c r="L104" s="155">
        <f t="shared" si="58"/>
        <v>0</v>
      </c>
      <c r="M104" s="155">
        <f t="shared" si="59"/>
        <v>0</v>
      </c>
      <c r="N104" s="155">
        <f t="shared" si="60"/>
        <v>0</v>
      </c>
      <c r="O104" s="155"/>
      <c r="P104" s="155"/>
      <c r="Q104" s="155"/>
      <c r="R104" s="155">
        <f t="shared" si="61"/>
        <v>544</v>
      </c>
      <c r="S104" s="155">
        <f t="shared" si="62"/>
        <v>0</v>
      </c>
      <c r="T104" s="155">
        <f t="shared" si="63"/>
        <v>0</v>
      </c>
      <c r="U104" s="155"/>
      <c r="V104" s="155"/>
      <c r="AZ104" s="210"/>
      <c r="BA104" s="210"/>
    </row>
    <row r="105" spans="1:53" ht="25.5">
      <c r="A105" s="48" t="s">
        <v>1132</v>
      </c>
      <c r="B105" s="46" t="s">
        <v>985</v>
      </c>
      <c r="C105" s="209" t="s">
        <v>1107</v>
      </c>
      <c r="D105" s="155">
        <v>420</v>
      </c>
      <c r="E105" s="155">
        <f t="shared" si="33"/>
        <v>420</v>
      </c>
      <c r="F105" s="155">
        <f t="shared" si="52"/>
        <v>420</v>
      </c>
      <c r="G105" s="155">
        <f t="shared" si="53"/>
        <v>0</v>
      </c>
      <c r="H105" s="155">
        <f t="shared" si="54"/>
        <v>0</v>
      </c>
      <c r="I105" s="155">
        <f t="shared" si="55"/>
        <v>0</v>
      </c>
      <c r="J105" s="155">
        <f t="shared" si="56"/>
        <v>0</v>
      </c>
      <c r="K105" s="155">
        <f t="shared" si="57"/>
        <v>0</v>
      </c>
      <c r="L105" s="155">
        <f t="shared" si="58"/>
        <v>0</v>
      </c>
      <c r="M105" s="155">
        <f t="shared" si="59"/>
        <v>0</v>
      </c>
      <c r="N105" s="155">
        <f t="shared" si="60"/>
        <v>0</v>
      </c>
      <c r="O105" s="155"/>
      <c r="P105" s="155"/>
      <c r="Q105" s="155"/>
      <c r="R105" s="155">
        <f t="shared" si="61"/>
        <v>420</v>
      </c>
      <c r="S105" s="155">
        <f t="shared" si="62"/>
        <v>0</v>
      </c>
      <c r="T105" s="155">
        <f t="shared" si="63"/>
        <v>0</v>
      </c>
      <c r="U105" s="155"/>
      <c r="V105" s="155"/>
      <c r="AZ105" s="210"/>
      <c r="BA105" s="210"/>
    </row>
    <row r="106" spans="1:53" ht="17.25" customHeight="1">
      <c r="A106" s="48" t="s">
        <v>1133</v>
      </c>
      <c r="B106" s="46" t="s">
        <v>475</v>
      </c>
      <c r="C106" s="209" t="s">
        <v>1107</v>
      </c>
      <c r="D106" s="155">
        <v>453</v>
      </c>
      <c r="E106" s="155">
        <f t="shared" si="33"/>
        <v>453</v>
      </c>
      <c r="F106" s="155">
        <f t="shared" si="52"/>
        <v>453</v>
      </c>
      <c r="G106" s="155">
        <f t="shared" si="53"/>
        <v>0</v>
      </c>
      <c r="H106" s="155">
        <f t="shared" si="54"/>
        <v>0</v>
      </c>
      <c r="I106" s="155">
        <f t="shared" si="55"/>
        <v>0</v>
      </c>
      <c r="J106" s="155">
        <f t="shared" si="56"/>
        <v>0</v>
      </c>
      <c r="K106" s="155">
        <f t="shared" si="57"/>
        <v>0</v>
      </c>
      <c r="L106" s="155">
        <f t="shared" si="58"/>
        <v>0</v>
      </c>
      <c r="M106" s="155">
        <f t="shared" si="59"/>
        <v>0</v>
      </c>
      <c r="N106" s="155">
        <f t="shared" si="60"/>
        <v>0</v>
      </c>
      <c r="O106" s="155"/>
      <c r="P106" s="155"/>
      <c r="Q106" s="155"/>
      <c r="R106" s="155">
        <f t="shared" si="61"/>
        <v>453</v>
      </c>
      <c r="S106" s="155">
        <f t="shared" si="62"/>
        <v>0</v>
      </c>
      <c r="T106" s="155">
        <f t="shared" si="63"/>
        <v>0</v>
      </c>
      <c r="U106" s="155"/>
      <c r="V106" s="155"/>
      <c r="AZ106" s="210"/>
      <c r="BA106" s="210"/>
    </row>
    <row r="107" spans="1:53" ht="17.25" customHeight="1">
      <c r="A107" s="48" t="s">
        <v>1134</v>
      </c>
      <c r="B107" s="46" t="s">
        <v>476</v>
      </c>
      <c r="C107" s="209" t="s">
        <v>1107</v>
      </c>
      <c r="D107" s="155">
        <v>100</v>
      </c>
      <c r="E107" s="155">
        <f t="shared" si="33"/>
        <v>100</v>
      </c>
      <c r="F107" s="155">
        <f t="shared" si="52"/>
        <v>100</v>
      </c>
      <c r="G107" s="155">
        <f t="shared" si="53"/>
        <v>0</v>
      </c>
      <c r="H107" s="155">
        <f t="shared" si="54"/>
        <v>0</v>
      </c>
      <c r="I107" s="155">
        <f t="shared" si="55"/>
        <v>0</v>
      </c>
      <c r="J107" s="155">
        <f t="shared" si="56"/>
        <v>0</v>
      </c>
      <c r="K107" s="155">
        <f t="shared" si="57"/>
        <v>0</v>
      </c>
      <c r="L107" s="155">
        <f t="shared" si="58"/>
        <v>0</v>
      </c>
      <c r="M107" s="155">
        <f t="shared" si="59"/>
        <v>0</v>
      </c>
      <c r="N107" s="155">
        <f t="shared" si="60"/>
        <v>0</v>
      </c>
      <c r="O107" s="155"/>
      <c r="P107" s="155"/>
      <c r="Q107" s="155"/>
      <c r="R107" s="155">
        <f t="shared" si="61"/>
        <v>100</v>
      </c>
      <c r="S107" s="155">
        <f t="shared" si="62"/>
        <v>0</v>
      </c>
      <c r="T107" s="155">
        <f t="shared" si="63"/>
        <v>0</v>
      </c>
      <c r="U107" s="155"/>
      <c r="V107" s="155"/>
      <c r="AZ107" s="210"/>
      <c r="BA107" s="210"/>
    </row>
    <row r="108" spans="1:53" ht="17.25" customHeight="1">
      <c r="A108" s="48" t="s">
        <v>1135</v>
      </c>
      <c r="B108" s="46" t="s">
        <v>477</v>
      </c>
      <c r="C108" s="209" t="s">
        <v>1107</v>
      </c>
      <c r="D108" s="155">
        <v>967</v>
      </c>
      <c r="E108" s="155">
        <f t="shared" si="33"/>
        <v>967</v>
      </c>
      <c r="F108" s="155">
        <f t="shared" si="52"/>
        <v>967</v>
      </c>
      <c r="G108" s="155">
        <f t="shared" si="53"/>
        <v>0</v>
      </c>
      <c r="H108" s="155">
        <f t="shared" si="54"/>
        <v>0</v>
      </c>
      <c r="I108" s="155">
        <f t="shared" si="55"/>
        <v>0</v>
      </c>
      <c r="J108" s="155">
        <f t="shared" si="56"/>
        <v>0</v>
      </c>
      <c r="K108" s="155">
        <f t="shared" si="57"/>
        <v>0</v>
      </c>
      <c r="L108" s="155">
        <f t="shared" si="58"/>
        <v>0</v>
      </c>
      <c r="M108" s="155">
        <f t="shared" si="59"/>
        <v>0</v>
      </c>
      <c r="N108" s="155">
        <f t="shared" si="60"/>
        <v>0</v>
      </c>
      <c r="O108" s="155"/>
      <c r="P108" s="155"/>
      <c r="Q108" s="155"/>
      <c r="R108" s="155">
        <f t="shared" si="61"/>
        <v>967</v>
      </c>
      <c r="S108" s="155">
        <f t="shared" si="62"/>
        <v>0</v>
      </c>
      <c r="T108" s="155">
        <f t="shared" si="63"/>
        <v>0</v>
      </c>
      <c r="U108" s="155"/>
      <c r="V108" s="155"/>
      <c r="AZ108" s="210"/>
      <c r="BA108" s="210"/>
    </row>
    <row r="109" spans="1:53" ht="17.25" customHeight="1">
      <c r="A109" s="48" t="s">
        <v>1136</v>
      </c>
      <c r="B109" s="46" t="s">
        <v>990</v>
      </c>
      <c r="C109" s="209"/>
      <c r="D109" s="155">
        <f>D110+D111</f>
        <v>1724</v>
      </c>
      <c r="E109" s="155">
        <f t="shared" si="33"/>
        <v>1724</v>
      </c>
      <c r="F109" s="155">
        <f t="shared" ref="F109:V109" si="64">F110+F111</f>
        <v>1724</v>
      </c>
      <c r="G109" s="155">
        <f t="shared" si="64"/>
        <v>0</v>
      </c>
      <c r="H109" s="155">
        <f t="shared" si="64"/>
        <v>450</v>
      </c>
      <c r="I109" s="155">
        <f t="shared" si="64"/>
        <v>0</v>
      </c>
      <c r="J109" s="155">
        <f t="shared" si="64"/>
        <v>0</v>
      </c>
      <c r="K109" s="155">
        <f t="shared" si="64"/>
        <v>0</v>
      </c>
      <c r="L109" s="155">
        <f t="shared" si="64"/>
        <v>0</v>
      </c>
      <c r="M109" s="155">
        <f t="shared" si="64"/>
        <v>0</v>
      </c>
      <c r="N109" s="155">
        <f t="shared" si="64"/>
        <v>0</v>
      </c>
      <c r="O109" s="155">
        <f t="shared" si="64"/>
        <v>0</v>
      </c>
      <c r="P109" s="155">
        <f t="shared" si="64"/>
        <v>0</v>
      </c>
      <c r="Q109" s="155">
        <f t="shared" si="64"/>
        <v>0</v>
      </c>
      <c r="R109" s="155">
        <f t="shared" si="64"/>
        <v>1274</v>
      </c>
      <c r="S109" s="155">
        <f t="shared" si="64"/>
        <v>0</v>
      </c>
      <c r="T109" s="155">
        <f t="shared" si="64"/>
        <v>0</v>
      </c>
      <c r="U109" s="155">
        <f t="shared" si="64"/>
        <v>0</v>
      </c>
      <c r="V109" s="155">
        <f t="shared" si="64"/>
        <v>0</v>
      </c>
      <c r="AZ109" s="210"/>
      <c r="BA109" s="210"/>
    </row>
    <row r="110" spans="1:53" ht="17.25" hidden="1" customHeight="1" outlineLevel="1">
      <c r="A110" s="191" t="s">
        <v>47</v>
      </c>
      <c r="B110" s="43" t="s">
        <v>430</v>
      </c>
      <c r="C110" s="209" t="s">
        <v>1107</v>
      </c>
      <c r="D110" s="155">
        <v>1274</v>
      </c>
      <c r="E110" s="155">
        <f t="shared" si="33"/>
        <v>1274</v>
      </c>
      <c r="F110" s="155">
        <f t="shared" ref="F110:F117" si="65">G110+H110+AZ110+BA110+I110+J110+K110+L110+M110+N110+R110+S110+T110</f>
        <v>1274</v>
      </c>
      <c r="G110" s="155">
        <f t="shared" ref="G110:G117" si="66">IF(C110="070",D110,0)</f>
        <v>0</v>
      </c>
      <c r="H110" s="155">
        <f t="shared" ref="H110:H117" si="67">IF(C110="100",D110,0)</f>
        <v>0</v>
      </c>
      <c r="I110" s="155">
        <f t="shared" ref="I110:I117" si="68">IF(C110="130",D110,0)</f>
        <v>0</v>
      </c>
      <c r="J110" s="155">
        <f t="shared" ref="J110:J117" si="69">IF(C110="160",D110,0)</f>
        <v>0</v>
      </c>
      <c r="K110" s="155">
        <f t="shared" ref="K110:K117" si="70">IF(C110="190",D110,0)</f>
        <v>0</v>
      </c>
      <c r="L110" s="155">
        <f t="shared" ref="L110:L117" si="71">IF(C110="220",D110,0)</f>
        <v>0</v>
      </c>
      <c r="M110" s="155">
        <f t="shared" ref="M110:M117" si="72">IF(C110="250",D110,0)</f>
        <v>0</v>
      </c>
      <c r="N110" s="155">
        <f t="shared" ref="N110:N117" si="73">IF(C110="280",D110,0)</f>
        <v>0</v>
      </c>
      <c r="O110" s="155"/>
      <c r="P110" s="155"/>
      <c r="Q110" s="155"/>
      <c r="R110" s="155">
        <f t="shared" ref="R110:R117" si="74">IF(C110="340",D110,0)</f>
        <v>1274</v>
      </c>
      <c r="S110" s="155">
        <f t="shared" ref="S110:S117" si="75">IF(C110="370",D110,0)</f>
        <v>0</v>
      </c>
      <c r="T110" s="155">
        <f t="shared" ref="T110:T117" si="76">IF(OR(C110="428",C110="933"),D110,0)</f>
        <v>0</v>
      </c>
      <c r="U110" s="155"/>
      <c r="V110" s="155"/>
      <c r="AZ110" s="210"/>
      <c r="BA110" s="210"/>
    </row>
    <row r="111" spans="1:53" ht="17.25" hidden="1" customHeight="1" outlineLevel="1">
      <c r="A111" s="191" t="s">
        <v>47</v>
      </c>
      <c r="B111" s="43" t="s">
        <v>955</v>
      </c>
      <c r="C111" s="209" t="s">
        <v>1115</v>
      </c>
      <c r="D111" s="155">
        <v>450</v>
      </c>
      <c r="E111" s="155">
        <f t="shared" si="33"/>
        <v>450</v>
      </c>
      <c r="F111" s="155">
        <f t="shared" si="65"/>
        <v>450</v>
      </c>
      <c r="G111" s="155">
        <f t="shared" si="66"/>
        <v>0</v>
      </c>
      <c r="H111" s="155">
        <f t="shared" si="67"/>
        <v>450</v>
      </c>
      <c r="I111" s="155">
        <f t="shared" si="68"/>
        <v>0</v>
      </c>
      <c r="J111" s="155">
        <f t="shared" si="69"/>
        <v>0</v>
      </c>
      <c r="K111" s="155">
        <f t="shared" si="70"/>
        <v>0</v>
      </c>
      <c r="L111" s="155">
        <f t="shared" si="71"/>
        <v>0</v>
      </c>
      <c r="M111" s="155">
        <f t="shared" si="72"/>
        <v>0</v>
      </c>
      <c r="N111" s="155">
        <f t="shared" si="73"/>
        <v>0</v>
      </c>
      <c r="O111" s="155"/>
      <c r="P111" s="155"/>
      <c r="Q111" s="155"/>
      <c r="R111" s="155">
        <f t="shared" si="74"/>
        <v>0</v>
      </c>
      <c r="S111" s="155">
        <f t="shared" si="75"/>
        <v>0</v>
      </c>
      <c r="T111" s="155">
        <f t="shared" si="76"/>
        <v>0</v>
      </c>
      <c r="U111" s="155"/>
      <c r="V111" s="155"/>
      <c r="AZ111" s="210"/>
      <c r="BA111" s="210"/>
    </row>
    <row r="112" spans="1:53" ht="17.25" customHeight="1" collapsed="1">
      <c r="A112" s="48" t="s">
        <v>1137</v>
      </c>
      <c r="B112" s="46" t="s">
        <v>478</v>
      </c>
      <c r="C112" s="209" t="s">
        <v>1107</v>
      </c>
      <c r="D112" s="155">
        <v>422</v>
      </c>
      <c r="E112" s="155">
        <f t="shared" si="33"/>
        <v>422</v>
      </c>
      <c r="F112" s="155">
        <f t="shared" si="65"/>
        <v>422</v>
      </c>
      <c r="G112" s="155">
        <f t="shared" si="66"/>
        <v>0</v>
      </c>
      <c r="H112" s="155">
        <f t="shared" si="67"/>
        <v>0</v>
      </c>
      <c r="I112" s="155">
        <f t="shared" si="68"/>
        <v>0</v>
      </c>
      <c r="J112" s="155">
        <f t="shared" si="69"/>
        <v>0</v>
      </c>
      <c r="K112" s="155">
        <f t="shared" si="70"/>
        <v>0</v>
      </c>
      <c r="L112" s="155">
        <f t="shared" si="71"/>
        <v>0</v>
      </c>
      <c r="M112" s="155">
        <f t="shared" si="72"/>
        <v>0</v>
      </c>
      <c r="N112" s="155">
        <f t="shared" si="73"/>
        <v>0</v>
      </c>
      <c r="O112" s="155"/>
      <c r="P112" s="155"/>
      <c r="Q112" s="155"/>
      <c r="R112" s="155">
        <f t="shared" si="74"/>
        <v>422</v>
      </c>
      <c r="S112" s="155">
        <f t="shared" si="75"/>
        <v>0</v>
      </c>
      <c r="T112" s="155">
        <f t="shared" si="76"/>
        <v>0</v>
      </c>
      <c r="U112" s="155"/>
      <c r="V112" s="155"/>
      <c r="AZ112" s="210"/>
      <c r="BA112" s="210"/>
    </row>
    <row r="113" spans="1:53" ht="17.25" customHeight="1">
      <c r="A113" s="48" t="s">
        <v>1138</v>
      </c>
      <c r="B113" s="46" t="s">
        <v>479</v>
      </c>
      <c r="C113" s="209" t="s">
        <v>1107</v>
      </c>
      <c r="D113" s="155">
        <v>931</v>
      </c>
      <c r="E113" s="155">
        <f t="shared" si="33"/>
        <v>931</v>
      </c>
      <c r="F113" s="155">
        <f t="shared" si="65"/>
        <v>931</v>
      </c>
      <c r="G113" s="155">
        <f t="shared" si="66"/>
        <v>0</v>
      </c>
      <c r="H113" s="155">
        <f t="shared" si="67"/>
        <v>0</v>
      </c>
      <c r="I113" s="155">
        <f t="shared" si="68"/>
        <v>0</v>
      </c>
      <c r="J113" s="155">
        <f t="shared" si="69"/>
        <v>0</v>
      </c>
      <c r="K113" s="155">
        <f t="shared" si="70"/>
        <v>0</v>
      </c>
      <c r="L113" s="155">
        <f t="shared" si="71"/>
        <v>0</v>
      </c>
      <c r="M113" s="155">
        <f t="shared" si="72"/>
        <v>0</v>
      </c>
      <c r="N113" s="155">
        <f t="shared" si="73"/>
        <v>0</v>
      </c>
      <c r="O113" s="155"/>
      <c r="P113" s="155"/>
      <c r="Q113" s="155"/>
      <c r="R113" s="155">
        <f t="shared" si="74"/>
        <v>931</v>
      </c>
      <c r="S113" s="155">
        <f t="shared" si="75"/>
        <v>0</v>
      </c>
      <c r="T113" s="155">
        <f t="shared" si="76"/>
        <v>0</v>
      </c>
      <c r="U113" s="155"/>
      <c r="V113" s="155"/>
      <c r="AZ113" s="210"/>
      <c r="BA113" s="210"/>
    </row>
    <row r="114" spans="1:53" ht="25.5">
      <c r="A114" s="48" t="s">
        <v>1139</v>
      </c>
      <c r="B114" s="46" t="s">
        <v>480</v>
      </c>
      <c r="C114" s="209" t="s">
        <v>1107</v>
      </c>
      <c r="D114" s="155">
        <v>223</v>
      </c>
      <c r="E114" s="155">
        <f t="shared" si="33"/>
        <v>223</v>
      </c>
      <c r="F114" s="155">
        <f t="shared" si="65"/>
        <v>223</v>
      </c>
      <c r="G114" s="155">
        <f t="shared" si="66"/>
        <v>0</v>
      </c>
      <c r="H114" s="155">
        <f t="shared" si="67"/>
        <v>0</v>
      </c>
      <c r="I114" s="155">
        <f t="shared" si="68"/>
        <v>0</v>
      </c>
      <c r="J114" s="155">
        <f t="shared" si="69"/>
        <v>0</v>
      </c>
      <c r="K114" s="155">
        <f t="shared" si="70"/>
        <v>0</v>
      </c>
      <c r="L114" s="155">
        <f t="shared" si="71"/>
        <v>0</v>
      </c>
      <c r="M114" s="155">
        <f t="shared" si="72"/>
        <v>0</v>
      </c>
      <c r="N114" s="155">
        <f t="shared" si="73"/>
        <v>0</v>
      </c>
      <c r="O114" s="155"/>
      <c r="P114" s="155"/>
      <c r="Q114" s="155"/>
      <c r="R114" s="155">
        <f t="shared" si="74"/>
        <v>223</v>
      </c>
      <c r="S114" s="155">
        <f t="shared" si="75"/>
        <v>0</v>
      </c>
      <c r="T114" s="155">
        <f t="shared" si="76"/>
        <v>0</v>
      </c>
      <c r="U114" s="155"/>
      <c r="V114" s="155"/>
      <c r="AZ114" s="210"/>
      <c r="BA114" s="210"/>
    </row>
    <row r="115" spans="1:53" ht="25.5">
      <c r="A115" s="48" t="s">
        <v>1140</v>
      </c>
      <c r="B115" s="46" t="s">
        <v>481</v>
      </c>
      <c r="C115" s="209" t="s">
        <v>1107</v>
      </c>
      <c r="D115" s="155">
        <v>100</v>
      </c>
      <c r="E115" s="155">
        <f t="shared" si="33"/>
        <v>100</v>
      </c>
      <c r="F115" s="155">
        <f t="shared" si="65"/>
        <v>100</v>
      </c>
      <c r="G115" s="155">
        <f t="shared" si="66"/>
        <v>0</v>
      </c>
      <c r="H115" s="155">
        <f t="shared" si="67"/>
        <v>0</v>
      </c>
      <c r="I115" s="155">
        <f t="shared" si="68"/>
        <v>0</v>
      </c>
      <c r="J115" s="155">
        <f t="shared" si="69"/>
        <v>0</v>
      </c>
      <c r="K115" s="155">
        <f t="shared" si="70"/>
        <v>0</v>
      </c>
      <c r="L115" s="155">
        <f t="shared" si="71"/>
        <v>0</v>
      </c>
      <c r="M115" s="155">
        <f t="shared" si="72"/>
        <v>0</v>
      </c>
      <c r="N115" s="155">
        <f t="shared" si="73"/>
        <v>0</v>
      </c>
      <c r="O115" s="155"/>
      <c r="P115" s="155"/>
      <c r="Q115" s="155"/>
      <c r="R115" s="155">
        <f t="shared" si="74"/>
        <v>100</v>
      </c>
      <c r="S115" s="155">
        <f t="shared" si="75"/>
        <v>0</v>
      </c>
      <c r="T115" s="155">
        <f t="shared" si="76"/>
        <v>0</v>
      </c>
      <c r="U115" s="155"/>
      <c r="V115" s="155"/>
      <c r="AZ115" s="210"/>
      <c r="BA115" s="210"/>
    </row>
    <row r="116" spans="1:53" ht="17.25" customHeight="1">
      <c r="A116" s="48" t="s">
        <v>1141</v>
      </c>
      <c r="B116" s="46" t="s">
        <v>482</v>
      </c>
      <c r="C116" s="209" t="s">
        <v>1107</v>
      </c>
      <c r="D116" s="155">
        <v>355</v>
      </c>
      <c r="E116" s="155">
        <f t="shared" si="33"/>
        <v>355</v>
      </c>
      <c r="F116" s="155">
        <f t="shared" si="65"/>
        <v>355</v>
      </c>
      <c r="G116" s="155">
        <f t="shared" si="66"/>
        <v>0</v>
      </c>
      <c r="H116" s="155">
        <f t="shared" si="67"/>
        <v>0</v>
      </c>
      <c r="I116" s="155">
        <f t="shared" si="68"/>
        <v>0</v>
      </c>
      <c r="J116" s="155">
        <f t="shared" si="69"/>
        <v>0</v>
      </c>
      <c r="K116" s="155">
        <f t="shared" si="70"/>
        <v>0</v>
      </c>
      <c r="L116" s="155">
        <f t="shared" si="71"/>
        <v>0</v>
      </c>
      <c r="M116" s="155">
        <f t="shared" si="72"/>
        <v>0</v>
      </c>
      <c r="N116" s="155">
        <f t="shared" si="73"/>
        <v>0</v>
      </c>
      <c r="O116" s="155"/>
      <c r="P116" s="155"/>
      <c r="Q116" s="155"/>
      <c r="R116" s="155">
        <f t="shared" si="74"/>
        <v>355</v>
      </c>
      <c r="S116" s="155">
        <f t="shared" si="75"/>
        <v>0</v>
      </c>
      <c r="T116" s="155">
        <f t="shared" si="76"/>
        <v>0</v>
      </c>
      <c r="U116" s="155"/>
      <c r="V116" s="155"/>
      <c r="AZ116" s="210"/>
      <c r="BA116" s="210"/>
    </row>
    <row r="117" spans="1:53" ht="17.25" customHeight="1">
      <c r="A117" s="48" t="s">
        <v>1142</v>
      </c>
      <c r="B117" s="43" t="s">
        <v>483</v>
      </c>
      <c r="C117" s="209" t="s">
        <v>1107</v>
      </c>
      <c r="D117" s="155">
        <v>1948</v>
      </c>
      <c r="E117" s="155">
        <f t="shared" si="33"/>
        <v>1948</v>
      </c>
      <c r="F117" s="155">
        <f t="shared" si="65"/>
        <v>1948</v>
      </c>
      <c r="G117" s="155">
        <f t="shared" si="66"/>
        <v>0</v>
      </c>
      <c r="H117" s="155">
        <f t="shared" si="67"/>
        <v>0</v>
      </c>
      <c r="I117" s="155">
        <f t="shared" si="68"/>
        <v>0</v>
      </c>
      <c r="J117" s="155">
        <f t="shared" si="69"/>
        <v>0</v>
      </c>
      <c r="K117" s="155">
        <f t="shared" si="70"/>
        <v>0</v>
      </c>
      <c r="L117" s="155">
        <f t="shared" si="71"/>
        <v>0</v>
      </c>
      <c r="M117" s="155">
        <f t="shared" si="72"/>
        <v>0</v>
      </c>
      <c r="N117" s="155">
        <f t="shared" si="73"/>
        <v>0</v>
      </c>
      <c r="O117" s="155"/>
      <c r="P117" s="155"/>
      <c r="Q117" s="155"/>
      <c r="R117" s="155">
        <f t="shared" si="74"/>
        <v>1948</v>
      </c>
      <c r="S117" s="155">
        <f t="shared" si="75"/>
        <v>0</v>
      </c>
      <c r="T117" s="155">
        <f t="shared" si="76"/>
        <v>0</v>
      </c>
      <c r="U117" s="155"/>
      <c r="V117" s="155"/>
      <c r="AZ117" s="210"/>
      <c r="BA117" s="210"/>
    </row>
    <row r="118" spans="1:53" ht="17.25" customHeight="1">
      <c r="A118" s="48" t="s">
        <v>1143</v>
      </c>
      <c r="B118" s="43" t="s">
        <v>484</v>
      </c>
      <c r="C118" s="209"/>
      <c r="D118" s="155">
        <f>D119+D120</f>
        <v>2106</v>
      </c>
      <c r="E118" s="155">
        <f t="shared" si="33"/>
        <v>2106</v>
      </c>
      <c r="F118" s="155">
        <f t="shared" ref="F118:V118" si="77">F119+F120</f>
        <v>2106</v>
      </c>
      <c r="G118" s="155">
        <f t="shared" si="77"/>
        <v>0</v>
      </c>
      <c r="H118" s="155">
        <f t="shared" si="77"/>
        <v>0</v>
      </c>
      <c r="I118" s="155">
        <f t="shared" si="77"/>
        <v>0</v>
      </c>
      <c r="J118" s="155">
        <f t="shared" si="77"/>
        <v>0</v>
      </c>
      <c r="K118" s="155">
        <f t="shared" si="77"/>
        <v>0</v>
      </c>
      <c r="L118" s="155">
        <f t="shared" si="77"/>
        <v>0</v>
      </c>
      <c r="M118" s="155">
        <f t="shared" si="77"/>
        <v>0</v>
      </c>
      <c r="N118" s="155">
        <f t="shared" si="77"/>
        <v>200</v>
      </c>
      <c r="O118" s="155">
        <f t="shared" si="77"/>
        <v>0</v>
      </c>
      <c r="P118" s="155">
        <f t="shared" si="77"/>
        <v>0</v>
      </c>
      <c r="Q118" s="155">
        <f t="shared" si="77"/>
        <v>200</v>
      </c>
      <c r="R118" s="155">
        <f t="shared" si="77"/>
        <v>1906</v>
      </c>
      <c r="S118" s="155">
        <f t="shared" si="77"/>
        <v>0</v>
      </c>
      <c r="T118" s="155">
        <f t="shared" si="77"/>
        <v>0</v>
      </c>
      <c r="U118" s="155">
        <f t="shared" si="77"/>
        <v>0</v>
      </c>
      <c r="V118" s="155">
        <f t="shared" si="77"/>
        <v>0</v>
      </c>
      <c r="AZ118" s="210"/>
      <c r="BA118" s="210"/>
    </row>
    <row r="119" spans="1:53" ht="17.25" hidden="1" customHeight="1" outlineLevel="1">
      <c r="A119" s="48" t="s">
        <v>47</v>
      </c>
      <c r="B119" s="43" t="s">
        <v>430</v>
      </c>
      <c r="C119" s="209" t="s">
        <v>1107</v>
      </c>
      <c r="D119" s="155">
        <v>1906</v>
      </c>
      <c r="E119" s="155">
        <f t="shared" si="33"/>
        <v>1906</v>
      </c>
      <c r="F119" s="155">
        <f>G119+H119+AZ119+BA119+I119+J119+K119+L119+M119+N119+R119+S119+T119</f>
        <v>1906</v>
      </c>
      <c r="G119" s="155">
        <f>IF(C119="070",D119,0)</f>
        <v>0</v>
      </c>
      <c r="H119" s="155">
        <f>IF(C119="100",D119,0)</f>
        <v>0</v>
      </c>
      <c r="I119" s="155">
        <f>IF(C119="130",D119,0)</f>
        <v>0</v>
      </c>
      <c r="J119" s="155">
        <f>IF(C119="160",D119,0)</f>
        <v>0</v>
      </c>
      <c r="K119" s="155">
        <f>IF(C119="190",D119,0)</f>
        <v>0</v>
      </c>
      <c r="L119" s="155">
        <f>IF(C119="220",D119,0)</f>
        <v>0</v>
      </c>
      <c r="M119" s="155">
        <f>IF(C119="250",D119,0)</f>
        <v>0</v>
      </c>
      <c r="N119" s="155">
        <f>IF(C119="280",D119,0)</f>
        <v>0</v>
      </c>
      <c r="O119" s="155"/>
      <c r="P119" s="155"/>
      <c r="Q119" s="155"/>
      <c r="R119" s="155">
        <f>IF(C119="340",D119,0)</f>
        <v>1906</v>
      </c>
      <c r="S119" s="155">
        <f>IF(C119="370",D119,0)</f>
        <v>0</v>
      </c>
      <c r="T119" s="155">
        <f>IF(OR(C119="428",C119="933"),D119,0)</f>
        <v>0</v>
      </c>
      <c r="U119" s="155"/>
      <c r="V119" s="155"/>
      <c r="AZ119" s="210"/>
      <c r="BA119" s="210"/>
    </row>
    <row r="120" spans="1:53" ht="17.25" hidden="1" customHeight="1" outlineLevel="1">
      <c r="A120" s="48" t="s">
        <v>47</v>
      </c>
      <c r="B120" s="43" t="s">
        <v>945</v>
      </c>
      <c r="C120" s="209" t="s">
        <v>1108</v>
      </c>
      <c r="D120" s="155">
        <v>200</v>
      </c>
      <c r="E120" s="155">
        <f t="shared" si="33"/>
        <v>200</v>
      </c>
      <c r="F120" s="155">
        <f>G120+H120+AZ120+BA120+I120+J120+K120+L120+M120+N120+R120+S120+T120</f>
        <v>200</v>
      </c>
      <c r="G120" s="155">
        <f>IF(C120="070",D120,0)</f>
        <v>0</v>
      </c>
      <c r="H120" s="155">
        <f>IF(C120="100",D120,0)</f>
        <v>0</v>
      </c>
      <c r="I120" s="155">
        <f>IF(C120="130",D120,0)</f>
        <v>0</v>
      </c>
      <c r="J120" s="155">
        <f>IF(C120="160",D120,0)</f>
        <v>0</v>
      </c>
      <c r="K120" s="155">
        <f>IF(C120="190",D120,0)</f>
        <v>0</v>
      </c>
      <c r="L120" s="155">
        <f>IF(C120="220",D120,0)</f>
        <v>0</v>
      </c>
      <c r="M120" s="155">
        <f>IF(C120="250",D120,0)</f>
        <v>0</v>
      </c>
      <c r="N120" s="155">
        <f>IF(C120="280",D120,0)</f>
        <v>200</v>
      </c>
      <c r="O120" s="155"/>
      <c r="P120" s="155"/>
      <c r="Q120" s="155">
        <f>N120</f>
        <v>200</v>
      </c>
      <c r="R120" s="155">
        <f>IF(C120="340",D120,0)</f>
        <v>0</v>
      </c>
      <c r="S120" s="155">
        <f>IF(C120="370",D120,0)</f>
        <v>0</v>
      </c>
      <c r="T120" s="155">
        <f>IF(OR(C120="428",C120="933"),D120,0)</f>
        <v>0</v>
      </c>
      <c r="U120" s="155"/>
      <c r="V120" s="155"/>
      <c r="AZ120" s="210"/>
      <c r="BA120" s="210"/>
    </row>
    <row r="121" spans="1:53" ht="17.25" customHeight="1" collapsed="1">
      <c r="A121" s="48" t="s">
        <v>1144</v>
      </c>
      <c r="B121" s="43" t="s">
        <v>485</v>
      </c>
      <c r="C121" s="209"/>
      <c r="D121" s="155">
        <f>SUM(D122:D123)</f>
        <v>92</v>
      </c>
      <c r="E121" s="155">
        <f t="shared" si="33"/>
        <v>92</v>
      </c>
      <c r="F121" s="155">
        <f t="shared" ref="F121:V121" si="78">SUM(F122:F123)</f>
        <v>92</v>
      </c>
      <c r="G121" s="155">
        <f t="shared" si="78"/>
        <v>0</v>
      </c>
      <c r="H121" s="155">
        <f t="shared" si="78"/>
        <v>0</v>
      </c>
      <c r="I121" s="155">
        <f t="shared" si="78"/>
        <v>0</v>
      </c>
      <c r="J121" s="155">
        <f t="shared" si="78"/>
        <v>0</v>
      </c>
      <c r="K121" s="155">
        <f t="shared" si="78"/>
        <v>0</v>
      </c>
      <c r="L121" s="155">
        <f t="shared" si="78"/>
        <v>0</v>
      </c>
      <c r="M121" s="155">
        <f t="shared" si="78"/>
        <v>0</v>
      </c>
      <c r="N121" s="155">
        <f t="shared" si="78"/>
        <v>0</v>
      </c>
      <c r="O121" s="155">
        <f t="shared" si="78"/>
        <v>0</v>
      </c>
      <c r="P121" s="155">
        <f t="shared" si="78"/>
        <v>0</v>
      </c>
      <c r="Q121" s="155">
        <f t="shared" si="78"/>
        <v>0</v>
      </c>
      <c r="R121" s="155">
        <f t="shared" si="78"/>
        <v>92</v>
      </c>
      <c r="S121" s="155">
        <f t="shared" si="78"/>
        <v>0</v>
      </c>
      <c r="T121" s="155">
        <f t="shared" si="78"/>
        <v>0</v>
      </c>
      <c r="U121" s="155">
        <f t="shared" si="78"/>
        <v>0</v>
      </c>
      <c r="V121" s="155">
        <f t="shared" si="78"/>
        <v>0</v>
      </c>
      <c r="AZ121" s="210"/>
      <c r="BA121" s="210"/>
    </row>
    <row r="122" spans="1:53" ht="17.25" customHeight="1">
      <c r="A122" s="48" t="s">
        <v>47</v>
      </c>
      <c r="B122" s="46" t="s">
        <v>486</v>
      </c>
      <c r="C122" s="209" t="s">
        <v>1107</v>
      </c>
      <c r="D122" s="155">
        <v>72</v>
      </c>
      <c r="E122" s="155">
        <f t="shared" si="33"/>
        <v>72</v>
      </c>
      <c r="F122" s="155">
        <f>G122+H122+AZ122+BA122+I122+J122+K122+L122+M122+N122+R122+S122+T122</f>
        <v>72</v>
      </c>
      <c r="G122" s="155">
        <f>IF(C122="070",D122,0)</f>
        <v>0</v>
      </c>
      <c r="H122" s="155">
        <f>IF(C122="100",D122,0)</f>
        <v>0</v>
      </c>
      <c r="I122" s="155">
        <f>IF(C122="130",D122,0)</f>
        <v>0</v>
      </c>
      <c r="J122" s="155">
        <f>IF(C122="160",D122,0)</f>
        <v>0</v>
      </c>
      <c r="K122" s="155">
        <f>IF(C122="190",D122,0)</f>
        <v>0</v>
      </c>
      <c r="L122" s="155">
        <f>IF(C122="220",D122,0)</f>
        <v>0</v>
      </c>
      <c r="M122" s="155">
        <f>IF(C122="250",D122,0)</f>
        <v>0</v>
      </c>
      <c r="N122" s="155">
        <f>IF(C122="280",D122,0)</f>
        <v>0</v>
      </c>
      <c r="O122" s="155"/>
      <c r="P122" s="155"/>
      <c r="Q122" s="155"/>
      <c r="R122" s="155">
        <f>IF(C122="340",D122,0)</f>
        <v>72</v>
      </c>
      <c r="S122" s="155">
        <f>IF(C122="370",D122,0)</f>
        <v>0</v>
      </c>
      <c r="T122" s="155">
        <f>IF(OR(C122="428",C122="933"),D122,0)</f>
        <v>0</v>
      </c>
      <c r="U122" s="155"/>
      <c r="V122" s="155"/>
      <c r="AZ122" s="210"/>
      <c r="BA122" s="210"/>
    </row>
    <row r="123" spans="1:53" ht="25.5">
      <c r="A123" s="48" t="s">
        <v>47</v>
      </c>
      <c r="B123" s="46" t="s">
        <v>487</v>
      </c>
      <c r="C123" s="209" t="s">
        <v>1107</v>
      </c>
      <c r="D123" s="155">
        <v>20</v>
      </c>
      <c r="E123" s="155">
        <f t="shared" si="33"/>
        <v>20</v>
      </c>
      <c r="F123" s="155">
        <f>G123+H123+AZ123+BA123+I123+J123+K123+L123+M123+N123+R123+S123+T123</f>
        <v>20</v>
      </c>
      <c r="G123" s="155">
        <f>IF(C123="070",D123,0)</f>
        <v>0</v>
      </c>
      <c r="H123" s="155">
        <f>IF(C123="100",D123,0)</f>
        <v>0</v>
      </c>
      <c r="I123" s="155">
        <f>IF(C123="130",D123,0)</f>
        <v>0</v>
      </c>
      <c r="J123" s="155">
        <f>IF(C123="160",D123,0)</f>
        <v>0</v>
      </c>
      <c r="K123" s="155">
        <f>IF(C123="190",D123,0)</f>
        <v>0</v>
      </c>
      <c r="L123" s="155">
        <f>IF(C123="220",D123,0)</f>
        <v>0</v>
      </c>
      <c r="M123" s="155">
        <f>IF(C123="250",D123,0)</f>
        <v>0</v>
      </c>
      <c r="N123" s="155">
        <f>IF(C123="280",D123,0)</f>
        <v>0</v>
      </c>
      <c r="O123" s="155"/>
      <c r="P123" s="155"/>
      <c r="Q123" s="155"/>
      <c r="R123" s="155">
        <f>IF(C123="340",D123,0)</f>
        <v>20</v>
      </c>
      <c r="S123" s="155">
        <f>IF(C123="370",D123,0)</f>
        <v>0</v>
      </c>
      <c r="T123" s="155">
        <f>IF(OR(C123="428",C123="933"),D123,0)</f>
        <v>0</v>
      </c>
      <c r="U123" s="155"/>
      <c r="V123" s="155"/>
      <c r="AZ123" s="210"/>
      <c r="BA123" s="210"/>
    </row>
    <row r="124" spans="1:53" ht="26.25" customHeight="1">
      <c r="A124" s="48" t="s">
        <v>1145</v>
      </c>
      <c r="B124" s="46" t="s">
        <v>488</v>
      </c>
      <c r="C124" s="209"/>
      <c r="D124" s="155">
        <f>D125+D126+D127+D128+D129+D130+D131+D132+D133+D134+D135+D136</f>
        <v>208</v>
      </c>
      <c r="E124" s="155">
        <f t="shared" si="33"/>
        <v>208</v>
      </c>
      <c r="F124" s="155">
        <f t="shared" ref="F124:V124" si="79">F125+F126+F127+F128+F129+F130+F131+F132+F133+F134+F135+F136</f>
        <v>208</v>
      </c>
      <c r="G124" s="155">
        <f t="shared" si="79"/>
        <v>0</v>
      </c>
      <c r="H124" s="155">
        <f t="shared" si="79"/>
        <v>0</v>
      </c>
      <c r="I124" s="155">
        <f t="shared" si="79"/>
        <v>0</v>
      </c>
      <c r="J124" s="155">
        <f t="shared" si="79"/>
        <v>0</v>
      </c>
      <c r="K124" s="155">
        <f t="shared" si="79"/>
        <v>0</v>
      </c>
      <c r="L124" s="155">
        <f t="shared" si="79"/>
        <v>0</v>
      </c>
      <c r="M124" s="155">
        <f t="shared" si="79"/>
        <v>0</v>
      </c>
      <c r="N124" s="155">
        <f t="shared" si="79"/>
        <v>0</v>
      </c>
      <c r="O124" s="155">
        <f t="shared" si="79"/>
        <v>0</v>
      </c>
      <c r="P124" s="155">
        <f t="shared" si="79"/>
        <v>0</v>
      </c>
      <c r="Q124" s="155">
        <f t="shared" si="79"/>
        <v>0</v>
      </c>
      <c r="R124" s="155">
        <f t="shared" si="79"/>
        <v>208</v>
      </c>
      <c r="S124" s="155">
        <f t="shared" si="79"/>
        <v>0</v>
      </c>
      <c r="T124" s="155">
        <f t="shared" si="79"/>
        <v>0</v>
      </c>
      <c r="U124" s="155">
        <f t="shared" si="79"/>
        <v>0</v>
      </c>
      <c r="V124" s="155">
        <f t="shared" si="79"/>
        <v>0</v>
      </c>
      <c r="AZ124" s="210"/>
      <c r="BA124" s="210"/>
    </row>
    <row r="125" spans="1:53" ht="17.25" customHeight="1">
      <c r="A125" s="48" t="s">
        <v>47</v>
      </c>
      <c r="B125" s="46" t="s">
        <v>489</v>
      </c>
      <c r="C125" s="209" t="s">
        <v>1107</v>
      </c>
      <c r="D125" s="155">
        <v>16</v>
      </c>
      <c r="E125" s="155">
        <f t="shared" si="33"/>
        <v>16</v>
      </c>
      <c r="F125" s="155">
        <f t="shared" ref="F125:F136" si="80">G125+H125+AZ125+BA125+I125+J125+K125+L125+M125+N125+R125+S125+T125</f>
        <v>16</v>
      </c>
      <c r="G125" s="155">
        <f t="shared" ref="G125:G136" si="81">IF(C125="070",D125,0)</f>
        <v>0</v>
      </c>
      <c r="H125" s="155">
        <f t="shared" ref="H125:H136" si="82">IF(C125="100",D125,0)</f>
        <v>0</v>
      </c>
      <c r="I125" s="155">
        <f t="shared" ref="I125:I136" si="83">IF(C125="130",D125,0)</f>
        <v>0</v>
      </c>
      <c r="J125" s="155">
        <f t="shared" ref="J125:J136" si="84">IF(C125="160",D125,0)</f>
        <v>0</v>
      </c>
      <c r="K125" s="155">
        <f t="shared" ref="K125:K136" si="85">IF(C125="190",D125,0)</f>
        <v>0</v>
      </c>
      <c r="L125" s="155">
        <f t="shared" ref="L125:L136" si="86">IF(C125="220",D125,0)</f>
        <v>0</v>
      </c>
      <c r="M125" s="155">
        <f t="shared" ref="M125:M136" si="87">IF(C125="250",D125,0)</f>
        <v>0</v>
      </c>
      <c r="N125" s="155">
        <f t="shared" ref="N125:N136" si="88">IF(C125="280",D125,0)</f>
        <v>0</v>
      </c>
      <c r="O125" s="155"/>
      <c r="P125" s="155"/>
      <c r="Q125" s="155"/>
      <c r="R125" s="155">
        <f t="shared" ref="R125:R136" si="89">IF(C125="340",D125,0)</f>
        <v>16</v>
      </c>
      <c r="S125" s="155">
        <f t="shared" ref="S125:S136" si="90">IF(C125="370",D125,0)</f>
        <v>0</v>
      </c>
      <c r="T125" s="155">
        <f t="shared" ref="T125:T136" si="91">IF(OR(C125="428",C125="933"),D125,0)</f>
        <v>0</v>
      </c>
      <c r="U125" s="155"/>
      <c r="V125" s="155"/>
      <c r="AZ125" s="210"/>
      <c r="BA125" s="210"/>
    </row>
    <row r="126" spans="1:53" ht="17.25" customHeight="1">
      <c r="A126" s="48" t="s">
        <v>47</v>
      </c>
      <c r="B126" s="46" t="s">
        <v>490</v>
      </c>
      <c r="C126" s="209" t="s">
        <v>1107</v>
      </c>
      <c r="D126" s="155">
        <v>20</v>
      </c>
      <c r="E126" s="155">
        <f t="shared" si="33"/>
        <v>20</v>
      </c>
      <c r="F126" s="155">
        <f t="shared" si="80"/>
        <v>20</v>
      </c>
      <c r="G126" s="155">
        <f t="shared" si="81"/>
        <v>0</v>
      </c>
      <c r="H126" s="155">
        <f t="shared" si="82"/>
        <v>0</v>
      </c>
      <c r="I126" s="155">
        <f t="shared" si="83"/>
        <v>0</v>
      </c>
      <c r="J126" s="155">
        <f t="shared" si="84"/>
        <v>0</v>
      </c>
      <c r="K126" s="155">
        <f t="shared" si="85"/>
        <v>0</v>
      </c>
      <c r="L126" s="155">
        <f t="shared" si="86"/>
        <v>0</v>
      </c>
      <c r="M126" s="155">
        <f t="shared" si="87"/>
        <v>0</v>
      </c>
      <c r="N126" s="155">
        <f t="shared" si="88"/>
        <v>0</v>
      </c>
      <c r="O126" s="155"/>
      <c r="P126" s="155"/>
      <c r="Q126" s="155"/>
      <c r="R126" s="155">
        <f t="shared" si="89"/>
        <v>20</v>
      </c>
      <c r="S126" s="155">
        <f t="shared" si="90"/>
        <v>0</v>
      </c>
      <c r="T126" s="155">
        <f t="shared" si="91"/>
        <v>0</v>
      </c>
      <c r="U126" s="155"/>
      <c r="V126" s="155"/>
      <c r="AZ126" s="210"/>
      <c r="BA126" s="210"/>
    </row>
    <row r="127" spans="1:53" ht="17.25" customHeight="1">
      <c r="A127" s="48" t="s">
        <v>47</v>
      </c>
      <c r="B127" s="46" t="s">
        <v>491</v>
      </c>
      <c r="C127" s="209" t="s">
        <v>1107</v>
      </c>
      <c r="D127" s="155">
        <v>17</v>
      </c>
      <c r="E127" s="155">
        <f t="shared" si="33"/>
        <v>17</v>
      </c>
      <c r="F127" s="155">
        <f t="shared" si="80"/>
        <v>17</v>
      </c>
      <c r="G127" s="155">
        <f t="shared" si="81"/>
        <v>0</v>
      </c>
      <c r="H127" s="155">
        <f t="shared" si="82"/>
        <v>0</v>
      </c>
      <c r="I127" s="155">
        <f t="shared" si="83"/>
        <v>0</v>
      </c>
      <c r="J127" s="155">
        <f t="shared" si="84"/>
        <v>0</v>
      </c>
      <c r="K127" s="155">
        <f t="shared" si="85"/>
        <v>0</v>
      </c>
      <c r="L127" s="155">
        <f t="shared" si="86"/>
        <v>0</v>
      </c>
      <c r="M127" s="155">
        <f t="shared" si="87"/>
        <v>0</v>
      </c>
      <c r="N127" s="155">
        <f t="shared" si="88"/>
        <v>0</v>
      </c>
      <c r="O127" s="155"/>
      <c r="P127" s="155"/>
      <c r="Q127" s="155"/>
      <c r="R127" s="155">
        <f t="shared" si="89"/>
        <v>17</v>
      </c>
      <c r="S127" s="155">
        <f t="shared" si="90"/>
        <v>0</v>
      </c>
      <c r="T127" s="155">
        <f t="shared" si="91"/>
        <v>0</v>
      </c>
      <c r="U127" s="155"/>
      <c r="V127" s="155"/>
      <c r="AZ127" s="210"/>
      <c r="BA127" s="210"/>
    </row>
    <row r="128" spans="1:53" ht="17.25" customHeight="1">
      <c r="A128" s="48" t="s">
        <v>47</v>
      </c>
      <c r="B128" s="46" t="s">
        <v>492</v>
      </c>
      <c r="C128" s="209" t="s">
        <v>1107</v>
      </c>
      <c r="D128" s="155">
        <v>18</v>
      </c>
      <c r="E128" s="155">
        <f t="shared" si="33"/>
        <v>18</v>
      </c>
      <c r="F128" s="155">
        <f t="shared" si="80"/>
        <v>18</v>
      </c>
      <c r="G128" s="155">
        <f t="shared" si="81"/>
        <v>0</v>
      </c>
      <c r="H128" s="155">
        <f t="shared" si="82"/>
        <v>0</v>
      </c>
      <c r="I128" s="155">
        <f t="shared" si="83"/>
        <v>0</v>
      </c>
      <c r="J128" s="155">
        <f t="shared" si="84"/>
        <v>0</v>
      </c>
      <c r="K128" s="155">
        <f t="shared" si="85"/>
        <v>0</v>
      </c>
      <c r="L128" s="155">
        <f t="shared" si="86"/>
        <v>0</v>
      </c>
      <c r="M128" s="155">
        <f t="shared" si="87"/>
        <v>0</v>
      </c>
      <c r="N128" s="155">
        <f t="shared" si="88"/>
        <v>0</v>
      </c>
      <c r="O128" s="155"/>
      <c r="P128" s="155"/>
      <c r="Q128" s="155"/>
      <c r="R128" s="155">
        <f t="shared" si="89"/>
        <v>18</v>
      </c>
      <c r="S128" s="155">
        <f t="shared" si="90"/>
        <v>0</v>
      </c>
      <c r="T128" s="155">
        <f t="shared" si="91"/>
        <v>0</v>
      </c>
      <c r="U128" s="155"/>
      <c r="V128" s="155"/>
      <c r="AZ128" s="210"/>
      <c r="BA128" s="210"/>
    </row>
    <row r="129" spans="1:53" ht="17.25" customHeight="1">
      <c r="A129" s="48" t="s">
        <v>47</v>
      </c>
      <c r="B129" s="46" t="s">
        <v>493</v>
      </c>
      <c r="C129" s="209" t="s">
        <v>1107</v>
      </c>
      <c r="D129" s="155">
        <v>17</v>
      </c>
      <c r="E129" s="155">
        <f t="shared" si="33"/>
        <v>17</v>
      </c>
      <c r="F129" s="155">
        <f t="shared" si="80"/>
        <v>17</v>
      </c>
      <c r="G129" s="155">
        <f t="shared" si="81"/>
        <v>0</v>
      </c>
      <c r="H129" s="155">
        <f t="shared" si="82"/>
        <v>0</v>
      </c>
      <c r="I129" s="155">
        <f t="shared" si="83"/>
        <v>0</v>
      </c>
      <c r="J129" s="155">
        <f t="shared" si="84"/>
        <v>0</v>
      </c>
      <c r="K129" s="155">
        <f t="shared" si="85"/>
        <v>0</v>
      </c>
      <c r="L129" s="155">
        <f t="shared" si="86"/>
        <v>0</v>
      </c>
      <c r="M129" s="155">
        <f t="shared" si="87"/>
        <v>0</v>
      </c>
      <c r="N129" s="155">
        <f t="shared" si="88"/>
        <v>0</v>
      </c>
      <c r="O129" s="155"/>
      <c r="P129" s="155"/>
      <c r="Q129" s="155"/>
      <c r="R129" s="155">
        <f t="shared" si="89"/>
        <v>17</v>
      </c>
      <c r="S129" s="155">
        <f t="shared" si="90"/>
        <v>0</v>
      </c>
      <c r="T129" s="155">
        <f t="shared" si="91"/>
        <v>0</v>
      </c>
      <c r="U129" s="155"/>
      <c r="V129" s="155"/>
      <c r="AZ129" s="210"/>
      <c r="BA129" s="210"/>
    </row>
    <row r="130" spans="1:53" ht="17.25" customHeight="1">
      <c r="A130" s="48" t="s">
        <v>47</v>
      </c>
      <c r="B130" s="46" t="s">
        <v>494</v>
      </c>
      <c r="C130" s="209" t="s">
        <v>1107</v>
      </c>
      <c r="D130" s="155">
        <v>17</v>
      </c>
      <c r="E130" s="155">
        <f t="shared" si="33"/>
        <v>17</v>
      </c>
      <c r="F130" s="155">
        <f t="shared" si="80"/>
        <v>17</v>
      </c>
      <c r="G130" s="155">
        <f t="shared" si="81"/>
        <v>0</v>
      </c>
      <c r="H130" s="155">
        <f t="shared" si="82"/>
        <v>0</v>
      </c>
      <c r="I130" s="155">
        <f t="shared" si="83"/>
        <v>0</v>
      </c>
      <c r="J130" s="155">
        <f t="shared" si="84"/>
        <v>0</v>
      </c>
      <c r="K130" s="155">
        <f t="shared" si="85"/>
        <v>0</v>
      </c>
      <c r="L130" s="155">
        <f t="shared" si="86"/>
        <v>0</v>
      </c>
      <c r="M130" s="155">
        <f t="shared" si="87"/>
        <v>0</v>
      </c>
      <c r="N130" s="155">
        <f t="shared" si="88"/>
        <v>0</v>
      </c>
      <c r="O130" s="155"/>
      <c r="P130" s="155"/>
      <c r="Q130" s="155"/>
      <c r="R130" s="155">
        <f t="shared" si="89"/>
        <v>17</v>
      </c>
      <c r="S130" s="155">
        <f t="shared" si="90"/>
        <v>0</v>
      </c>
      <c r="T130" s="155">
        <f t="shared" si="91"/>
        <v>0</v>
      </c>
      <c r="U130" s="155"/>
      <c r="V130" s="155"/>
      <c r="AZ130" s="210"/>
      <c r="BA130" s="210"/>
    </row>
    <row r="131" spans="1:53" ht="17.25" customHeight="1">
      <c r="A131" s="48" t="s">
        <v>47</v>
      </c>
      <c r="B131" s="46" t="s">
        <v>495</v>
      </c>
      <c r="C131" s="209" t="s">
        <v>1107</v>
      </c>
      <c r="D131" s="155">
        <v>16</v>
      </c>
      <c r="E131" s="155">
        <f t="shared" si="33"/>
        <v>16</v>
      </c>
      <c r="F131" s="155">
        <f t="shared" si="80"/>
        <v>16</v>
      </c>
      <c r="G131" s="155">
        <f t="shared" si="81"/>
        <v>0</v>
      </c>
      <c r="H131" s="155">
        <f t="shared" si="82"/>
        <v>0</v>
      </c>
      <c r="I131" s="155">
        <f t="shared" si="83"/>
        <v>0</v>
      </c>
      <c r="J131" s="155">
        <f t="shared" si="84"/>
        <v>0</v>
      </c>
      <c r="K131" s="155">
        <f t="shared" si="85"/>
        <v>0</v>
      </c>
      <c r="L131" s="155">
        <f t="shared" si="86"/>
        <v>0</v>
      </c>
      <c r="M131" s="155">
        <f t="shared" si="87"/>
        <v>0</v>
      </c>
      <c r="N131" s="155">
        <f t="shared" si="88"/>
        <v>0</v>
      </c>
      <c r="O131" s="155"/>
      <c r="P131" s="155"/>
      <c r="Q131" s="155"/>
      <c r="R131" s="155">
        <f t="shared" si="89"/>
        <v>16</v>
      </c>
      <c r="S131" s="155">
        <f t="shared" si="90"/>
        <v>0</v>
      </c>
      <c r="T131" s="155">
        <f t="shared" si="91"/>
        <v>0</v>
      </c>
      <c r="U131" s="155"/>
      <c r="V131" s="155"/>
      <c r="AZ131" s="210"/>
      <c r="BA131" s="210"/>
    </row>
    <row r="132" spans="1:53" ht="17.25" customHeight="1">
      <c r="A132" s="48" t="s">
        <v>47</v>
      </c>
      <c r="B132" s="46" t="s">
        <v>496</v>
      </c>
      <c r="C132" s="209" t="s">
        <v>1107</v>
      </c>
      <c r="D132" s="155">
        <v>15</v>
      </c>
      <c r="E132" s="155">
        <f t="shared" si="33"/>
        <v>15</v>
      </c>
      <c r="F132" s="155">
        <f t="shared" si="80"/>
        <v>15</v>
      </c>
      <c r="G132" s="155">
        <f t="shared" si="81"/>
        <v>0</v>
      </c>
      <c r="H132" s="155">
        <f t="shared" si="82"/>
        <v>0</v>
      </c>
      <c r="I132" s="155">
        <f t="shared" si="83"/>
        <v>0</v>
      </c>
      <c r="J132" s="155">
        <f t="shared" si="84"/>
        <v>0</v>
      </c>
      <c r="K132" s="155">
        <f t="shared" si="85"/>
        <v>0</v>
      </c>
      <c r="L132" s="155">
        <f t="shared" si="86"/>
        <v>0</v>
      </c>
      <c r="M132" s="155">
        <f t="shared" si="87"/>
        <v>0</v>
      </c>
      <c r="N132" s="155">
        <f t="shared" si="88"/>
        <v>0</v>
      </c>
      <c r="O132" s="155"/>
      <c r="P132" s="155"/>
      <c r="Q132" s="155"/>
      <c r="R132" s="155">
        <f t="shared" si="89"/>
        <v>15</v>
      </c>
      <c r="S132" s="155">
        <f t="shared" si="90"/>
        <v>0</v>
      </c>
      <c r="T132" s="155">
        <f t="shared" si="91"/>
        <v>0</v>
      </c>
      <c r="U132" s="155"/>
      <c r="V132" s="155"/>
      <c r="AZ132" s="210"/>
      <c r="BA132" s="210"/>
    </row>
    <row r="133" spans="1:53" ht="17.25" customHeight="1">
      <c r="A133" s="48" t="s">
        <v>47</v>
      </c>
      <c r="B133" s="46" t="s">
        <v>497</v>
      </c>
      <c r="C133" s="209" t="s">
        <v>1107</v>
      </c>
      <c r="D133" s="155">
        <v>21</v>
      </c>
      <c r="E133" s="155">
        <f t="shared" si="33"/>
        <v>21</v>
      </c>
      <c r="F133" s="155">
        <f t="shared" si="80"/>
        <v>21</v>
      </c>
      <c r="G133" s="155">
        <f t="shared" si="81"/>
        <v>0</v>
      </c>
      <c r="H133" s="155">
        <f t="shared" si="82"/>
        <v>0</v>
      </c>
      <c r="I133" s="155">
        <f t="shared" si="83"/>
        <v>0</v>
      </c>
      <c r="J133" s="155">
        <f t="shared" si="84"/>
        <v>0</v>
      </c>
      <c r="K133" s="155">
        <f t="shared" si="85"/>
        <v>0</v>
      </c>
      <c r="L133" s="155">
        <f t="shared" si="86"/>
        <v>0</v>
      </c>
      <c r="M133" s="155">
        <f t="shared" si="87"/>
        <v>0</v>
      </c>
      <c r="N133" s="155">
        <f t="shared" si="88"/>
        <v>0</v>
      </c>
      <c r="O133" s="155"/>
      <c r="P133" s="155"/>
      <c r="Q133" s="155"/>
      <c r="R133" s="155">
        <f t="shared" si="89"/>
        <v>21</v>
      </c>
      <c r="S133" s="155">
        <f t="shared" si="90"/>
        <v>0</v>
      </c>
      <c r="T133" s="155">
        <f t="shared" si="91"/>
        <v>0</v>
      </c>
      <c r="U133" s="155"/>
      <c r="V133" s="155"/>
      <c r="AZ133" s="210"/>
      <c r="BA133" s="210"/>
    </row>
    <row r="134" spans="1:53" ht="17.25" customHeight="1">
      <c r="A134" s="48" t="s">
        <v>47</v>
      </c>
      <c r="B134" s="46" t="s">
        <v>498</v>
      </c>
      <c r="C134" s="209" t="s">
        <v>1107</v>
      </c>
      <c r="D134" s="155">
        <v>15</v>
      </c>
      <c r="E134" s="155">
        <f t="shared" si="33"/>
        <v>15</v>
      </c>
      <c r="F134" s="155">
        <f t="shared" si="80"/>
        <v>15</v>
      </c>
      <c r="G134" s="155">
        <f t="shared" si="81"/>
        <v>0</v>
      </c>
      <c r="H134" s="155">
        <f t="shared" si="82"/>
        <v>0</v>
      </c>
      <c r="I134" s="155">
        <f t="shared" si="83"/>
        <v>0</v>
      </c>
      <c r="J134" s="155">
        <f t="shared" si="84"/>
        <v>0</v>
      </c>
      <c r="K134" s="155">
        <f t="shared" si="85"/>
        <v>0</v>
      </c>
      <c r="L134" s="155">
        <f t="shared" si="86"/>
        <v>0</v>
      </c>
      <c r="M134" s="155">
        <f t="shared" si="87"/>
        <v>0</v>
      </c>
      <c r="N134" s="155">
        <f t="shared" si="88"/>
        <v>0</v>
      </c>
      <c r="O134" s="155"/>
      <c r="P134" s="155"/>
      <c r="Q134" s="155"/>
      <c r="R134" s="155">
        <f t="shared" si="89"/>
        <v>15</v>
      </c>
      <c r="S134" s="155">
        <f t="shared" si="90"/>
        <v>0</v>
      </c>
      <c r="T134" s="155">
        <f t="shared" si="91"/>
        <v>0</v>
      </c>
      <c r="U134" s="155"/>
      <c r="V134" s="155"/>
      <c r="AZ134" s="210"/>
      <c r="BA134" s="210"/>
    </row>
    <row r="135" spans="1:53" ht="17.25" customHeight="1">
      <c r="A135" s="48" t="s">
        <v>47</v>
      </c>
      <c r="B135" s="46" t="s">
        <v>499</v>
      </c>
      <c r="C135" s="209" t="s">
        <v>1107</v>
      </c>
      <c r="D135" s="155">
        <v>15</v>
      </c>
      <c r="E135" s="155">
        <f t="shared" si="33"/>
        <v>15</v>
      </c>
      <c r="F135" s="155">
        <f t="shared" si="80"/>
        <v>15</v>
      </c>
      <c r="G135" s="155">
        <f t="shared" si="81"/>
        <v>0</v>
      </c>
      <c r="H135" s="155">
        <f t="shared" si="82"/>
        <v>0</v>
      </c>
      <c r="I135" s="155">
        <f t="shared" si="83"/>
        <v>0</v>
      </c>
      <c r="J135" s="155">
        <f t="shared" si="84"/>
        <v>0</v>
      </c>
      <c r="K135" s="155">
        <f t="shared" si="85"/>
        <v>0</v>
      </c>
      <c r="L135" s="155">
        <f t="shared" si="86"/>
        <v>0</v>
      </c>
      <c r="M135" s="155">
        <f t="shared" si="87"/>
        <v>0</v>
      </c>
      <c r="N135" s="155">
        <f t="shared" si="88"/>
        <v>0</v>
      </c>
      <c r="O135" s="155"/>
      <c r="P135" s="155"/>
      <c r="Q135" s="155"/>
      <c r="R135" s="155">
        <f t="shared" si="89"/>
        <v>15</v>
      </c>
      <c r="S135" s="155">
        <f t="shared" si="90"/>
        <v>0</v>
      </c>
      <c r="T135" s="155">
        <f t="shared" si="91"/>
        <v>0</v>
      </c>
      <c r="U135" s="155"/>
      <c r="V135" s="155"/>
      <c r="AZ135" s="210"/>
      <c r="BA135" s="210"/>
    </row>
    <row r="136" spans="1:53" ht="17.25" customHeight="1">
      <c r="A136" s="48" t="s">
        <v>47</v>
      </c>
      <c r="B136" s="46" t="s">
        <v>500</v>
      </c>
      <c r="C136" s="209" t="s">
        <v>1107</v>
      </c>
      <c r="D136" s="155">
        <v>21</v>
      </c>
      <c r="E136" s="155">
        <f t="shared" si="33"/>
        <v>21</v>
      </c>
      <c r="F136" s="155">
        <f t="shared" si="80"/>
        <v>21</v>
      </c>
      <c r="G136" s="155">
        <f t="shared" si="81"/>
        <v>0</v>
      </c>
      <c r="H136" s="155">
        <f t="shared" si="82"/>
        <v>0</v>
      </c>
      <c r="I136" s="155">
        <f t="shared" si="83"/>
        <v>0</v>
      </c>
      <c r="J136" s="155">
        <f t="shared" si="84"/>
        <v>0</v>
      </c>
      <c r="K136" s="155">
        <f t="shared" si="85"/>
        <v>0</v>
      </c>
      <c r="L136" s="155">
        <f t="shared" si="86"/>
        <v>0</v>
      </c>
      <c r="M136" s="155">
        <f t="shared" si="87"/>
        <v>0</v>
      </c>
      <c r="N136" s="155">
        <f t="shared" si="88"/>
        <v>0</v>
      </c>
      <c r="O136" s="155"/>
      <c r="P136" s="155"/>
      <c r="Q136" s="155"/>
      <c r="R136" s="155">
        <f t="shared" si="89"/>
        <v>21</v>
      </c>
      <c r="S136" s="155">
        <f t="shared" si="90"/>
        <v>0</v>
      </c>
      <c r="T136" s="155">
        <f t="shared" si="91"/>
        <v>0</v>
      </c>
      <c r="U136" s="155"/>
      <c r="V136" s="155"/>
      <c r="AZ136" s="210"/>
      <c r="BA136" s="210"/>
    </row>
    <row r="137" spans="1:53" ht="25.5">
      <c r="A137" s="48" t="s">
        <v>1146</v>
      </c>
      <c r="B137" s="46" t="s">
        <v>501</v>
      </c>
      <c r="C137" s="209"/>
      <c r="D137" s="155">
        <f>D138+D139+D140</f>
        <v>120</v>
      </c>
      <c r="E137" s="155">
        <f t="shared" si="33"/>
        <v>120</v>
      </c>
      <c r="F137" s="155">
        <f t="shared" ref="F137:V137" si="92">F138+F139+F140</f>
        <v>120</v>
      </c>
      <c r="G137" s="155">
        <f t="shared" si="92"/>
        <v>0</v>
      </c>
      <c r="H137" s="155">
        <f t="shared" si="92"/>
        <v>0</v>
      </c>
      <c r="I137" s="155">
        <f t="shared" si="92"/>
        <v>0</v>
      </c>
      <c r="J137" s="155">
        <f t="shared" si="92"/>
        <v>0</v>
      </c>
      <c r="K137" s="155">
        <f t="shared" si="92"/>
        <v>0</v>
      </c>
      <c r="L137" s="155">
        <f t="shared" si="92"/>
        <v>0</v>
      </c>
      <c r="M137" s="155">
        <f t="shared" si="92"/>
        <v>0</v>
      </c>
      <c r="N137" s="155">
        <f t="shared" si="92"/>
        <v>0</v>
      </c>
      <c r="O137" s="155">
        <f t="shared" si="92"/>
        <v>0</v>
      </c>
      <c r="P137" s="155">
        <f t="shared" si="92"/>
        <v>0</v>
      </c>
      <c r="Q137" s="155">
        <f t="shared" si="92"/>
        <v>0</v>
      </c>
      <c r="R137" s="155">
        <f t="shared" si="92"/>
        <v>120</v>
      </c>
      <c r="S137" s="155">
        <f t="shared" si="92"/>
        <v>0</v>
      </c>
      <c r="T137" s="155">
        <f t="shared" si="92"/>
        <v>0</v>
      </c>
      <c r="U137" s="155">
        <f t="shared" si="92"/>
        <v>0</v>
      </c>
      <c r="V137" s="155">
        <f t="shared" si="92"/>
        <v>0</v>
      </c>
      <c r="AZ137" s="210"/>
      <c r="BA137" s="210"/>
    </row>
    <row r="138" spans="1:53" ht="17.25" customHeight="1">
      <c r="A138" s="48" t="s">
        <v>47</v>
      </c>
      <c r="B138" s="46" t="s">
        <v>502</v>
      </c>
      <c r="C138" s="209" t="s">
        <v>1107</v>
      </c>
      <c r="D138" s="155">
        <v>100</v>
      </c>
      <c r="E138" s="155">
        <f t="shared" si="33"/>
        <v>100</v>
      </c>
      <c r="F138" s="155">
        <f>G138+H138+AZ138+BA138+I138+J138+K138+L138+M138+N138+R138+S138+T138</f>
        <v>100</v>
      </c>
      <c r="G138" s="155">
        <f t="shared" ref="G138:G152" si="93">IF(C138="070",D138,0)</f>
        <v>0</v>
      </c>
      <c r="H138" s="155">
        <f t="shared" ref="H138:H152" si="94">IF(C138="100",D138,0)</f>
        <v>0</v>
      </c>
      <c r="I138" s="155">
        <f>IF(C138="130",D138,0)</f>
        <v>0</v>
      </c>
      <c r="J138" s="155">
        <f>IF(C138="160",D138,0)</f>
        <v>0</v>
      </c>
      <c r="K138" s="155">
        <f>IF(C138="190",D138,0)</f>
        <v>0</v>
      </c>
      <c r="L138" s="155">
        <f>IF(C138="220",D138,0)</f>
        <v>0</v>
      </c>
      <c r="M138" s="155">
        <f>IF(C138="250",D138,0)</f>
        <v>0</v>
      </c>
      <c r="N138" s="155">
        <f>IF(C138="280",D138,0)</f>
        <v>0</v>
      </c>
      <c r="O138" s="155"/>
      <c r="P138" s="155"/>
      <c r="Q138" s="155"/>
      <c r="R138" s="155">
        <f>IF(C138="340",D138,0)</f>
        <v>100</v>
      </c>
      <c r="S138" s="155">
        <f>IF(C138="370",D138,0)</f>
        <v>0</v>
      </c>
      <c r="T138" s="155">
        <f>IF(OR(C138="428",C138="933"),D138,0)</f>
        <v>0</v>
      </c>
      <c r="U138" s="155"/>
      <c r="V138" s="155"/>
      <c r="AZ138" s="210"/>
      <c r="BA138" s="210"/>
    </row>
    <row r="139" spans="1:53" ht="17.25" customHeight="1">
      <c r="A139" s="48" t="s">
        <v>47</v>
      </c>
      <c r="B139" s="46" t="s">
        <v>503</v>
      </c>
      <c r="C139" s="209" t="s">
        <v>1107</v>
      </c>
      <c r="D139" s="155">
        <v>10</v>
      </c>
      <c r="E139" s="155">
        <f t="shared" si="33"/>
        <v>10</v>
      </c>
      <c r="F139" s="155">
        <f>G139+H139+AZ139+BA139+I139+J139+K139+L139+M139+N139+R139+S139+T139</f>
        <v>10</v>
      </c>
      <c r="G139" s="155">
        <f t="shared" si="93"/>
        <v>0</v>
      </c>
      <c r="H139" s="155">
        <f t="shared" si="94"/>
        <v>0</v>
      </c>
      <c r="I139" s="155">
        <f>IF(C139="130",D139,0)</f>
        <v>0</v>
      </c>
      <c r="J139" s="155">
        <f>IF(C139="160",D139,0)</f>
        <v>0</v>
      </c>
      <c r="K139" s="155">
        <f>IF(C139="190",D139,0)</f>
        <v>0</v>
      </c>
      <c r="L139" s="155">
        <f>IF(C139="220",D139,0)</f>
        <v>0</v>
      </c>
      <c r="M139" s="155">
        <f>IF(C139="250",D139,0)</f>
        <v>0</v>
      </c>
      <c r="N139" s="155">
        <f>IF(C139="280",D139,0)</f>
        <v>0</v>
      </c>
      <c r="O139" s="155"/>
      <c r="P139" s="155"/>
      <c r="Q139" s="155"/>
      <c r="R139" s="155">
        <f>IF(C139="340",D139,0)</f>
        <v>10</v>
      </c>
      <c r="S139" s="155">
        <f>IF(C139="370",D139,0)</f>
        <v>0</v>
      </c>
      <c r="T139" s="155">
        <f>IF(OR(C139="428",C139="933"),D139,0)</f>
        <v>0</v>
      </c>
      <c r="U139" s="155"/>
      <c r="V139" s="155"/>
      <c r="AZ139" s="210"/>
      <c r="BA139" s="210"/>
    </row>
    <row r="140" spans="1:53" ht="25.5">
      <c r="A140" s="48" t="s">
        <v>47</v>
      </c>
      <c r="B140" s="46" t="s">
        <v>1001</v>
      </c>
      <c r="C140" s="209" t="s">
        <v>1107</v>
      </c>
      <c r="D140" s="155">
        <v>10</v>
      </c>
      <c r="E140" s="155">
        <f t="shared" ref="E140:E142" si="95">F140+U140+V140</f>
        <v>10</v>
      </c>
      <c r="F140" s="155">
        <f>G140+H140+AZ140+BA140+I140+J140+K140+L140+M140+N140+R140+S140+T140</f>
        <v>10</v>
      </c>
      <c r="G140" s="155">
        <f t="shared" si="93"/>
        <v>0</v>
      </c>
      <c r="H140" s="155">
        <f t="shared" si="94"/>
        <v>0</v>
      </c>
      <c r="I140" s="155">
        <f>IF(C140="130",D140,0)</f>
        <v>0</v>
      </c>
      <c r="J140" s="155">
        <f>IF(C140="160",D140,0)</f>
        <v>0</v>
      </c>
      <c r="K140" s="155">
        <f>IF(C140="190",D140,0)</f>
        <v>0</v>
      </c>
      <c r="L140" s="155">
        <f>IF(C140="220",D140,0)</f>
        <v>0</v>
      </c>
      <c r="M140" s="155">
        <f>IF(C140="250",D140,0)</f>
        <v>0</v>
      </c>
      <c r="N140" s="155">
        <f>IF(C140="280",D140,0)</f>
        <v>0</v>
      </c>
      <c r="O140" s="155"/>
      <c r="P140" s="155"/>
      <c r="Q140" s="155"/>
      <c r="R140" s="155">
        <f>IF(C140="340",D140,0)</f>
        <v>10</v>
      </c>
      <c r="S140" s="155">
        <f>IF(C140="370",D140,0)</f>
        <v>0</v>
      </c>
      <c r="T140" s="155">
        <f>IF(OR(C140="428",C140="933"),D140,0)</f>
        <v>0</v>
      </c>
      <c r="U140" s="155"/>
      <c r="V140" s="155"/>
      <c r="AZ140" s="210"/>
      <c r="BA140" s="210"/>
    </row>
    <row r="141" spans="1:53" ht="17.25" customHeight="1">
      <c r="A141" s="48" t="s">
        <v>1147</v>
      </c>
      <c r="B141" s="46" t="s">
        <v>1003</v>
      </c>
      <c r="C141" s="209" t="s">
        <v>1148</v>
      </c>
      <c r="D141" s="155">
        <v>100</v>
      </c>
      <c r="E141" s="155">
        <f t="shared" si="95"/>
        <v>100</v>
      </c>
      <c r="F141" s="155">
        <f>G141+H141+AZ141+BA141+I141+J141+K141+L141+M141+N141+R141+S141+T141</f>
        <v>100</v>
      </c>
      <c r="G141" s="155">
        <f t="shared" si="93"/>
        <v>0</v>
      </c>
      <c r="H141" s="155">
        <f t="shared" si="94"/>
        <v>0</v>
      </c>
      <c r="I141" s="155">
        <f>IF(C141="130",D141,0)</f>
        <v>0</v>
      </c>
      <c r="J141" s="155">
        <f>IF(C141="160",D141,0)</f>
        <v>0</v>
      </c>
      <c r="K141" s="155">
        <f>IF(C141="190",D141,0)</f>
        <v>0</v>
      </c>
      <c r="L141" s="155">
        <f>IF(C141="220",D141,0)</f>
        <v>0</v>
      </c>
      <c r="M141" s="155">
        <f>IF(C141="250",D141,0)</f>
        <v>0</v>
      </c>
      <c r="N141" s="155">
        <f>IF(C141="280",D141,0)</f>
        <v>0</v>
      </c>
      <c r="O141" s="155"/>
      <c r="P141" s="155"/>
      <c r="Q141" s="155"/>
      <c r="R141" s="155">
        <f>IF(C141="340",D141,0)</f>
        <v>0</v>
      </c>
      <c r="S141" s="155">
        <f>IF(C141="370",D141,0)</f>
        <v>0</v>
      </c>
      <c r="T141" s="155">
        <f>IF(OR(C141="428",C141="933"),D141,0)</f>
        <v>100</v>
      </c>
      <c r="U141" s="155"/>
      <c r="V141" s="155"/>
      <c r="AZ141" s="210"/>
      <c r="BA141" s="210"/>
    </row>
    <row r="142" spans="1:53" ht="17.25" customHeight="1">
      <c r="A142" s="48" t="s">
        <v>1149</v>
      </c>
      <c r="B142" s="46" t="s">
        <v>587</v>
      </c>
      <c r="C142" s="209" t="s">
        <v>1148</v>
      </c>
      <c r="D142" s="155">
        <v>57299</v>
      </c>
      <c r="E142" s="155">
        <f t="shared" si="95"/>
        <v>57299</v>
      </c>
      <c r="F142" s="155">
        <f>G142+H142+AZ142+BA142+I142+J142+K142+L142+M142+N142+R142+S142+T142</f>
        <v>57299</v>
      </c>
      <c r="G142" s="155">
        <f>IF(C142="070",D142,0)</f>
        <v>0</v>
      </c>
      <c r="H142" s="155">
        <f>IF(C142="100",D142,0)</f>
        <v>0</v>
      </c>
      <c r="I142" s="155">
        <f>IF(C142="130",D142,0)</f>
        <v>0</v>
      </c>
      <c r="J142" s="155">
        <f>IF(C142="160",D142,0)</f>
        <v>0</v>
      </c>
      <c r="K142" s="155">
        <f>IF(C142="190",D142,0)</f>
        <v>0</v>
      </c>
      <c r="L142" s="155">
        <f>IF(C142="220",D142,0)</f>
        <v>0</v>
      </c>
      <c r="M142" s="155">
        <f>IF(C142="250",D142,0)</f>
        <v>0</v>
      </c>
      <c r="N142" s="155">
        <f>IF(C142="280",D142,0)</f>
        <v>0</v>
      </c>
      <c r="O142" s="155"/>
      <c r="P142" s="155"/>
      <c r="Q142" s="155"/>
      <c r="R142" s="155">
        <f>IF(C142="340",D142,0)</f>
        <v>0</v>
      </c>
      <c r="S142" s="155">
        <f>IF(C142="370",D142,0)</f>
        <v>0</v>
      </c>
      <c r="T142" s="155">
        <f>IF(OR(C142="428",C142="933"),D142,0)</f>
        <v>57299</v>
      </c>
      <c r="U142" s="155"/>
      <c r="V142" s="155"/>
      <c r="AZ142" s="210"/>
      <c r="BA142" s="210"/>
    </row>
    <row r="143" spans="1:53" ht="25.5">
      <c r="A143" s="52" t="s">
        <v>12</v>
      </c>
      <c r="B143" s="42" t="s">
        <v>1005</v>
      </c>
      <c r="C143" s="207" t="s">
        <v>1107</v>
      </c>
      <c r="D143" s="154">
        <f>SUM(D144:D150)</f>
        <v>7500</v>
      </c>
      <c r="E143" s="154">
        <f t="shared" ref="E143:V143" si="96">SUM(E144:E150)</f>
        <v>7500</v>
      </c>
      <c r="F143" s="154">
        <f t="shared" si="96"/>
        <v>7500</v>
      </c>
      <c r="G143" s="154">
        <f t="shared" si="96"/>
        <v>0</v>
      </c>
      <c r="H143" s="154">
        <f t="shared" si="96"/>
        <v>0</v>
      </c>
      <c r="I143" s="154">
        <f t="shared" si="96"/>
        <v>0</v>
      </c>
      <c r="J143" s="154">
        <f t="shared" si="96"/>
        <v>0</v>
      </c>
      <c r="K143" s="154">
        <f t="shared" si="96"/>
        <v>0</v>
      </c>
      <c r="L143" s="154">
        <f t="shared" si="96"/>
        <v>0</v>
      </c>
      <c r="M143" s="154">
        <f t="shared" si="96"/>
        <v>0</v>
      </c>
      <c r="N143" s="154">
        <f t="shared" si="96"/>
        <v>0</v>
      </c>
      <c r="O143" s="154">
        <f t="shared" si="96"/>
        <v>0</v>
      </c>
      <c r="P143" s="154">
        <f t="shared" si="96"/>
        <v>0</v>
      </c>
      <c r="Q143" s="154">
        <f t="shared" si="96"/>
        <v>0</v>
      </c>
      <c r="R143" s="154">
        <f t="shared" si="96"/>
        <v>7500</v>
      </c>
      <c r="S143" s="154">
        <f t="shared" si="96"/>
        <v>0</v>
      </c>
      <c r="T143" s="154">
        <f t="shared" si="96"/>
        <v>0</v>
      </c>
      <c r="U143" s="154">
        <f t="shared" si="96"/>
        <v>0</v>
      </c>
      <c r="V143" s="154">
        <f t="shared" si="96"/>
        <v>0</v>
      </c>
      <c r="AZ143" s="210"/>
      <c r="BA143" s="210"/>
    </row>
    <row r="144" spans="1:53" ht="18" customHeight="1">
      <c r="A144" s="44" t="s">
        <v>324</v>
      </c>
      <c r="B144" s="43" t="s">
        <v>1006</v>
      </c>
      <c r="C144" s="45" t="s">
        <v>1107</v>
      </c>
      <c r="D144" s="155">
        <v>490</v>
      </c>
      <c r="E144" s="155">
        <f t="shared" ref="E144:E207" si="97">F144+U144+V144</f>
        <v>490</v>
      </c>
      <c r="F144" s="155">
        <f t="shared" ref="F144:F150" si="98">G144+H144+AZ144+BA144+I144+J144+K144+L144+M144+N144+R144+S144+T144</f>
        <v>490</v>
      </c>
      <c r="G144" s="155">
        <f t="shared" ref="G144:G150" si="99">IF(C144="070",D144,0)</f>
        <v>0</v>
      </c>
      <c r="H144" s="155">
        <f t="shared" ref="H144:H150" si="100">IF(C144="100",D144,0)</f>
        <v>0</v>
      </c>
      <c r="I144" s="155">
        <f t="shared" ref="I144:I150" si="101">IF(C144="130",D144,0)</f>
        <v>0</v>
      </c>
      <c r="J144" s="155">
        <f t="shared" ref="J144:J150" si="102">IF(C144="160",D144,0)</f>
        <v>0</v>
      </c>
      <c r="K144" s="155">
        <f t="shared" ref="K144:K150" si="103">IF(C144="190",D144,0)</f>
        <v>0</v>
      </c>
      <c r="L144" s="155">
        <f t="shared" ref="L144:L150" si="104">IF(C144="220",D144,0)</f>
        <v>0</v>
      </c>
      <c r="M144" s="155">
        <f t="shared" ref="M144:M150" si="105">IF(C144="250",D144,0)</f>
        <v>0</v>
      </c>
      <c r="N144" s="155">
        <f t="shared" ref="N144:N150" si="106">IF(C144="280",D144,0)</f>
        <v>0</v>
      </c>
      <c r="O144" s="155"/>
      <c r="P144" s="155"/>
      <c r="Q144" s="155"/>
      <c r="R144" s="155">
        <f t="shared" ref="R144:R150" si="107">IF(C144="340",D144,0)</f>
        <v>490</v>
      </c>
      <c r="S144" s="155">
        <f t="shared" ref="S144:S150" si="108">IF(C144="370",D144,0)</f>
        <v>0</v>
      </c>
      <c r="T144" s="155">
        <f t="shared" ref="T144:T150" si="109">IF(OR(C144="428",C144="933"),D144,0)</f>
        <v>0</v>
      </c>
      <c r="U144" s="155"/>
      <c r="V144" s="155"/>
    </row>
    <row r="145" spans="1:53" ht="18" customHeight="1">
      <c r="A145" s="44" t="s">
        <v>325</v>
      </c>
      <c r="B145" s="43" t="s">
        <v>584</v>
      </c>
      <c r="C145" s="45" t="s">
        <v>1107</v>
      </c>
      <c r="D145" s="155">
        <v>530</v>
      </c>
      <c r="E145" s="155">
        <f t="shared" si="97"/>
        <v>530</v>
      </c>
      <c r="F145" s="155">
        <f t="shared" si="98"/>
        <v>530</v>
      </c>
      <c r="G145" s="155">
        <f t="shared" si="99"/>
        <v>0</v>
      </c>
      <c r="H145" s="155">
        <f t="shared" si="100"/>
        <v>0</v>
      </c>
      <c r="I145" s="155">
        <f t="shared" si="101"/>
        <v>0</v>
      </c>
      <c r="J145" s="155">
        <f t="shared" si="102"/>
        <v>0</v>
      </c>
      <c r="K145" s="155">
        <f t="shared" si="103"/>
        <v>0</v>
      </c>
      <c r="L145" s="155">
        <f t="shared" si="104"/>
        <v>0</v>
      </c>
      <c r="M145" s="155">
        <f t="shared" si="105"/>
        <v>0</v>
      </c>
      <c r="N145" s="155">
        <f t="shared" si="106"/>
        <v>0</v>
      </c>
      <c r="O145" s="155"/>
      <c r="P145" s="155"/>
      <c r="Q145" s="155"/>
      <c r="R145" s="155">
        <f t="shared" si="107"/>
        <v>530</v>
      </c>
      <c r="S145" s="155">
        <f t="shared" si="108"/>
        <v>0</v>
      </c>
      <c r="T145" s="155">
        <f t="shared" si="109"/>
        <v>0</v>
      </c>
      <c r="U145" s="155"/>
      <c r="V145" s="155"/>
    </row>
    <row r="146" spans="1:53" ht="18" customHeight="1">
      <c r="A146" s="44" t="s">
        <v>326</v>
      </c>
      <c r="B146" s="43" t="s">
        <v>346</v>
      </c>
      <c r="C146" s="45" t="s">
        <v>1107</v>
      </c>
      <c r="D146" s="155">
        <v>610</v>
      </c>
      <c r="E146" s="155">
        <f t="shared" si="97"/>
        <v>610</v>
      </c>
      <c r="F146" s="155">
        <f t="shared" si="98"/>
        <v>610</v>
      </c>
      <c r="G146" s="155">
        <f t="shared" si="99"/>
        <v>0</v>
      </c>
      <c r="H146" s="155">
        <f t="shared" si="100"/>
        <v>0</v>
      </c>
      <c r="I146" s="155">
        <f t="shared" si="101"/>
        <v>0</v>
      </c>
      <c r="J146" s="155">
        <f t="shared" si="102"/>
        <v>0</v>
      </c>
      <c r="K146" s="155">
        <f t="shared" si="103"/>
        <v>0</v>
      </c>
      <c r="L146" s="155">
        <f t="shared" si="104"/>
        <v>0</v>
      </c>
      <c r="M146" s="155">
        <f t="shared" si="105"/>
        <v>0</v>
      </c>
      <c r="N146" s="155">
        <f t="shared" si="106"/>
        <v>0</v>
      </c>
      <c r="O146" s="155"/>
      <c r="P146" s="155"/>
      <c r="Q146" s="155"/>
      <c r="R146" s="155">
        <f t="shared" si="107"/>
        <v>610</v>
      </c>
      <c r="S146" s="155">
        <f t="shared" si="108"/>
        <v>0</v>
      </c>
      <c r="T146" s="155">
        <f t="shared" si="109"/>
        <v>0</v>
      </c>
      <c r="U146" s="155"/>
      <c r="V146" s="155"/>
    </row>
    <row r="147" spans="1:53" ht="18" customHeight="1">
      <c r="A147" s="44" t="s">
        <v>328</v>
      </c>
      <c r="B147" s="43" t="s">
        <v>214</v>
      </c>
      <c r="C147" s="45" t="s">
        <v>1107</v>
      </c>
      <c r="D147" s="155">
        <v>190</v>
      </c>
      <c r="E147" s="155">
        <f t="shared" si="97"/>
        <v>190</v>
      </c>
      <c r="F147" s="155">
        <f t="shared" si="98"/>
        <v>190</v>
      </c>
      <c r="G147" s="155">
        <f t="shared" si="99"/>
        <v>0</v>
      </c>
      <c r="H147" s="155">
        <f t="shared" si="100"/>
        <v>0</v>
      </c>
      <c r="I147" s="155">
        <f t="shared" si="101"/>
        <v>0</v>
      </c>
      <c r="J147" s="155">
        <f t="shared" si="102"/>
        <v>0</v>
      </c>
      <c r="K147" s="155">
        <f t="shared" si="103"/>
        <v>0</v>
      </c>
      <c r="L147" s="155">
        <f t="shared" si="104"/>
        <v>0</v>
      </c>
      <c r="M147" s="155">
        <f t="shared" si="105"/>
        <v>0</v>
      </c>
      <c r="N147" s="155">
        <f t="shared" si="106"/>
        <v>0</v>
      </c>
      <c r="O147" s="155"/>
      <c r="P147" s="155"/>
      <c r="Q147" s="155"/>
      <c r="R147" s="155">
        <f t="shared" si="107"/>
        <v>190</v>
      </c>
      <c r="S147" s="155">
        <f t="shared" si="108"/>
        <v>0</v>
      </c>
      <c r="T147" s="155">
        <f t="shared" si="109"/>
        <v>0</v>
      </c>
      <c r="U147" s="155"/>
      <c r="V147" s="155"/>
    </row>
    <row r="148" spans="1:53" ht="18" customHeight="1">
      <c r="A148" s="44" t="s">
        <v>329</v>
      </c>
      <c r="B148" s="43" t="s">
        <v>1009</v>
      </c>
      <c r="C148" s="45" t="s">
        <v>1107</v>
      </c>
      <c r="D148" s="155">
        <v>200</v>
      </c>
      <c r="E148" s="155">
        <f t="shared" si="97"/>
        <v>200</v>
      </c>
      <c r="F148" s="155">
        <f t="shared" si="98"/>
        <v>200</v>
      </c>
      <c r="G148" s="155">
        <f t="shared" si="99"/>
        <v>0</v>
      </c>
      <c r="H148" s="155">
        <f t="shared" si="100"/>
        <v>0</v>
      </c>
      <c r="I148" s="155">
        <f t="shared" si="101"/>
        <v>0</v>
      </c>
      <c r="J148" s="155">
        <f t="shared" si="102"/>
        <v>0</v>
      </c>
      <c r="K148" s="155">
        <f t="shared" si="103"/>
        <v>0</v>
      </c>
      <c r="L148" s="155">
        <f t="shared" si="104"/>
        <v>0</v>
      </c>
      <c r="M148" s="155">
        <f t="shared" si="105"/>
        <v>0</v>
      </c>
      <c r="N148" s="155">
        <f t="shared" si="106"/>
        <v>0</v>
      </c>
      <c r="O148" s="155"/>
      <c r="P148" s="155"/>
      <c r="Q148" s="155"/>
      <c r="R148" s="155">
        <f t="shared" si="107"/>
        <v>200</v>
      </c>
      <c r="S148" s="155">
        <f t="shared" si="108"/>
        <v>0</v>
      </c>
      <c r="T148" s="155">
        <f t="shared" si="109"/>
        <v>0</v>
      </c>
      <c r="U148" s="155"/>
      <c r="V148" s="155"/>
    </row>
    <row r="149" spans="1:53" ht="25.5">
      <c r="A149" s="44" t="s">
        <v>435</v>
      </c>
      <c r="B149" s="43" t="s">
        <v>1011</v>
      </c>
      <c r="C149" s="45" t="s">
        <v>1107</v>
      </c>
      <c r="D149" s="155">
        <v>4730</v>
      </c>
      <c r="E149" s="155">
        <f t="shared" si="97"/>
        <v>4730</v>
      </c>
      <c r="F149" s="155">
        <f t="shared" si="98"/>
        <v>4730</v>
      </c>
      <c r="G149" s="155">
        <f t="shared" si="99"/>
        <v>0</v>
      </c>
      <c r="H149" s="155">
        <f t="shared" si="100"/>
        <v>0</v>
      </c>
      <c r="I149" s="155">
        <f t="shared" si="101"/>
        <v>0</v>
      </c>
      <c r="J149" s="155">
        <f t="shared" si="102"/>
        <v>0</v>
      </c>
      <c r="K149" s="155">
        <f t="shared" si="103"/>
        <v>0</v>
      </c>
      <c r="L149" s="155">
        <f t="shared" si="104"/>
        <v>0</v>
      </c>
      <c r="M149" s="155">
        <f t="shared" si="105"/>
        <v>0</v>
      </c>
      <c r="N149" s="155">
        <f t="shared" si="106"/>
        <v>0</v>
      </c>
      <c r="O149" s="155"/>
      <c r="P149" s="155"/>
      <c r="Q149" s="155"/>
      <c r="R149" s="155">
        <f t="shared" si="107"/>
        <v>4730</v>
      </c>
      <c r="S149" s="155">
        <f t="shared" si="108"/>
        <v>0</v>
      </c>
      <c r="T149" s="155">
        <f t="shared" si="109"/>
        <v>0</v>
      </c>
      <c r="U149" s="155"/>
      <c r="V149" s="155"/>
    </row>
    <row r="150" spans="1:53" ht="18" customHeight="1">
      <c r="A150" s="44" t="s">
        <v>438</v>
      </c>
      <c r="B150" s="43" t="s">
        <v>1013</v>
      </c>
      <c r="C150" s="45" t="s">
        <v>1107</v>
      </c>
      <c r="D150" s="155">
        <v>750</v>
      </c>
      <c r="E150" s="155">
        <f t="shared" si="97"/>
        <v>750</v>
      </c>
      <c r="F150" s="155">
        <f t="shared" si="98"/>
        <v>750</v>
      </c>
      <c r="G150" s="155">
        <f t="shared" si="99"/>
        <v>0</v>
      </c>
      <c r="H150" s="155">
        <f t="shared" si="100"/>
        <v>0</v>
      </c>
      <c r="I150" s="155">
        <f t="shared" si="101"/>
        <v>0</v>
      </c>
      <c r="J150" s="155">
        <f t="shared" si="102"/>
        <v>0</v>
      </c>
      <c r="K150" s="155">
        <f t="shared" si="103"/>
        <v>0</v>
      </c>
      <c r="L150" s="155">
        <f t="shared" si="104"/>
        <v>0</v>
      </c>
      <c r="M150" s="155">
        <f t="shared" si="105"/>
        <v>0</v>
      </c>
      <c r="N150" s="155">
        <f t="shared" si="106"/>
        <v>0</v>
      </c>
      <c r="O150" s="155"/>
      <c r="P150" s="155"/>
      <c r="Q150" s="155"/>
      <c r="R150" s="155">
        <f t="shared" si="107"/>
        <v>750</v>
      </c>
      <c r="S150" s="155">
        <f t="shared" si="108"/>
        <v>0</v>
      </c>
      <c r="T150" s="155">
        <f t="shared" si="109"/>
        <v>0</v>
      </c>
      <c r="U150" s="155"/>
      <c r="V150" s="155"/>
    </row>
    <row r="151" spans="1:53" ht="51">
      <c r="A151" s="52" t="s">
        <v>16</v>
      </c>
      <c r="B151" s="49" t="s">
        <v>589</v>
      </c>
      <c r="C151" s="206" t="s">
        <v>1107</v>
      </c>
      <c r="D151" s="154">
        <v>12545</v>
      </c>
      <c r="E151" s="155">
        <f t="shared" si="97"/>
        <v>12545</v>
      </c>
      <c r="F151" s="155">
        <f>G151+H151+AZ151+BA151+I151+J151+K151+L151+M151+N151+R151+S151+T151</f>
        <v>12545</v>
      </c>
      <c r="G151" s="155">
        <f t="shared" si="93"/>
        <v>0</v>
      </c>
      <c r="H151" s="155">
        <f t="shared" si="94"/>
        <v>0</v>
      </c>
      <c r="I151" s="155">
        <f>IF(C151="130",D151,0)</f>
        <v>0</v>
      </c>
      <c r="J151" s="155">
        <f>IF(C151="160",D151,0)</f>
        <v>0</v>
      </c>
      <c r="K151" s="155">
        <f>IF(C151="190",D151,0)</f>
        <v>0</v>
      </c>
      <c r="L151" s="155">
        <f>IF(C151="220",D151,0)</f>
        <v>0</v>
      </c>
      <c r="M151" s="155">
        <f>IF(C151="250",D151,0)</f>
        <v>0</v>
      </c>
      <c r="N151" s="155">
        <f>IF(C151="280",D151,0)</f>
        <v>0</v>
      </c>
      <c r="O151" s="155"/>
      <c r="P151" s="155"/>
      <c r="Q151" s="155"/>
      <c r="R151" s="155">
        <f>IF(C151="340",D151,0)</f>
        <v>12545</v>
      </c>
      <c r="S151" s="155">
        <f>IF(C151="370",D151,0)</f>
        <v>0</v>
      </c>
      <c r="T151" s="155">
        <f>IF(OR(C151="428",C151="933"),D151,0)</f>
        <v>0</v>
      </c>
      <c r="U151" s="155"/>
      <c r="V151" s="155"/>
      <c r="AZ151" s="210"/>
      <c r="BA151" s="210"/>
    </row>
    <row r="152" spans="1:53" ht="38.25">
      <c r="A152" s="52" t="s">
        <v>18</v>
      </c>
      <c r="B152" s="49" t="s">
        <v>1014</v>
      </c>
      <c r="C152" s="206" t="s">
        <v>1108</v>
      </c>
      <c r="D152" s="154">
        <v>10000</v>
      </c>
      <c r="E152" s="155">
        <f t="shared" si="97"/>
        <v>10000</v>
      </c>
      <c r="F152" s="155">
        <f>G152+H152+AZ152+BA152+I152+J152+K152+L152+M152+N152+R152+S152+T152</f>
        <v>10000</v>
      </c>
      <c r="G152" s="155">
        <f t="shared" si="93"/>
        <v>0</v>
      </c>
      <c r="H152" s="155">
        <f t="shared" si="94"/>
        <v>0</v>
      </c>
      <c r="I152" s="155">
        <f>IF(C152="130",D152,0)</f>
        <v>0</v>
      </c>
      <c r="J152" s="155">
        <f>IF(C152="160",D152,0)</f>
        <v>0</v>
      </c>
      <c r="K152" s="155">
        <f>IF(C152="190",D152,0)</f>
        <v>0</v>
      </c>
      <c r="L152" s="155">
        <f>IF(C152="220",D152,0)</f>
        <v>0</v>
      </c>
      <c r="M152" s="155">
        <f>IF(C152="250",D152,0)</f>
        <v>0</v>
      </c>
      <c r="N152" s="155">
        <f>IF(C152="280",D152,0)</f>
        <v>10000</v>
      </c>
      <c r="O152" s="155"/>
      <c r="P152" s="155"/>
      <c r="Q152" s="155">
        <f>N152</f>
        <v>10000</v>
      </c>
      <c r="R152" s="155">
        <f>IF(C152="340",D152,0)</f>
        <v>0</v>
      </c>
      <c r="S152" s="155">
        <f>IF(C152="370",D152,0)</f>
        <v>0</v>
      </c>
      <c r="T152" s="155">
        <f>IF(OR(C152="428",C152="933"),D152,0)</f>
        <v>0</v>
      </c>
      <c r="U152" s="155"/>
      <c r="V152" s="155"/>
      <c r="AZ152" s="210"/>
      <c r="BA152" s="210"/>
    </row>
    <row r="153" spans="1:53" ht="30.75" customHeight="1">
      <c r="A153" s="52" t="s">
        <v>20</v>
      </c>
      <c r="B153" s="42" t="s">
        <v>1015</v>
      </c>
      <c r="C153" s="207"/>
      <c r="D153" s="154">
        <f>D154+D155</f>
        <v>6000</v>
      </c>
      <c r="E153" s="155">
        <f t="shared" si="97"/>
        <v>6000</v>
      </c>
      <c r="F153" s="154">
        <f t="shared" ref="F153:V153" si="110">F154+F155</f>
        <v>6000</v>
      </c>
      <c r="G153" s="154">
        <f t="shared" si="110"/>
        <v>0</v>
      </c>
      <c r="H153" s="154">
        <f t="shared" si="110"/>
        <v>0</v>
      </c>
      <c r="I153" s="154">
        <f t="shared" si="110"/>
        <v>0</v>
      </c>
      <c r="J153" s="154">
        <f t="shared" si="110"/>
        <v>0</v>
      </c>
      <c r="K153" s="154">
        <f t="shared" si="110"/>
        <v>0</v>
      </c>
      <c r="L153" s="154">
        <f t="shared" si="110"/>
        <v>0</v>
      </c>
      <c r="M153" s="154">
        <f t="shared" si="110"/>
        <v>0</v>
      </c>
      <c r="N153" s="154">
        <f t="shared" si="110"/>
        <v>0</v>
      </c>
      <c r="O153" s="154">
        <f t="shared" si="110"/>
        <v>0</v>
      </c>
      <c r="P153" s="154">
        <f t="shared" si="110"/>
        <v>0</v>
      </c>
      <c r="Q153" s="154">
        <f t="shared" si="110"/>
        <v>0</v>
      </c>
      <c r="R153" s="154">
        <f t="shared" si="110"/>
        <v>0</v>
      </c>
      <c r="S153" s="154">
        <f t="shared" si="110"/>
        <v>6000</v>
      </c>
      <c r="T153" s="154">
        <f t="shared" si="110"/>
        <v>0</v>
      </c>
      <c r="U153" s="154">
        <f t="shared" si="110"/>
        <v>0</v>
      </c>
      <c r="V153" s="154">
        <f t="shared" si="110"/>
        <v>0</v>
      </c>
      <c r="AZ153" s="208"/>
      <c r="BA153" s="208"/>
    </row>
    <row r="154" spans="1:53" ht="25.5">
      <c r="A154" s="44" t="s">
        <v>47</v>
      </c>
      <c r="B154" s="43" t="s">
        <v>1016</v>
      </c>
      <c r="C154" s="209" t="s">
        <v>1112</v>
      </c>
      <c r="D154" s="155">
        <v>5000</v>
      </c>
      <c r="E154" s="155">
        <f t="shared" si="97"/>
        <v>5000</v>
      </c>
      <c r="F154" s="155">
        <f>G154+H154+AZ154+BA154+I154+J154+K154+L154+M154+N154+R154+S154+T154</f>
        <v>5000</v>
      </c>
      <c r="G154" s="155">
        <f>IF(C154="070",D154,0)</f>
        <v>0</v>
      </c>
      <c r="H154" s="155">
        <f>IF(C154="100",D154,0)</f>
        <v>0</v>
      </c>
      <c r="I154" s="155">
        <f>IF(C154="130",D154,0)</f>
        <v>0</v>
      </c>
      <c r="J154" s="155">
        <f>IF(C154="160",D154,0)</f>
        <v>0</v>
      </c>
      <c r="K154" s="155">
        <f>IF(C154="190",D154,0)</f>
        <v>0</v>
      </c>
      <c r="L154" s="155">
        <f>IF(C154="220",D154,0)</f>
        <v>0</v>
      </c>
      <c r="M154" s="155">
        <f>IF(C154="250",D154,0)</f>
        <v>0</v>
      </c>
      <c r="N154" s="155">
        <f>IF(C154="280",D154,0)</f>
        <v>0</v>
      </c>
      <c r="O154" s="155"/>
      <c r="P154" s="155"/>
      <c r="Q154" s="155"/>
      <c r="R154" s="155">
        <f>IF(C154="340",D154,0)</f>
        <v>0</v>
      </c>
      <c r="S154" s="155">
        <f>IF(C154="370",D154,0)</f>
        <v>5000</v>
      </c>
      <c r="T154" s="155">
        <f>IF(OR(C154="428",C154="933"),D154,0)</f>
        <v>0</v>
      </c>
      <c r="U154" s="155"/>
      <c r="V154" s="155"/>
      <c r="AZ154" s="210"/>
      <c r="BA154" s="210"/>
    </row>
    <row r="155" spans="1:53" ht="38.25">
      <c r="A155" s="44" t="s">
        <v>47</v>
      </c>
      <c r="B155" s="43" t="s">
        <v>593</v>
      </c>
      <c r="C155" s="209" t="s">
        <v>1112</v>
      </c>
      <c r="D155" s="155">
        <v>1000</v>
      </c>
      <c r="E155" s="155">
        <f t="shared" si="97"/>
        <v>1000</v>
      </c>
      <c r="F155" s="155">
        <f>G155+H155+AZ155+BA155+I155+J155+K155+L155+M155+N155+R155+S155+T155</f>
        <v>1000</v>
      </c>
      <c r="G155" s="155">
        <f>IF(C155="070",D155,0)</f>
        <v>0</v>
      </c>
      <c r="H155" s="155">
        <f>IF(C155="100",D155,0)</f>
        <v>0</v>
      </c>
      <c r="I155" s="155">
        <f>IF(C155="130",D155,0)</f>
        <v>0</v>
      </c>
      <c r="J155" s="155">
        <f>IF(C155="160",D155,0)</f>
        <v>0</v>
      </c>
      <c r="K155" s="155">
        <f>IF(C155="190",D155,0)</f>
        <v>0</v>
      </c>
      <c r="L155" s="155">
        <f>IF(C155="220",D155,0)</f>
        <v>0</v>
      </c>
      <c r="M155" s="155">
        <f>IF(C155="250",D155,0)</f>
        <v>0</v>
      </c>
      <c r="N155" s="155">
        <f>IF(C155="280",D155,0)</f>
        <v>0</v>
      </c>
      <c r="O155" s="155"/>
      <c r="P155" s="155"/>
      <c r="Q155" s="155"/>
      <c r="R155" s="155">
        <f>IF(C155="340",D155,0)</f>
        <v>0</v>
      </c>
      <c r="S155" s="155">
        <f>IF(C155="370",D155,0)</f>
        <v>1000</v>
      </c>
      <c r="T155" s="155">
        <f>IF(OR(C155="428",C155="933"),D155,0)</f>
        <v>0</v>
      </c>
      <c r="U155" s="155"/>
      <c r="V155" s="155"/>
      <c r="AZ155" s="210"/>
      <c r="BA155" s="210"/>
    </row>
    <row r="156" spans="1:53" s="194" customFormat="1" ht="38.25">
      <c r="A156" s="52" t="s">
        <v>101</v>
      </c>
      <c r="B156" s="193" t="s">
        <v>1017</v>
      </c>
      <c r="C156" s="212" t="s">
        <v>1107</v>
      </c>
      <c r="D156" s="154">
        <v>15000</v>
      </c>
      <c r="E156" s="155">
        <f t="shared" si="97"/>
        <v>15000</v>
      </c>
      <c r="F156" s="154">
        <f>G156+H156+AZ156+BA156+I156+J156+K156+L156+M156+N156+R156+S156+T156</f>
        <v>15000</v>
      </c>
      <c r="G156" s="154">
        <f>IF(C156="070",D156,0)</f>
        <v>0</v>
      </c>
      <c r="H156" s="154">
        <f>IF(C156="100",D156,0)</f>
        <v>0</v>
      </c>
      <c r="I156" s="154">
        <f>IF(C156="130",D156,0)</f>
        <v>0</v>
      </c>
      <c r="J156" s="154">
        <f>IF(C156="160",D156,0)</f>
        <v>0</v>
      </c>
      <c r="K156" s="154">
        <f>IF(C156="190",D156,0)</f>
        <v>0</v>
      </c>
      <c r="L156" s="154">
        <f>IF(C156="220",D156,0)</f>
        <v>0</v>
      </c>
      <c r="M156" s="154">
        <f>IF(C156="250",D156,0)</f>
        <v>0</v>
      </c>
      <c r="N156" s="154">
        <f>IF(C156="280",D156,0)</f>
        <v>0</v>
      </c>
      <c r="O156" s="154"/>
      <c r="P156" s="154"/>
      <c r="Q156" s="154"/>
      <c r="R156" s="154">
        <f>IF(C156="340",D156,0)</f>
        <v>15000</v>
      </c>
      <c r="S156" s="154">
        <f>IF(C156="370",D156,0)</f>
        <v>0</v>
      </c>
      <c r="T156" s="154">
        <f>IF(OR(C156="428",C156="933"),D156,0)</f>
        <v>0</v>
      </c>
      <c r="U156" s="154"/>
      <c r="V156" s="154"/>
      <c r="AZ156" s="208"/>
      <c r="BA156" s="208"/>
    </row>
    <row r="157" spans="1:53" ht="17.25" customHeight="1">
      <c r="A157" s="52" t="s">
        <v>127</v>
      </c>
      <c r="B157" s="51" t="s">
        <v>504</v>
      </c>
      <c r="C157" s="207"/>
      <c r="D157" s="154">
        <f>D158+D159+D160+D161+D162+D163</f>
        <v>74090</v>
      </c>
      <c r="E157" s="155">
        <f t="shared" si="97"/>
        <v>74090</v>
      </c>
      <c r="F157" s="154">
        <f t="shared" ref="F157:V157" si="111">F158+F159+F160+F161+F162+F163</f>
        <v>74090</v>
      </c>
      <c r="G157" s="154">
        <f t="shared" si="111"/>
        <v>0</v>
      </c>
      <c r="H157" s="154">
        <f t="shared" si="111"/>
        <v>0</v>
      </c>
      <c r="I157" s="154">
        <f t="shared" si="111"/>
        <v>0</v>
      </c>
      <c r="J157" s="154">
        <f t="shared" si="111"/>
        <v>7960</v>
      </c>
      <c r="K157" s="154">
        <f t="shared" si="111"/>
        <v>0</v>
      </c>
      <c r="L157" s="154">
        <f t="shared" si="111"/>
        <v>0</v>
      </c>
      <c r="M157" s="154">
        <f t="shared" si="111"/>
        <v>0</v>
      </c>
      <c r="N157" s="154">
        <f t="shared" si="111"/>
        <v>4809</v>
      </c>
      <c r="O157" s="154">
        <f t="shared" si="111"/>
        <v>0</v>
      </c>
      <c r="P157" s="154">
        <f t="shared" si="111"/>
        <v>0</v>
      </c>
      <c r="Q157" s="154">
        <f t="shared" si="111"/>
        <v>4809</v>
      </c>
      <c r="R157" s="154">
        <f t="shared" si="111"/>
        <v>0</v>
      </c>
      <c r="S157" s="154">
        <f t="shared" si="111"/>
        <v>3000</v>
      </c>
      <c r="T157" s="154">
        <f t="shared" si="111"/>
        <v>58321</v>
      </c>
      <c r="U157" s="154">
        <f t="shared" si="111"/>
        <v>0</v>
      </c>
      <c r="V157" s="154">
        <f t="shared" si="111"/>
        <v>0</v>
      </c>
      <c r="AZ157" s="208"/>
      <c r="BA157" s="208"/>
    </row>
    <row r="158" spans="1:53" ht="17.25" customHeight="1">
      <c r="A158" s="48" t="s">
        <v>324</v>
      </c>
      <c r="B158" s="46" t="s">
        <v>505</v>
      </c>
      <c r="C158" s="209" t="s">
        <v>1148</v>
      </c>
      <c r="D158" s="155">
        <v>3000</v>
      </c>
      <c r="E158" s="155">
        <f t="shared" si="97"/>
        <v>3000</v>
      </c>
      <c r="F158" s="155">
        <f>G158+H158+AZ158+BA158+I158+J158+K158+L158+M158+N158+R158+S158+T158</f>
        <v>3000</v>
      </c>
      <c r="G158" s="155">
        <f>IF(C158="070",D158,0)</f>
        <v>0</v>
      </c>
      <c r="H158" s="155">
        <f>IF(C158="100",D158,0)</f>
        <v>0</v>
      </c>
      <c r="I158" s="155">
        <f>IF(C158="130",D158,0)</f>
        <v>0</v>
      </c>
      <c r="J158" s="155">
        <f>IF(C158="160",D158,0)</f>
        <v>0</v>
      </c>
      <c r="K158" s="155">
        <f>IF(C158="190",D158,0)</f>
        <v>0</v>
      </c>
      <c r="L158" s="155">
        <f>IF(C158="220",D158,0)</f>
        <v>0</v>
      </c>
      <c r="M158" s="155">
        <f>IF(C158="250",D158,0)</f>
        <v>0</v>
      </c>
      <c r="N158" s="155">
        <f>IF(C158="280",D158,0)</f>
        <v>0</v>
      </c>
      <c r="O158" s="155"/>
      <c r="P158" s="155"/>
      <c r="Q158" s="155"/>
      <c r="R158" s="155">
        <f>IF(C158="340",D158,0)</f>
        <v>0</v>
      </c>
      <c r="S158" s="155">
        <f>IF(C158="370",D158,0)</f>
        <v>0</v>
      </c>
      <c r="T158" s="155">
        <f>IF(OR(C158="428",C158="933"),D158,0)</f>
        <v>3000</v>
      </c>
      <c r="U158" s="155"/>
      <c r="V158" s="155"/>
      <c r="AZ158" s="210"/>
      <c r="BA158" s="210"/>
    </row>
    <row r="159" spans="1:53" ht="25.5">
      <c r="A159" s="48" t="s">
        <v>325</v>
      </c>
      <c r="B159" s="46" t="s">
        <v>1018</v>
      </c>
      <c r="C159" s="209" t="s">
        <v>1148</v>
      </c>
      <c r="D159" s="155">
        <v>3922</v>
      </c>
      <c r="E159" s="155">
        <f t="shared" si="97"/>
        <v>3922</v>
      </c>
      <c r="F159" s="155">
        <f>G159+H159+AZ159+BA159+I159+J159+K159+L159+M159+N159+R159+S159+T159</f>
        <v>3922</v>
      </c>
      <c r="G159" s="155">
        <f>IF(C159="070",D159,0)</f>
        <v>0</v>
      </c>
      <c r="H159" s="155">
        <f>IF(C159="100",D159,0)</f>
        <v>0</v>
      </c>
      <c r="I159" s="155">
        <f>IF(C159="130",D159,0)</f>
        <v>0</v>
      </c>
      <c r="J159" s="155">
        <f>IF(C159="160",D159,0)</f>
        <v>0</v>
      </c>
      <c r="K159" s="155">
        <f>IF(C159="190",D159,0)</f>
        <v>0</v>
      </c>
      <c r="L159" s="155">
        <f>IF(C159="220",D159,0)</f>
        <v>0</v>
      </c>
      <c r="M159" s="155">
        <f>IF(C159="250",D159,0)</f>
        <v>0</v>
      </c>
      <c r="N159" s="155">
        <f>IF(C159="280",D159,0)</f>
        <v>0</v>
      </c>
      <c r="O159" s="155"/>
      <c r="P159" s="155"/>
      <c r="Q159" s="155"/>
      <c r="R159" s="155">
        <f>IF(C159="340",D159,0)</f>
        <v>0</v>
      </c>
      <c r="S159" s="155">
        <f>IF(C159="370",D159,0)</f>
        <v>0</v>
      </c>
      <c r="T159" s="155">
        <f>IF(OR(C159="428",C159="933"),D159,0)</f>
        <v>3922</v>
      </c>
      <c r="U159" s="155"/>
      <c r="V159" s="155"/>
      <c r="AZ159" s="210"/>
      <c r="BA159" s="210"/>
    </row>
    <row r="160" spans="1:53" ht="17.25" customHeight="1">
      <c r="A160" s="48" t="s">
        <v>326</v>
      </c>
      <c r="B160" s="46" t="s">
        <v>506</v>
      </c>
      <c r="C160" s="209" t="s">
        <v>1148</v>
      </c>
      <c r="D160" s="155">
        <v>1301</v>
      </c>
      <c r="E160" s="155">
        <f t="shared" si="97"/>
        <v>1301</v>
      </c>
      <c r="F160" s="155">
        <f>G160+H160+AZ160+BA160+I160+J160+K160+L160+M160+N160+R160+S160+T160</f>
        <v>1301</v>
      </c>
      <c r="G160" s="155">
        <f>IF(C160="070",D160,0)</f>
        <v>0</v>
      </c>
      <c r="H160" s="155">
        <f>IF(C160="100",D160,0)</f>
        <v>0</v>
      </c>
      <c r="I160" s="155">
        <f>IF(C160="130",D160,0)</f>
        <v>0</v>
      </c>
      <c r="J160" s="155">
        <f>IF(C160="160",D160,0)</f>
        <v>0</v>
      </c>
      <c r="K160" s="155">
        <f>IF(C160="190",D160,0)</f>
        <v>0</v>
      </c>
      <c r="L160" s="155">
        <f>IF(C160="220",D160,0)</f>
        <v>0</v>
      </c>
      <c r="M160" s="155">
        <f>IF(C160="250",D160,0)</f>
        <v>0</v>
      </c>
      <c r="N160" s="155">
        <f>IF(C160="280",D160,0)</f>
        <v>0</v>
      </c>
      <c r="O160" s="155"/>
      <c r="P160" s="155"/>
      <c r="Q160" s="155"/>
      <c r="R160" s="155">
        <f>IF(C160="340",D160,0)</f>
        <v>0</v>
      </c>
      <c r="S160" s="155">
        <f>IF(C160="370",D160,0)</f>
        <v>0</v>
      </c>
      <c r="T160" s="155">
        <f>IF(OR(C160="428",C160="933"),D160,0)</f>
        <v>1301</v>
      </c>
      <c r="U160" s="155"/>
      <c r="V160" s="155"/>
      <c r="AZ160" s="210"/>
      <c r="BA160" s="210"/>
    </row>
    <row r="161" spans="1:53" ht="17.25" customHeight="1">
      <c r="A161" s="48" t="s">
        <v>328</v>
      </c>
      <c r="B161" s="46" t="s">
        <v>507</v>
      </c>
      <c r="C161" s="209" t="s">
        <v>1148</v>
      </c>
      <c r="D161" s="155">
        <v>3500</v>
      </c>
      <c r="E161" s="155">
        <f t="shared" si="97"/>
        <v>3500</v>
      </c>
      <c r="F161" s="155">
        <f>G161+H161+AZ161+BA161+I161+J161+K161+L161+M161+N161+R161+S161+T161</f>
        <v>3500</v>
      </c>
      <c r="G161" s="155">
        <f>IF(C161="070",D161,0)</f>
        <v>0</v>
      </c>
      <c r="H161" s="155">
        <f>IF(C161="100",D161,0)</f>
        <v>0</v>
      </c>
      <c r="I161" s="155">
        <f>IF(C161="130",D161,0)</f>
        <v>0</v>
      </c>
      <c r="J161" s="155">
        <f>IF(C161="160",D161,0)</f>
        <v>0</v>
      </c>
      <c r="K161" s="155">
        <f>IF(C161="190",D161,0)</f>
        <v>0</v>
      </c>
      <c r="L161" s="155">
        <f>IF(C161="220",D161,0)</f>
        <v>0</v>
      </c>
      <c r="M161" s="155">
        <f>IF(C161="250",D161,0)</f>
        <v>0</v>
      </c>
      <c r="N161" s="155">
        <f>IF(C161="280",D161,0)</f>
        <v>0</v>
      </c>
      <c r="O161" s="155"/>
      <c r="P161" s="155"/>
      <c r="Q161" s="155"/>
      <c r="R161" s="155">
        <f>IF(C161="340",D161,0)</f>
        <v>0</v>
      </c>
      <c r="S161" s="155">
        <f>IF(C161="370",D161,0)</f>
        <v>0</v>
      </c>
      <c r="T161" s="155">
        <f>IF(OR(C161="428",C161="933"),D161,0)</f>
        <v>3500</v>
      </c>
      <c r="U161" s="155"/>
      <c r="V161" s="155"/>
      <c r="AZ161" s="210"/>
      <c r="BA161" s="210"/>
    </row>
    <row r="162" spans="1:53" ht="17.25" customHeight="1">
      <c r="A162" s="48" t="s">
        <v>329</v>
      </c>
      <c r="B162" s="47" t="s">
        <v>1019</v>
      </c>
      <c r="C162" s="211" t="s">
        <v>1108</v>
      </c>
      <c r="D162" s="155">
        <v>1000</v>
      </c>
      <c r="E162" s="155">
        <f t="shared" si="97"/>
        <v>1000</v>
      </c>
      <c r="F162" s="155">
        <f>G162+H162+AZ162+BA162+I162+J162+K162+L162+M162+N162+R162+S162+T162</f>
        <v>1000</v>
      </c>
      <c r="G162" s="155">
        <f>IF(C162="070",D162,0)</f>
        <v>0</v>
      </c>
      <c r="H162" s="155">
        <f>IF(C162="100",D162,0)</f>
        <v>0</v>
      </c>
      <c r="I162" s="155">
        <f>IF(C162="130",D162,0)</f>
        <v>0</v>
      </c>
      <c r="J162" s="155">
        <f>IF(C162="160",D162,0)</f>
        <v>0</v>
      </c>
      <c r="K162" s="155">
        <f>IF(C162="190",D162,0)</f>
        <v>0</v>
      </c>
      <c r="L162" s="155">
        <f>IF(C162="220",D162,0)</f>
        <v>0</v>
      </c>
      <c r="M162" s="155">
        <f>IF(C162="250",D162,0)</f>
        <v>0</v>
      </c>
      <c r="N162" s="155">
        <f>IF(C162="280",D162,0)</f>
        <v>1000</v>
      </c>
      <c r="O162" s="155"/>
      <c r="P162" s="155"/>
      <c r="Q162" s="155">
        <f>N162</f>
        <v>1000</v>
      </c>
      <c r="R162" s="155">
        <f>IF(C162="340",D162,0)</f>
        <v>0</v>
      </c>
      <c r="S162" s="155">
        <f>IF(C162="370",D162,0)</f>
        <v>0</v>
      </c>
      <c r="T162" s="155">
        <f>IF(OR(C162="428",C162="933"),D162,0)</f>
        <v>0</v>
      </c>
      <c r="U162" s="155"/>
      <c r="V162" s="155"/>
      <c r="AZ162" s="210"/>
      <c r="BA162" s="210"/>
    </row>
    <row r="163" spans="1:53" ht="26.25" customHeight="1">
      <c r="A163" s="48" t="s">
        <v>435</v>
      </c>
      <c r="B163" s="47" t="s">
        <v>1021</v>
      </c>
      <c r="C163" s="211"/>
      <c r="D163" s="155">
        <f>D164+D165+D166+D167+D168</f>
        <v>61367</v>
      </c>
      <c r="E163" s="155">
        <f t="shared" si="97"/>
        <v>61367</v>
      </c>
      <c r="F163" s="155">
        <f t="shared" ref="F163:V163" si="112">F164+F165+F166+F167+F168</f>
        <v>61367</v>
      </c>
      <c r="G163" s="155">
        <f t="shared" si="112"/>
        <v>0</v>
      </c>
      <c r="H163" s="155">
        <f t="shared" si="112"/>
        <v>0</v>
      </c>
      <c r="I163" s="155">
        <f t="shared" si="112"/>
        <v>0</v>
      </c>
      <c r="J163" s="155">
        <f t="shared" si="112"/>
        <v>7960</v>
      </c>
      <c r="K163" s="155">
        <f t="shared" si="112"/>
        <v>0</v>
      </c>
      <c r="L163" s="155">
        <f t="shared" si="112"/>
        <v>0</v>
      </c>
      <c r="M163" s="155">
        <f t="shared" si="112"/>
        <v>0</v>
      </c>
      <c r="N163" s="155">
        <f t="shared" si="112"/>
        <v>3809</v>
      </c>
      <c r="O163" s="155">
        <f t="shared" si="112"/>
        <v>0</v>
      </c>
      <c r="P163" s="155">
        <f t="shared" si="112"/>
        <v>0</v>
      </c>
      <c r="Q163" s="155">
        <f t="shared" si="112"/>
        <v>3809</v>
      </c>
      <c r="R163" s="155">
        <f t="shared" si="112"/>
        <v>0</v>
      </c>
      <c r="S163" s="155">
        <f t="shared" si="112"/>
        <v>3000</v>
      </c>
      <c r="T163" s="155">
        <f t="shared" si="112"/>
        <v>46598</v>
      </c>
      <c r="U163" s="155">
        <f t="shared" si="112"/>
        <v>0</v>
      </c>
      <c r="V163" s="155">
        <f t="shared" si="112"/>
        <v>0</v>
      </c>
      <c r="AZ163" s="210"/>
      <c r="BA163" s="210"/>
    </row>
    <row r="164" spans="1:53" ht="26.25" customHeight="1">
      <c r="A164" s="48" t="s">
        <v>47</v>
      </c>
      <c r="B164" s="47" t="s">
        <v>1022</v>
      </c>
      <c r="C164" s="211" t="s">
        <v>1108</v>
      </c>
      <c r="D164" s="155">
        <v>3809</v>
      </c>
      <c r="E164" s="155">
        <f t="shared" si="97"/>
        <v>3809</v>
      </c>
      <c r="F164" s="155">
        <f>G164+H164+AZ164+BA164+I164+J164+K164+L164+M164+N164+R164+S164+T164</f>
        <v>3809</v>
      </c>
      <c r="G164" s="155">
        <f>IF(C164="070",D164,0)</f>
        <v>0</v>
      </c>
      <c r="H164" s="155">
        <f>IF(C164="100",D164,0)</f>
        <v>0</v>
      </c>
      <c r="I164" s="155">
        <f>IF(C164="130",D164,0)</f>
        <v>0</v>
      </c>
      <c r="J164" s="155">
        <f>IF(C164="160",D164,0)</f>
        <v>0</v>
      </c>
      <c r="K164" s="155">
        <f>IF(C164="190",D164,0)</f>
        <v>0</v>
      </c>
      <c r="L164" s="155">
        <f>IF(C164="220",D164,0)</f>
        <v>0</v>
      </c>
      <c r="M164" s="155">
        <f>IF(C164="250",D164,0)</f>
        <v>0</v>
      </c>
      <c r="N164" s="155">
        <f>IF(C164="280",D164,0)</f>
        <v>3809</v>
      </c>
      <c r="O164" s="155"/>
      <c r="P164" s="155"/>
      <c r="Q164" s="155">
        <f>N164</f>
        <v>3809</v>
      </c>
      <c r="R164" s="155">
        <f>IF(C164="340",D164,0)</f>
        <v>0</v>
      </c>
      <c r="S164" s="155">
        <f>IF(C164="370",D164,0)</f>
        <v>0</v>
      </c>
      <c r="T164" s="155">
        <f>IF(OR(C164="428",C164="933"),D164,0)</f>
        <v>0</v>
      </c>
      <c r="U164" s="155"/>
      <c r="V164" s="155"/>
      <c r="AZ164" s="210"/>
      <c r="BA164" s="210"/>
    </row>
    <row r="165" spans="1:53" ht="51">
      <c r="A165" s="48" t="s">
        <v>47</v>
      </c>
      <c r="B165" s="47" t="s">
        <v>1023</v>
      </c>
      <c r="C165" s="211" t="s">
        <v>1113</v>
      </c>
      <c r="D165" s="155">
        <v>7960</v>
      </c>
      <c r="E165" s="155">
        <f t="shared" si="97"/>
        <v>7960</v>
      </c>
      <c r="F165" s="155">
        <f>G165+H165+AZ165+BA165+I165+J165+K165+L165+M165+N165+R165+S165+T165</f>
        <v>7960</v>
      </c>
      <c r="G165" s="155">
        <f>IF(C165="070",D165,0)</f>
        <v>0</v>
      </c>
      <c r="H165" s="155">
        <f>IF(C165="100",D165,0)</f>
        <v>0</v>
      </c>
      <c r="I165" s="155">
        <f>IF(C165="130",D165,0)</f>
        <v>0</v>
      </c>
      <c r="J165" s="155">
        <f>IF(C165="160",D165,0)</f>
        <v>7960</v>
      </c>
      <c r="K165" s="155">
        <f>IF(C165="190",D165,0)</f>
        <v>0</v>
      </c>
      <c r="L165" s="155">
        <f>IF(C165="220",D165,0)</f>
        <v>0</v>
      </c>
      <c r="M165" s="155">
        <f>IF(C165="250",D165,0)</f>
        <v>0</v>
      </c>
      <c r="N165" s="155">
        <f>IF(C165="280",D165,0)</f>
        <v>0</v>
      </c>
      <c r="O165" s="155"/>
      <c r="P165" s="155"/>
      <c r="Q165" s="155"/>
      <c r="R165" s="155">
        <f>IF(C165="340",D165,0)</f>
        <v>0</v>
      </c>
      <c r="S165" s="155">
        <f>IF(C165="370",D165,0)</f>
        <v>0</v>
      </c>
      <c r="T165" s="155">
        <f>IF(OR(C165="428",C165="933"),D165,0)</f>
        <v>0</v>
      </c>
      <c r="U165" s="155"/>
      <c r="V165" s="155"/>
      <c r="AZ165" s="210"/>
      <c r="BA165" s="210"/>
    </row>
    <row r="166" spans="1:53" ht="26.25" customHeight="1">
      <c r="A166" s="48" t="s">
        <v>47</v>
      </c>
      <c r="B166" s="47" t="s">
        <v>590</v>
      </c>
      <c r="C166" s="211" t="s">
        <v>1112</v>
      </c>
      <c r="D166" s="155">
        <v>3000</v>
      </c>
      <c r="E166" s="155">
        <f t="shared" si="97"/>
        <v>3000</v>
      </c>
      <c r="F166" s="155">
        <f>G166+H166+AZ166+BA166+I166+J166+K166+L166+M166+N166+R166+S166+T166</f>
        <v>3000</v>
      </c>
      <c r="G166" s="155">
        <f>IF(C166="070",D166,0)</f>
        <v>0</v>
      </c>
      <c r="H166" s="155">
        <f>IF(C166="100",D166,0)</f>
        <v>0</v>
      </c>
      <c r="I166" s="155">
        <f>IF(C166="130",D166,0)</f>
        <v>0</v>
      </c>
      <c r="J166" s="155">
        <f>IF(C166="160",D166,0)</f>
        <v>0</v>
      </c>
      <c r="K166" s="155">
        <f>IF(C166="190",D166,0)</f>
        <v>0</v>
      </c>
      <c r="L166" s="155">
        <f>IF(C166="220",D166,0)</f>
        <v>0</v>
      </c>
      <c r="M166" s="155">
        <f>IF(C166="250",D166,0)</f>
        <v>0</v>
      </c>
      <c r="N166" s="155">
        <f>IF(C166="280",D166,0)</f>
        <v>0</v>
      </c>
      <c r="O166" s="155"/>
      <c r="P166" s="155"/>
      <c r="Q166" s="155"/>
      <c r="R166" s="155">
        <f>IF(C166="340",D166,0)</f>
        <v>0</v>
      </c>
      <c r="S166" s="155">
        <f>IF(C166="370",D166,0)</f>
        <v>3000</v>
      </c>
      <c r="T166" s="155">
        <f>IF(OR(C166="428",C166="933"),D166,0)</f>
        <v>0</v>
      </c>
      <c r="U166" s="155"/>
      <c r="V166" s="155"/>
      <c r="AZ166" s="210"/>
      <c r="BA166" s="210"/>
    </row>
    <row r="167" spans="1:53" ht="25.5">
      <c r="A167" s="48" t="s">
        <v>47</v>
      </c>
      <c r="B167" s="47" t="s">
        <v>1024</v>
      </c>
      <c r="C167" s="211" t="s">
        <v>1148</v>
      </c>
      <c r="D167" s="155">
        <v>5000</v>
      </c>
      <c r="E167" s="155">
        <f t="shared" si="97"/>
        <v>5000</v>
      </c>
      <c r="F167" s="155">
        <f>G167+H167+AZ167+BA167+I167+J167+K167+L167+M167+N167+R167+S167+T167</f>
        <v>5000</v>
      </c>
      <c r="G167" s="155">
        <f>IF(C167="070",D167,0)</f>
        <v>0</v>
      </c>
      <c r="H167" s="155">
        <f>IF(C167="100",D167,0)</f>
        <v>0</v>
      </c>
      <c r="I167" s="155">
        <f>IF(C167="130",D167,0)</f>
        <v>0</v>
      </c>
      <c r="J167" s="155">
        <f>IF(C167="160",D167,0)</f>
        <v>0</v>
      </c>
      <c r="K167" s="155">
        <f>IF(C167="190",D167,0)</f>
        <v>0</v>
      </c>
      <c r="L167" s="155">
        <f>IF(C167="220",D167,0)</f>
        <v>0</v>
      </c>
      <c r="M167" s="155">
        <f>IF(C167="250",D167,0)</f>
        <v>0</v>
      </c>
      <c r="N167" s="155">
        <f>IF(C167="280",D167,0)</f>
        <v>0</v>
      </c>
      <c r="O167" s="155"/>
      <c r="P167" s="155"/>
      <c r="Q167" s="155"/>
      <c r="R167" s="155">
        <f>IF(C167="340",D167,0)</f>
        <v>0</v>
      </c>
      <c r="S167" s="155">
        <f>IF(C167="370",D167,0)</f>
        <v>0</v>
      </c>
      <c r="T167" s="155">
        <f>IF(OR(C167="428",C167="933"),D167,0)</f>
        <v>5000</v>
      </c>
      <c r="U167" s="155"/>
      <c r="V167" s="155"/>
      <c r="AZ167" s="210"/>
      <c r="BA167" s="210"/>
    </row>
    <row r="168" spans="1:53" ht="89.25">
      <c r="A168" s="48" t="s">
        <v>47</v>
      </c>
      <c r="B168" s="47" t="s">
        <v>1025</v>
      </c>
      <c r="C168" s="211" t="s">
        <v>1148</v>
      </c>
      <c r="D168" s="155">
        <v>41598</v>
      </c>
      <c r="E168" s="155">
        <f t="shared" si="97"/>
        <v>41598</v>
      </c>
      <c r="F168" s="155">
        <f>G168+H168+AZ168+BA168+I168+J168+K168+L168+M168+N168+R168+S168+T168</f>
        <v>41598</v>
      </c>
      <c r="G168" s="155">
        <f>IF(C168="070",D168,0)</f>
        <v>0</v>
      </c>
      <c r="H168" s="155">
        <f>IF(C168="100",D168,0)</f>
        <v>0</v>
      </c>
      <c r="I168" s="155">
        <f>IF(C168="130",D168,0)</f>
        <v>0</v>
      </c>
      <c r="J168" s="155">
        <f>IF(C168="160",D168,0)</f>
        <v>0</v>
      </c>
      <c r="K168" s="155">
        <f>IF(C168="190",D168,0)</f>
        <v>0</v>
      </c>
      <c r="L168" s="155">
        <f>IF(C168="220",D168,0)</f>
        <v>0</v>
      </c>
      <c r="M168" s="155">
        <f>IF(C168="250",D168,0)</f>
        <v>0</v>
      </c>
      <c r="N168" s="155">
        <f>IF(C168="280",D168,0)</f>
        <v>0</v>
      </c>
      <c r="O168" s="155"/>
      <c r="P168" s="155"/>
      <c r="Q168" s="155"/>
      <c r="R168" s="155">
        <f>IF(C168="340",D168,0)</f>
        <v>0</v>
      </c>
      <c r="S168" s="155">
        <f>IF(C168="370",D168,0)</f>
        <v>0</v>
      </c>
      <c r="T168" s="155">
        <f>IF(OR(C168="428",C168="933"),D168,0)</f>
        <v>41598</v>
      </c>
      <c r="U168" s="155"/>
      <c r="V168" s="155"/>
      <c r="AZ168" s="210"/>
      <c r="BA168" s="210"/>
    </row>
    <row r="169" spans="1:53" s="194" customFormat="1" ht="17.25" customHeight="1">
      <c r="A169" s="50" t="s">
        <v>1150</v>
      </c>
      <c r="B169" s="49" t="s">
        <v>508</v>
      </c>
      <c r="C169" s="206"/>
      <c r="D169" s="154">
        <v>6573</v>
      </c>
      <c r="E169" s="155">
        <f t="shared" si="97"/>
        <v>6573</v>
      </c>
      <c r="F169" s="154">
        <f t="shared" ref="F169:V169" si="113">F170+F171+F173+F172</f>
        <v>6573</v>
      </c>
      <c r="G169" s="154">
        <f t="shared" si="113"/>
        <v>8231</v>
      </c>
      <c r="H169" s="154">
        <f t="shared" si="113"/>
        <v>51</v>
      </c>
      <c r="I169" s="154">
        <f t="shared" si="113"/>
        <v>1652</v>
      </c>
      <c r="J169" s="154">
        <f t="shared" si="113"/>
        <v>0</v>
      </c>
      <c r="K169" s="154">
        <f t="shared" si="113"/>
        <v>0</v>
      </c>
      <c r="L169" s="154">
        <f t="shared" si="113"/>
        <v>0</v>
      </c>
      <c r="M169" s="154">
        <f t="shared" si="113"/>
        <v>0</v>
      </c>
      <c r="N169" s="154">
        <f t="shared" si="113"/>
        <v>0</v>
      </c>
      <c r="O169" s="154">
        <f t="shared" si="113"/>
        <v>0</v>
      </c>
      <c r="P169" s="154">
        <f t="shared" si="113"/>
        <v>0</v>
      </c>
      <c r="Q169" s="154">
        <f t="shared" si="113"/>
        <v>0</v>
      </c>
      <c r="R169" s="154">
        <f t="shared" si="113"/>
        <v>0</v>
      </c>
      <c r="S169" s="154">
        <f t="shared" si="113"/>
        <v>0</v>
      </c>
      <c r="T169" s="154">
        <f t="shared" si="113"/>
        <v>-3361</v>
      </c>
      <c r="U169" s="154">
        <f t="shared" si="113"/>
        <v>0</v>
      </c>
      <c r="V169" s="154">
        <f t="shared" si="113"/>
        <v>0</v>
      </c>
      <c r="AZ169" s="208"/>
      <c r="BA169" s="208"/>
    </row>
    <row r="170" spans="1:53" ht="17.25" customHeight="1">
      <c r="A170" s="48" t="s">
        <v>47</v>
      </c>
      <c r="B170" s="47" t="s">
        <v>418</v>
      </c>
      <c r="C170" s="211" t="s">
        <v>1110</v>
      </c>
      <c r="D170" s="155">
        <v>8231</v>
      </c>
      <c r="E170" s="155">
        <f t="shared" si="97"/>
        <v>8231</v>
      </c>
      <c r="F170" s="155">
        <f>G170+H170+AZ170+BA170+I170+J170+K170+L170+M170+N170+R170+S170+T170</f>
        <v>8231</v>
      </c>
      <c r="G170" s="155">
        <f>IF(C170="070",D170,0)</f>
        <v>8231</v>
      </c>
      <c r="H170" s="155">
        <f>IF(C170="100",D170,0)</f>
        <v>0</v>
      </c>
      <c r="I170" s="155">
        <f>IF(C170="130",D170,0)</f>
        <v>0</v>
      </c>
      <c r="J170" s="155">
        <f>IF(C170="160",D170,0)</f>
        <v>0</v>
      </c>
      <c r="K170" s="155">
        <f>IF(C170="190",D170,0)</f>
        <v>0</v>
      </c>
      <c r="L170" s="155">
        <f>IF(C170="220",D170,0)</f>
        <v>0</v>
      </c>
      <c r="M170" s="155">
        <f>IF(C170="250",D170,0)</f>
        <v>0</v>
      </c>
      <c r="N170" s="155">
        <f>IF(C170="280",D170,0)</f>
        <v>0</v>
      </c>
      <c r="O170" s="155"/>
      <c r="P170" s="155"/>
      <c r="Q170" s="155"/>
      <c r="R170" s="155">
        <f>IF(C170="340",D170,0)</f>
        <v>0</v>
      </c>
      <c r="S170" s="155">
        <f>IF(C170="370",D170,0)</f>
        <v>0</v>
      </c>
      <c r="T170" s="155">
        <f>IF(OR(C170="428",C170="933"),D170,0)</f>
        <v>0</v>
      </c>
      <c r="U170" s="155"/>
      <c r="V170" s="155"/>
      <c r="AZ170" s="210"/>
      <c r="BA170" s="210"/>
    </row>
    <row r="171" spans="1:53" ht="17.25" customHeight="1">
      <c r="A171" s="48" t="s">
        <v>47</v>
      </c>
      <c r="B171" s="47" t="s">
        <v>419</v>
      </c>
      <c r="C171" s="211" t="s">
        <v>1115</v>
      </c>
      <c r="D171" s="155">
        <v>51</v>
      </c>
      <c r="E171" s="155">
        <f t="shared" si="97"/>
        <v>51</v>
      </c>
      <c r="F171" s="155">
        <f>G171+H171+AZ171+BA171+I171+J171+K171+L171+M171+N171+R171+S171+T171</f>
        <v>51</v>
      </c>
      <c r="G171" s="155">
        <f>IF(C171="070",D171,0)</f>
        <v>0</v>
      </c>
      <c r="H171" s="155">
        <f>IF(C171="100",D171,0)</f>
        <v>51</v>
      </c>
      <c r="I171" s="155">
        <f>IF(C171="130",D171,0)</f>
        <v>0</v>
      </c>
      <c r="J171" s="155">
        <f>IF(C171="160",D171,0)</f>
        <v>0</v>
      </c>
      <c r="K171" s="155">
        <f>IF(C171="190",D171,0)</f>
        <v>0</v>
      </c>
      <c r="L171" s="155">
        <f>IF(C171="220",D171,0)</f>
        <v>0</v>
      </c>
      <c r="M171" s="155">
        <f>IF(C171="250",D171,0)</f>
        <v>0</v>
      </c>
      <c r="N171" s="155">
        <f>IF(C171="280",D171,0)</f>
        <v>0</v>
      </c>
      <c r="O171" s="155"/>
      <c r="P171" s="155"/>
      <c r="Q171" s="155"/>
      <c r="R171" s="155">
        <f>IF(C171="340",D171,0)</f>
        <v>0</v>
      </c>
      <c r="S171" s="155">
        <f>IF(C171="370",D171,0)</f>
        <v>0</v>
      </c>
      <c r="T171" s="155">
        <f>IF(OR(C171="428",C171="933"),D171,0)</f>
        <v>0</v>
      </c>
      <c r="U171" s="155"/>
      <c r="V171" s="155"/>
      <c r="AZ171" s="210"/>
      <c r="BA171" s="210"/>
    </row>
    <row r="172" spans="1:53" ht="17.25" customHeight="1">
      <c r="A172" s="48" t="s">
        <v>47</v>
      </c>
      <c r="B172" s="47" t="s">
        <v>420</v>
      </c>
      <c r="C172" s="211" t="s">
        <v>1111</v>
      </c>
      <c r="D172" s="155">
        <v>1652</v>
      </c>
      <c r="E172" s="155">
        <f t="shared" si="97"/>
        <v>1652</v>
      </c>
      <c r="F172" s="155">
        <f>G172+H172+AZ172+BA172+I172+J172+K172+L172+M172+N172+R172+S172+T172</f>
        <v>1652</v>
      </c>
      <c r="G172" s="155">
        <f>IF(C172="070",D172,0)</f>
        <v>0</v>
      </c>
      <c r="H172" s="155">
        <f>IF(C172="100",D172,0)</f>
        <v>0</v>
      </c>
      <c r="I172" s="155">
        <f>IF(C172="130",D172,0)</f>
        <v>1652</v>
      </c>
      <c r="J172" s="155">
        <f>IF(C172="160",D172,0)</f>
        <v>0</v>
      </c>
      <c r="K172" s="155">
        <f>IF(C172="190",D172,0)</f>
        <v>0</v>
      </c>
      <c r="L172" s="155">
        <f>IF(C172="220",D172,0)</f>
        <v>0</v>
      </c>
      <c r="M172" s="155">
        <f>IF(C172="250",D172,0)</f>
        <v>0</v>
      </c>
      <c r="N172" s="155">
        <f>IF(C172="280",D172,0)</f>
        <v>0</v>
      </c>
      <c r="O172" s="155"/>
      <c r="P172" s="155"/>
      <c r="Q172" s="155"/>
      <c r="R172" s="155">
        <f>IF(C172="340",D172,0)</f>
        <v>0</v>
      </c>
      <c r="S172" s="155">
        <f>IF(C172="370",D172,0)</f>
        <v>0</v>
      </c>
      <c r="T172" s="155">
        <f>IF(OR(C172="428",C172="933"),D172,0)</f>
        <v>0</v>
      </c>
      <c r="U172" s="155"/>
      <c r="V172" s="155"/>
      <c r="AZ172" s="210"/>
      <c r="BA172" s="210"/>
    </row>
    <row r="173" spans="1:53" ht="17.25" customHeight="1">
      <c r="A173" s="48" t="s">
        <v>47</v>
      </c>
      <c r="B173" s="53" t="s">
        <v>1026</v>
      </c>
      <c r="C173" s="211" t="s">
        <v>1151</v>
      </c>
      <c r="D173" s="155">
        <f>D169-D170-D171-D172</f>
        <v>-3361</v>
      </c>
      <c r="E173" s="155">
        <f t="shared" si="97"/>
        <v>-3361</v>
      </c>
      <c r="F173" s="155">
        <f>G173+H173+AZ173+BA173+I173+J173+K173+L173+M173+N173+R173+S173+T173</f>
        <v>-3361</v>
      </c>
      <c r="G173" s="155">
        <f>IF(C173="070",D173,0)</f>
        <v>0</v>
      </c>
      <c r="H173" s="155">
        <f>IF(C173="100",D173,0)</f>
        <v>0</v>
      </c>
      <c r="I173" s="155">
        <f>IF(C173="130",D173,0)</f>
        <v>0</v>
      </c>
      <c r="J173" s="155">
        <f>IF(C173="160",D173,0)</f>
        <v>0</v>
      </c>
      <c r="K173" s="155">
        <f>IF(C173="190",D173,0)</f>
        <v>0</v>
      </c>
      <c r="L173" s="155">
        <f>IF(C173="220",D173,0)</f>
        <v>0</v>
      </c>
      <c r="M173" s="155">
        <f>IF(C173="250",D173,0)</f>
        <v>0</v>
      </c>
      <c r="N173" s="155">
        <f>IF(C173="280",D173,0)</f>
        <v>0</v>
      </c>
      <c r="O173" s="155"/>
      <c r="P173" s="155"/>
      <c r="Q173" s="155"/>
      <c r="R173" s="155">
        <f>IF(C173="340",D173,0)</f>
        <v>0</v>
      </c>
      <c r="S173" s="155">
        <f>IF(C173="370",D173,0)</f>
        <v>0</v>
      </c>
      <c r="T173" s="155">
        <f>IF(OR(C173="428",C173="933"),D173,0)</f>
        <v>-3361</v>
      </c>
      <c r="U173" s="155"/>
      <c r="V173" s="155"/>
      <c r="AZ173" s="210"/>
      <c r="BA173" s="210"/>
    </row>
    <row r="174" spans="1:53" s="194" customFormat="1" ht="63.75">
      <c r="A174" s="195" t="s">
        <v>22</v>
      </c>
      <c r="B174" s="196" t="s">
        <v>1030</v>
      </c>
      <c r="C174" s="195"/>
      <c r="D174" s="154">
        <f>D175+D223</f>
        <v>469916</v>
      </c>
      <c r="E174" s="154">
        <f t="shared" si="97"/>
        <v>469916</v>
      </c>
      <c r="F174" s="154">
        <f>F175+F223</f>
        <v>0</v>
      </c>
      <c r="G174" s="154">
        <f t="shared" ref="G174:V174" si="114">G175+G223</f>
        <v>0</v>
      </c>
      <c r="H174" s="154">
        <f t="shared" si="114"/>
        <v>0</v>
      </c>
      <c r="I174" s="154">
        <f t="shared" si="114"/>
        <v>0</v>
      </c>
      <c r="J174" s="154">
        <f t="shared" si="114"/>
        <v>0</v>
      </c>
      <c r="K174" s="154">
        <f t="shared" si="114"/>
        <v>0</v>
      </c>
      <c r="L174" s="154">
        <f t="shared" si="114"/>
        <v>0</v>
      </c>
      <c r="M174" s="154">
        <f t="shared" si="114"/>
        <v>0</v>
      </c>
      <c r="N174" s="154">
        <f t="shared" si="114"/>
        <v>0</v>
      </c>
      <c r="O174" s="154">
        <f t="shared" si="114"/>
        <v>0</v>
      </c>
      <c r="P174" s="154">
        <f t="shared" si="114"/>
        <v>0</v>
      </c>
      <c r="Q174" s="154">
        <f t="shared" si="114"/>
        <v>0</v>
      </c>
      <c r="R174" s="154">
        <f t="shared" si="114"/>
        <v>0</v>
      </c>
      <c r="S174" s="154">
        <f t="shared" si="114"/>
        <v>0</v>
      </c>
      <c r="T174" s="154">
        <f t="shared" si="114"/>
        <v>0</v>
      </c>
      <c r="U174" s="154">
        <f t="shared" si="114"/>
        <v>13372</v>
      </c>
      <c r="V174" s="154">
        <f t="shared" si="114"/>
        <v>456544</v>
      </c>
      <c r="AZ174" s="208"/>
      <c r="BA174" s="208"/>
    </row>
    <row r="175" spans="1:53" s="194" customFormat="1" ht="51">
      <c r="A175" s="195" t="s">
        <v>8</v>
      </c>
      <c r="B175" s="196" t="s">
        <v>1031</v>
      </c>
      <c r="C175" s="195"/>
      <c r="D175" s="154">
        <f>D176+D177</f>
        <v>456544</v>
      </c>
      <c r="E175" s="154">
        <f t="shared" si="97"/>
        <v>456544</v>
      </c>
      <c r="F175" s="154">
        <f t="shared" ref="F175:V175" si="115">F176+F177</f>
        <v>0</v>
      </c>
      <c r="G175" s="154">
        <f t="shared" si="115"/>
        <v>0</v>
      </c>
      <c r="H175" s="154">
        <f t="shared" si="115"/>
        <v>0</v>
      </c>
      <c r="I175" s="154">
        <f t="shared" si="115"/>
        <v>0</v>
      </c>
      <c r="J175" s="154">
        <f t="shared" si="115"/>
        <v>0</v>
      </c>
      <c r="K175" s="154">
        <f t="shared" si="115"/>
        <v>0</v>
      </c>
      <c r="L175" s="154">
        <f t="shared" si="115"/>
        <v>0</v>
      </c>
      <c r="M175" s="154">
        <f t="shared" si="115"/>
        <v>0</v>
      </c>
      <c r="N175" s="154">
        <f t="shared" si="115"/>
        <v>0</v>
      </c>
      <c r="O175" s="154">
        <f t="shared" si="115"/>
        <v>0</v>
      </c>
      <c r="P175" s="154">
        <f t="shared" si="115"/>
        <v>0</v>
      </c>
      <c r="Q175" s="154">
        <f t="shared" si="115"/>
        <v>0</v>
      </c>
      <c r="R175" s="154">
        <f t="shared" si="115"/>
        <v>0</v>
      </c>
      <c r="S175" s="154">
        <f t="shared" si="115"/>
        <v>0</v>
      </c>
      <c r="T175" s="154">
        <f t="shared" si="115"/>
        <v>0</v>
      </c>
      <c r="U175" s="154">
        <f t="shared" si="115"/>
        <v>0</v>
      </c>
      <c r="V175" s="154">
        <f t="shared" si="115"/>
        <v>456544</v>
      </c>
      <c r="AZ175" s="208"/>
      <c r="BA175" s="208"/>
    </row>
    <row r="176" spans="1:53" s="194" customFormat="1">
      <c r="A176" s="195" t="s">
        <v>324</v>
      </c>
      <c r="B176" s="196" t="s">
        <v>151</v>
      </c>
      <c r="C176" s="195"/>
      <c r="D176" s="154">
        <v>149330</v>
      </c>
      <c r="E176" s="154">
        <f t="shared" si="97"/>
        <v>149330</v>
      </c>
      <c r="F176" s="154">
        <f>G176+H176+AZ176+BA176+I176+J176+K176+L176+M176+N176+R176+S176+T176</f>
        <v>0</v>
      </c>
      <c r="G176" s="154"/>
      <c r="H176" s="154"/>
      <c r="I176" s="154"/>
      <c r="J176" s="154"/>
      <c r="K176" s="154"/>
      <c r="L176" s="154"/>
      <c r="M176" s="154"/>
      <c r="N176" s="154"/>
      <c r="O176" s="154"/>
      <c r="P176" s="154"/>
      <c r="Q176" s="154"/>
      <c r="R176" s="154"/>
      <c r="S176" s="154"/>
      <c r="T176" s="154"/>
      <c r="U176" s="154"/>
      <c r="V176" s="154">
        <f>D176</f>
        <v>149330</v>
      </c>
      <c r="AZ176" s="208"/>
      <c r="BA176" s="208"/>
    </row>
    <row r="177" spans="1:53" s="194" customFormat="1">
      <c r="A177" s="195" t="s">
        <v>325</v>
      </c>
      <c r="B177" s="196" t="s">
        <v>150</v>
      </c>
      <c r="C177" s="195"/>
      <c r="D177" s="154">
        <f>SUM(D178:D222)</f>
        <v>307214</v>
      </c>
      <c r="E177" s="154">
        <f t="shared" si="97"/>
        <v>307214</v>
      </c>
      <c r="F177" s="154">
        <f t="shared" ref="F177:V177" si="116">SUM(F178:F222)</f>
        <v>0</v>
      </c>
      <c r="G177" s="154">
        <f t="shared" si="116"/>
        <v>0</v>
      </c>
      <c r="H177" s="154">
        <f t="shared" si="116"/>
        <v>0</v>
      </c>
      <c r="I177" s="154">
        <f t="shared" si="116"/>
        <v>0</v>
      </c>
      <c r="J177" s="154">
        <f t="shared" si="116"/>
        <v>0</v>
      </c>
      <c r="K177" s="154">
        <f t="shared" si="116"/>
        <v>0</v>
      </c>
      <c r="L177" s="154">
        <f t="shared" si="116"/>
        <v>0</v>
      </c>
      <c r="M177" s="154">
        <f t="shared" si="116"/>
        <v>0</v>
      </c>
      <c r="N177" s="154">
        <f t="shared" si="116"/>
        <v>0</v>
      </c>
      <c r="O177" s="154">
        <f t="shared" si="116"/>
        <v>0</v>
      </c>
      <c r="P177" s="154">
        <f t="shared" si="116"/>
        <v>0</v>
      </c>
      <c r="Q177" s="154">
        <f t="shared" si="116"/>
        <v>0</v>
      </c>
      <c r="R177" s="154">
        <f t="shared" si="116"/>
        <v>0</v>
      </c>
      <c r="S177" s="154">
        <f t="shared" si="116"/>
        <v>0</v>
      </c>
      <c r="T177" s="154">
        <f t="shared" si="116"/>
        <v>0</v>
      </c>
      <c r="U177" s="154">
        <f t="shared" si="116"/>
        <v>0</v>
      </c>
      <c r="V177" s="154">
        <f t="shared" si="116"/>
        <v>307214</v>
      </c>
      <c r="AZ177" s="208"/>
      <c r="BA177" s="208"/>
    </row>
    <row r="178" spans="1:53">
      <c r="A178" s="197" t="s">
        <v>244</v>
      </c>
      <c r="B178" s="198" t="s">
        <v>510</v>
      </c>
      <c r="C178" s="197"/>
      <c r="D178" s="155">
        <v>95</v>
      </c>
      <c r="E178" s="155">
        <f t="shared" si="97"/>
        <v>95</v>
      </c>
      <c r="F178" s="155">
        <f t="shared" ref="F178:F222" si="117">G178+H178+AZ178+BA178+I178+J178+K178+L178+M178+N178+R178+S178+T178</f>
        <v>0</v>
      </c>
      <c r="G178" s="155"/>
      <c r="H178" s="155"/>
      <c r="I178" s="155"/>
      <c r="J178" s="155"/>
      <c r="K178" s="155"/>
      <c r="L178" s="155"/>
      <c r="M178" s="155"/>
      <c r="N178" s="155"/>
      <c r="O178" s="155"/>
      <c r="P178" s="155"/>
      <c r="Q178" s="155"/>
      <c r="R178" s="155"/>
      <c r="S178" s="155"/>
      <c r="T178" s="155"/>
      <c r="U178" s="155"/>
      <c r="V178" s="155">
        <f t="shared" ref="V178:V222" si="118">D178</f>
        <v>95</v>
      </c>
      <c r="AZ178" s="210"/>
      <c r="BA178" s="210"/>
    </row>
    <row r="179" spans="1:53">
      <c r="A179" s="197" t="s">
        <v>245</v>
      </c>
      <c r="B179" s="198" t="s">
        <v>1032</v>
      </c>
      <c r="C179" s="197"/>
      <c r="D179" s="155">
        <v>475</v>
      </c>
      <c r="E179" s="155">
        <f t="shared" si="97"/>
        <v>475</v>
      </c>
      <c r="F179" s="155">
        <f t="shared" si="117"/>
        <v>0</v>
      </c>
      <c r="G179" s="155"/>
      <c r="H179" s="155"/>
      <c r="I179" s="155"/>
      <c r="J179" s="155"/>
      <c r="K179" s="155"/>
      <c r="L179" s="155"/>
      <c r="M179" s="155"/>
      <c r="N179" s="155"/>
      <c r="O179" s="155"/>
      <c r="P179" s="155"/>
      <c r="Q179" s="155"/>
      <c r="R179" s="155"/>
      <c r="S179" s="155"/>
      <c r="T179" s="155"/>
      <c r="U179" s="155"/>
      <c r="V179" s="155">
        <f t="shared" si="118"/>
        <v>475</v>
      </c>
      <c r="AZ179" s="210"/>
      <c r="BA179" s="210"/>
    </row>
    <row r="180" spans="1:53">
      <c r="A180" s="197" t="s">
        <v>246</v>
      </c>
      <c r="B180" s="198" t="s">
        <v>1033</v>
      </c>
      <c r="C180" s="197"/>
      <c r="D180" s="155">
        <v>248</v>
      </c>
      <c r="E180" s="155">
        <f t="shared" si="97"/>
        <v>248</v>
      </c>
      <c r="F180" s="155">
        <f t="shared" si="117"/>
        <v>0</v>
      </c>
      <c r="G180" s="155"/>
      <c r="H180" s="155"/>
      <c r="I180" s="155"/>
      <c r="J180" s="155"/>
      <c r="K180" s="155"/>
      <c r="L180" s="155"/>
      <c r="M180" s="155"/>
      <c r="N180" s="155"/>
      <c r="O180" s="155"/>
      <c r="P180" s="155"/>
      <c r="Q180" s="155"/>
      <c r="R180" s="155"/>
      <c r="S180" s="155"/>
      <c r="T180" s="155"/>
      <c r="U180" s="155"/>
      <c r="V180" s="155">
        <f t="shared" si="118"/>
        <v>248</v>
      </c>
      <c r="AZ180" s="210"/>
      <c r="BA180" s="210"/>
    </row>
    <row r="181" spans="1:53">
      <c r="A181" s="197" t="s">
        <v>1007</v>
      </c>
      <c r="B181" s="40" t="s">
        <v>176</v>
      </c>
      <c r="C181" s="197"/>
      <c r="D181" s="155">
        <f>150+38</f>
        <v>188</v>
      </c>
      <c r="E181" s="155">
        <f t="shared" si="97"/>
        <v>188</v>
      </c>
      <c r="F181" s="155">
        <f t="shared" si="117"/>
        <v>0</v>
      </c>
      <c r="G181" s="155"/>
      <c r="H181" s="155"/>
      <c r="I181" s="155"/>
      <c r="J181" s="155"/>
      <c r="K181" s="155"/>
      <c r="L181" s="155"/>
      <c r="M181" s="155"/>
      <c r="N181" s="155"/>
      <c r="O181" s="155"/>
      <c r="P181" s="155"/>
      <c r="Q181" s="155"/>
      <c r="R181" s="155"/>
      <c r="S181" s="155"/>
      <c r="T181" s="155"/>
      <c r="U181" s="155"/>
      <c r="V181" s="155">
        <f t="shared" si="118"/>
        <v>188</v>
      </c>
      <c r="AZ181" s="210"/>
      <c r="BA181" s="210"/>
    </row>
    <row r="182" spans="1:53">
      <c r="A182" s="197" t="s">
        <v>1008</v>
      </c>
      <c r="B182" s="40" t="s">
        <v>1034</v>
      </c>
      <c r="C182" s="197"/>
      <c r="D182" s="155">
        <f>689+1241+562+6526+38+30000</f>
        <v>39056</v>
      </c>
      <c r="E182" s="155">
        <f t="shared" si="97"/>
        <v>39056</v>
      </c>
      <c r="F182" s="155">
        <f t="shared" si="117"/>
        <v>0</v>
      </c>
      <c r="G182" s="155"/>
      <c r="H182" s="155"/>
      <c r="I182" s="155"/>
      <c r="J182" s="155"/>
      <c r="K182" s="155"/>
      <c r="L182" s="155"/>
      <c r="M182" s="155"/>
      <c r="N182" s="155"/>
      <c r="O182" s="155"/>
      <c r="P182" s="155"/>
      <c r="Q182" s="155"/>
      <c r="R182" s="155"/>
      <c r="S182" s="155"/>
      <c r="T182" s="155"/>
      <c r="U182" s="155"/>
      <c r="V182" s="155">
        <f t="shared" si="118"/>
        <v>39056</v>
      </c>
      <c r="AZ182" s="210"/>
      <c r="BA182" s="210"/>
    </row>
    <row r="183" spans="1:53">
      <c r="A183" s="197" t="s">
        <v>1010</v>
      </c>
      <c r="B183" s="40" t="s">
        <v>1035</v>
      </c>
      <c r="C183" s="197"/>
      <c r="D183" s="155">
        <f>1758+40+7555+7000</f>
        <v>16353</v>
      </c>
      <c r="E183" s="155">
        <f t="shared" si="97"/>
        <v>16353</v>
      </c>
      <c r="F183" s="155">
        <f t="shared" si="117"/>
        <v>0</v>
      </c>
      <c r="G183" s="155"/>
      <c r="H183" s="155"/>
      <c r="I183" s="155"/>
      <c r="J183" s="155"/>
      <c r="K183" s="155"/>
      <c r="L183" s="155"/>
      <c r="M183" s="155"/>
      <c r="N183" s="155"/>
      <c r="O183" s="155"/>
      <c r="P183" s="155"/>
      <c r="Q183" s="155"/>
      <c r="R183" s="155"/>
      <c r="S183" s="155"/>
      <c r="T183" s="155"/>
      <c r="U183" s="155"/>
      <c r="V183" s="155">
        <f t="shared" si="118"/>
        <v>16353</v>
      </c>
      <c r="AZ183" s="210"/>
      <c r="BA183" s="210"/>
    </row>
    <row r="184" spans="1:53">
      <c r="A184" s="197" t="s">
        <v>1012</v>
      </c>
      <c r="B184" s="40" t="s">
        <v>366</v>
      </c>
      <c r="C184" s="197"/>
      <c r="D184" s="155">
        <f>1060+40</f>
        <v>1100</v>
      </c>
      <c r="E184" s="155">
        <f t="shared" si="97"/>
        <v>1100</v>
      </c>
      <c r="F184" s="155">
        <f t="shared" si="117"/>
        <v>0</v>
      </c>
      <c r="G184" s="155"/>
      <c r="H184" s="155"/>
      <c r="I184" s="155"/>
      <c r="J184" s="155"/>
      <c r="K184" s="155"/>
      <c r="L184" s="155"/>
      <c r="M184" s="155"/>
      <c r="N184" s="155"/>
      <c r="O184" s="155"/>
      <c r="P184" s="155"/>
      <c r="Q184" s="155"/>
      <c r="R184" s="155"/>
      <c r="S184" s="155"/>
      <c r="T184" s="155"/>
      <c r="U184" s="155"/>
      <c r="V184" s="155">
        <f t="shared" si="118"/>
        <v>1100</v>
      </c>
      <c r="AZ184" s="210"/>
      <c r="BA184" s="210"/>
    </row>
    <row r="185" spans="1:53">
      <c r="A185" s="197" t="s">
        <v>1036</v>
      </c>
      <c r="B185" s="40" t="s">
        <v>459</v>
      </c>
      <c r="C185" s="197"/>
      <c r="D185" s="155">
        <f>958+1800</f>
        <v>2758</v>
      </c>
      <c r="E185" s="155">
        <f t="shared" si="97"/>
        <v>2758</v>
      </c>
      <c r="F185" s="155">
        <f t="shared" si="117"/>
        <v>0</v>
      </c>
      <c r="G185" s="155"/>
      <c r="H185" s="155"/>
      <c r="I185" s="155"/>
      <c r="J185" s="155"/>
      <c r="K185" s="155"/>
      <c r="L185" s="155"/>
      <c r="M185" s="155"/>
      <c r="N185" s="155"/>
      <c r="O185" s="155"/>
      <c r="P185" s="155"/>
      <c r="Q185" s="155"/>
      <c r="R185" s="155"/>
      <c r="S185" s="155"/>
      <c r="T185" s="155"/>
      <c r="U185" s="155"/>
      <c r="V185" s="155">
        <f t="shared" si="118"/>
        <v>2758</v>
      </c>
      <c r="AZ185" s="210"/>
      <c r="BA185" s="210"/>
    </row>
    <row r="186" spans="1:53">
      <c r="A186" s="197" t="s">
        <v>1037</v>
      </c>
      <c r="B186" s="40" t="s">
        <v>199</v>
      </c>
      <c r="C186" s="197"/>
      <c r="D186" s="155">
        <f>330+280+542+1612+20</f>
        <v>2784</v>
      </c>
      <c r="E186" s="155">
        <f t="shared" si="97"/>
        <v>2784</v>
      </c>
      <c r="F186" s="155">
        <f t="shared" si="117"/>
        <v>0</v>
      </c>
      <c r="G186" s="155"/>
      <c r="H186" s="155"/>
      <c r="I186" s="155"/>
      <c r="J186" s="155"/>
      <c r="K186" s="155"/>
      <c r="L186" s="155"/>
      <c r="M186" s="155"/>
      <c r="N186" s="155"/>
      <c r="O186" s="155"/>
      <c r="P186" s="155"/>
      <c r="Q186" s="155"/>
      <c r="R186" s="155"/>
      <c r="S186" s="155"/>
      <c r="T186" s="155"/>
      <c r="U186" s="155"/>
      <c r="V186" s="155">
        <f t="shared" si="118"/>
        <v>2784</v>
      </c>
      <c r="AZ186" s="210"/>
      <c r="BA186" s="210"/>
    </row>
    <row r="187" spans="1:53">
      <c r="A187" s="197" t="s">
        <v>1038</v>
      </c>
      <c r="B187" s="40" t="s">
        <v>1039</v>
      </c>
      <c r="C187" s="197"/>
      <c r="D187" s="155">
        <f>83651+11957+4335+7021</f>
        <v>106964</v>
      </c>
      <c r="E187" s="155">
        <f t="shared" si="97"/>
        <v>106964</v>
      </c>
      <c r="F187" s="155">
        <f t="shared" si="117"/>
        <v>0</v>
      </c>
      <c r="G187" s="155"/>
      <c r="H187" s="155"/>
      <c r="I187" s="155"/>
      <c r="J187" s="155"/>
      <c r="K187" s="155"/>
      <c r="L187" s="155"/>
      <c r="M187" s="155"/>
      <c r="N187" s="155"/>
      <c r="O187" s="155"/>
      <c r="P187" s="155"/>
      <c r="Q187" s="155"/>
      <c r="R187" s="155"/>
      <c r="S187" s="155"/>
      <c r="T187" s="155"/>
      <c r="U187" s="155"/>
      <c r="V187" s="155">
        <f t="shared" si="118"/>
        <v>106964</v>
      </c>
      <c r="AZ187" s="210"/>
      <c r="BA187" s="210"/>
    </row>
    <row r="188" spans="1:53">
      <c r="A188" s="197" t="s">
        <v>1040</v>
      </c>
      <c r="B188" s="40" t="s">
        <v>1041</v>
      </c>
      <c r="C188" s="197"/>
      <c r="D188" s="155">
        <f>150+940+420+170+90+200+220+30+40+315+120+166+300+635</f>
        <v>3796</v>
      </c>
      <c r="E188" s="155">
        <f t="shared" si="97"/>
        <v>3796</v>
      </c>
      <c r="F188" s="155">
        <f t="shared" si="117"/>
        <v>0</v>
      </c>
      <c r="G188" s="155"/>
      <c r="H188" s="155"/>
      <c r="I188" s="155"/>
      <c r="J188" s="155"/>
      <c r="K188" s="155"/>
      <c r="L188" s="155"/>
      <c r="M188" s="155"/>
      <c r="N188" s="155"/>
      <c r="O188" s="155"/>
      <c r="P188" s="155"/>
      <c r="Q188" s="155"/>
      <c r="R188" s="155"/>
      <c r="S188" s="155"/>
      <c r="T188" s="155"/>
      <c r="U188" s="155"/>
      <c r="V188" s="155">
        <f t="shared" si="118"/>
        <v>3796</v>
      </c>
      <c r="AZ188" s="210"/>
      <c r="BA188" s="210"/>
    </row>
    <row r="189" spans="1:53" ht="25.5">
      <c r="A189" s="197" t="s">
        <v>1042</v>
      </c>
      <c r="B189" s="40" t="s">
        <v>1043</v>
      </c>
      <c r="C189" s="197"/>
      <c r="D189" s="155">
        <v>219</v>
      </c>
      <c r="E189" s="155">
        <f t="shared" si="97"/>
        <v>219</v>
      </c>
      <c r="F189" s="155">
        <f t="shared" si="117"/>
        <v>0</v>
      </c>
      <c r="G189" s="155"/>
      <c r="H189" s="155"/>
      <c r="I189" s="155"/>
      <c r="J189" s="155"/>
      <c r="K189" s="155"/>
      <c r="L189" s="155"/>
      <c r="M189" s="155"/>
      <c r="N189" s="155"/>
      <c r="O189" s="155"/>
      <c r="P189" s="155"/>
      <c r="Q189" s="155"/>
      <c r="R189" s="155"/>
      <c r="S189" s="155"/>
      <c r="T189" s="155"/>
      <c r="U189" s="155"/>
      <c r="V189" s="155">
        <f t="shared" si="118"/>
        <v>219</v>
      </c>
      <c r="AZ189" s="210"/>
      <c r="BA189" s="210"/>
    </row>
    <row r="190" spans="1:53" ht="25.5">
      <c r="A190" s="197" t="s">
        <v>1044</v>
      </c>
      <c r="B190" s="40" t="s">
        <v>202</v>
      </c>
      <c r="C190" s="197"/>
      <c r="D190" s="155">
        <v>108</v>
      </c>
      <c r="E190" s="155">
        <f t="shared" si="97"/>
        <v>108</v>
      </c>
      <c r="F190" s="155">
        <f t="shared" si="117"/>
        <v>0</v>
      </c>
      <c r="G190" s="155"/>
      <c r="H190" s="155"/>
      <c r="I190" s="155"/>
      <c r="J190" s="155"/>
      <c r="K190" s="155"/>
      <c r="L190" s="155"/>
      <c r="M190" s="155"/>
      <c r="N190" s="155"/>
      <c r="O190" s="155"/>
      <c r="P190" s="155"/>
      <c r="Q190" s="155"/>
      <c r="R190" s="155"/>
      <c r="S190" s="155"/>
      <c r="T190" s="155"/>
      <c r="U190" s="155"/>
      <c r="V190" s="155">
        <f t="shared" si="118"/>
        <v>108</v>
      </c>
      <c r="AZ190" s="210"/>
      <c r="BA190" s="210"/>
    </row>
    <row r="191" spans="1:53" ht="25.5">
      <c r="A191" s="197" t="s">
        <v>1045</v>
      </c>
      <c r="B191" s="40" t="s">
        <v>203</v>
      </c>
      <c r="C191" s="197"/>
      <c r="D191" s="155">
        <f>126+2075</f>
        <v>2201</v>
      </c>
      <c r="E191" s="155">
        <f t="shared" si="97"/>
        <v>2201</v>
      </c>
      <c r="F191" s="155">
        <f t="shared" si="117"/>
        <v>0</v>
      </c>
      <c r="G191" s="155"/>
      <c r="H191" s="155"/>
      <c r="I191" s="155"/>
      <c r="J191" s="155"/>
      <c r="K191" s="155"/>
      <c r="L191" s="155"/>
      <c r="M191" s="155"/>
      <c r="N191" s="155"/>
      <c r="O191" s="155"/>
      <c r="P191" s="155"/>
      <c r="Q191" s="155"/>
      <c r="R191" s="155"/>
      <c r="S191" s="155"/>
      <c r="T191" s="155"/>
      <c r="U191" s="155"/>
      <c r="V191" s="155">
        <f t="shared" si="118"/>
        <v>2201</v>
      </c>
      <c r="AZ191" s="210"/>
      <c r="BA191" s="210"/>
    </row>
    <row r="192" spans="1:53" ht="25.5">
      <c r="A192" s="197" t="s">
        <v>1046</v>
      </c>
      <c r="B192" s="40" t="s">
        <v>204</v>
      </c>
      <c r="C192" s="197"/>
      <c r="D192" s="155">
        <f>96+2821</f>
        <v>2917</v>
      </c>
      <c r="E192" s="155">
        <f t="shared" si="97"/>
        <v>2917</v>
      </c>
      <c r="F192" s="155">
        <f t="shared" si="117"/>
        <v>0</v>
      </c>
      <c r="G192" s="155"/>
      <c r="H192" s="155"/>
      <c r="I192" s="155"/>
      <c r="J192" s="155"/>
      <c r="K192" s="155"/>
      <c r="L192" s="155"/>
      <c r="M192" s="155"/>
      <c r="N192" s="155"/>
      <c r="O192" s="155"/>
      <c r="P192" s="155"/>
      <c r="Q192" s="155"/>
      <c r="R192" s="155"/>
      <c r="S192" s="155"/>
      <c r="T192" s="155"/>
      <c r="U192" s="155"/>
      <c r="V192" s="155">
        <f t="shared" si="118"/>
        <v>2917</v>
      </c>
      <c r="AZ192" s="210"/>
      <c r="BA192" s="210"/>
    </row>
    <row r="193" spans="1:53">
      <c r="A193" s="197" t="s">
        <v>1047</v>
      </c>
      <c r="B193" s="40" t="s">
        <v>205</v>
      </c>
      <c r="C193" s="197"/>
      <c r="D193" s="155">
        <v>198</v>
      </c>
      <c r="E193" s="155">
        <f t="shared" si="97"/>
        <v>198</v>
      </c>
      <c r="F193" s="155">
        <f t="shared" si="117"/>
        <v>0</v>
      </c>
      <c r="G193" s="155"/>
      <c r="H193" s="155"/>
      <c r="I193" s="155"/>
      <c r="J193" s="155"/>
      <c r="K193" s="155"/>
      <c r="L193" s="155"/>
      <c r="M193" s="155"/>
      <c r="N193" s="155"/>
      <c r="O193" s="155"/>
      <c r="P193" s="155"/>
      <c r="Q193" s="155"/>
      <c r="R193" s="155"/>
      <c r="S193" s="155"/>
      <c r="T193" s="155"/>
      <c r="U193" s="155"/>
      <c r="V193" s="155">
        <f t="shared" si="118"/>
        <v>198</v>
      </c>
      <c r="AZ193" s="210"/>
      <c r="BA193" s="210"/>
    </row>
    <row r="194" spans="1:53" ht="25.5">
      <c r="A194" s="197" t="s">
        <v>1048</v>
      </c>
      <c r="B194" s="40" t="s">
        <v>1049</v>
      </c>
      <c r="C194" s="197"/>
      <c r="D194" s="155">
        <f>141+2918</f>
        <v>3059</v>
      </c>
      <c r="E194" s="155">
        <f t="shared" si="97"/>
        <v>3059</v>
      </c>
      <c r="F194" s="155">
        <f t="shared" si="117"/>
        <v>0</v>
      </c>
      <c r="G194" s="155"/>
      <c r="H194" s="155"/>
      <c r="I194" s="155"/>
      <c r="J194" s="155"/>
      <c r="K194" s="155"/>
      <c r="L194" s="155"/>
      <c r="M194" s="155"/>
      <c r="N194" s="155"/>
      <c r="O194" s="155"/>
      <c r="P194" s="155"/>
      <c r="Q194" s="155"/>
      <c r="R194" s="155"/>
      <c r="S194" s="155"/>
      <c r="T194" s="155"/>
      <c r="U194" s="155"/>
      <c r="V194" s="155">
        <f t="shared" si="118"/>
        <v>3059</v>
      </c>
      <c r="AZ194" s="210"/>
      <c r="BA194" s="210"/>
    </row>
    <row r="195" spans="1:53" ht="25.5">
      <c r="A195" s="197" t="s">
        <v>1050</v>
      </c>
      <c r="B195" s="40" t="s">
        <v>206</v>
      </c>
      <c r="C195" s="197"/>
      <c r="D195" s="155">
        <f>167+2287+428</f>
        <v>2882</v>
      </c>
      <c r="E195" s="155">
        <f t="shared" si="97"/>
        <v>2882</v>
      </c>
      <c r="F195" s="155">
        <f t="shared" si="117"/>
        <v>0</v>
      </c>
      <c r="G195" s="155"/>
      <c r="H195" s="155"/>
      <c r="I195" s="155"/>
      <c r="J195" s="155"/>
      <c r="K195" s="155"/>
      <c r="L195" s="155"/>
      <c r="M195" s="155"/>
      <c r="N195" s="155"/>
      <c r="O195" s="155"/>
      <c r="P195" s="155"/>
      <c r="Q195" s="155"/>
      <c r="R195" s="155"/>
      <c r="S195" s="155"/>
      <c r="T195" s="155"/>
      <c r="U195" s="155"/>
      <c r="V195" s="155">
        <f t="shared" si="118"/>
        <v>2882</v>
      </c>
      <c r="AZ195" s="210"/>
      <c r="BA195" s="210"/>
    </row>
    <row r="196" spans="1:53" ht="25.5">
      <c r="A196" s="197" t="s">
        <v>1051</v>
      </c>
      <c r="B196" s="40" t="s">
        <v>1052</v>
      </c>
      <c r="C196" s="197"/>
      <c r="D196" s="155">
        <v>800</v>
      </c>
      <c r="E196" s="155">
        <f t="shared" si="97"/>
        <v>800</v>
      </c>
      <c r="F196" s="155">
        <f t="shared" si="117"/>
        <v>0</v>
      </c>
      <c r="G196" s="155"/>
      <c r="H196" s="155"/>
      <c r="I196" s="155"/>
      <c r="J196" s="155"/>
      <c r="K196" s="155"/>
      <c r="L196" s="155"/>
      <c r="M196" s="155"/>
      <c r="N196" s="155"/>
      <c r="O196" s="155"/>
      <c r="P196" s="155"/>
      <c r="Q196" s="155"/>
      <c r="R196" s="155"/>
      <c r="S196" s="155"/>
      <c r="T196" s="155"/>
      <c r="U196" s="155"/>
      <c r="V196" s="155">
        <f t="shared" si="118"/>
        <v>800</v>
      </c>
      <c r="AZ196" s="210"/>
      <c r="BA196" s="210"/>
    </row>
    <row r="197" spans="1:53" ht="25.5">
      <c r="A197" s="197" t="s">
        <v>1053</v>
      </c>
      <c r="B197" s="40" t="s">
        <v>1054</v>
      </c>
      <c r="C197" s="197"/>
      <c r="D197" s="155">
        <v>1200</v>
      </c>
      <c r="E197" s="155">
        <f t="shared" si="97"/>
        <v>1200</v>
      </c>
      <c r="F197" s="155">
        <f t="shared" si="117"/>
        <v>0</v>
      </c>
      <c r="G197" s="155"/>
      <c r="H197" s="155"/>
      <c r="I197" s="155"/>
      <c r="J197" s="155"/>
      <c r="K197" s="155"/>
      <c r="L197" s="155"/>
      <c r="M197" s="155"/>
      <c r="N197" s="155"/>
      <c r="O197" s="155"/>
      <c r="P197" s="155"/>
      <c r="Q197" s="155"/>
      <c r="R197" s="155"/>
      <c r="S197" s="155"/>
      <c r="T197" s="155"/>
      <c r="U197" s="155"/>
      <c r="V197" s="155">
        <f t="shared" si="118"/>
        <v>1200</v>
      </c>
      <c r="AZ197" s="210"/>
      <c r="BA197" s="210"/>
    </row>
    <row r="198" spans="1:53">
      <c r="A198" s="197" t="s">
        <v>1055</v>
      </c>
      <c r="B198" s="40" t="s">
        <v>723</v>
      </c>
      <c r="C198" s="197"/>
      <c r="D198" s="155">
        <v>5182</v>
      </c>
      <c r="E198" s="155">
        <f t="shared" si="97"/>
        <v>5182</v>
      </c>
      <c r="F198" s="155">
        <f t="shared" si="117"/>
        <v>0</v>
      </c>
      <c r="G198" s="155"/>
      <c r="H198" s="155"/>
      <c r="I198" s="155"/>
      <c r="J198" s="155"/>
      <c r="K198" s="155"/>
      <c r="L198" s="155"/>
      <c r="M198" s="155"/>
      <c r="N198" s="155"/>
      <c r="O198" s="155"/>
      <c r="P198" s="155"/>
      <c r="Q198" s="155"/>
      <c r="R198" s="155"/>
      <c r="S198" s="155"/>
      <c r="T198" s="155"/>
      <c r="U198" s="155"/>
      <c r="V198" s="155">
        <f t="shared" si="118"/>
        <v>5182</v>
      </c>
      <c r="AZ198" s="210"/>
      <c r="BA198" s="210"/>
    </row>
    <row r="199" spans="1:53" ht="25.5">
      <c r="A199" s="197" t="s">
        <v>1056</v>
      </c>
      <c r="B199" s="40" t="s">
        <v>724</v>
      </c>
      <c r="C199" s="197"/>
      <c r="D199" s="155">
        <v>7264</v>
      </c>
      <c r="E199" s="155">
        <f t="shared" si="97"/>
        <v>7264</v>
      </c>
      <c r="F199" s="155">
        <f t="shared" si="117"/>
        <v>0</v>
      </c>
      <c r="G199" s="155"/>
      <c r="H199" s="155"/>
      <c r="I199" s="155"/>
      <c r="J199" s="155"/>
      <c r="K199" s="155"/>
      <c r="L199" s="155"/>
      <c r="M199" s="155"/>
      <c r="N199" s="155"/>
      <c r="O199" s="155"/>
      <c r="P199" s="155"/>
      <c r="Q199" s="155"/>
      <c r="R199" s="155"/>
      <c r="S199" s="155"/>
      <c r="T199" s="155"/>
      <c r="U199" s="155"/>
      <c r="V199" s="155">
        <f t="shared" si="118"/>
        <v>7264</v>
      </c>
      <c r="AZ199" s="210"/>
      <c r="BA199" s="210"/>
    </row>
    <row r="200" spans="1:53">
      <c r="A200" s="197" t="s">
        <v>1057</v>
      </c>
      <c r="B200" s="40" t="s">
        <v>1058</v>
      </c>
      <c r="C200" s="197"/>
      <c r="D200" s="155">
        <v>3246</v>
      </c>
      <c r="E200" s="155">
        <f t="shared" si="97"/>
        <v>3246</v>
      </c>
      <c r="F200" s="155">
        <f t="shared" si="117"/>
        <v>0</v>
      </c>
      <c r="G200" s="155"/>
      <c r="H200" s="155"/>
      <c r="I200" s="155"/>
      <c r="J200" s="155"/>
      <c r="K200" s="155"/>
      <c r="L200" s="155"/>
      <c r="M200" s="155"/>
      <c r="N200" s="155"/>
      <c r="O200" s="155"/>
      <c r="P200" s="155"/>
      <c r="Q200" s="155"/>
      <c r="R200" s="155"/>
      <c r="S200" s="155"/>
      <c r="T200" s="155"/>
      <c r="U200" s="155"/>
      <c r="V200" s="155">
        <f t="shared" si="118"/>
        <v>3246</v>
      </c>
      <c r="AZ200" s="210"/>
      <c r="BA200" s="210"/>
    </row>
    <row r="201" spans="1:53">
      <c r="A201" s="197" t="s">
        <v>1059</v>
      </c>
      <c r="B201" s="40" t="s">
        <v>731</v>
      </c>
      <c r="C201" s="197"/>
      <c r="D201" s="155">
        <v>2145</v>
      </c>
      <c r="E201" s="155">
        <f t="shared" si="97"/>
        <v>2145</v>
      </c>
      <c r="F201" s="155">
        <f t="shared" si="117"/>
        <v>0</v>
      </c>
      <c r="G201" s="155"/>
      <c r="H201" s="155"/>
      <c r="I201" s="155"/>
      <c r="J201" s="155"/>
      <c r="K201" s="155"/>
      <c r="L201" s="155"/>
      <c r="M201" s="155"/>
      <c r="N201" s="155"/>
      <c r="O201" s="155"/>
      <c r="P201" s="155"/>
      <c r="Q201" s="155"/>
      <c r="R201" s="155"/>
      <c r="S201" s="155"/>
      <c r="T201" s="155"/>
      <c r="U201" s="155"/>
      <c r="V201" s="155">
        <f t="shared" si="118"/>
        <v>2145</v>
      </c>
      <c r="AZ201" s="210"/>
      <c r="BA201" s="210"/>
    </row>
    <row r="202" spans="1:53">
      <c r="A202" s="197" t="s">
        <v>1060</v>
      </c>
      <c r="B202" s="40" t="s">
        <v>208</v>
      </c>
      <c r="C202" s="197"/>
      <c r="D202" s="155">
        <f>6688+1880</f>
        <v>8568</v>
      </c>
      <c r="E202" s="155">
        <f t="shared" si="97"/>
        <v>8568</v>
      </c>
      <c r="F202" s="155">
        <f t="shared" si="117"/>
        <v>0</v>
      </c>
      <c r="G202" s="155"/>
      <c r="H202" s="155"/>
      <c r="I202" s="155"/>
      <c r="J202" s="155"/>
      <c r="K202" s="155"/>
      <c r="L202" s="155"/>
      <c r="M202" s="155"/>
      <c r="N202" s="155"/>
      <c r="O202" s="155"/>
      <c r="P202" s="155"/>
      <c r="Q202" s="155"/>
      <c r="R202" s="155"/>
      <c r="S202" s="155"/>
      <c r="T202" s="155"/>
      <c r="U202" s="155"/>
      <c r="V202" s="155">
        <f t="shared" si="118"/>
        <v>8568</v>
      </c>
      <c r="AZ202" s="210"/>
      <c r="BA202" s="210"/>
    </row>
    <row r="203" spans="1:53">
      <c r="A203" s="197" t="s">
        <v>1061</v>
      </c>
      <c r="B203" s="40" t="s">
        <v>1062</v>
      </c>
      <c r="C203" s="197"/>
      <c r="D203" s="155">
        <v>955</v>
      </c>
      <c r="E203" s="155">
        <f t="shared" si="97"/>
        <v>955</v>
      </c>
      <c r="F203" s="155">
        <f t="shared" si="117"/>
        <v>0</v>
      </c>
      <c r="G203" s="155"/>
      <c r="H203" s="155"/>
      <c r="I203" s="155"/>
      <c r="J203" s="155"/>
      <c r="K203" s="155"/>
      <c r="L203" s="155"/>
      <c r="M203" s="155"/>
      <c r="N203" s="155"/>
      <c r="O203" s="155"/>
      <c r="P203" s="155"/>
      <c r="Q203" s="155"/>
      <c r="R203" s="155"/>
      <c r="S203" s="155"/>
      <c r="T203" s="155"/>
      <c r="U203" s="155"/>
      <c r="V203" s="155">
        <f t="shared" si="118"/>
        <v>955</v>
      </c>
      <c r="AZ203" s="210"/>
      <c r="BA203" s="210"/>
    </row>
    <row r="204" spans="1:53">
      <c r="A204" s="197" t="s">
        <v>1063</v>
      </c>
      <c r="B204" s="40" t="s">
        <v>210</v>
      </c>
      <c r="C204" s="197"/>
      <c r="D204" s="155">
        <v>477</v>
      </c>
      <c r="E204" s="155">
        <f t="shared" si="97"/>
        <v>477</v>
      </c>
      <c r="F204" s="155">
        <f t="shared" si="117"/>
        <v>0</v>
      </c>
      <c r="G204" s="155"/>
      <c r="H204" s="155"/>
      <c r="I204" s="155"/>
      <c r="J204" s="155"/>
      <c r="K204" s="155"/>
      <c r="L204" s="155"/>
      <c r="M204" s="155"/>
      <c r="N204" s="155"/>
      <c r="O204" s="155"/>
      <c r="P204" s="155"/>
      <c r="Q204" s="155"/>
      <c r="R204" s="155"/>
      <c r="S204" s="155"/>
      <c r="T204" s="155"/>
      <c r="U204" s="155"/>
      <c r="V204" s="155">
        <f t="shared" si="118"/>
        <v>477</v>
      </c>
      <c r="AZ204" s="210"/>
      <c r="BA204" s="210"/>
    </row>
    <row r="205" spans="1:53">
      <c r="A205" s="197" t="s">
        <v>1064</v>
      </c>
      <c r="B205" s="40" t="s">
        <v>212</v>
      </c>
      <c r="C205" s="197"/>
      <c r="D205" s="155">
        <v>1489</v>
      </c>
      <c r="E205" s="155">
        <f t="shared" si="97"/>
        <v>1489</v>
      </c>
      <c r="F205" s="155">
        <f t="shared" si="117"/>
        <v>0</v>
      </c>
      <c r="G205" s="155"/>
      <c r="H205" s="155"/>
      <c r="I205" s="155"/>
      <c r="J205" s="155"/>
      <c r="K205" s="155"/>
      <c r="L205" s="155"/>
      <c r="M205" s="155"/>
      <c r="N205" s="155"/>
      <c r="O205" s="155"/>
      <c r="P205" s="155"/>
      <c r="Q205" s="155"/>
      <c r="R205" s="155"/>
      <c r="S205" s="155"/>
      <c r="T205" s="155"/>
      <c r="U205" s="155"/>
      <c r="V205" s="155">
        <f t="shared" si="118"/>
        <v>1489</v>
      </c>
      <c r="AZ205" s="210"/>
      <c r="BA205" s="210"/>
    </row>
    <row r="206" spans="1:53">
      <c r="A206" s="197" t="s">
        <v>1065</v>
      </c>
      <c r="B206" s="40" t="s">
        <v>1066</v>
      </c>
      <c r="C206" s="197"/>
      <c r="D206" s="155">
        <v>38</v>
      </c>
      <c r="E206" s="155">
        <f t="shared" si="97"/>
        <v>38</v>
      </c>
      <c r="F206" s="155">
        <f t="shared" si="117"/>
        <v>0</v>
      </c>
      <c r="G206" s="155"/>
      <c r="H206" s="155"/>
      <c r="I206" s="155"/>
      <c r="J206" s="155"/>
      <c r="K206" s="155"/>
      <c r="L206" s="155"/>
      <c r="M206" s="155"/>
      <c r="N206" s="155"/>
      <c r="O206" s="155"/>
      <c r="P206" s="155"/>
      <c r="Q206" s="155"/>
      <c r="R206" s="155"/>
      <c r="S206" s="155"/>
      <c r="T206" s="155"/>
      <c r="U206" s="155"/>
      <c r="V206" s="155">
        <f t="shared" si="118"/>
        <v>38</v>
      </c>
      <c r="AZ206" s="210"/>
      <c r="BA206" s="210"/>
    </row>
    <row r="207" spans="1:53">
      <c r="A207" s="197" t="s">
        <v>1067</v>
      </c>
      <c r="B207" s="40" t="s">
        <v>214</v>
      </c>
      <c r="C207" s="197"/>
      <c r="D207" s="155">
        <v>45</v>
      </c>
      <c r="E207" s="155">
        <f t="shared" si="97"/>
        <v>45</v>
      </c>
      <c r="F207" s="155">
        <f t="shared" si="117"/>
        <v>0</v>
      </c>
      <c r="G207" s="155"/>
      <c r="H207" s="155"/>
      <c r="I207" s="155"/>
      <c r="J207" s="155"/>
      <c r="K207" s="155"/>
      <c r="L207" s="155"/>
      <c r="M207" s="155"/>
      <c r="N207" s="155"/>
      <c r="O207" s="155"/>
      <c r="P207" s="155"/>
      <c r="Q207" s="155"/>
      <c r="R207" s="155"/>
      <c r="S207" s="155"/>
      <c r="T207" s="155"/>
      <c r="U207" s="155"/>
      <c r="V207" s="155">
        <f t="shared" si="118"/>
        <v>45</v>
      </c>
      <c r="AZ207" s="210"/>
      <c r="BA207" s="210"/>
    </row>
    <row r="208" spans="1:53">
      <c r="A208" s="197" t="s">
        <v>1068</v>
      </c>
      <c r="B208" s="40" t="s">
        <v>215</v>
      </c>
      <c r="C208" s="197"/>
      <c r="D208" s="155">
        <v>126</v>
      </c>
      <c r="E208" s="155">
        <f t="shared" ref="E208:E237" si="119">F208+U208+V208</f>
        <v>126</v>
      </c>
      <c r="F208" s="155">
        <f t="shared" si="117"/>
        <v>0</v>
      </c>
      <c r="G208" s="155"/>
      <c r="H208" s="155"/>
      <c r="I208" s="155"/>
      <c r="J208" s="155"/>
      <c r="K208" s="155"/>
      <c r="L208" s="155"/>
      <c r="M208" s="155"/>
      <c r="N208" s="155"/>
      <c r="O208" s="155"/>
      <c r="P208" s="155"/>
      <c r="Q208" s="155"/>
      <c r="R208" s="155"/>
      <c r="S208" s="155"/>
      <c r="T208" s="155"/>
      <c r="U208" s="155"/>
      <c r="V208" s="155">
        <f t="shared" si="118"/>
        <v>126</v>
      </c>
      <c r="AZ208" s="210"/>
      <c r="BA208" s="210"/>
    </row>
    <row r="209" spans="1:53">
      <c r="A209" s="197" t="s">
        <v>1069</v>
      </c>
      <c r="B209" s="198" t="s">
        <v>513</v>
      </c>
      <c r="C209" s="197"/>
      <c r="D209" s="155">
        <v>45</v>
      </c>
      <c r="E209" s="155">
        <f t="shared" si="119"/>
        <v>45</v>
      </c>
      <c r="F209" s="155">
        <f t="shared" si="117"/>
        <v>0</v>
      </c>
      <c r="G209" s="155"/>
      <c r="H209" s="155"/>
      <c r="I209" s="155"/>
      <c r="J209" s="155"/>
      <c r="K209" s="155"/>
      <c r="L209" s="155"/>
      <c r="M209" s="155"/>
      <c r="N209" s="155"/>
      <c r="O209" s="155"/>
      <c r="P209" s="155"/>
      <c r="Q209" s="155"/>
      <c r="R209" s="155"/>
      <c r="S209" s="155"/>
      <c r="T209" s="155"/>
      <c r="U209" s="155"/>
      <c r="V209" s="155">
        <f t="shared" si="118"/>
        <v>45</v>
      </c>
      <c r="AZ209" s="210"/>
      <c r="BA209" s="210"/>
    </row>
    <row r="210" spans="1:53">
      <c r="A210" s="197" t="s">
        <v>1070</v>
      </c>
      <c r="B210" s="40" t="s">
        <v>456</v>
      </c>
      <c r="C210" s="197"/>
      <c r="D210" s="155">
        <v>38</v>
      </c>
      <c r="E210" s="155">
        <f t="shared" si="119"/>
        <v>38</v>
      </c>
      <c r="F210" s="155">
        <f t="shared" si="117"/>
        <v>0</v>
      </c>
      <c r="G210" s="155"/>
      <c r="H210" s="155"/>
      <c r="I210" s="155"/>
      <c r="J210" s="155"/>
      <c r="K210" s="155"/>
      <c r="L210" s="155"/>
      <c r="M210" s="155"/>
      <c r="N210" s="155"/>
      <c r="O210" s="155"/>
      <c r="P210" s="155"/>
      <c r="Q210" s="155"/>
      <c r="R210" s="155"/>
      <c r="S210" s="155"/>
      <c r="T210" s="155"/>
      <c r="U210" s="155"/>
      <c r="V210" s="155">
        <f t="shared" si="118"/>
        <v>38</v>
      </c>
      <c r="AZ210" s="210"/>
      <c r="BA210" s="210"/>
    </row>
    <row r="211" spans="1:53">
      <c r="A211" s="197" t="s">
        <v>1071</v>
      </c>
      <c r="B211" s="40" t="s">
        <v>1072</v>
      </c>
      <c r="C211" s="197"/>
      <c r="D211" s="155">
        <v>5034</v>
      </c>
      <c r="E211" s="155">
        <f t="shared" si="119"/>
        <v>5034</v>
      </c>
      <c r="F211" s="155">
        <f t="shared" si="117"/>
        <v>0</v>
      </c>
      <c r="G211" s="155"/>
      <c r="H211" s="155"/>
      <c r="I211" s="155"/>
      <c r="J211" s="155"/>
      <c r="K211" s="155"/>
      <c r="L211" s="155"/>
      <c r="M211" s="155"/>
      <c r="N211" s="155"/>
      <c r="O211" s="155"/>
      <c r="P211" s="155"/>
      <c r="Q211" s="155"/>
      <c r="R211" s="155"/>
      <c r="S211" s="155"/>
      <c r="T211" s="155"/>
      <c r="U211" s="155"/>
      <c r="V211" s="155">
        <f t="shared" si="118"/>
        <v>5034</v>
      </c>
      <c r="AZ211" s="210"/>
      <c r="BA211" s="210"/>
    </row>
    <row r="212" spans="1:53">
      <c r="A212" s="197" t="s">
        <v>1073</v>
      </c>
      <c r="B212" s="198" t="s">
        <v>1074</v>
      </c>
      <c r="C212" s="197"/>
      <c r="D212" s="155">
        <v>44194</v>
      </c>
      <c r="E212" s="155">
        <f t="shared" si="119"/>
        <v>44194</v>
      </c>
      <c r="F212" s="155">
        <f t="shared" si="117"/>
        <v>0</v>
      </c>
      <c r="G212" s="155"/>
      <c r="H212" s="155"/>
      <c r="I212" s="155"/>
      <c r="J212" s="155"/>
      <c r="K212" s="155"/>
      <c r="L212" s="155"/>
      <c r="M212" s="155"/>
      <c r="N212" s="155"/>
      <c r="O212" s="155"/>
      <c r="P212" s="155"/>
      <c r="Q212" s="155"/>
      <c r="R212" s="155"/>
      <c r="S212" s="155"/>
      <c r="T212" s="155"/>
      <c r="U212" s="155"/>
      <c r="V212" s="155">
        <f t="shared" si="118"/>
        <v>44194</v>
      </c>
      <c r="AZ212" s="210"/>
      <c r="BA212" s="210"/>
    </row>
    <row r="213" spans="1:53">
      <c r="A213" s="197" t="s">
        <v>1075</v>
      </c>
      <c r="B213" s="40" t="s">
        <v>402</v>
      </c>
      <c r="C213" s="197"/>
      <c r="D213" s="155">
        <v>5670</v>
      </c>
      <c r="E213" s="155">
        <f t="shared" si="119"/>
        <v>5670</v>
      </c>
      <c r="F213" s="155">
        <f t="shared" si="117"/>
        <v>0</v>
      </c>
      <c r="G213" s="155"/>
      <c r="H213" s="155"/>
      <c r="I213" s="155"/>
      <c r="J213" s="155"/>
      <c r="K213" s="155"/>
      <c r="L213" s="155"/>
      <c r="M213" s="155"/>
      <c r="N213" s="155"/>
      <c r="O213" s="155"/>
      <c r="P213" s="155"/>
      <c r="Q213" s="155"/>
      <c r="R213" s="155"/>
      <c r="S213" s="155"/>
      <c r="T213" s="155"/>
      <c r="U213" s="155"/>
      <c r="V213" s="155">
        <f t="shared" si="118"/>
        <v>5670</v>
      </c>
      <c r="AZ213" s="210"/>
      <c r="BA213" s="210"/>
    </row>
    <row r="214" spans="1:53">
      <c r="A214" s="197" t="s">
        <v>1076</v>
      </c>
      <c r="B214" s="40" t="s">
        <v>240</v>
      </c>
      <c r="C214" s="197"/>
      <c r="D214" s="155">
        <v>4317</v>
      </c>
      <c r="E214" s="155">
        <f t="shared" si="119"/>
        <v>4317</v>
      </c>
      <c r="F214" s="155">
        <f t="shared" si="117"/>
        <v>0</v>
      </c>
      <c r="G214" s="155"/>
      <c r="H214" s="155"/>
      <c r="I214" s="155"/>
      <c r="J214" s="155"/>
      <c r="K214" s="155"/>
      <c r="L214" s="155"/>
      <c r="M214" s="155"/>
      <c r="N214" s="155"/>
      <c r="O214" s="155"/>
      <c r="P214" s="155"/>
      <c r="Q214" s="155"/>
      <c r="R214" s="155"/>
      <c r="S214" s="155"/>
      <c r="T214" s="155"/>
      <c r="U214" s="155"/>
      <c r="V214" s="155">
        <f t="shared" si="118"/>
        <v>4317</v>
      </c>
      <c r="AZ214" s="210"/>
      <c r="BA214" s="210"/>
    </row>
    <row r="215" spans="1:53">
      <c r="A215" s="197" t="s">
        <v>1077</v>
      </c>
      <c r="B215" s="40" t="s">
        <v>241</v>
      </c>
      <c r="C215" s="197"/>
      <c r="D215" s="155">
        <v>4013</v>
      </c>
      <c r="E215" s="155">
        <f t="shared" si="119"/>
        <v>4013</v>
      </c>
      <c r="F215" s="155">
        <f t="shared" si="117"/>
        <v>0</v>
      </c>
      <c r="G215" s="155"/>
      <c r="H215" s="155"/>
      <c r="I215" s="155"/>
      <c r="J215" s="155"/>
      <c r="K215" s="155"/>
      <c r="L215" s="155"/>
      <c r="M215" s="155"/>
      <c r="N215" s="155"/>
      <c r="O215" s="155"/>
      <c r="P215" s="155"/>
      <c r="Q215" s="155"/>
      <c r="R215" s="155"/>
      <c r="S215" s="155"/>
      <c r="T215" s="155"/>
      <c r="U215" s="155"/>
      <c r="V215" s="155">
        <f t="shared" si="118"/>
        <v>4013</v>
      </c>
      <c r="AZ215" s="210"/>
      <c r="BA215" s="210"/>
    </row>
    <row r="216" spans="1:53">
      <c r="A216" s="197" t="s">
        <v>1078</v>
      </c>
      <c r="B216" s="40" t="s">
        <v>242</v>
      </c>
      <c r="C216" s="197"/>
      <c r="D216" s="155">
        <v>11342</v>
      </c>
      <c r="E216" s="155">
        <f t="shared" si="119"/>
        <v>11342</v>
      </c>
      <c r="F216" s="155">
        <f t="shared" si="117"/>
        <v>0</v>
      </c>
      <c r="G216" s="155"/>
      <c r="H216" s="155"/>
      <c r="I216" s="155"/>
      <c r="J216" s="155"/>
      <c r="K216" s="155"/>
      <c r="L216" s="155"/>
      <c r="M216" s="155"/>
      <c r="N216" s="155"/>
      <c r="O216" s="155"/>
      <c r="P216" s="155"/>
      <c r="Q216" s="155"/>
      <c r="R216" s="155"/>
      <c r="S216" s="155"/>
      <c r="T216" s="155"/>
      <c r="U216" s="155"/>
      <c r="V216" s="155">
        <f t="shared" si="118"/>
        <v>11342</v>
      </c>
      <c r="AZ216" s="210"/>
      <c r="BA216" s="210"/>
    </row>
    <row r="217" spans="1:53">
      <c r="A217" s="197" t="s">
        <v>1079</v>
      </c>
      <c r="B217" s="40" t="s">
        <v>1080</v>
      </c>
      <c r="C217" s="197"/>
      <c r="D217" s="155">
        <v>455</v>
      </c>
      <c r="E217" s="155">
        <f t="shared" si="119"/>
        <v>455</v>
      </c>
      <c r="F217" s="155">
        <f t="shared" si="117"/>
        <v>0</v>
      </c>
      <c r="G217" s="155"/>
      <c r="H217" s="155"/>
      <c r="I217" s="155"/>
      <c r="J217" s="155"/>
      <c r="K217" s="155"/>
      <c r="L217" s="155"/>
      <c r="M217" s="155"/>
      <c r="N217" s="155"/>
      <c r="O217" s="155"/>
      <c r="P217" s="155"/>
      <c r="Q217" s="155"/>
      <c r="R217" s="155"/>
      <c r="S217" s="155"/>
      <c r="T217" s="155"/>
      <c r="U217" s="155"/>
      <c r="V217" s="155">
        <f t="shared" si="118"/>
        <v>455</v>
      </c>
      <c r="AZ217" s="210"/>
      <c r="BA217" s="210"/>
    </row>
    <row r="218" spans="1:53">
      <c r="A218" s="197" t="s">
        <v>1081</v>
      </c>
      <c r="B218" s="40" t="s">
        <v>577</v>
      </c>
      <c r="C218" s="197"/>
      <c r="D218" s="155">
        <v>6420</v>
      </c>
      <c r="E218" s="155">
        <f t="shared" si="119"/>
        <v>6420</v>
      </c>
      <c r="F218" s="155">
        <f t="shared" si="117"/>
        <v>0</v>
      </c>
      <c r="G218" s="155"/>
      <c r="H218" s="155"/>
      <c r="I218" s="155"/>
      <c r="J218" s="155"/>
      <c r="K218" s="155"/>
      <c r="L218" s="155"/>
      <c r="M218" s="155"/>
      <c r="N218" s="155"/>
      <c r="O218" s="155"/>
      <c r="P218" s="155"/>
      <c r="Q218" s="155"/>
      <c r="R218" s="155"/>
      <c r="S218" s="155"/>
      <c r="T218" s="155"/>
      <c r="U218" s="155"/>
      <c r="V218" s="155">
        <f t="shared" si="118"/>
        <v>6420</v>
      </c>
      <c r="AZ218" s="210"/>
      <c r="BA218" s="210"/>
    </row>
    <row r="219" spans="1:53">
      <c r="A219" s="197" t="s">
        <v>1082</v>
      </c>
      <c r="B219" s="40" t="s">
        <v>1083</v>
      </c>
      <c r="C219" s="197"/>
      <c r="D219" s="155">
        <v>4327</v>
      </c>
      <c r="E219" s="155">
        <f t="shared" si="119"/>
        <v>4327</v>
      </c>
      <c r="F219" s="155">
        <f t="shared" si="117"/>
        <v>0</v>
      </c>
      <c r="G219" s="155"/>
      <c r="H219" s="155"/>
      <c r="I219" s="155"/>
      <c r="J219" s="155"/>
      <c r="K219" s="155"/>
      <c r="L219" s="155"/>
      <c r="M219" s="155"/>
      <c r="N219" s="155"/>
      <c r="O219" s="155"/>
      <c r="P219" s="155"/>
      <c r="Q219" s="155"/>
      <c r="R219" s="155"/>
      <c r="S219" s="155"/>
      <c r="T219" s="155"/>
      <c r="U219" s="155"/>
      <c r="V219" s="155">
        <f t="shared" si="118"/>
        <v>4327</v>
      </c>
      <c r="AZ219" s="210"/>
      <c r="BA219" s="210"/>
    </row>
    <row r="220" spans="1:53">
      <c r="A220" s="197" t="s">
        <v>1084</v>
      </c>
      <c r="B220" s="40" t="s">
        <v>398</v>
      </c>
      <c r="C220" s="197"/>
      <c r="D220" s="155">
        <v>1500</v>
      </c>
      <c r="E220" s="155">
        <f t="shared" si="119"/>
        <v>1500</v>
      </c>
      <c r="F220" s="155">
        <f t="shared" si="117"/>
        <v>0</v>
      </c>
      <c r="G220" s="155"/>
      <c r="H220" s="155"/>
      <c r="I220" s="155"/>
      <c r="J220" s="155"/>
      <c r="K220" s="155"/>
      <c r="L220" s="155"/>
      <c r="M220" s="155"/>
      <c r="N220" s="155"/>
      <c r="O220" s="155"/>
      <c r="P220" s="155"/>
      <c r="Q220" s="155"/>
      <c r="R220" s="155"/>
      <c r="S220" s="155"/>
      <c r="T220" s="155"/>
      <c r="U220" s="155"/>
      <c r="V220" s="155">
        <f t="shared" si="118"/>
        <v>1500</v>
      </c>
      <c r="AZ220" s="210"/>
      <c r="BA220" s="210"/>
    </row>
    <row r="221" spans="1:53">
      <c r="A221" s="197" t="s">
        <v>1085</v>
      </c>
      <c r="B221" s="40" t="s">
        <v>1086</v>
      </c>
      <c r="C221" s="197"/>
      <c r="D221" s="155">
        <v>300</v>
      </c>
      <c r="E221" s="155">
        <f t="shared" si="119"/>
        <v>300</v>
      </c>
      <c r="F221" s="155">
        <f t="shared" si="117"/>
        <v>0</v>
      </c>
      <c r="G221" s="155"/>
      <c r="H221" s="155"/>
      <c r="I221" s="155"/>
      <c r="J221" s="155"/>
      <c r="K221" s="155"/>
      <c r="L221" s="155"/>
      <c r="M221" s="155"/>
      <c r="N221" s="155"/>
      <c r="O221" s="155"/>
      <c r="P221" s="155"/>
      <c r="Q221" s="155"/>
      <c r="R221" s="155"/>
      <c r="S221" s="155"/>
      <c r="T221" s="155"/>
      <c r="U221" s="155"/>
      <c r="V221" s="155">
        <f t="shared" si="118"/>
        <v>300</v>
      </c>
      <c r="AZ221" s="210"/>
      <c r="BA221" s="210"/>
    </row>
    <row r="222" spans="1:53">
      <c r="A222" s="197" t="s">
        <v>1087</v>
      </c>
      <c r="B222" s="40" t="s">
        <v>1088</v>
      </c>
      <c r="C222" s="197"/>
      <c r="D222" s="155">
        <f>291+780+1438+114</f>
        <v>2623</v>
      </c>
      <c r="E222" s="155">
        <f t="shared" si="119"/>
        <v>2623</v>
      </c>
      <c r="F222" s="155">
        <f t="shared" si="117"/>
        <v>0</v>
      </c>
      <c r="G222" s="155"/>
      <c r="H222" s="155"/>
      <c r="I222" s="155"/>
      <c r="J222" s="155"/>
      <c r="K222" s="155"/>
      <c r="L222" s="155"/>
      <c r="M222" s="155"/>
      <c r="N222" s="155"/>
      <c r="O222" s="155"/>
      <c r="P222" s="155"/>
      <c r="Q222" s="155"/>
      <c r="R222" s="155"/>
      <c r="S222" s="155"/>
      <c r="T222" s="155"/>
      <c r="U222" s="155"/>
      <c r="V222" s="155">
        <f t="shared" si="118"/>
        <v>2623</v>
      </c>
      <c r="AZ222" s="210"/>
      <c r="BA222" s="210"/>
    </row>
    <row r="223" spans="1:53" s="194" customFormat="1" ht="25.5">
      <c r="A223" s="195" t="s">
        <v>12</v>
      </c>
      <c r="B223" s="196" t="s">
        <v>1089</v>
      </c>
      <c r="C223" s="195"/>
      <c r="D223" s="154">
        <f>D224+D233</f>
        <v>13372</v>
      </c>
      <c r="E223" s="154">
        <f t="shared" si="119"/>
        <v>13372</v>
      </c>
      <c r="F223" s="154">
        <f t="shared" ref="F223:V223" si="120">F224+F233</f>
        <v>0</v>
      </c>
      <c r="G223" s="154">
        <f t="shared" si="120"/>
        <v>0</v>
      </c>
      <c r="H223" s="154">
        <f t="shared" si="120"/>
        <v>0</v>
      </c>
      <c r="I223" s="154">
        <f t="shared" si="120"/>
        <v>0</v>
      </c>
      <c r="J223" s="154">
        <f t="shared" si="120"/>
        <v>0</v>
      </c>
      <c r="K223" s="154">
        <f t="shared" si="120"/>
        <v>0</v>
      </c>
      <c r="L223" s="154">
        <f t="shared" si="120"/>
        <v>0</v>
      </c>
      <c r="M223" s="154">
        <f t="shared" si="120"/>
        <v>0</v>
      </c>
      <c r="N223" s="154">
        <f t="shared" si="120"/>
        <v>0</v>
      </c>
      <c r="O223" s="154">
        <f t="shared" si="120"/>
        <v>0</v>
      </c>
      <c r="P223" s="154">
        <f t="shared" si="120"/>
        <v>0</v>
      </c>
      <c r="Q223" s="154">
        <f t="shared" si="120"/>
        <v>0</v>
      </c>
      <c r="R223" s="154">
        <f t="shared" si="120"/>
        <v>0</v>
      </c>
      <c r="S223" s="154">
        <f t="shared" si="120"/>
        <v>0</v>
      </c>
      <c r="T223" s="154">
        <f t="shared" si="120"/>
        <v>0</v>
      </c>
      <c r="U223" s="154">
        <f t="shared" si="120"/>
        <v>13372</v>
      </c>
      <c r="V223" s="154">
        <f t="shared" si="120"/>
        <v>0</v>
      </c>
      <c r="AZ223" s="208"/>
      <c r="BA223" s="208"/>
    </row>
    <row r="224" spans="1:53" s="194" customFormat="1">
      <c r="A224" s="195" t="s">
        <v>324</v>
      </c>
      <c r="B224" s="196" t="s">
        <v>1090</v>
      </c>
      <c r="C224" s="195"/>
      <c r="D224" s="154">
        <f>SUM(D225:D232)</f>
        <v>6810</v>
      </c>
      <c r="E224" s="154">
        <f t="shared" si="119"/>
        <v>6810</v>
      </c>
      <c r="F224" s="154">
        <f t="shared" ref="F224:V224" si="121">SUM(F225:F232)</f>
        <v>0</v>
      </c>
      <c r="G224" s="154">
        <f t="shared" si="121"/>
        <v>0</v>
      </c>
      <c r="H224" s="154">
        <f t="shared" si="121"/>
        <v>0</v>
      </c>
      <c r="I224" s="154">
        <f t="shared" si="121"/>
        <v>0</v>
      </c>
      <c r="J224" s="154">
        <f t="shared" si="121"/>
        <v>0</v>
      </c>
      <c r="K224" s="154">
        <f t="shared" si="121"/>
        <v>0</v>
      </c>
      <c r="L224" s="154">
        <f t="shared" si="121"/>
        <v>0</v>
      </c>
      <c r="M224" s="154">
        <f t="shared" si="121"/>
        <v>0</v>
      </c>
      <c r="N224" s="154">
        <f t="shared" si="121"/>
        <v>0</v>
      </c>
      <c r="O224" s="154">
        <f t="shared" si="121"/>
        <v>0</v>
      </c>
      <c r="P224" s="154">
        <f t="shared" si="121"/>
        <v>0</v>
      </c>
      <c r="Q224" s="154">
        <f t="shared" si="121"/>
        <v>0</v>
      </c>
      <c r="R224" s="154">
        <f t="shared" si="121"/>
        <v>0</v>
      </c>
      <c r="S224" s="154">
        <f t="shared" si="121"/>
        <v>0</v>
      </c>
      <c r="T224" s="154">
        <f t="shared" si="121"/>
        <v>0</v>
      </c>
      <c r="U224" s="154">
        <f t="shared" si="121"/>
        <v>6810</v>
      </c>
      <c r="V224" s="154">
        <f t="shared" si="121"/>
        <v>0</v>
      </c>
      <c r="AZ224" s="208"/>
      <c r="BA224" s="208"/>
    </row>
    <row r="225" spans="1:53">
      <c r="A225" s="197" t="s">
        <v>106</v>
      </c>
      <c r="B225" s="40" t="s">
        <v>398</v>
      </c>
      <c r="C225" s="197"/>
      <c r="D225" s="155">
        <v>1900</v>
      </c>
      <c r="E225" s="155">
        <f t="shared" si="119"/>
        <v>1900</v>
      </c>
      <c r="F225" s="155">
        <f t="shared" ref="F225:F232" si="122">G225+H225+AZ225+BA225+I225+J225+K225+L225+M225+N225+R225+S225+T225</f>
        <v>0</v>
      </c>
      <c r="G225" s="155"/>
      <c r="H225" s="155"/>
      <c r="I225" s="155"/>
      <c r="J225" s="155"/>
      <c r="K225" s="155"/>
      <c r="L225" s="155"/>
      <c r="M225" s="155"/>
      <c r="N225" s="155"/>
      <c r="O225" s="155"/>
      <c r="P225" s="155"/>
      <c r="Q225" s="155"/>
      <c r="R225" s="155"/>
      <c r="S225" s="155"/>
      <c r="T225" s="155"/>
      <c r="U225" s="155">
        <f t="shared" ref="U225:U232" si="123">D225</f>
        <v>1900</v>
      </c>
      <c r="V225" s="155"/>
      <c r="AZ225" s="210"/>
      <c r="BA225" s="210"/>
    </row>
    <row r="226" spans="1:53">
      <c r="A226" s="197" t="s">
        <v>107</v>
      </c>
      <c r="B226" s="40" t="s">
        <v>1091</v>
      </c>
      <c r="C226" s="197"/>
      <c r="D226" s="155">
        <v>200</v>
      </c>
      <c r="E226" s="155">
        <f t="shared" si="119"/>
        <v>200</v>
      </c>
      <c r="F226" s="155">
        <f t="shared" si="122"/>
        <v>0</v>
      </c>
      <c r="G226" s="155"/>
      <c r="H226" s="155"/>
      <c r="I226" s="155"/>
      <c r="J226" s="155"/>
      <c r="K226" s="155"/>
      <c r="L226" s="155"/>
      <c r="M226" s="155"/>
      <c r="N226" s="155"/>
      <c r="O226" s="155"/>
      <c r="P226" s="155"/>
      <c r="Q226" s="155"/>
      <c r="R226" s="155"/>
      <c r="S226" s="155"/>
      <c r="T226" s="155"/>
      <c r="U226" s="155">
        <f t="shared" si="123"/>
        <v>200</v>
      </c>
      <c r="V226" s="155"/>
      <c r="AZ226" s="210"/>
      <c r="BA226" s="210"/>
    </row>
    <row r="227" spans="1:53">
      <c r="A227" s="197" t="s">
        <v>108</v>
      </c>
      <c r="B227" s="40" t="s">
        <v>343</v>
      </c>
      <c r="C227" s="197"/>
      <c r="D227" s="155">
        <v>3000</v>
      </c>
      <c r="E227" s="155">
        <f t="shared" si="119"/>
        <v>3000</v>
      </c>
      <c r="F227" s="155">
        <f t="shared" si="122"/>
        <v>0</v>
      </c>
      <c r="G227" s="155"/>
      <c r="H227" s="155"/>
      <c r="I227" s="155"/>
      <c r="J227" s="155"/>
      <c r="K227" s="155"/>
      <c r="L227" s="155"/>
      <c r="M227" s="155"/>
      <c r="N227" s="155"/>
      <c r="O227" s="155"/>
      <c r="P227" s="155"/>
      <c r="Q227" s="155"/>
      <c r="R227" s="155"/>
      <c r="S227" s="155"/>
      <c r="T227" s="155"/>
      <c r="U227" s="155">
        <f t="shared" si="123"/>
        <v>3000</v>
      </c>
      <c r="V227" s="155"/>
      <c r="AZ227" s="210"/>
      <c r="BA227" s="210"/>
    </row>
    <row r="228" spans="1:53">
      <c r="A228" s="197" t="s">
        <v>110</v>
      </c>
      <c r="B228" s="40" t="s">
        <v>346</v>
      </c>
      <c r="C228" s="197"/>
      <c r="D228" s="155">
        <v>200</v>
      </c>
      <c r="E228" s="155">
        <f t="shared" si="119"/>
        <v>200</v>
      </c>
      <c r="F228" s="155">
        <f t="shared" si="122"/>
        <v>0</v>
      </c>
      <c r="G228" s="155"/>
      <c r="H228" s="155"/>
      <c r="I228" s="155"/>
      <c r="J228" s="155"/>
      <c r="K228" s="155"/>
      <c r="L228" s="155"/>
      <c r="M228" s="155"/>
      <c r="N228" s="155"/>
      <c r="O228" s="155"/>
      <c r="P228" s="155"/>
      <c r="Q228" s="155"/>
      <c r="R228" s="155"/>
      <c r="S228" s="155"/>
      <c r="T228" s="155"/>
      <c r="U228" s="155">
        <f t="shared" si="123"/>
        <v>200</v>
      </c>
      <c r="V228" s="155"/>
      <c r="AZ228" s="210"/>
      <c r="BA228" s="210"/>
    </row>
    <row r="229" spans="1:53">
      <c r="A229" s="197" t="s">
        <v>112</v>
      </c>
      <c r="B229" s="40" t="s">
        <v>345</v>
      </c>
      <c r="C229" s="197"/>
      <c r="D229" s="155">
        <v>360</v>
      </c>
      <c r="E229" s="155">
        <f t="shared" si="119"/>
        <v>360</v>
      </c>
      <c r="F229" s="155">
        <f t="shared" si="122"/>
        <v>0</v>
      </c>
      <c r="G229" s="155"/>
      <c r="H229" s="155"/>
      <c r="I229" s="155"/>
      <c r="J229" s="155"/>
      <c r="K229" s="155"/>
      <c r="L229" s="155"/>
      <c r="M229" s="155"/>
      <c r="N229" s="155"/>
      <c r="O229" s="155"/>
      <c r="P229" s="155"/>
      <c r="Q229" s="155"/>
      <c r="R229" s="155"/>
      <c r="S229" s="155"/>
      <c r="T229" s="155"/>
      <c r="U229" s="155">
        <f t="shared" si="123"/>
        <v>360</v>
      </c>
      <c r="V229" s="155"/>
      <c r="AZ229" s="210"/>
      <c r="BA229" s="210"/>
    </row>
    <row r="230" spans="1:53">
      <c r="A230" s="197" t="s">
        <v>114</v>
      </c>
      <c r="B230" s="40" t="s">
        <v>347</v>
      </c>
      <c r="C230" s="197"/>
      <c r="D230" s="155">
        <v>300</v>
      </c>
      <c r="E230" s="155">
        <f t="shared" si="119"/>
        <v>300</v>
      </c>
      <c r="F230" s="155">
        <f t="shared" si="122"/>
        <v>0</v>
      </c>
      <c r="G230" s="155"/>
      <c r="H230" s="155"/>
      <c r="I230" s="155"/>
      <c r="J230" s="155"/>
      <c r="K230" s="155"/>
      <c r="L230" s="155"/>
      <c r="M230" s="155"/>
      <c r="N230" s="155"/>
      <c r="O230" s="155"/>
      <c r="P230" s="155"/>
      <c r="Q230" s="155"/>
      <c r="R230" s="155"/>
      <c r="S230" s="155"/>
      <c r="T230" s="155"/>
      <c r="U230" s="155">
        <f t="shared" si="123"/>
        <v>300</v>
      </c>
      <c r="V230" s="155"/>
      <c r="AZ230" s="210"/>
      <c r="BA230" s="210"/>
    </row>
    <row r="231" spans="1:53">
      <c r="A231" s="197" t="s">
        <v>116</v>
      </c>
      <c r="B231" s="40" t="s">
        <v>344</v>
      </c>
      <c r="C231" s="197"/>
      <c r="D231" s="155">
        <v>350</v>
      </c>
      <c r="E231" s="155">
        <f t="shared" si="119"/>
        <v>350</v>
      </c>
      <c r="F231" s="155">
        <f t="shared" si="122"/>
        <v>0</v>
      </c>
      <c r="G231" s="155"/>
      <c r="H231" s="155"/>
      <c r="I231" s="155"/>
      <c r="J231" s="155"/>
      <c r="K231" s="155"/>
      <c r="L231" s="155"/>
      <c r="M231" s="155"/>
      <c r="N231" s="155"/>
      <c r="O231" s="155"/>
      <c r="P231" s="155"/>
      <c r="Q231" s="155"/>
      <c r="R231" s="155"/>
      <c r="S231" s="155"/>
      <c r="T231" s="155"/>
      <c r="U231" s="155">
        <f t="shared" si="123"/>
        <v>350</v>
      </c>
      <c r="V231" s="155"/>
      <c r="AZ231" s="210"/>
      <c r="BA231" s="210"/>
    </row>
    <row r="232" spans="1:53">
      <c r="A232" s="197" t="s">
        <v>118</v>
      </c>
      <c r="B232" s="40" t="s">
        <v>1092</v>
      </c>
      <c r="C232" s="197"/>
      <c r="D232" s="155">
        <v>500</v>
      </c>
      <c r="E232" s="155">
        <f t="shared" si="119"/>
        <v>500</v>
      </c>
      <c r="F232" s="155">
        <f t="shared" si="122"/>
        <v>0</v>
      </c>
      <c r="G232" s="155"/>
      <c r="H232" s="155"/>
      <c r="I232" s="155"/>
      <c r="J232" s="155"/>
      <c r="K232" s="155"/>
      <c r="L232" s="155"/>
      <c r="M232" s="155"/>
      <c r="N232" s="155"/>
      <c r="O232" s="155"/>
      <c r="P232" s="155"/>
      <c r="Q232" s="155"/>
      <c r="R232" s="155"/>
      <c r="S232" s="155"/>
      <c r="T232" s="155"/>
      <c r="U232" s="155">
        <f t="shared" si="123"/>
        <v>500</v>
      </c>
      <c r="V232" s="155"/>
      <c r="AZ232" s="210"/>
      <c r="BA232" s="210"/>
    </row>
    <row r="233" spans="1:53" s="194" customFormat="1">
      <c r="A233" s="195" t="s">
        <v>325</v>
      </c>
      <c r="B233" s="196" t="s">
        <v>1093</v>
      </c>
      <c r="C233" s="195"/>
      <c r="D233" s="154">
        <f>SUM(D234:D237)</f>
        <v>6562</v>
      </c>
      <c r="E233" s="154">
        <f t="shared" si="119"/>
        <v>6562</v>
      </c>
      <c r="F233" s="154">
        <f t="shared" ref="F233:V233" si="124">SUM(F234:F237)</f>
        <v>0</v>
      </c>
      <c r="G233" s="154">
        <f t="shared" si="124"/>
        <v>0</v>
      </c>
      <c r="H233" s="154">
        <f t="shared" si="124"/>
        <v>0</v>
      </c>
      <c r="I233" s="154">
        <f t="shared" si="124"/>
        <v>0</v>
      </c>
      <c r="J233" s="154">
        <f t="shared" si="124"/>
        <v>0</v>
      </c>
      <c r="K233" s="154">
        <f t="shared" si="124"/>
        <v>0</v>
      </c>
      <c r="L233" s="154">
        <f t="shared" si="124"/>
        <v>0</v>
      </c>
      <c r="M233" s="154">
        <f t="shared" si="124"/>
        <v>0</v>
      </c>
      <c r="N233" s="154">
        <f t="shared" si="124"/>
        <v>0</v>
      </c>
      <c r="O233" s="154">
        <f t="shared" si="124"/>
        <v>0</v>
      </c>
      <c r="P233" s="154">
        <f t="shared" si="124"/>
        <v>0</v>
      </c>
      <c r="Q233" s="154">
        <f t="shared" si="124"/>
        <v>0</v>
      </c>
      <c r="R233" s="154">
        <f t="shared" si="124"/>
        <v>0</v>
      </c>
      <c r="S233" s="154">
        <f t="shared" si="124"/>
        <v>0</v>
      </c>
      <c r="T233" s="154">
        <f t="shared" si="124"/>
        <v>0</v>
      </c>
      <c r="U233" s="154">
        <f t="shared" si="124"/>
        <v>6562</v>
      </c>
      <c r="V233" s="154">
        <f t="shared" si="124"/>
        <v>0</v>
      </c>
      <c r="AZ233" s="208"/>
      <c r="BA233" s="208"/>
    </row>
    <row r="234" spans="1:53">
      <c r="A234" s="197" t="s">
        <v>244</v>
      </c>
      <c r="B234" s="40" t="s">
        <v>398</v>
      </c>
      <c r="C234" s="197"/>
      <c r="D234" s="155">
        <v>1990</v>
      </c>
      <c r="E234" s="155">
        <f t="shared" si="119"/>
        <v>1990</v>
      </c>
      <c r="F234" s="155">
        <f>G234+H234+AZ234+BA234+I234+J234+K234+L234+M234+N234+R234+S234+T234</f>
        <v>0</v>
      </c>
      <c r="G234" s="155"/>
      <c r="H234" s="155"/>
      <c r="I234" s="155"/>
      <c r="J234" s="155"/>
      <c r="K234" s="155"/>
      <c r="L234" s="155"/>
      <c r="M234" s="155"/>
      <c r="N234" s="155"/>
      <c r="O234" s="155"/>
      <c r="P234" s="155"/>
      <c r="Q234" s="155"/>
      <c r="R234" s="155"/>
      <c r="S234" s="155"/>
      <c r="T234" s="155"/>
      <c r="U234" s="155">
        <f>D234</f>
        <v>1990</v>
      </c>
      <c r="V234" s="155"/>
      <c r="AZ234" s="210"/>
      <c r="BA234" s="210"/>
    </row>
    <row r="235" spans="1:53">
      <c r="A235" s="197" t="s">
        <v>245</v>
      </c>
      <c r="B235" s="40" t="s">
        <v>1091</v>
      </c>
      <c r="C235" s="197"/>
      <c r="D235" s="155">
        <v>841</v>
      </c>
      <c r="E235" s="155">
        <f t="shared" si="119"/>
        <v>841</v>
      </c>
      <c r="F235" s="155">
        <f>G235+H235+AZ235+BA235+I235+J235+K235+L235+M235+N235+R235+S235+T235</f>
        <v>0</v>
      </c>
      <c r="G235" s="155"/>
      <c r="H235" s="155"/>
      <c r="I235" s="155"/>
      <c r="J235" s="155"/>
      <c r="K235" s="155"/>
      <c r="L235" s="155"/>
      <c r="M235" s="155"/>
      <c r="N235" s="155"/>
      <c r="O235" s="155"/>
      <c r="P235" s="155"/>
      <c r="Q235" s="155"/>
      <c r="R235" s="155"/>
      <c r="S235" s="155"/>
      <c r="T235" s="155"/>
      <c r="U235" s="155">
        <f>D235</f>
        <v>841</v>
      </c>
      <c r="V235" s="155"/>
      <c r="AZ235" s="210"/>
      <c r="BA235" s="210"/>
    </row>
    <row r="236" spans="1:53">
      <c r="A236" s="197" t="s">
        <v>246</v>
      </c>
      <c r="B236" s="40" t="s">
        <v>199</v>
      </c>
      <c r="C236" s="197"/>
      <c r="D236" s="155">
        <v>3417</v>
      </c>
      <c r="E236" s="155">
        <f t="shared" si="119"/>
        <v>3417</v>
      </c>
      <c r="F236" s="155">
        <f>G236+H236+AZ236+BA236+I236+J236+K236+L236+M236+N236+R236+S236+T236</f>
        <v>0</v>
      </c>
      <c r="G236" s="155"/>
      <c r="H236" s="155"/>
      <c r="I236" s="155"/>
      <c r="J236" s="155"/>
      <c r="K236" s="155"/>
      <c r="L236" s="155"/>
      <c r="M236" s="155"/>
      <c r="N236" s="155"/>
      <c r="O236" s="155"/>
      <c r="P236" s="155"/>
      <c r="Q236" s="155"/>
      <c r="R236" s="155"/>
      <c r="S236" s="155"/>
      <c r="T236" s="155"/>
      <c r="U236" s="155">
        <f>D236</f>
        <v>3417</v>
      </c>
      <c r="V236" s="155"/>
      <c r="AZ236" s="210"/>
      <c r="BA236" s="210"/>
    </row>
    <row r="237" spans="1:53">
      <c r="A237" s="197" t="s">
        <v>1007</v>
      </c>
      <c r="B237" s="40" t="s">
        <v>1094</v>
      </c>
      <c r="C237" s="197"/>
      <c r="D237" s="155">
        <v>314</v>
      </c>
      <c r="E237" s="155">
        <f t="shared" si="119"/>
        <v>314</v>
      </c>
      <c r="F237" s="155">
        <f>G237+H237+AZ237+BA237+I237+J237+K237+L237+M237+N237+R237+S237+T237</f>
        <v>0</v>
      </c>
      <c r="G237" s="155"/>
      <c r="H237" s="155"/>
      <c r="I237" s="155"/>
      <c r="J237" s="155"/>
      <c r="K237" s="155"/>
      <c r="L237" s="155"/>
      <c r="M237" s="155"/>
      <c r="N237" s="155"/>
      <c r="O237" s="155"/>
      <c r="P237" s="155"/>
      <c r="Q237" s="155"/>
      <c r="R237" s="155"/>
      <c r="S237" s="155"/>
      <c r="T237" s="155"/>
      <c r="U237" s="155">
        <f>D237</f>
        <v>314</v>
      </c>
      <c r="V237" s="155"/>
      <c r="AZ237" s="210"/>
      <c r="BA237" s="210"/>
    </row>
    <row r="238" spans="1:53">
      <c r="A238" s="199"/>
      <c r="B238" s="200"/>
      <c r="C238" s="213"/>
      <c r="D238" s="157"/>
      <c r="E238" s="157"/>
      <c r="F238" s="55"/>
      <c r="G238" s="214"/>
      <c r="H238" s="214"/>
      <c r="I238" s="214"/>
      <c r="J238" s="214"/>
      <c r="K238" s="214"/>
      <c r="L238" s="214"/>
      <c r="M238" s="214"/>
      <c r="N238" s="214"/>
      <c r="O238" s="214"/>
      <c r="P238" s="214"/>
      <c r="Q238" s="214"/>
      <c r="R238" s="55"/>
      <c r="S238" s="55"/>
      <c r="T238" s="55"/>
      <c r="U238" s="201"/>
      <c r="V238" s="201"/>
      <c r="AZ238" s="215"/>
      <c r="BA238" s="215"/>
    </row>
    <row r="241" spans="1:3">
      <c r="A241" s="181"/>
      <c r="B241" s="181"/>
      <c r="C241" s="181"/>
    </row>
    <row r="242" spans="1:3">
      <c r="A242" s="181"/>
      <c r="B242" s="181"/>
      <c r="C242" s="181"/>
    </row>
    <row r="243" spans="1:3">
      <c r="A243" s="181"/>
      <c r="B243" s="181"/>
      <c r="C243" s="181"/>
    </row>
    <row r="244" spans="1:3">
      <c r="A244" s="181"/>
      <c r="B244" s="181"/>
      <c r="C244" s="181"/>
    </row>
    <row r="245" spans="1:3">
      <c r="A245" s="181"/>
      <c r="B245" s="181"/>
      <c r="C245" s="181"/>
    </row>
    <row r="246" spans="1:3">
      <c r="A246" s="181"/>
      <c r="B246" s="181"/>
      <c r="C246" s="181"/>
    </row>
    <row r="247" spans="1:3">
      <c r="A247" s="181"/>
      <c r="B247" s="181"/>
      <c r="C247" s="181"/>
    </row>
    <row r="248" spans="1:3">
      <c r="A248" s="181"/>
      <c r="B248" s="181"/>
      <c r="C248" s="181"/>
    </row>
    <row r="249" spans="1:3">
      <c r="A249" s="181"/>
      <c r="B249" s="181"/>
      <c r="C249" s="181"/>
    </row>
    <row r="250" spans="1:3">
      <c r="A250" s="181"/>
      <c r="B250" s="181"/>
      <c r="C250" s="181"/>
    </row>
    <row r="251" spans="1:3">
      <c r="A251" s="181"/>
      <c r="B251" s="181"/>
      <c r="C251" s="181"/>
    </row>
    <row r="252" spans="1:3">
      <c r="A252" s="181"/>
      <c r="B252" s="181"/>
      <c r="C252" s="181"/>
    </row>
    <row r="253" spans="1:3">
      <c r="A253" s="181"/>
      <c r="B253" s="181"/>
      <c r="C253" s="181"/>
    </row>
    <row r="254" spans="1:3">
      <c r="A254" s="181"/>
      <c r="B254" s="181"/>
      <c r="C254" s="181"/>
    </row>
    <row r="255" spans="1:3">
      <c r="A255" s="181"/>
      <c r="B255" s="181"/>
      <c r="C255" s="181"/>
    </row>
    <row r="256" spans="1:3">
      <c r="A256" s="181"/>
      <c r="B256" s="181"/>
      <c r="C256" s="181"/>
    </row>
    <row r="257" spans="1:3">
      <c r="A257" s="181"/>
      <c r="B257" s="181"/>
      <c r="C257" s="181"/>
    </row>
    <row r="258" spans="1:3">
      <c r="A258" s="181"/>
      <c r="B258" s="181"/>
      <c r="C258" s="181"/>
    </row>
    <row r="259" spans="1:3">
      <c r="A259" s="181"/>
      <c r="B259" s="181"/>
      <c r="C259" s="181"/>
    </row>
    <row r="260" spans="1:3">
      <c r="A260" s="181"/>
      <c r="B260" s="181"/>
      <c r="C260" s="181"/>
    </row>
    <row r="261" spans="1:3">
      <c r="A261" s="181"/>
      <c r="B261" s="181"/>
      <c r="C261" s="181"/>
    </row>
    <row r="262" spans="1:3">
      <c r="A262" s="181"/>
      <c r="B262" s="181"/>
      <c r="C262" s="181"/>
    </row>
    <row r="263" spans="1:3">
      <c r="A263" s="181"/>
      <c r="B263" s="181"/>
      <c r="C263" s="181"/>
    </row>
    <row r="264" spans="1:3">
      <c r="A264" s="181"/>
      <c r="B264" s="181"/>
      <c r="C264" s="181"/>
    </row>
    <row r="265" spans="1:3">
      <c r="A265" s="181"/>
      <c r="B265" s="181"/>
      <c r="C265" s="181"/>
    </row>
    <row r="266" spans="1:3">
      <c r="A266" s="181"/>
      <c r="B266" s="181"/>
      <c r="C266" s="181"/>
    </row>
    <row r="267" spans="1:3">
      <c r="A267" s="181"/>
      <c r="B267" s="181"/>
      <c r="C267" s="181"/>
    </row>
    <row r="268" spans="1:3">
      <c r="A268" s="181"/>
      <c r="B268" s="181"/>
      <c r="C268" s="181"/>
    </row>
    <row r="269" spans="1:3">
      <c r="A269" s="181"/>
      <c r="B269" s="181"/>
      <c r="C269" s="181"/>
    </row>
    <row r="270" spans="1:3">
      <c r="A270" s="181"/>
      <c r="B270" s="181"/>
      <c r="C270" s="181"/>
    </row>
  </sheetData>
  <mergeCells count="27">
    <mergeCell ref="M5:M7"/>
    <mergeCell ref="N5:N7"/>
    <mergeCell ref="BA5:BA7"/>
    <mergeCell ref="O6:O7"/>
    <mergeCell ref="P6:P7"/>
    <mergeCell ref="Q6:Q7"/>
    <mergeCell ref="O5:Q5"/>
    <mergeCell ref="R5:R7"/>
    <mergeCell ref="S5:S7"/>
    <mergeCell ref="T5:T7"/>
    <mergeCell ref="AZ5:AZ7"/>
    <mergeCell ref="A2:V2"/>
    <mergeCell ref="A4:A7"/>
    <mergeCell ref="B4:B7"/>
    <mergeCell ref="C4:C7"/>
    <mergeCell ref="D4:D7"/>
    <mergeCell ref="E4:E7"/>
    <mergeCell ref="F4:F7"/>
    <mergeCell ref="G4:T4"/>
    <mergeCell ref="U4:U7"/>
    <mergeCell ref="V4:V7"/>
    <mergeCell ref="G5:G7"/>
    <mergeCell ref="H5:H7"/>
    <mergeCell ref="I5:I7"/>
    <mergeCell ref="J5:J7"/>
    <mergeCell ref="K5:K7"/>
    <mergeCell ref="L5:L7"/>
  </mergeCells>
  <printOptions horizontalCentered="1"/>
  <pageMargins left="0" right="0" top="0.35433070866141736" bottom="0.35433070866141736" header="0.19685039370078741" footer="0"/>
  <pageSetup paperSize="9" scale="7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3"/>
  <sheetViews>
    <sheetView workbookViewId="0">
      <selection sqref="A1:XFD1048576"/>
    </sheetView>
  </sheetViews>
  <sheetFormatPr defaultRowHeight="15"/>
  <cols>
    <col min="1" max="1" width="5.7109375" style="41" customWidth="1"/>
    <col min="2" max="2" width="23.28515625" style="41" customWidth="1"/>
    <col min="3" max="3" width="8.140625" style="41" customWidth="1"/>
    <col min="4" max="4" width="8.42578125" style="41" customWidth="1"/>
    <col min="5" max="5" width="15.42578125" style="41" customWidth="1"/>
    <col min="6" max="6" width="12.42578125" style="41" customWidth="1"/>
    <col min="7" max="7" width="6.7109375" style="41" customWidth="1"/>
    <col min="8" max="8" width="8.5703125" style="41" customWidth="1"/>
    <col min="9" max="9" width="5.85546875" style="41" customWidth="1"/>
    <col min="10" max="11" width="11.5703125" style="41" customWidth="1"/>
    <col min="12" max="12" width="9.85546875" style="41" customWidth="1"/>
    <col min="13" max="13" width="8.28515625" style="41" customWidth="1"/>
    <col min="14" max="16" width="11.5703125" style="41" customWidth="1"/>
    <col min="17" max="17" width="8.42578125" style="41" customWidth="1"/>
    <col min="18" max="18" width="11.5703125" style="41" customWidth="1"/>
    <col min="19" max="19" width="9.7109375" style="41" customWidth="1"/>
    <col min="20" max="20" width="9.42578125" style="41" customWidth="1"/>
    <col min="21" max="21" width="7.5703125" style="41" customWidth="1"/>
    <col min="22" max="22" width="9.140625" style="41" customWidth="1"/>
    <col min="23" max="23" width="9" style="41" customWidth="1"/>
    <col min="24" max="25" width="8.85546875" style="41" customWidth="1"/>
    <col min="26" max="27" width="9.28515625" style="41" customWidth="1"/>
    <col min="28" max="28" width="8.85546875" style="41" customWidth="1"/>
    <col min="29" max="29" width="9.42578125" style="41" customWidth="1"/>
    <col min="30" max="30" width="8.5703125" style="41" customWidth="1"/>
    <col min="31" max="16384" width="9.140625" style="41"/>
  </cols>
  <sheetData>
    <row r="1" spans="1:30">
      <c r="A1" s="287" t="s">
        <v>41</v>
      </c>
      <c r="B1" s="287"/>
      <c r="F1" s="430" t="s">
        <v>130</v>
      </c>
      <c r="G1" s="430"/>
      <c r="H1" s="430"/>
      <c r="I1" s="430"/>
      <c r="J1" s="430"/>
      <c r="K1" s="430"/>
      <c r="L1" s="430"/>
      <c r="M1" s="430"/>
      <c r="N1" s="430"/>
      <c r="O1" s="430"/>
      <c r="P1" s="430"/>
      <c r="Q1" s="430"/>
      <c r="R1" s="430"/>
      <c r="S1" s="430"/>
      <c r="T1" s="430"/>
      <c r="U1" s="430"/>
      <c r="V1" s="430"/>
      <c r="W1" s="430"/>
      <c r="X1" s="430"/>
      <c r="Y1" s="430"/>
      <c r="Z1" s="430"/>
      <c r="AA1" s="430"/>
      <c r="AB1" s="430"/>
      <c r="AC1" s="430"/>
      <c r="AD1" s="430"/>
    </row>
    <row r="2" spans="1:30">
      <c r="A2" s="431"/>
    </row>
    <row r="3" spans="1:30" ht="15" customHeight="1">
      <c r="B3" s="432"/>
      <c r="C3" s="287" t="s">
        <v>691</v>
      </c>
      <c r="D3" s="287"/>
      <c r="E3" s="287"/>
      <c r="F3" s="287"/>
      <c r="G3" s="287"/>
      <c r="H3" s="287"/>
      <c r="I3" s="287"/>
      <c r="J3" s="287"/>
      <c r="K3" s="287"/>
      <c r="L3" s="287"/>
      <c r="M3" s="287"/>
      <c r="N3" s="287"/>
      <c r="O3" s="287"/>
      <c r="P3" s="274"/>
      <c r="Q3" s="432"/>
      <c r="R3" s="432"/>
      <c r="S3" s="432"/>
      <c r="T3" s="432"/>
      <c r="U3" s="432"/>
      <c r="V3" s="432"/>
      <c r="W3" s="432"/>
      <c r="X3" s="432"/>
      <c r="Y3" s="432"/>
      <c r="Z3" s="432"/>
      <c r="AA3" s="432"/>
      <c r="AB3" s="432"/>
      <c r="AC3" s="432"/>
      <c r="AD3" s="432"/>
    </row>
    <row r="4" spans="1:30">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row>
    <row r="5" spans="1:30">
      <c r="AD5" s="72" t="s">
        <v>131</v>
      </c>
    </row>
    <row r="6" spans="1:30">
      <c r="A6" s="294" t="s">
        <v>132</v>
      </c>
      <c r="B6" s="294" t="s">
        <v>133</v>
      </c>
      <c r="C6" s="433" t="s">
        <v>554</v>
      </c>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5"/>
    </row>
    <row r="7" spans="1:30" ht="66" customHeight="1">
      <c r="A7" s="295"/>
      <c r="B7" s="295"/>
      <c r="C7" s="316" t="s">
        <v>283</v>
      </c>
      <c r="D7" s="316" t="s">
        <v>284</v>
      </c>
      <c r="E7" s="316" t="s">
        <v>598</v>
      </c>
      <c r="F7" s="316"/>
      <c r="G7" s="316" t="s">
        <v>689</v>
      </c>
      <c r="H7" s="316" t="s">
        <v>285</v>
      </c>
      <c r="I7" s="316" t="s">
        <v>286</v>
      </c>
      <c r="J7" s="318" t="s">
        <v>287</v>
      </c>
      <c r="K7" s="317" t="s">
        <v>288</v>
      </c>
      <c r="L7" s="317" t="s">
        <v>289</v>
      </c>
      <c r="M7" s="316" t="s">
        <v>290</v>
      </c>
      <c r="N7" s="316" t="s">
        <v>291</v>
      </c>
      <c r="O7" s="316" t="s">
        <v>292</v>
      </c>
      <c r="P7" s="316" t="s">
        <v>673</v>
      </c>
      <c r="Q7" s="316" t="s">
        <v>293</v>
      </c>
      <c r="R7" s="316" t="s">
        <v>294</v>
      </c>
      <c r="S7" s="317" t="s">
        <v>295</v>
      </c>
      <c r="T7" s="316" t="s">
        <v>296</v>
      </c>
      <c r="U7" s="316" t="s">
        <v>296</v>
      </c>
      <c r="V7" s="317" t="s">
        <v>297</v>
      </c>
      <c r="W7" s="316" t="s">
        <v>298</v>
      </c>
      <c r="X7" s="316" t="s">
        <v>299</v>
      </c>
      <c r="Y7" s="316" t="s">
        <v>70</v>
      </c>
      <c r="Z7" s="318" t="s">
        <v>300</v>
      </c>
      <c r="AA7" s="318" t="s">
        <v>600</v>
      </c>
      <c r="AB7" s="316" t="s">
        <v>301</v>
      </c>
      <c r="AC7" s="316" t="s">
        <v>302</v>
      </c>
      <c r="AD7" s="316" t="s">
        <v>296</v>
      </c>
    </row>
    <row r="8" spans="1:30" s="106" customFormat="1" ht="96" customHeight="1">
      <c r="A8" s="296"/>
      <c r="B8" s="296"/>
      <c r="C8" s="316"/>
      <c r="D8" s="316"/>
      <c r="E8" s="281" t="s">
        <v>319</v>
      </c>
      <c r="F8" s="281" t="s">
        <v>320</v>
      </c>
      <c r="G8" s="316"/>
      <c r="H8" s="316"/>
      <c r="I8" s="316"/>
      <c r="J8" s="319"/>
      <c r="K8" s="317"/>
      <c r="L8" s="317"/>
      <c r="M8" s="316"/>
      <c r="N8" s="316"/>
      <c r="O8" s="316"/>
      <c r="P8" s="316"/>
      <c r="Q8" s="316"/>
      <c r="R8" s="316"/>
      <c r="S8" s="317"/>
      <c r="T8" s="316"/>
      <c r="U8" s="316"/>
      <c r="V8" s="317"/>
      <c r="W8" s="316"/>
      <c r="X8" s="316"/>
      <c r="Y8" s="316"/>
      <c r="Z8" s="319"/>
      <c r="AA8" s="319"/>
      <c r="AB8" s="316"/>
      <c r="AC8" s="316"/>
      <c r="AD8" s="316"/>
    </row>
    <row r="9" spans="1:30" ht="51">
      <c r="A9" s="436">
        <v>1</v>
      </c>
      <c r="B9" s="437" t="s">
        <v>251</v>
      </c>
      <c r="C9" s="28">
        <v>0.7</v>
      </c>
      <c r="D9" s="28">
        <v>1</v>
      </c>
      <c r="E9" s="28" t="s">
        <v>597</v>
      </c>
      <c r="F9" s="28">
        <v>0.88</v>
      </c>
      <c r="G9" s="28">
        <v>0.8</v>
      </c>
      <c r="H9" s="28">
        <v>0.3</v>
      </c>
      <c r="I9" s="28">
        <v>1</v>
      </c>
      <c r="J9" s="28">
        <v>1</v>
      </c>
      <c r="K9" s="29">
        <v>1</v>
      </c>
      <c r="L9" s="29">
        <v>1</v>
      </c>
      <c r="M9" s="28">
        <v>1</v>
      </c>
      <c r="N9" s="28">
        <v>1</v>
      </c>
      <c r="O9" s="28">
        <v>1</v>
      </c>
      <c r="P9" s="28">
        <v>1</v>
      </c>
      <c r="Q9" s="28">
        <v>1</v>
      </c>
      <c r="R9" s="28">
        <v>1</v>
      </c>
      <c r="S9" s="29">
        <v>1</v>
      </c>
      <c r="T9" s="28">
        <v>1</v>
      </c>
      <c r="U9" s="28">
        <v>1</v>
      </c>
      <c r="V9" s="29">
        <v>1</v>
      </c>
      <c r="W9" s="28">
        <v>0.1</v>
      </c>
      <c r="X9" s="28">
        <v>0.7</v>
      </c>
      <c r="Y9" s="28">
        <v>0.9</v>
      </c>
      <c r="Z9" s="28">
        <v>1</v>
      </c>
      <c r="AA9" s="28">
        <v>1</v>
      </c>
      <c r="AB9" s="28">
        <v>1</v>
      </c>
      <c r="AC9" s="28">
        <v>1</v>
      </c>
      <c r="AD9" s="30">
        <v>1</v>
      </c>
    </row>
    <row r="10" spans="1:30" ht="51">
      <c r="A10" s="82">
        <v>2</v>
      </c>
      <c r="B10" s="83" t="s">
        <v>555</v>
      </c>
      <c r="C10" s="31">
        <v>0.7</v>
      </c>
      <c r="D10" s="31">
        <v>1</v>
      </c>
      <c r="E10" s="31" t="s">
        <v>597</v>
      </c>
      <c r="F10" s="31">
        <v>0.88</v>
      </c>
      <c r="G10" s="31">
        <v>0.8</v>
      </c>
      <c r="H10" s="31">
        <v>0.3</v>
      </c>
      <c r="I10" s="31">
        <v>1</v>
      </c>
      <c r="J10" s="31">
        <v>1</v>
      </c>
      <c r="K10" s="32">
        <v>1</v>
      </c>
      <c r="L10" s="32">
        <v>1</v>
      </c>
      <c r="M10" s="31">
        <v>1</v>
      </c>
      <c r="N10" s="31">
        <v>1</v>
      </c>
      <c r="O10" s="31">
        <v>1</v>
      </c>
      <c r="P10" s="31">
        <v>1</v>
      </c>
      <c r="Q10" s="31">
        <v>1</v>
      </c>
      <c r="R10" s="31">
        <v>1</v>
      </c>
      <c r="S10" s="32">
        <v>1</v>
      </c>
      <c r="T10" s="31">
        <v>1</v>
      </c>
      <c r="U10" s="31">
        <v>1</v>
      </c>
      <c r="V10" s="32">
        <v>1</v>
      </c>
      <c r="W10" s="31">
        <v>0.1</v>
      </c>
      <c r="X10" s="31">
        <v>0.9</v>
      </c>
      <c r="Y10" s="31">
        <v>0.9</v>
      </c>
      <c r="Z10" s="31">
        <v>1</v>
      </c>
      <c r="AA10" s="31">
        <v>1</v>
      </c>
      <c r="AB10" s="31">
        <v>1</v>
      </c>
      <c r="AC10" s="31">
        <v>1</v>
      </c>
      <c r="AD10" s="33">
        <v>1</v>
      </c>
    </row>
    <row r="11" spans="1:30" ht="4.5" customHeight="1">
      <c r="A11" s="438"/>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row>
    <row r="13" spans="1:30" ht="35.25" customHeight="1">
      <c r="A13" s="440" t="s">
        <v>690</v>
      </c>
      <c r="B13" s="440"/>
      <c r="C13" s="440"/>
      <c r="D13" s="440"/>
      <c r="E13" s="440"/>
      <c r="F13" s="440"/>
      <c r="G13" s="440"/>
      <c r="H13" s="440"/>
      <c r="I13" s="440"/>
      <c r="J13" s="440"/>
      <c r="K13" s="440"/>
      <c r="L13" s="440"/>
      <c r="M13" s="440"/>
      <c r="N13" s="440"/>
      <c r="O13" s="440"/>
      <c r="P13" s="441"/>
      <c r="Q13" s="441"/>
      <c r="R13" s="441"/>
      <c r="S13" s="441"/>
      <c r="T13" s="441"/>
      <c r="U13" s="441"/>
      <c r="V13" s="441"/>
      <c r="W13" s="441"/>
      <c r="X13" s="441"/>
      <c r="Y13" s="441"/>
      <c r="Z13" s="441"/>
      <c r="AA13" s="441"/>
      <c r="AB13" s="441"/>
      <c r="AC13" s="441"/>
      <c r="AD13" s="441"/>
    </row>
  </sheetData>
  <mergeCells count="35">
    <mergeCell ref="A13:O13"/>
    <mergeCell ref="F1:AD1"/>
    <mergeCell ref="C3:O3"/>
    <mergeCell ref="A6:A8"/>
    <mergeCell ref="C6:AD6"/>
    <mergeCell ref="B6:B8"/>
    <mergeCell ref="U7:U8"/>
    <mergeCell ref="V7:V8"/>
    <mergeCell ref="W7:W8"/>
    <mergeCell ref="X7:X8"/>
    <mergeCell ref="AD7:AD8"/>
    <mergeCell ref="AB7:AB8"/>
    <mergeCell ref="AC7:AC8"/>
    <mergeCell ref="A1:B1"/>
    <mergeCell ref="A4:AD4"/>
    <mergeCell ref="C7:C8"/>
    <mergeCell ref="D7:D8"/>
    <mergeCell ref="G7:G8"/>
    <mergeCell ref="H7:H8"/>
    <mergeCell ref="I7:I8"/>
    <mergeCell ref="J7:J8"/>
    <mergeCell ref="AA7:AA8"/>
    <mergeCell ref="E7:F7"/>
    <mergeCell ref="R7:R8"/>
    <mergeCell ref="Y7:Y8"/>
    <mergeCell ref="N7:N8"/>
    <mergeCell ref="S7:S8"/>
    <mergeCell ref="T7:T8"/>
    <mergeCell ref="Z7:Z8"/>
    <mergeCell ref="P7:P8"/>
    <mergeCell ref="K7:K8"/>
    <mergeCell ref="L7:L8"/>
    <mergeCell ref="O7:O8"/>
    <mergeCell ref="Q7:Q8"/>
    <mergeCell ref="M7:M8"/>
  </mergeCells>
  <printOptions horizontalCentered="1"/>
  <pageMargins left="0" right="0"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Bieu 46</vt:lpstr>
      <vt:lpstr>Bieu 47</vt:lpstr>
      <vt:lpstr>Bieu 48</vt:lpstr>
      <vt:lpstr>Bieu 49</vt:lpstr>
      <vt:lpstr>Bieu 50</vt:lpstr>
      <vt:lpstr>Bieu 51</vt:lpstr>
      <vt:lpstr>Bieu 52</vt:lpstr>
      <vt:lpstr>Bieu 53</vt:lpstr>
      <vt:lpstr>Bieu 54</vt:lpstr>
      <vt:lpstr>Bieu 54a</vt:lpstr>
      <vt:lpstr>Bieu 55</vt:lpstr>
      <vt:lpstr>Bieu 56</vt:lpstr>
      <vt:lpstr>Bieu 57</vt:lpstr>
      <vt:lpstr>Bieu 58</vt:lpstr>
      <vt:lpstr>Sheet1</vt:lpstr>
      <vt:lpstr>'Bieu 48'!Print_Titles</vt:lpstr>
      <vt:lpstr>'Bieu 49'!Print_Titles</vt:lpstr>
      <vt:lpstr>'Bieu 50'!Print_Titles</vt:lpstr>
      <vt:lpstr>'Bieu 51'!Print_Titles</vt:lpstr>
      <vt:lpstr>'Bieu 52'!Print_Titles</vt:lpstr>
      <vt:lpstr>'Bieu 53'!Print_Titles</vt:lpstr>
      <vt:lpstr>'Bieu 54'!Print_Titles</vt:lpstr>
      <vt:lpstr>'Bieu 57'!Print_Titles</vt:lpstr>
      <vt:lpstr>'Bieu 58'!Print_Titles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2019-12-25T04:11:03Z</dcterms:modified>
</cp:coreProperties>
</file>