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defaultThemeVersion="124226"/>
  <xr:revisionPtr revIDLastSave="0" documentId="13_ncr:1_{8D5634C7-54CD-4F81-AC8E-F779544BCD1C}" xr6:coauthVersionLast="45" xr6:coauthVersionMax="45" xr10:uidLastSave="{00000000-0000-0000-0000-000000000000}"/>
  <bookViews>
    <workbookView xWindow="-110" yWindow="-110" windowWidth="19420" windowHeight="10420" tabRatio="676" activeTab="7" xr2:uid="{00000000-000D-0000-FFFF-FFFF00000000}"/>
  </bookViews>
  <sheets>
    <sheet name="Bieu 46" sheetId="1" r:id="rId1"/>
    <sheet name="Bieu 47" sheetId="2" r:id="rId2"/>
    <sheet name="Bieu 48" sheetId="3" r:id="rId3"/>
    <sheet name="Bieu 49" sheetId="4" r:id="rId4"/>
    <sheet name="Bieu 50" sheetId="5" r:id="rId5"/>
    <sheet name="Bieu 51(2020)" sheetId="16" state="hidden" r:id="rId6"/>
    <sheet name="Bieu 53(2020)" sheetId="17" state="hidden" r:id="rId7"/>
    <sheet name="Bieu 51 " sheetId="23" r:id="rId8"/>
    <sheet name="Bieu 52_DT" sheetId="25" r:id="rId9"/>
    <sheet name="Bieu 53 " sheetId="24" r:id="rId10"/>
    <sheet name="Bieu 54" sheetId="9" r:id="rId11"/>
    <sheet name="Bieu 54a" sheetId="14" r:id="rId12"/>
    <sheet name="Bieu 55" sheetId="10" r:id="rId13"/>
    <sheet name="Bieu 56" sheetId="11" r:id="rId14"/>
    <sheet name="Bieu 57" sheetId="12" r:id="rId15"/>
    <sheet name="Bieu 58_DT " sheetId="27" r:id="rId16"/>
    <sheet name="Sheet1" sheetId="15" r:id="rId17"/>
  </sheets>
  <externalReferences>
    <externalReference r:id="rId18"/>
  </externalReferences>
  <definedNames>
    <definedName name="_________a1" localSheetId="7" hidden="1">{"'Sheet1'!$L$16"}</definedName>
    <definedName name="_________a1" localSheetId="8" hidden="1">{"'Sheet1'!$L$16"}</definedName>
    <definedName name="_________a1" localSheetId="9" hidden="1">{"'Sheet1'!$L$16"}</definedName>
    <definedName name="_________a1" localSheetId="15" hidden="1">{"'Sheet1'!$L$16"}</definedName>
    <definedName name="_________a1" hidden="1">{"'Sheet1'!$L$16"}</definedName>
    <definedName name="_________PA3" localSheetId="7" hidden="1">{"'Sheet1'!$L$16"}</definedName>
    <definedName name="_________PA3" localSheetId="8" hidden="1">{"'Sheet1'!$L$16"}</definedName>
    <definedName name="_________PA3" localSheetId="9" hidden="1">{"'Sheet1'!$L$16"}</definedName>
    <definedName name="_________PA3" localSheetId="15" hidden="1">{"'Sheet1'!$L$16"}</definedName>
    <definedName name="_________PA3" hidden="1">{"'Sheet1'!$L$16"}</definedName>
    <definedName name="_______a1" localSheetId="7" hidden="1">{"'Sheet1'!$L$16"}</definedName>
    <definedName name="_______a1" localSheetId="8" hidden="1">{"'Sheet1'!$L$16"}</definedName>
    <definedName name="_______a1" localSheetId="9" hidden="1">{"'Sheet1'!$L$16"}</definedName>
    <definedName name="_______a1" localSheetId="15" hidden="1">{"'Sheet1'!$L$16"}</definedName>
    <definedName name="_______a1" hidden="1">{"'Sheet1'!$L$16"}</definedName>
    <definedName name="_______PA3" localSheetId="7" hidden="1">{"'Sheet1'!$L$16"}</definedName>
    <definedName name="_______PA3" localSheetId="8" hidden="1">{"'Sheet1'!$L$16"}</definedName>
    <definedName name="_______PA3" localSheetId="9" hidden="1">{"'Sheet1'!$L$16"}</definedName>
    <definedName name="_______PA3" localSheetId="15" hidden="1">{"'Sheet1'!$L$16"}</definedName>
    <definedName name="_______PA3" hidden="1">{"'Sheet1'!$L$16"}</definedName>
    <definedName name="______a1" localSheetId="7" hidden="1">{"'Sheet1'!$L$16"}</definedName>
    <definedName name="______a1" localSheetId="8" hidden="1">{"'Sheet1'!$L$16"}</definedName>
    <definedName name="______a1" localSheetId="9" hidden="1">{"'Sheet1'!$L$16"}</definedName>
    <definedName name="______a1" localSheetId="15" hidden="1">{"'Sheet1'!$L$16"}</definedName>
    <definedName name="______a1" hidden="1">{"'Sheet1'!$L$16"}</definedName>
    <definedName name="______h1" localSheetId="7" hidden="1">{"'Sheet1'!$L$16"}</definedName>
    <definedName name="______h1" localSheetId="8" hidden="1">{"'Sheet1'!$L$16"}</definedName>
    <definedName name="______h1" localSheetId="9" hidden="1">{"'Sheet1'!$L$16"}</definedName>
    <definedName name="______h1" localSheetId="15" hidden="1">{"'Sheet1'!$L$16"}</definedName>
    <definedName name="______h1" hidden="1">{"'Sheet1'!$L$16"}</definedName>
    <definedName name="______h10" localSheetId="7" hidden="1">{#N/A,#N/A,FALSE,"Chi tiÆt"}</definedName>
    <definedName name="______h10" localSheetId="8" hidden="1">{#N/A,#N/A,FALSE,"Chi tiÆt"}</definedName>
    <definedName name="______h10" localSheetId="9" hidden="1">{#N/A,#N/A,FALSE,"Chi tiÆt"}</definedName>
    <definedName name="______h10" localSheetId="15" hidden="1">{#N/A,#N/A,FALSE,"Chi tiÆt"}</definedName>
    <definedName name="______h10" hidden="1">{#N/A,#N/A,FALSE,"Chi tiÆt"}</definedName>
    <definedName name="______h2" localSheetId="7" hidden="1">{"'Sheet1'!$L$16"}</definedName>
    <definedName name="______h2" localSheetId="8" hidden="1">{"'Sheet1'!$L$16"}</definedName>
    <definedName name="______h2" localSheetId="9" hidden="1">{"'Sheet1'!$L$16"}</definedName>
    <definedName name="______h2" localSheetId="15" hidden="1">{"'Sheet1'!$L$16"}</definedName>
    <definedName name="______h2" hidden="1">{"'Sheet1'!$L$16"}</definedName>
    <definedName name="______h3" localSheetId="7" hidden="1">{"'Sheet1'!$L$16"}</definedName>
    <definedName name="______h3" localSheetId="8" hidden="1">{"'Sheet1'!$L$16"}</definedName>
    <definedName name="______h3" localSheetId="9" hidden="1">{"'Sheet1'!$L$16"}</definedName>
    <definedName name="______h3" localSheetId="15" hidden="1">{"'Sheet1'!$L$16"}</definedName>
    <definedName name="______h3" hidden="1">{"'Sheet1'!$L$16"}</definedName>
    <definedName name="______h5" localSheetId="7" hidden="1">{"'Sheet1'!$L$16"}</definedName>
    <definedName name="______h5" localSheetId="8" hidden="1">{"'Sheet1'!$L$16"}</definedName>
    <definedName name="______h5" localSheetId="9" hidden="1">{"'Sheet1'!$L$16"}</definedName>
    <definedName name="______h5" localSheetId="15" hidden="1">{"'Sheet1'!$L$16"}</definedName>
    <definedName name="______h5" hidden="1">{"'Sheet1'!$L$16"}</definedName>
    <definedName name="______h6" localSheetId="7" hidden="1">{"'Sheet1'!$L$16"}</definedName>
    <definedName name="______h6" localSheetId="8" hidden="1">{"'Sheet1'!$L$16"}</definedName>
    <definedName name="______h6" localSheetId="9" hidden="1">{"'Sheet1'!$L$16"}</definedName>
    <definedName name="______h6" localSheetId="15" hidden="1">{"'Sheet1'!$L$16"}</definedName>
    <definedName name="______h6" hidden="1">{"'Sheet1'!$L$16"}</definedName>
    <definedName name="______h7" localSheetId="7" hidden="1">{"'Sheet1'!$L$16"}</definedName>
    <definedName name="______h7" localSheetId="8" hidden="1">{"'Sheet1'!$L$16"}</definedName>
    <definedName name="______h7" localSheetId="9" hidden="1">{"'Sheet1'!$L$16"}</definedName>
    <definedName name="______h7" localSheetId="15" hidden="1">{"'Sheet1'!$L$16"}</definedName>
    <definedName name="______h7" hidden="1">{"'Sheet1'!$L$16"}</definedName>
    <definedName name="______h8" localSheetId="7" hidden="1">{"'Sheet1'!$L$16"}</definedName>
    <definedName name="______h8" localSheetId="8" hidden="1">{"'Sheet1'!$L$16"}</definedName>
    <definedName name="______h8" localSheetId="9" hidden="1">{"'Sheet1'!$L$16"}</definedName>
    <definedName name="______h8" localSheetId="15" hidden="1">{"'Sheet1'!$L$16"}</definedName>
    <definedName name="______h8" hidden="1">{"'Sheet1'!$L$16"}</definedName>
    <definedName name="______h9" localSheetId="7" hidden="1">{"'Sheet1'!$L$16"}</definedName>
    <definedName name="______h9" localSheetId="8" hidden="1">{"'Sheet1'!$L$16"}</definedName>
    <definedName name="______h9" localSheetId="9" hidden="1">{"'Sheet1'!$L$16"}</definedName>
    <definedName name="______h9" localSheetId="15" hidden="1">{"'Sheet1'!$L$16"}</definedName>
    <definedName name="______h9" hidden="1">{"'Sheet1'!$L$16"}</definedName>
    <definedName name="______NSO2" localSheetId="7" hidden="1">{"'Sheet1'!$L$16"}</definedName>
    <definedName name="______NSO2" localSheetId="8" hidden="1">{"'Sheet1'!$L$16"}</definedName>
    <definedName name="______NSO2" localSheetId="9" hidden="1">{"'Sheet1'!$L$16"}</definedName>
    <definedName name="______NSO2" localSheetId="15" hidden="1">{"'Sheet1'!$L$16"}</definedName>
    <definedName name="______NSO2" hidden="1">{"'Sheet1'!$L$16"}</definedName>
    <definedName name="______PA3" localSheetId="7" hidden="1">{"'Sheet1'!$L$16"}</definedName>
    <definedName name="______PA3" localSheetId="8" hidden="1">{"'Sheet1'!$L$16"}</definedName>
    <definedName name="______PA3" localSheetId="9" hidden="1">{"'Sheet1'!$L$16"}</definedName>
    <definedName name="______PA3" localSheetId="15" hidden="1">{"'Sheet1'!$L$16"}</definedName>
    <definedName name="______PA3" hidden="1">{"'Sheet1'!$L$16"}</definedName>
    <definedName name="______vl2" localSheetId="7" hidden="1">{"'Sheet1'!$L$16"}</definedName>
    <definedName name="______vl2" localSheetId="8" hidden="1">{"'Sheet1'!$L$16"}</definedName>
    <definedName name="______vl2" localSheetId="9" hidden="1">{"'Sheet1'!$L$16"}</definedName>
    <definedName name="______vl2" localSheetId="15" hidden="1">{"'Sheet1'!$L$16"}</definedName>
    <definedName name="______vl2" hidden="1">{"'Sheet1'!$L$16"}</definedName>
    <definedName name="_____a1" localSheetId="7" hidden="1">{"'Sheet1'!$L$16"}</definedName>
    <definedName name="_____a1" localSheetId="8" hidden="1">{"'Sheet1'!$L$16"}</definedName>
    <definedName name="_____a1" localSheetId="9" hidden="1">{"'Sheet1'!$L$16"}</definedName>
    <definedName name="_____a1" localSheetId="15" hidden="1">{"'Sheet1'!$L$16"}</definedName>
    <definedName name="_____a1" hidden="1">{"'Sheet1'!$L$16"}</definedName>
    <definedName name="_____h1" localSheetId="7" hidden="1">{"'Sheet1'!$L$16"}</definedName>
    <definedName name="_____h1" localSheetId="8" hidden="1">{"'Sheet1'!$L$16"}</definedName>
    <definedName name="_____h1" localSheetId="9" hidden="1">{"'Sheet1'!$L$16"}</definedName>
    <definedName name="_____h1" localSheetId="15" hidden="1">{"'Sheet1'!$L$16"}</definedName>
    <definedName name="_____h1" hidden="1">{"'Sheet1'!$L$16"}</definedName>
    <definedName name="_____h10" localSheetId="7" hidden="1">{#N/A,#N/A,FALSE,"Chi tiÆt"}</definedName>
    <definedName name="_____h10" localSheetId="8" hidden="1">{#N/A,#N/A,FALSE,"Chi tiÆt"}</definedName>
    <definedName name="_____h10" localSheetId="9" hidden="1">{#N/A,#N/A,FALSE,"Chi tiÆt"}</definedName>
    <definedName name="_____h10" localSheetId="15" hidden="1">{#N/A,#N/A,FALSE,"Chi tiÆt"}</definedName>
    <definedName name="_____h10" hidden="1">{#N/A,#N/A,FALSE,"Chi tiÆt"}</definedName>
    <definedName name="_____h2" localSheetId="7" hidden="1">{"'Sheet1'!$L$16"}</definedName>
    <definedName name="_____h2" localSheetId="8" hidden="1">{"'Sheet1'!$L$16"}</definedName>
    <definedName name="_____h2" localSheetId="9" hidden="1">{"'Sheet1'!$L$16"}</definedName>
    <definedName name="_____h2" localSheetId="15" hidden="1">{"'Sheet1'!$L$16"}</definedName>
    <definedName name="_____h2" hidden="1">{"'Sheet1'!$L$16"}</definedName>
    <definedName name="_____h3" localSheetId="7" hidden="1">{"'Sheet1'!$L$16"}</definedName>
    <definedName name="_____h3" localSheetId="8" hidden="1">{"'Sheet1'!$L$16"}</definedName>
    <definedName name="_____h3" localSheetId="9" hidden="1">{"'Sheet1'!$L$16"}</definedName>
    <definedName name="_____h3" localSheetId="15" hidden="1">{"'Sheet1'!$L$16"}</definedName>
    <definedName name="_____h3" hidden="1">{"'Sheet1'!$L$16"}</definedName>
    <definedName name="_____h5" localSheetId="7" hidden="1">{"'Sheet1'!$L$16"}</definedName>
    <definedName name="_____h5" localSheetId="8" hidden="1">{"'Sheet1'!$L$16"}</definedName>
    <definedName name="_____h5" localSheetId="9" hidden="1">{"'Sheet1'!$L$16"}</definedName>
    <definedName name="_____h5" localSheetId="15" hidden="1">{"'Sheet1'!$L$16"}</definedName>
    <definedName name="_____h5" hidden="1">{"'Sheet1'!$L$16"}</definedName>
    <definedName name="_____h6" localSheetId="7" hidden="1">{"'Sheet1'!$L$16"}</definedName>
    <definedName name="_____h6" localSheetId="8" hidden="1">{"'Sheet1'!$L$16"}</definedName>
    <definedName name="_____h6" localSheetId="9" hidden="1">{"'Sheet1'!$L$16"}</definedName>
    <definedName name="_____h6" localSheetId="15" hidden="1">{"'Sheet1'!$L$16"}</definedName>
    <definedName name="_____h6" hidden="1">{"'Sheet1'!$L$16"}</definedName>
    <definedName name="_____h7" localSheetId="7" hidden="1">{"'Sheet1'!$L$16"}</definedName>
    <definedName name="_____h7" localSheetId="8" hidden="1">{"'Sheet1'!$L$16"}</definedName>
    <definedName name="_____h7" localSheetId="9" hidden="1">{"'Sheet1'!$L$16"}</definedName>
    <definedName name="_____h7" localSheetId="15" hidden="1">{"'Sheet1'!$L$16"}</definedName>
    <definedName name="_____h7" hidden="1">{"'Sheet1'!$L$16"}</definedName>
    <definedName name="_____h8" localSheetId="7" hidden="1">{"'Sheet1'!$L$16"}</definedName>
    <definedName name="_____h8" localSheetId="8" hidden="1">{"'Sheet1'!$L$16"}</definedName>
    <definedName name="_____h8" localSheetId="9" hidden="1">{"'Sheet1'!$L$16"}</definedName>
    <definedName name="_____h8" localSheetId="15" hidden="1">{"'Sheet1'!$L$16"}</definedName>
    <definedName name="_____h8" hidden="1">{"'Sheet1'!$L$16"}</definedName>
    <definedName name="_____h9" localSheetId="7" hidden="1">{"'Sheet1'!$L$16"}</definedName>
    <definedName name="_____h9" localSheetId="8" hidden="1">{"'Sheet1'!$L$16"}</definedName>
    <definedName name="_____h9" localSheetId="9" hidden="1">{"'Sheet1'!$L$16"}</definedName>
    <definedName name="_____h9" localSheetId="15" hidden="1">{"'Sheet1'!$L$16"}</definedName>
    <definedName name="_____h9" hidden="1">{"'Sheet1'!$L$16"}</definedName>
    <definedName name="_____NSO2" localSheetId="7" hidden="1">{"'Sheet1'!$L$16"}</definedName>
    <definedName name="_____NSO2" localSheetId="8" hidden="1">{"'Sheet1'!$L$16"}</definedName>
    <definedName name="_____NSO2" localSheetId="9" hidden="1">{"'Sheet1'!$L$16"}</definedName>
    <definedName name="_____NSO2" localSheetId="15" hidden="1">{"'Sheet1'!$L$16"}</definedName>
    <definedName name="_____NSO2" hidden="1">{"'Sheet1'!$L$16"}</definedName>
    <definedName name="_____PA3" localSheetId="7" hidden="1">{"'Sheet1'!$L$16"}</definedName>
    <definedName name="_____PA3" localSheetId="8" hidden="1">{"'Sheet1'!$L$16"}</definedName>
    <definedName name="_____PA3" localSheetId="9" hidden="1">{"'Sheet1'!$L$16"}</definedName>
    <definedName name="_____PA3" localSheetId="15" hidden="1">{"'Sheet1'!$L$16"}</definedName>
    <definedName name="_____PA3" hidden="1">{"'Sheet1'!$L$16"}</definedName>
    <definedName name="_____vl2" localSheetId="7" hidden="1">{"'Sheet1'!$L$16"}</definedName>
    <definedName name="_____vl2" localSheetId="8" hidden="1">{"'Sheet1'!$L$16"}</definedName>
    <definedName name="_____vl2" localSheetId="9" hidden="1">{"'Sheet1'!$L$16"}</definedName>
    <definedName name="_____vl2" localSheetId="15" hidden="1">{"'Sheet1'!$L$16"}</definedName>
    <definedName name="_____vl2" hidden="1">{"'Sheet1'!$L$16"}</definedName>
    <definedName name="____ban2" localSheetId="7" hidden="1">{"'Sheet1'!$L$16"}</definedName>
    <definedName name="____ban2" localSheetId="8" hidden="1">{"'Sheet1'!$L$16"}</definedName>
    <definedName name="____ban2" localSheetId="9" hidden="1">{"'Sheet1'!$L$16"}</definedName>
    <definedName name="____ban2" localSheetId="15" hidden="1">{"'Sheet1'!$L$16"}</definedName>
    <definedName name="____ban2" hidden="1">{"'Sheet1'!$L$16"}</definedName>
    <definedName name="____cep1" localSheetId="7" hidden="1">{"'Sheet1'!$L$16"}</definedName>
    <definedName name="____cep1" localSheetId="8" hidden="1">{"'Sheet1'!$L$16"}</definedName>
    <definedName name="____cep1" localSheetId="9" hidden="1">{"'Sheet1'!$L$16"}</definedName>
    <definedName name="____cep1" localSheetId="15" hidden="1">{"'Sheet1'!$L$16"}</definedName>
    <definedName name="____cep1" hidden="1">{"'Sheet1'!$L$16"}</definedName>
    <definedName name="____Coc39" localSheetId="7" hidden="1">{"'Sheet1'!$L$16"}</definedName>
    <definedName name="____Coc39" localSheetId="8" hidden="1">{"'Sheet1'!$L$16"}</definedName>
    <definedName name="____Coc39" localSheetId="9" hidden="1">{"'Sheet1'!$L$16"}</definedName>
    <definedName name="____Coc39" localSheetId="15" hidden="1">{"'Sheet1'!$L$16"}</definedName>
    <definedName name="____Coc39" hidden="1">{"'Sheet1'!$L$16"}</definedName>
    <definedName name="____Goi8" localSheetId="7" hidden="1">{"'Sheet1'!$L$16"}</definedName>
    <definedName name="____Goi8" localSheetId="8" hidden="1">{"'Sheet1'!$L$16"}</definedName>
    <definedName name="____Goi8" localSheetId="9" hidden="1">{"'Sheet1'!$L$16"}</definedName>
    <definedName name="____Goi8" localSheetId="15" hidden="1">{"'Sheet1'!$L$16"}</definedName>
    <definedName name="____Goi8" hidden="1">{"'Sheet1'!$L$16"}</definedName>
    <definedName name="____h1" localSheetId="7" hidden="1">{"'Sheet1'!$L$16"}</definedName>
    <definedName name="____h1" localSheetId="8" hidden="1">{"'Sheet1'!$L$16"}</definedName>
    <definedName name="____h1" localSheetId="9" hidden="1">{"'Sheet1'!$L$16"}</definedName>
    <definedName name="____h1" localSheetId="15" hidden="1">{"'Sheet1'!$L$16"}</definedName>
    <definedName name="____h1" hidden="1">{"'Sheet1'!$L$16"}</definedName>
    <definedName name="____h10" localSheetId="7" hidden="1">{#N/A,#N/A,FALSE,"Chi tiÆt"}</definedName>
    <definedName name="____h10" localSheetId="8" hidden="1">{#N/A,#N/A,FALSE,"Chi tiÆt"}</definedName>
    <definedName name="____h10" localSheetId="9" hidden="1">{#N/A,#N/A,FALSE,"Chi tiÆt"}</definedName>
    <definedName name="____h10" localSheetId="15" hidden="1">{#N/A,#N/A,FALSE,"Chi tiÆt"}</definedName>
    <definedName name="____h10" hidden="1">{#N/A,#N/A,FALSE,"Chi tiÆt"}</definedName>
    <definedName name="____h2" localSheetId="7" hidden="1">{"'Sheet1'!$L$16"}</definedName>
    <definedName name="____h2" localSheetId="8" hidden="1">{"'Sheet1'!$L$16"}</definedName>
    <definedName name="____h2" localSheetId="9" hidden="1">{"'Sheet1'!$L$16"}</definedName>
    <definedName name="____h2" localSheetId="15" hidden="1">{"'Sheet1'!$L$16"}</definedName>
    <definedName name="____h2" hidden="1">{"'Sheet1'!$L$16"}</definedName>
    <definedName name="____h3" localSheetId="7" hidden="1">{"'Sheet1'!$L$16"}</definedName>
    <definedName name="____h3" localSheetId="8" hidden="1">{"'Sheet1'!$L$16"}</definedName>
    <definedName name="____h3" localSheetId="9" hidden="1">{"'Sheet1'!$L$16"}</definedName>
    <definedName name="____h3" localSheetId="15" hidden="1">{"'Sheet1'!$L$16"}</definedName>
    <definedName name="____h3" hidden="1">{"'Sheet1'!$L$16"}</definedName>
    <definedName name="____h5" localSheetId="7" hidden="1">{"'Sheet1'!$L$16"}</definedName>
    <definedName name="____h5" localSheetId="8" hidden="1">{"'Sheet1'!$L$16"}</definedName>
    <definedName name="____h5" localSheetId="9" hidden="1">{"'Sheet1'!$L$16"}</definedName>
    <definedName name="____h5" localSheetId="15" hidden="1">{"'Sheet1'!$L$16"}</definedName>
    <definedName name="____h5" hidden="1">{"'Sheet1'!$L$16"}</definedName>
    <definedName name="____h6" localSheetId="7" hidden="1">{"'Sheet1'!$L$16"}</definedName>
    <definedName name="____h6" localSheetId="8" hidden="1">{"'Sheet1'!$L$16"}</definedName>
    <definedName name="____h6" localSheetId="9" hidden="1">{"'Sheet1'!$L$16"}</definedName>
    <definedName name="____h6" localSheetId="15" hidden="1">{"'Sheet1'!$L$16"}</definedName>
    <definedName name="____h6" hidden="1">{"'Sheet1'!$L$16"}</definedName>
    <definedName name="____h7" localSheetId="7" hidden="1">{"'Sheet1'!$L$16"}</definedName>
    <definedName name="____h7" localSheetId="8" hidden="1">{"'Sheet1'!$L$16"}</definedName>
    <definedName name="____h7" localSheetId="9" hidden="1">{"'Sheet1'!$L$16"}</definedName>
    <definedName name="____h7" localSheetId="15" hidden="1">{"'Sheet1'!$L$16"}</definedName>
    <definedName name="____h7" hidden="1">{"'Sheet1'!$L$16"}</definedName>
    <definedName name="____h8" localSheetId="7" hidden="1">{"'Sheet1'!$L$16"}</definedName>
    <definedName name="____h8" localSheetId="8" hidden="1">{"'Sheet1'!$L$16"}</definedName>
    <definedName name="____h8" localSheetId="9" hidden="1">{"'Sheet1'!$L$16"}</definedName>
    <definedName name="____h8" localSheetId="15" hidden="1">{"'Sheet1'!$L$16"}</definedName>
    <definedName name="____h8" hidden="1">{"'Sheet1'!$L$16"}</definedName>
    <definedName name="____h9" localSheetId="7" hidden="1">{"'Sheet1'!$L$16"}</definedName>
    <definedName name="____h9" localSheetId="8" hidden="1">{"'Sheet1'!$L$16"}</definedName>
    <definedName name="____h9" localSheetId="9" hidden="1">{"'Sheet1'!$L$16"}</definedName>
    <definedName name="____h9" localSheetId="15" hidden="1">{"'Sheet1'!$L$16"}</definedName>
    <definedName name="____h9" hidden="1">{"'Sheet1'!$L$16"}</definedName>
    <definedName name="____HUY1" localSheetId="7" hidden="1">{"'Sheet1'!$L$16"}</definedName>
    <definedName name="____HUY1" localSheetId="8" hidden="1">{"'Sheet1'!$L$16"}</definedName>
    <definedName name="____HUY1" localSheetId="9" hidden="1">{"'Sheet1'!$L$16"}</definedName>
    <definedName name="____HUY1" localSheetId="15" hidden="1">{"'Sheet1'!$L$16"}</definedName>
    <definedName name="____HUY1" hidden="1">{"'Sheet1'!$L$16"}</definedName>
    <definedName name="____HUY2" localSheetId="7" hidden="1">{"'Sheet1'!$L$16"}</definedName>
    <definedName name="____HUY2" localSheetId="8" hidden="1">{"'Sheet1'!$L$16"}</definedName>
    <definedName name="____HUY2" localSheetId="9" hidden="1">{"'Sheet1'!$L$16"}</definedName>
    <definedName name="____HUY2" localSheetId="15" hidden="1">{"'Sheet1'!$L$16"}</definedName>
    <definedName name="____HUY2" hidden="1">{"'Sheet1'!$L$16"}</definedName>
    <definedName name="____Lan1" localSheetId="7" hidden="1">{"'Sheet1'!$L$16"}</definedName>
    <definedName name="____Lan1" localSheetId="8" hidden="1">{"'Sheet1'!$L$16"}</definedName>
    <definedName name="____Lan1" localSheetId="9" hidden="1">{"'Sheet1'!$L$16"}</definedName>
    <definedName name="____Lan1" localSheetId="15" hidden="1">{"'Sheet1'!$L$16"}</definedName>
    <definedName name="____Lan1" hidden="1">{"'Sheet1'!$L$16"}</definedName>
    <definedName name="____LAN3" localSheetId="7" hidden="1">{"'Sheet1'!$L$16"}</definedName>
    <definedName name="____LAN3" localSheetId="8" hidden="1">{"'Sheet1'!$L$16"}</definedName>
    <definedName name="____LAN3" localSheetId="9" hidden="1">{"'Sheet1'!$L$16"}</definedName>
    <definedName name="____LAN3" localSheetId="15" hidden="1">{"'Sheet1'!$L$16"}</definedName>
    <definedName name="____LAN3" hidden="1">{"'Sheet1'!$L$16"}</definedName>
    <definedName name="____lk2" localSheetId="7" hidden="1">{"'Sheet1'!$L$16"}</definedName>
    <definedName name="____lk2" localSheetId="8" hidden="1">{"'Sheet1'!$L$16"}</definedName>
    <definedName name="____lk2" localSheetId="9" hidden="1">{"'Sheet1'!$L$16"}</definedName>
    <definedName name="____lk2" localSheetId="15" hidden="1">{"'Sheet1'!$L$16"}</definedName>
    <definedName name="____lk2" hidden="1">{"'Sheet1'!$L$16"}</definedName>
    <definedName name="____NSO2" localSheetId="7" hidden="1">{"'Sheet1'!$L$16"}</definedName>
    <definedName name="____NSO2" localSheetId="8" hidden="1">{"'Sheet1'!$L$16"}</definedName>
    <definedName name="____NSO2" localSheetId="9" hidden="1">{"'Sheet1'!$L$16"}</definedName>
    <definedName name="____NSO2" localSheetId="15" hidden="1">{"'Sheet1'!$L$16"}</definedName>
    <definedName name="____NSO2" hidden="1">{"'Sheet1'!$L$16"}</definedName>
    <definedName name="____PA3" localSheetId="7" hidden="1">{"'Sheet1'!$L$16"}</definedName>
    <definedName name="____PA3" localSheetId="8" hidden="1">{"'Sheet1'!$L$16"}</definedName>
    <definedName name="____PA3" localSheetId="9" hidden="1">{"'Sheet1'!$L$16"}</definedName>
    <definedName name="____PA3" localSheetId="15" hidden="1">{"'Sheet1'!$L$16"}</definedName>
    <definedName name="____PA3" hidden="1">{"'Sheet1'!$L$16"}</definedName>
    <definedName name="____Pl2" localSheetId="7" hidden="1">{"'Sheet1'!$L$16"}</definedName>
    <definedName name="____Pl2" localSheetId="8" hidden="1">{"'Sheet1'!$L$16"}</definedName>
    <definedName name="____Pl2" localSheetId="9" hidden="1">{"'Sheet1'!$L$16"}</definedName>
    <definedName name="____Pl2" localSheetId="15" hidden="1">{"'Sheet1'!$L$16"}</definedName>
    <definedName name="____Pl2" hidden="1">{"'Sheet1'!$L$16"}</definedName>
    <definedName name="____tt3" localSheetId="7" hidden="1">{"'Sheet1'!$L$16"}</definedName>
    <definedName name="____tt3" localSheetId="8" hidden="1">{"'Sheet1'!$L$16"}</definedName>
    <definedName name="____tt3" localSheetId="9" hidden="1">{"'Sheet1'!$L$16"}</definedName>
    <definedName name="____tt3" localSheetId="15" hidden="1">{"'Sheet1'!$L$16"}</definedName>
    <definedName name="____tt3" hidden="1">{"'Sheet1'!$L$16"}</definedName>
    <definedName name="____TT31" localSheetId="7" hidden="1">{"'Sheet1'!$L$16"}</definedName>
    <definedName name="____TT31" localSheetId="8" hidden="1">{"'Sheet1'!$L$16"}</definedName>
    <definedName name="____TT31" localSheetId="9" hidden="1">{"'Sheet1'!$L$16"}</definedName>
    <definedName name="____TT31" localSheetId="15" hidden="1">{"'Sheet1'!$L$16"}</definedName>
    <definedName name="____TT31" hidden="1">{"'Sheet1'!$L$16"}</definedName>
    <definedName name="____Tru21" localSheetId="7" hidden="1">{"'Sheet1'!$L$16"}</definedName>
    <definedName name="____Tru21" localSheetId="8" hidden="1">{"'Sheet1'!$L$16"}</definedName>
    <definedName name="____Tru21" localSheetId="9" hidden="1">{"'Sheet1'!$L$16"}</definedName>
    <definedName name="____Tru21" localSheetId="15" hidden="1">{"'Sheet1'!$L$16"}</definedName>
    <definedName name="____Tru21" hidden="1">{"'Sheet1'!$L$16"}</definedName>
    <definedName name="____vl2" localSheetId="7" hidden="1">{"'Sheet1'!$L$16"}</definedName>
    <definedName name="____vl2" localSheetId="8" hidden="1">{"'Sheet1'!$L$16"}</definedName>
    <definedName name="____vl2" localSheetId="9" hidden="1">{"'Sheet1'!$L$16"}</definedName>
    <definedName name="____vl2" localSheetId="15" hidden="1">{"'Sheet1'!$L$16"}</definedName>
    <definedName name="____vl2" hidden="1">{"'Sheet1'!$L$16"}</definedName>
    <definedName name="____VM2" localSheetId="7" hidden="1">{"'Sheet1'!$L$16"}</definedName>
    <definedName name="____VM2" localSheetId="8" hidden="1">{"'Sheet1'!$L$16"}</definedName>
    <definedName name="____VM2" localSheetId="9" hidden="1">{"'Sheet1'!$L$16"}</definedName>
    <definedName name="____VM2" localSheetId="15" hidden="1">{"'Sheet1'!$L$16"}</definedName>
    <definedName name="____VM2" hidden="1">{"'Sheet1'!$L$16"}</definedName>
    <definedName name="___a1" localSheetId="7" hidden="1">{"'Sheet1'!$L$16"}</definedName>
    <definedName name="___a1" localSheetId="8" hidden="1">{"'Sheet1'!$L$16"}</definedName>
    <definedName name="___a1" localSheetId="9" hidden="1">{"'Sheet1'!$L$16"}</definedName>
    <definedName name="___a1" localSheetId="15" hidden="1">{"'Sheet1'!$L$16"}</definedName>
    <definedName name="___a1" hidden="1">{"'Sheet1'!$L$16"}</definedName>
    <definedName name="___ban2" localSheetId="7" hidden="1">{"'Sheet1'!$L$16"}</definedName>
    <definedName name="___ban2" localSheetId="8" hidden="1">{"'Sheet1'!$L$16"}</definedName>
    <definedName name="___ban2" localSheetId="9" hidden="1">{"'Sheet1'!$L$16"}</definedName>
    <definedName name="___ban2" localSheetId="15" hidden="1">{"'Sheet1'!$L$16"}</definedName>
    <definedName name="___ban2" hidden="1">{"'Sheet1'!$L$16"}</definedName>
    <definedName name="___cep1" localSheetId="7" hidden="1">{"'Sheet1'!$L$16"}</definedName>
    <definedName name="___cep1" localSheetId="8" hidden="1">{"'Sheet1'!$L$16"}</definedName>
    <definedName name="___cep1" localSheetId="9" hidden="1">{"'Sheet1'!$L$16"}</definedName>
    <definedName name="___cep1" localSheetId="15" hidden="1">{"'Sheet1'!$L$16"}</definedName>
    <definedName name="___cep1" hidden="1">{"'Sheet1'!$L$16"}</definedName>
    <definedName name="___Coc39" localSheetId="7" hidden="1">{"'Sheet1'!$L$16"}</definedName>
    <definedName name="___Coc39" localSheetId="8" hidden="1">{"'Sheet1'!$L$16"}</definedName>
    <definedName name="___Coc39" localSheetId="9" hidden="1">{"'Sheet1'!$L$16"}</definedName>
    <definedName name="___Coc39" localSheetId="15" hidden="1">{"'Sheet1'!$L$16"}</definedName>
    <definedName name="___Coc39" hidden="1">{"'Sheet1'!$L$16"}</definedName>
    <definedName name="___Goi8" localSheetId="7" hidden="1">{"'Sheet1'!$L$16"}</definedName>
    <definedName name="___Goi8" localSheetId="8" hidden="1">{"'Sheet1'!$L$16"}</definedName>
    <definedName name="___Goi8" localSheetId="9" hidden="1">{"'Sheet1'!$L$16"}</definedName>
    <definedName name="___Goi8" localSheetId="15" hidden="1">{"'Sheet1'!$L$16"}</definedName>
    <definedName name="___Goi8" hidden="1">{"'Sheet1'!$L$16"}</definedName>
    <definedName name="___h1" localSheetId="7" hidden="1">{"'Sheet1'!$L$16"}</definedName>
    <definedName name="___h1" localSheetId="8" hidden="1">{"'Sheet1'!$L$16"}</definedName>
    <definedName name="___h1" localSheetId="9" hidden="1">{"'Sheet1'!$L$16"}</definedName>
    <definedName name="___h1" localSheetId="15" hidden="1">{"'Sheet1'!$L$16"}</definedName>
    <definedName name="___h1" hidden="1">{"'Sheet1'!$L$16"}</definedName>
    <definedName name="___h10" localSheetId="7" hidden="1">{#N/A,#N/A,FALSE,"Chi tiÆt"}</definedName>
    <definedName name="___h10" localSheetId="8" hidden="1">{#N/A,#N/A,FALSE,"Chi tiÆt"}</definedName>
    <definedName name="___h10" localSheetId="9" hidden="1">{#N/A,#N/A,FALSE,"Chi tiÆt"}</definedName>
    <definedName name="___h10" localSheetId="15" hidden="1">{#N/A,#N/A,FALSE,"Chi tiÆt"}</definedName>
    <definedName name="___h10" hidden="1">{#N/A,#N/A,FALSE,"Chi tiÆt"}</definedName>
    <definedName name="___h2" localSheetId="7" hidden="1">{"'Sheet1'!$L$16"}</definedName>
    <definedName name="___h2" localSheetId="8" hidden="1">{"'Sheet1'!$L$16"}</definedName>
    <definedName name="___h2" localSheetId="9" hidden="1">{"'Sheet1'!$L$16"}</definedName>
    <definedName name="___h2" localSheetId="15" hidden="1">{"'Sheet1'!$L$16"}</definedName>
    <definedName name="___h2" hidden="1">{"'Sheet1'!$L$16"}</definedName>
    <definedName name="___h3" localSheetId="7" hidden="1">{"'Sheet1'!$L$16"}</definedName>
    <definedName name="___h3" localSheetId="8" hidden="1">{"'Sheet1'!$L$16"}</definedName>
    <definedName name="___h3" localSheetId="9" hidden="1">{"'Sheet1'!$L$16"}</definedName>
    <definedName name="___h3" localSheetId="15" hidden="1">{"'Sheet1'!$L$16"}</definedName>
    <definedName name="___h3" hidden="1">{"'Sheet1'!$L$16"}</definedName>
    <definedName name="___h5" localSheetId="7" hidden="1">{"'Sheet1'!$L$16"}</definedName>
    <definedName name="___h5" localSheetId="8" hidden="1">{"'Sheet1'!$L$16"}</definedName>
    <definedName name="___h5" localSheetId="9" hidden="1">{"'Sheet1'!$L$16"}</definedName>
    <definedName name="___h5" localSheetId="15" hidden="1">{"'Sheet1'!$L$16"}</definedName>
    <definedName name="___h5" hidden="1">{"'Sheet1'!$L$16"}</definedName>
    <definedName name="___h6" localSheetId="7" hidden="1">{"'Sheet1'!$L$16"}</definedName>
    <definedName name="___h6" localSheetId="8" hidden="1">{"'Sheet1'!$L$16"}</definedName>
    <definedName name="___h6" localSheetId="9" hidden="1">{"'Sheet1'!$L$16"}</definedName>
    <definedName name="___h6" localSheetId="15" hidden="1">{"'Sheet1'!$L$16"}</definedName>
    <definedName name="___h6" hidden="1">{"'Sheet1'!$L$16"}</definedName>
    <definedName name="___h7" localSheetId="7" hidden="1">{"'Sheet1'!$L$16"}</definedName>
    <definedName name="___h7" localSheetId="8" hidden="1">{"'Sheet1'!$L$16"}</definedName>
    <definedName name="___h7" localSheetId="9" hidden="1">{"'Sheet1'!$L$16"}</definedName>
    <definedName name="___h7" localSheetId="15" hidden="1">{"'Sheet1'!$L$16"}</definedName>
    <definedName name="___h7" hidden="1">{"'Sheet1'!$L$16"}</definedName>
    <definedName name="___h8" localSheetId="7" hidden="1">{"'Sheet1'!$L$16"}</definedName>
    <definedName name="___h8" localSheetId="8" hidden="1">{"'Sheet1'!$L$16"}</definedName>
    <definedName name="___h8" localSheetId="9" hidden="1">{"'Sheet1'!$L$16"}</definedName>
    <definedName name="___h8" localSheetId="15" hidden="1">{"'Sheet1'!$L$16"}</definedName>
    <definedName name="___h8" hidden="1">{"'Sheet1'!$L$16"}</definedName>
    <definedName name="___h9" localSheetId="7" hidden="1">{"'Sheet1'!$L$16"}</definedName>
    <definedName name="___h9" localSheetId="8" hidden="1">{"'Sheet1'!$L$16"}</definedName>
    <definedName name="___h9" localSheetId="9" hidden="1">{"'Sheet1'!$L$16"}</definedName>
    <definedName name="___h9" localSheetId="15" hidden="1">{"'Sheet1'!$L$16"}</definedName>
    <definedName name="___h9" hidden="1">{"'Sheet1'!$L$16"}</definedName>
    <definedName name="___HUY1" localSheetId="7" hidden="1">{"'Sheet1'!$L$16"}</definedName>
    <definedName name="___HUY1" localSheetId="8" hidden="1">{"'Sheet1'!$L$16"}</definedName>
    <definedName name="___HUY1" localSheetId="9" hidden="1">{"'Sheet1'!$L$16"}</definedName>
    <definedName name="___HUY1" localSheetId="15" hidden="1">{"'Sheet1'!$L$16"}</definedName>
    <definedName name="___HUY1" hidden="1">{"'Sheet1'!$L$16"}</definedName>
    <definedName name="___HUY2" localSheetId="7" hidden="1">{"'Sheet1'!$L$16"}</definedName>
    <definedName name="___HUY2" localSheetId="8" hidden="1">{"'Sheet1'!$L$16"}</definedName>
    <definedName name="___HUY2" localSheetId="9" hidden="1">{"'Sheet1'!$L$16"}</definedName>
    <definedName name="___HUY2" localSheetId="15" hidden="1">{"'Sheet1'!$L$16"}</definedName>
    <definedName name="___HUY2" hidden="1">{"'Sheet1'!$L$16"}</definedName>
    <definedName name="___Lan1" localSheetId="7" hidden="1">{"'Sheet1'!$L$16"}</definedName>
    <definedName name="___Lan1" localSheetId="8" hidden="1">{"'Sheet1'!$L$16"}</definedName>
    <definedName name="___Lan1" localSheetId="9" hidden="1">{"'Sheet1'!$L$16"}</definedName>
    <definedName name="___Lan1" localSheetId="15" hidden="1">{"'Sheet1'!$L$16"}</definedName>
    <definedName name="___Lan1" hidden="1">{"'Sheet1'!$L$16"}</definedName>
    <definedName name="___LAN3" localSheetId="7" hidden="1">{"'Sheet1'!$L$16"}</definedName>
    <definedName name="___LAN3" localSheetId="8" hidden="1">{"'Sheet1'!$L$16"}</definedName>
    <definedName name="___LAN3" localSheetId="9" hidden="1">{"'Sheet1'!$L$16"}</definedName>
    <definedName name="___LAN3" localSheetId="15" hidden="1">{"'Sheet1'!$L$16"}</definedName>
    <definedName name="___LAN3" hidden="1">{"'Sheet1'!$L$16"}</definedName>
    <definedName name="___lk2" localSheetId="7" hidden="1">{"'Sheet1'!$L$16"}</definedName>
    <definedName name="___lk2" localSheetId="8" hidden="1">{"'Sheet1'!$L$16"}</definedName>
    <definedName name="___lk2" localSheetId="9" hidden="1">{"'Sheet1'!$L$16"}</definedName>
    <definedName name="___lk2" localSheetId="15" hidden="1">{"'Sheet1'!$L$16"}</definedName>
    <definedName name="___lk2" hidden="1">{"'Sheet1'!$L$16"}</definedName>
    <definedName name="___NSO2" localSheetId="7" hidden="1">{"'Sheet1'!$L$16"}</definedName>
    <definedName name="___NSO2" localSheetId="8" hidden="1">{"'Sheet1'!$L$16"}</definedName>
    <definedName name="___NSO2" localSheetId="9" hidden="1">{"'Sheet1'!$L$16"}</definedName>
    <definedName name="___NSO2" localSheetId="15" hidden="1">{"'Sheet1'!$L$16"}</definedName>
    <definedName name="___NSO2" hidden="1">{"'Sheet1'!$L$16"}</definedName>
    <definedName name="___PA3" localSheetId="7" hidden="1">{"'Sheet1'!$L$16"}</definedName>
    <definedName name="___PA3" localSheetId="8" hidden="1">{"'Sheet1'!$L$16"}</definedName>
    <definedName name="___PA3" localSheetId="9" hidden="1">{"'Sheet1'!$L$16"}</definedName>
    <definedName name="___PA3" localSheetId="15" hidden="1">{"'Sheet1'!$L$16"}</definedName>
    <definedName name="___PA3" hidden="1">{"'Sheet1'!$L$16"}</definedName>
    <definedName name="___Pl2" localSheetId="7" hidden="1">{"'Sheet1'!$L$16"}</definedName>
    <definedName name="___Pl2" localSheetId="8" hidden="1">{"'Sheet1'!$L$16"}</definedName>
    <definedName name="___Pl2" localSheetId="9" hidden="1">{"'Sheet1'!$L$16"}</definedName>
    <definedName name="___Pl2" localSheetId="15" hidden="1">{"'Sheet1'!$L$16"}</definedName>
    <definedName name="___Pl2" hidden="1">{"'Sheet1'!$L$16"}</definedName>
    <definedName name="___tt3" localSheetId="7" hidden="1">{"'Sheet1'!$L$16"}</definedName>
    <definedName name="___tt3" localSheetId="8" hidden="1">{"'Sheet1'!$L$16"}</definedName>
    <definedName name="___tt3" localSheetId="9" hidden="1">{"'Sheet1'!$L$16"}</definedName>
    <definedName name="___tt3" localSheetId="15" hidden="1">{"'Sheet1'!$L$16"}</definedName>
    <definedName name="___tt3" hidden="1">{"'Sheet1'!$L$16"}</definedName>
    <definedName name="___TT31" localSheetId="7" hidden="1">{"'Sheet1'!$L$16"}</definedName>
    <definedName name="___TT31" localSheetId="8" hidden="1">{"'Sheet1'!$L$16"}</definedName>
    <definedName name="___TT31" localSheetId="9" hidden="1">{"'Sheet1'!$L$16"}</definedName>
    <definedName name="___TT31" localSheetId="15" hidden="1">{"'Sheet1'!$L$16"}</definedName>
    <definedName name="___TT31" hidden="1">{"'Sheet1'!$L$16"}</definedName>
    <definedName name="___Tru21" localSheetId="7" hidden="1">{"'Sheet1'!$L$16"}</definedName>
    <definedName name="___Tru21" localSheetId="8" hidden="1">{"'Sheet1'!$L$16"}</definedName>
    <definedName name="___Tru21" localSheetId="9" hidden="1">{"'Sheet1'!$L$16"}</definedName>
    <definedName name="___Tru21" localSheetId="15" hidden="1">{"'Sheet1'!$L$16"}</definedName>
    <definedName name="___Tru21" hidden="1">{"'Sheet1'!$L$16"}</definedName>
    <definedName name="___vl2" localSheetId="7" hidden="1">{"'Sheet1'!$L$16"}</definedName>
    <definedName name="___vl2" localSheetId="8" hidden="1">{"'Sheet1'!$L$16"}</definedName>
    <definedName name="___vl2" localSheetId="9" hidden="1">{"'Sheet1'!$L$16"}</definedName>
    <definedName name="___vl2" localSheetId="15" hidden="1">{"'Sheet1'!$L$16"}</definedName>
    <definedName name="___vl2" hidden="1">{"'Sheet1'!$L$16"}</definedName>
    <definedName name="___VM2" localSheetId="7" hidden="1">{"'Sheet1'!$L$16"}</definedName>
    <definedName name="___VM2" localSheetId="8" hidden="1">{"'Sheet1'!$L$16"}</definedName>
    <definedName name="___VM2" localSheetId="9" hidden="1">{"'Sheet1'!$L$16"}</definedName>
    <definedName name="___VM2" localSheetId="15" hidden="1">{"'Sheet1'!$L$16"}</definedName>
    <definedName name="___VM2" hidden="1">{"'Sheet1'!$L$16"}</definedName>
    <definedName name="__a1" localSheetId="7" hidden="1">{"'Sheet1'!$L$16"}</definedName>
    <definedName name="__a1" localSheetId="8" hidden="1">{"'Sheet1'!$L$16"}</definedName>
    <definedName name="__a1" localSheetId="9" hidden="1">{"'Sheet1'!$L$16"}</definedName>
    <definedName name="__a1" localSheetId="15" hidden="1">{"'Sheet1'!$L$16"}</definedName>
    <definedName name="__a1" hidden="1">{"'Sheet1'!$L$16"}</definedName>
    <definedName name="__ban2" localSheetId="7" hidden="1">{"'Sheet1'!$L$16"}</definedName>
    <definedName name="__ban2" localSheetId="8" hidden="1">{"'Sheet1'!$L$16"}</definedName>
    <definedName name="__ban2" localSheetId="9" hidden="1">{"'Sheet1'!$L$16"}</definedName>
    <definedName name="__ban2" localSheetId="15" hidden="1">{"'Sheet1'!$L$16"}</definedName>
    <definedName name="__ban2" hidden="1">{"'Sheet1'!$L$16"}</definedName>
    <definedName name="__cep1" localSheetId="7" hidden="1">{"'Sheet1'!$L$16"}</definedName>
    <definedName name="__cep1" localSheetId="8" hidden="1">{"'Sheet1'!$L$16"}</definedName>
    <definedName name="__cep1" localSheetId="9" hidden="1">{"'Sheet1'!$L$16"}</definedName>
    <definedName name="__cep1" localSheetId="15" hidden="1">{"'Sheet1'!$L$16"}</definedName>
    <definedName name="__cep1" hidden="1">{"'Sheet1'!$L$16"}</definedName>
    <definedName name="__Coc39" localSheetId="7" hidden="1">{"'Sheet1'!$L$16"}</definedName>
    <definedName name="__Coc39" localSheetId="8" hidden="1">{"'Sheet1'!$L$16"}</definedName>
    <definedName name="__Coc39" localSheetId="9" hidden="1">{"'Sheet1'!$L$16"}</definedName>
    <definedName name="__Coc39" localSheetId="15" hidden="1">{"'Sheet1'!$L$16"}</definedName>
    <definedName name="__Coc39" hidden="1">{"'Sheet1'!$L$16"}</definedName>
    <definedName name="__Goi8" localSheetId="7" hidden="1">{"'Sheet1'!$L$16"}</definedName>
    <definedName name="__Goi8" localSheetId="8" hidden="1">{"'Sheet1'!$L$16"}</definedName>
    <definedName name="__Goi8" localSheetId="9" hidden="1">{"'Sheet1'!$L$16"}</definedName>
    <definedName name="__Goi8" localSheetId="15" hidden="1">{"'Sheet1'!$L$16"}</definedName>
    <definedName name="__Goi8" hidden="1">{"'Sheet1'!$L$16"}</definedName>
    <definedName name="__h1" localSheetId="7" hidden="1">{"'Sheet1'!$L$16"}</definedName>
    <definedName name="__h1" localSheetId="8" hidden="1">{"'Sheet1'!$L$16"}</definedName>
    <definedName name="__h1" localSheetId="9" hidden="1">{"'Sheet1'!$L$16"}</definedName>
    <definedName name="__h1" localSheetId="15" hidden="1">{"'Sheet1'!$L$16"}</definedName>
    <definedName name="__h1" hidden="1">{"'Sheet1'!$L$16"}</definedName>
    <definedName name="__h10" localSheetId="7" hidden="1">{#N/A,#N/A,FALSE,"Chi tiÆt"}</definedName>
    <definedName name="__h10" localSheetId="8" hidden="1">{#N/A,#N/A,FALSE,"Chi tiÆt"}</definedName>
    <definedName name="__h10" localSheetId="9" hidden="1">{#N/A,#N/A,FALSE,"Chi tiÆt"}</definedName>
    <definedName name="__h10" localSheetId="15" hidden="1">{#N/A,#N/A,FALSE,"Chi tiÆt"}</definedName>
    <definedName name="__h10" hidden="1">{#N/A,#N/A,FALSE,"Chi tiÆt"}</definedName>
    <definedName name="__h2" localSheetId="7" hidden="1">{"'Sheet1'!$L$16"}</definedName>
    <definedName name="__h2" localSheetId="8" hidden="1">{"'Sheet1'!$L$16"}</definedName>
    <definedName name="__h2" localSheetId="9" hidden="1">{"'Sheet1'!$L$16"}</definedName>
    <definedName name="__h2" localSheetId="15" hidden="1">{"'Sheet1'!$L$16"}</definedName>
    <definedName name="__h2" hidden="1">{"'Sheet1'!$L$16"}</definedName>
    <definedName name="__h3" localSheetId="7" hidden="1">{"'Sheet1'!$L$16"}</definedName>
    <definedName name="__h3" localSheetId="8" hidden="1">{"'Sheet1'!$L$16"}</definedName>
    <definedName name="__h3" localSheetId="9" hidden="1">{"'Sheet1'!$L$16"}</definedName>
    <definedName name="__h3" localSheetId="15" hidden="1">{"'Sheet1'!$L$16"}</definedName>
    <definedName name="__h3" hidden="1">{"'Sheet1'!$L$16"}</definedName>
    <definedName name="__h5" localSheetId="7" hidden="1">{"'Sheet1'!$L$16"}</definedName>
    <definedName name="__h5" localSheetId="8" hidden="1">{"'Sheet1'!$L$16"}</definedName>
    <definedName name="__h5" localSheetId="9" hidden="1">{"'Sheet1'!$L$16"}</definedName>
    <definedName name="__h5" localSheetId="15" hidden="1">{"'Sheet1'!$L$16"}</definedName>
    <definedName name="__h5" hidden="1">{"'Sheet1'!$L$16"}</definedName>
    <definedName name="__h6" localSheetId="7" hidden="1">{"'Sheet1'!$L$16"}</definedName>
    <definedName name="__h6" localSheetId="8" hidden="1">{"'Sheet1'!$L$16"}</definedName>
    <definedName name="__h6" localSheetId="9" hidden="1">{"'Sheet1'!$L$16"}</definedName>
    <definedName name="__h6" localSheetId="15" hidden="1">{"'Sheet1'!$L$16"}</definedName>
    <definedName name="__h6" hidden="1">{"'Sheet1'!$L$16"}</definedName>
    <definedName name="__h7" localSheetId="7" hidden="1">{"'Sheet1'!$L$16"}</definedName>
    <definedName name="__h7" localSheetId="8" hidden="1">{"'Sheet1'!$L$16"}</definedName>
    <definedName name="__h7" localSheetId="9" hidden="1">{"'Sheet1'!$L$16"}</definedName>
    <definedName name="__h7" localSheetId="15" hidden="1">{"'Sheet1'!$L$16"}</definedName>
    <definedName name="__h7" hidden="1">{"'Sheet1'!$L$16"}</definedName>
    <definedName name="__h8" localSheetId="7" hidden="1">{"'Sheet1'!$L$16"}</definedName>
    <definedName name="__h8" localSheetId="8" hidden="1">{"'Sheet1'!$L$16"}</definedName>
    <definedName name="__h8" localSheetId="9" hidden="1">{"'Sheet1'!$L$16"}</definedName>
    <definedName name="__h8" localSheetId="15" hidden="1">{"'Sheet1'!$L$16"}</definedName>
    <definedName name="__h8" hidden="1">{"'Sheet1'!$L$16"}</definedName>
    <definedName name="__h9" localSheetId="7" hidden="1">{"'Sheet1'!$L$16"}</definedName>
    <definedName name="__h9" localSheetId="8" hidden="1">{"'Sheet1'!$L$16"}</definedName>
    <definedName name="__h9" localSheetId="9" hidden="1">{"'Sheet1'!$L$16"}</definedName>
    <definedName name="__h9" localSheetId="15" hidden="1">{"'Sheet1'!$L$16"}</definedName>
    <definedName name="__h9" hidden="1">{"'Sheet1'!$L$16"}</definedName>
    <definedName name="__HUY1" localSheetId="7" hidden="1">{"'Sheet1'!$L$16"}</definedName>
    <definedName name="__HUY1" localSheetId="8" hidden="1">{"'Sheet1'!$L$16"}</definedName>
    <definedName name="__HUY1" localSheetId="9" hidden="1">{"'Sheet1'!$L$16"}</definedName>
    <definedName name="__HUY1" localSheetId="15" hidden="1">{"'Sheet1'!$L$16"}</definedName>
    <definedName name="__HUY1" hidden="1">{"'Sheet1'!$L$16"}</definedName>
    <definedName name="__HUY2" localSheetId="7" hidden="1">{"'Sheet1'!$L$16"}</definedName>
    <definedName name="__HUY2" localSheetId="8" hidden="1">{"'Sheet1'!$L$16"}</definedName>
    <definedName name="__HUY2" localSheetId="9" hidden="1">{"'Sheet1'!$L$16"}</definedName>
    <definedName name="__HUY2" localSheetId="15" hidden="1">{"'Sheet1'!$L$16"}</definedName>
    <definedName name="__HUY2" hidden="1">{"'Sheet1'!$L$16"}</definedName>
    <definedName name="__Lan1" localSheetId="7" hidden="1">{"'Sheet1'!$L$16"}</definedName>
    <definedName name="__Lan1" localSheetId="8" hidden="1">{"'Sheet1'!$L$16"}</definedName>
    <definedName name="__Lan1" localSheetId="9" hidden="1">{"'Sheet1'!$L$16"}</definedName>
    <definedName name="__Lan1" localSheetId="15" hidden="1">{"'Sheet1'!$L$16"}</definedName>
    <definedName name="__Lan1" hidden="1">{"'Sheet1'!$L$16"}</definedName>
    <definedName name="__LAN3" localSheetId="7" hidden="1">{"'Sheet1'!$L$16"}</definedName>
    <definedName name="__LAN3" localSheetId="8" hidden="1">{"'Sheet1'!$L$16"}</definedName>
    <definedName name="__LAN3" localSheetId="9" hidden="1">{"'Sheet1'!$L$16"}</definedName>
    <definedName name="__LAN3" localSheetId="15" hidden="1">{"'Sheet1'!$L$16"}</definedName>
    <definedName name="__LAN3" hidden="1">{"'Sheet1'!$L$16"}</definedName>
    <definedName name="__lk2" localSheetId="7" hidden="1">{"'Sheet1'!$L$16"}</definedName>
    <definedName name="__lk2" localSheetId="8" hidden="1">{"'Sheet1'!$L$16"}</definedName>
    <definedName name="__lk2" localSheetId="9" hidden="1">{"'Sheet1'!$L$16"}</definedName>
    <definedName name="__lk2" localSheetId="15" hidden="1">{"'Sheet1'!$L$16"}</definedName>
    <definedName name="__lk2" hidden="1">{"'Sheet1'!$L$16"}</definedName>
    <definedName name="__NSO2" localSheetId="7" hidden="1">{"'Sheet1'!$L$16"}</definedName>
    <definedName name="__NSO2" localSheetId="8" hidden="1">{"'Sheet1'!$L$16"}</definedName>
    <definedName name="__NSO2" localSheetId="9" hidden="1">{"'Sheet1'!$L$16"}</definedName>
    <definedName name="__NSO2" localSheetId="15" hidden="1">{"'Sheet1'!$L$16"}</definedName>
    <definedName name="__NSO2" hidden="1">{"'Sheet1'!$L$16"}</definedName>
    <definedName name="__PA3" localSheetId="7" hidden="1">{"'Sheet1'!$L$16"}</definedName>
    <definedName name="__PA3" localSheetId="8" hidden="1">{"'Sheet1'!$L$16"}</definedName>
    <definedName name="__PA3" localSheetId="9" hidden="1">{"'Sheet1'!$L$16"}</definedName>
    <definedName name="__PA3" localSheetId="15" hidden="1">{"'Sheet1'!$L$16"}</definedName>
    <definedName name="__PA3" hidden="1">{"'Sheet1'!$L$16"}</definedName>
    <definedName name="__Pl2" localSheetId="7" hidden="1">{"'Sheet1'!$L$16"}</definedName>
    <definedName name="__Pl2" localSheetId="8" hidden="1">{"'Sheet1'!$L$16"}</definedName>
    <definedName name="__Pl2" localSheetId="9" hidden="1">{"'Sheet1'!$L$16"}</definedName>
    <definedName name="__Pl2" localSheetId="15" hidden="1">{"'Sheet1'!$L$16"}</definedName>
    <definedName name="__Pl2" hidden="1">{"'Sheet1'!$L$16"}</definedName>
    <definedName name="__tt3" localSheetId="7" hidden="1">{"'Sheet1'!$L$16"}</definedName>
    <definedName name="__tt3" localSheetId="8" hidden="1">{"'Sheet1'!$L$16"}</definedName>
    <definedName name="__tt3" localSheetId="9" hidden="1">{"'Sheet1'!$L$16"}</definedName>
    <definedName name="__tt3" localSheetId="15" hidden="1">{"'Sheet1'!$L$16"}</definedName>
    <definedName name="__tt3" hidden="1">{"'Sheet1'!$L$16"}</definedName>
    <definedName name="__TT31" localSheetId="7" hidden="1">{"'Sheet1'!$L$16"}</definedName>
    <definedName name="__TT31" localSheetId="8" hidden="1">{"'Sheet1'!$L$16"}</definedName>
    <definedName name="__TT31" localSheetId="9" hidden="1">{"'Sheet1'!$L$16"}</definedName>
    <definedName name="__TT31" localSheetId="15" hidden="1">{"'Sheet1'!$L$16"}</definedName>
    <definedName name="__TT31" hidden="1">{"'Sheet1'!$L$16"}</definedName>
    <definedName name="__Tru21" localSheetId="7" hidden="1">{"'Sheet1'!$L$16"}</definedName>
    <definedName name="__Tru21" localSheetId="8" hidden="1">{"'Sheet1'!$L$16"}</definedName>
    <definedName name="__Tru21" localSheetId="9" hidden="1">{"'Sheet1'!$L$16"}</definedName>
    <definedName name="__Tru21" localSheetId="15" hidden="1">{"'Sheet1'!$L$16"}</definedName>
    <definedName name="__Tru21" hidden="1">{"'Sheet1'!$L$16"}</definedName>
    <definedName name="__vl2" localSheetId="7" hidden="1">{"'Sheet1'!$L$16"}</definedName>
    <definedName name="__vl2" localSheetId="8" hidden="1">{"'Sheet1'!$L$16"}</definedName>
    <definedName name="__vl2" localSheetId="9" hidden="1">{"'Sheet1'!$L$16"}</definedName>
    <definedName name="__vl2" localSheetId="15" hidden="1">{"'Sheet1'!$L$16"}</definedName>
    <definedName name="__vl2" hidden="1">{"'Sheet1'!$L$16"}</definedName>
    <definedName name="__VM2" localSheetId="7" hidden="1">{"'Sheet1'!$L$16"}</definedName>
    <definedName name="__VM2" localSheetId="8" hidden="1">{"'Sheet1'!$L$16"}</definedName>
    <definedName name="__VM2" localSheetId="9" hidden="1">{"'Sheet1'!$L$16"}</definedName>
    <definedName name="__VM2" localSheetId="15" hidden="1">{"'Sheet1'!$L$16"}</definedName>
    <definedName name="__VM2" hidden="1">{"'Sheet1'!$L$16"}</definedName>
    <definedName name="_ban2" localSheetId="7" hidden="1">{"'Sheet1'!$L$16"}</definedName>
    <definedName name="_ban2" localSheetId="8" hidden="1">{"'Sheet1'!$L$16"}</definedName>
    <definedName name="_ban2" localSheetId="9" hidden="1">{"'Sheet1'!$L$16"}</definedName>
    <definedName name="_ban2" localSheetId="15" hidden="1">{"'Sheet1'!$L$16"}</definedName>
    <definedName name="_ban2" hidden="1">{"'Sheet1'!$L$16"}</definedName>
    <definedName name="_cep1" localSheetId="7" hidden="1">{"'Sheet1'!$L$16"}</definedName>
    <definedName name="_cep1" localSheetId="8" hidden="1">{"'Sheet1'!$L$16"}</definedName>
    <definedName name="_cep1" localSheetId="9" hidden="1">{"'Sheet1'!$L$16"}</definedName>
    <definedName name="_cep1" localSheetId="15" hidden="1">{"'Sheet1'!$L$16"}</definedName>
    <definedName name="_cep1" hidden="1">{"'Sheet1'!$L$16"}</definedName>
    <definedName name="_Coc39" localSheetId="7" hidden="1">{"'Sheet1'!$L$16"}</definedName>
    <definedName name="_Coc39" localSheetId="8" hidden="1">{"'Sheet1'!$L$16"}</definedName>
    <definedName name="_Coc39" localSheetId="9" hidden="1">{"'Sheet1'!$L$16"}</definedName>
    <definedName name="_Coc39" localSheetId="15" hidden="1">{"'Sheet1'!$L$16"}</definedName>
    <definedName name="_Coc39" hidden="1">{"'Sheet1'!$L$16"}</definedName>
    <definedName name="_xlnm._FilterDatabase" localSheetId="7" hidden="1">'Bieu 51 '!$A$13:$AF$169</definedName>
    <definedName name="_xlnm._FilterDatabase" localSheetId="5" hidden="1">'Bieu 51(2020)'!$A$12:$AF$163</definedName>
    <definedName name="_xlnm._FilterDatabase" localSheetId="9" hidden="1">'Bieu 53 '!$A$9:$BA$201</definedName>
    <definedName name="_Goi8" localSheetId="7" hidden="1">{"'Sheet1'!$L$16"}</definedName>
    <definedName name="_Goi8" localSheetId="8" hidden="1">{"'Sheet1'!$L$16"}</definedName>
    <definedName name="_Goi8" localSheetId="9" hidden="1">{"'Sheet1'!$L$16"}</definedName>
    <definedName name="_Goi8" localSheetId="15" hidden="1">{"'Sheet1'!$L$16"}</definedName>
    <definedName name="_Goi8" hidden="1">{"'Sheet1'!$L$16"}</definedName>
    <definedName name="_h1" localSheetId="7" hidden="1">{"'Sheet1'!$L$16"}</definedName>
    <definedName name="_h1" localSheetId="8" hidden="1">{"'Sheet1'!$L$16"}</definedName>
    <definedName name="_h1" localSheetId="9" hidden="1">{"'Sheet1'!$L$16"}</definedName>
    <definedName name="_h1" localSheetId="15" hidden="1">{"'Sheet1'!$L$16"}</definedName>
    <definedName name="_h1" hidden="1">{"'Sheet1'!$L$16"}</definedName>
    <definedName name="_h10" localSheetId="7" hidden="1">{#N/A,#N/A,FALSE,"Chi tiÆt"}</definedName>
    <definedName name="_h10" localSheetId="8" hidden="1">{#N/A,#N/A,FALSE,"Chi tiÆt"}</definedName>
    <definedName name="_h10" localSheetId="9" hidden="1">{#N/A,#N/A,FALSE,"Chi tiÆt"}</definedName>
    <definedName name="_h10" localSheetId="15" hidden="1">{#N/A,#N/A,FALSE,"Chi tiÆt"}</definedName>
    <definedName name="_h10" hidden="1">{#N/A,#N/A,FALSE,"Chi tiÆt"}</definedName>
    <definedName name="_h2" localSheetId="7" hidden="1">{"'Sheet1'!$L$16"}</definedName>
    <definedName name="_h2" localSheetId="8" hidden="1">{"'Sheet1'!$L$16"}</definedName>
    <definedName name="_h2" localSheetId="9" hidden="1">{"'Sheet1'!$L$16"}</definedName>
    <definedName name="_h2" localSheetId="15" hidden="1">{"'Sheet1'!$L$16"}</definedName>
    <definedName name="_h2" hidden="1">{"'Sheet1'!$L$16"}</definedName>
    <definedName name="_h3" localSheetId="7" hidden="1">{"'Sheet1'!$L$16"}</definedName>
    <definedName name="_h3" localSheetId="8" hidden="1">{"'Sheet1'!$L$16"}</definedName>
    <definedName name="_h3" localSheetId="9" hidden="1">{"'Sheet1'!$L$16"}</definedName>
    <definedName name="_h3" localSheetId="15" hidden="1">{"'Sheet1'!$L$16"}</definedName>
    <definedName name="_h3" hidden="1">{"'Sheet1'!$L$16"}</definedName>
    <definedName name="_h5" localSheetId="7" hidden="1">{"'Sheet1'!$L$16"}</definedName>
    <definedName name="_h5" localSheetId="8" hidden="1">{"'Sheet1'!$L$16"}</definedName>
    <definedName name="_h5" localSheetId="9" hidden="1">{"'Sheet1'!$L$16"}</definedName>
    <definedName name="_h5" localSheetId="15" hidden="1">{"'Sheet1'!$L$16"}</definedName>
    <definedName name="_h5" hidden="1">{"'Sheet1'!$L$16"}</definedName>
    <definedName name="_h6" localSheetId="7" hidden="1">{"'Sheet1'!$L$16"}</definedName>
    <definedName name="_h6" localSheetId="8" hidden="1">{"'Sheet1'!$L$16"}</definedName>
    <definedName name="_h6" localSheetId="9" hidden="1">{"'Sheet1'!$L$16"}</definedName>
    <definedName name="_h6" localSheetId="15" hidden="1">{"'Sheet1'!$L$16"}</definedName>
    <definedName name="_h6" hidden="1">{"'Sheet1'!$L$16"}</definedName>
    <definedName name="_h7" localSheetId="7" hidden="1">{"'Sheet1'!$L$16"}</definedName>
    <definedName name="_h7" localSheetId="8" hidden="1">{"'Sheet1'!$L$16"}</definedName>
    <definedName name="_h7" localSheetId="9" hidden="1">{"'Sheet1'!$L$16"}</definedName>
    <definedName name="_h7" localSheetId="15" hidden="1">{"'Sheet1'!$L$16"}</definedName>
    <definedName name="_h7" hidden="1">{"'Sheet1'!$L$16"}</definedName>
    <definedName name="_h8" localSheetId="7" hidden="1">{"'Sheet1'!$L$16"}</definedName>
    <definedName name="_h8" localSheetId="8" hidden="1">{"'Sheet1'!$L$16"}</definedName>
    <definedName name="_h8" localSheetId="9" hidden="1">{"'Sheet1'!$L$16"}</definedName>
    <definedName name="_h8" localSheetId="15" hidden="1">{"'Sheet1'!$L$16"}</definedName>
    <definedName name="_h8" hidden="1">{"'Sheet1'!$L$16"}</definedName>
    <definedName name="_h9" localSheetId="7" hidden="1">{"'Sheet1'!$L$16"}</definedName>
    <definedName name="_h9" localSheetId="8" hidden="1">{"'Sheet1'!$L$16"}</definedName>
    <definedName name="_h9" localSheetId="9" hidden="1">{"'Sheet1'!$L$16"}</definedName>
    <definedName name="_h9" localSheetId="15" hidden="1">{"'Sheet1'!$L$16"}</definedName>
    <definedName name="_h9" hidden="1">{"'Sheet1'!$L$16"}</definedName>
    <definedName name="_HUY1" localSheetId="7" hidden="1">{"'Sheet1'!$L$16"}</definedName>
    <definedName name="_HUY1" localSheetId="8" hidden="1">{"'Sheet1'!$L$16"}</definedName>
    <definedName name="_HUY1" localSheetId="9" hidden="1">{"'Sheet1'!$L$16"}</definedName>
    <definedName name="_HUY1" localSheetId="15" hidden="1">{"'Sheet1'!$L$16"}</definedName>
    <definedName name="_HUY1" hidden="1">{"'Sheet1'!$L$16"}</definedName>
    <definedName name="_HUY2" localSheetId="7" hidden="1">{"'Sheet1'!$L$16"}</definedName>
    <definedName name="_HUY2" localSheetId="8" hidden="1">{"'Sheet1'!$L$16"}</definedName>
    <definedName name="_HUY2" localSheetId="9" hidden="1">{"'Sheet1'!$L$16"}</definedName>
    <definedName name="_HUY2" localSheetId="15" hidden="1">{"'Sheet1'!$L$16"}</definedName>
    <definedName name="_HUY2" hidden="1">{"'Sheet1'!$L$16"}</definedName>
    <definedName name="_Key1" localSheetId="8" hidden="1">#REF!</definedName>
    <definedName name="_Key1" localSheetId="9" hidden="1">#REF!</definedName>
    <definedName name="_Key1" localSheetId="6" hidden="1">#REF!</definedName>
    <definedName name="_Key1" localSheetId="15" hidden="1">#REF!</definedName>
    <definedName name="_Key1" hidden="1">#REF!</definedName>
    <definedName name="_Key2" localSheetId="8" hidden="1">#REF!</definedName>
    <definedName name="_Key2" localSheetId="9" hidden="1">#REF!</definedName>
    <definedName name="_Key2" localSheetId="6" hidden="1">#REF!</definedName>
    <definedName name="_Key2" localSheetId="15" hidden="1">#REF!</definedName>
    <definedName name="_Key2" hidden="1">#REF!</definedName>
    <definedName name="_Lan1" localSheetId="7" hidden="1">{"'Sheet1'!$L$16"}</definedName>
    <definedName name="_Lan1" localSheetId="8" hidden="1">{"'Sheet1'!$L$16"}</definedName>
    <definedName name="_Lan1" localSheetId="9" hidden="1">{"'Sheet1'!$L$16"}</definedName>
    <definedName name="_Lan1" localSheetId="15" hidden="1">{"'Sheet1'!$L$16"}</definedName>
    <definedName name="_Lan1" hidden="1">{"'Sheet1'!$L$16"}</definedName>
    <definedName name="_LAN3" localSheetId="7" hidden="1">{"'Sheet1'!$L$16"}</definedName>
    <definedName name="_LAN3" localSheetId="8" hidden="1">{"'Sheet1'!$L$16"}</definedName>
    <definedName name="_LAN3" localSheetId="9" hidden="1">{"'Sheet1'!$L$16"}</definedName>
    <definedName name="_LAN3" localSheetId="15" hidden="1">{"'Sheet1'!$L$16"}</definedName>
    <definedName name="_LAN3" hidden="1">{"'Sheet1'!$L$16"}</definedName>
    <definedName name="_lk2" localSheetId="7" hidden="1">{"'Sheet1'!$L$16"}</definedName>
    <definedName name="_lk2" localSheetId="8" hidden="1">{"'Sheet1'!$L$16"}</definedName>
    <definedName name="_lk2" localSheetId="9" hidden="1">{"'Sheet1'!$L$16"}</definedName>
    <definedName name="_lk2" localSheetId="15" hidden="1">{"'Sheet1'!$L$16"}</definedName>
    <definedName name="_lk2" hidden="1">{"'Sheet1'!$L$16"}</definedName>
    <definedName name="_NSO2" localSheetId="7" hidden="1">{"'Sheet1'!$L$16"}</definedName>
    <definedName name="_NSO2" localSheetId="8" hidden="1">{"'Sheet1'!$L$16"}</definedName>
    <definedName name="_NSO2" localSheetId="9" hidden="1">{"'Sheet1'!$L$16"}</definedName>
    <definedName name="_NSO2" localSheetId="15" hidden="1">{"'Sheet1'!$L$16"}</definedName>
    <definedName name="_NSO2" hidden="1">{"'Sheet1'!$L$16"}</definedName>
    <definedName name="_Order1" hidden="1">255</definedName>
    <definedName name="_Order2" hidden="1">255</definedName>
    <definedName name="_PA3" localSheetId="7" hidden="1">{"'Sheet1'!$L$16"}</definedName>
    <definedName name="_PA3" localSheetId="8" hidden="1">{"'Sheet1'!$L$16"}</definedName>
    <definedName name="_PA3" localSheetId="9" hidden="1">{"'Sheet1'!$L$16"}</definedName>
    <definedName name="_PA3" localSheetId="15" hidden="1">{"'Sheet1'!$L$16"}</definedName>
    <definedName name="_PA3" hidden="1">{"'Sheet1'!$L$16"}</definedName>
    <definedName name="_Pl2" localSheetId="7" hidden="1">{"'Sheet1'!$L$16"}</definedName>
    <definedName name="_Pl2" localSheetId="8" hidden="1">{"'Sheet1'!$L$16"}</definedName>
    <definedName name="_Pl2" localSheetId="9" hidden="1">{"'Sheet1'!$L$16"}</definedName>
    <definedName name="_Pl2" localSheetId="15" hidden="1">{"'Sheet1'!$L$16"}</definedName>
    <definedName name="_Pl2" hidden="1">{"'Sheet1'!$L$16"}</definedName>
    <definedName name="_Sort" localSheetId="8" hidden="1">#REF!</definedName>
    <definedName name="_Sort" localSheetId="9" hidden="1">#REF!</definedName>
    <definedName name="_Sort" localSheetId="6" hidden="1">#REF!</definedName>
    <definedName name="_Sort" localSheetId="15" hidden="1">#REF!</definedName>
    <definedName name="_Sort" hidden="1">#REF!</definedName>
    <definedName name="_tt3" localSheetId="7" hidden="1">{"'Sheet1'!$L$16"}</definedName>
    <definedName name="_tt3" localSheetId="8" hidden="1">{"'Sheet1'!$L$16"}</definedName>
    <definedName name="_tt3" localSheetId="9" hidden="1">{"'Sheet1'!$L$16"}</definedName>
    <definedName name="_tt3" localSheetId="15" hidden="1">{"'Sheet1'!$L$16"}</definedName>
    <definedName name="_tt3" hidden="1">{"'Sheet1'!$L$16"}</definedName>
    <definedName name="_TT31" localSheetId="7" hidden="1">{"'Sheet1'!$L$16"}</definedName>
    <definedName name="_TT31" localSheetId="8" hidden="1">{"'Sheet1'!$L$16"}</definedName>
    <definedName name="_TT31" localSheetId="9" hidden="1">{"'Sheet1'!$L$16"}</definedName>
    <definedName name="_TT31" localSheetId="15" hidden="1">{"'Sheet1'!$L$16"}</definedName>
    <definedName name="_TT31" hidden="1">{"'Sheet1'!$L$16"}</definedName>
    <definedName name="_Tru21" localSheetId="7" hidden="1">{"'Sheet1'!$L$16"}</definedName>
    <definedName name="_Tru21" localSheetId="8" hidden="1">{"'Sheet1'!$L$16"}</definedName>
    <definedName name="_Tru21" localSheetId="9" hidden="1">{"'Sheet1'!$L$16"}</definedName>
    <definedName name="_Tru21" localSheetId="15" hidden="1">{"'Sheet1'!$L$16"}</definedName>
    <definedName name="_Tru21" hidden="1">{"'Sheet1'!$L$16"}</definedName>
    <definedName name="_vl2" localSheetId="7" hidden="1">{"'Sheet1'!$L$16"}</definedName>
    <definedName name="_vl2" localSheetId="8" hidden="1">{"'Sheet1'!$L$16"}</definedName>
    <definedName name="_vl2" localSheetId="9" hidden="1">{"'Sheet1'!$L$16"}</definedName>
    <definedName name="_vl2" localSheetId="15" hidden="1">{"'Sheet1'!$L$16"}</definedName>
    <definedName name="_vl2" hidden="1">{"'Sheet1'!$L$16"}</definedName>
    <definedName name="_VM2" localSheetId="7" hidden="1">{"'Sheet1'!$L$16"}</definedName>
    <definedName name="_VM2" localSheetId="8" hidden="1">{"'Sheet1'!$L$16"}</definedName>
    <definedName name="_VM2" localSheetId="9" hidden="1">{"'Sheet1'!$L$16"}</definedName>
    <definedName name="_VM2" localSheetId="15" hidden="1">{"'Sheet1'!$L$16"}</definedName>
    <definedName name="_VM2" hidden="1">{"'Sheet1'!$L$16"}</definedName>
    <definedName name="AccessDatabase" hidden="1">"C:\My Documents\LeBinh\Xls\VP Cong ty\FORM.mdb"</definedName>
    <definedName name="ADADADD" localSheetId="7" hidden="1">{"'Sheet1'!$L$16"}</definedName>
    <definedName name="ADADADD" localSheetId="8" hidden="1">{"'Sheet1'!$L$16"}</definedName>
    <definedName name="ADADADD" localSheetId="9" hidden="1">{"'Sheet1'!$L$16"}</definedName>
    <definedName name="ADADADD" localSheetId="15" hidden="1">{"'Sheet1'!$L$16"}</definedName>
    <definedName name="ADADADD" hidden="1">{"'Sheet1'!$L$16"}</definedName>
    <definedName name="anscount" hidden="1">6</definedName>
    <definedName name="ATGT" localSheetId="7" hidden="1">{"'Sheet1'!$L$16"}</definedName>
    <definedName name="ATGT" localSheetId="8" hidden="1">{"'Sheet1'!$L$16"}</definedName>
    <definedName name="ATGT" localSheetId="9" hidden="1">{"'Sheet1'!$L$16"}</definedName>
    <definedName name="ATGT" localSheetId="15" hidden="1">{"'Sheet1'!$L$16"}</definedName>
    <definedName name="ATGT" hidden="1">{"'Sheet1'!$L$16"}</definedName>
    <definedName name="â" localSheetId="7" hidden="1">{"'Sheet1'!$L$16"}</definedName>
    <definedName name="â" localSheetId="8" hidden="1">{"'Sheet1'!$L$16"}</definedName>
    <definedName name="â" localSheetId="9" hidden="1">{"'Sheet1'!$L$16"}</definedName>
    <definedName name="â" localSheetId="15" hidden="1">{"'Sheet1'!$L$16"}</definedName>
    <definedName name="â" hidden="1">{"'Sheet1'!$L$16"}</definedName>
    <definedName name="b" localSheetId="7" hidden="1">{"'Sheet1'!$L$16"}</definedName>
    <definedName name="b" localSheetId="8" hidden="1">{"'Sheet1'!$L$16"}</definedName>
    <definedName name="b" localSheetId="9" hidden="1">{"'Sheet1'!$L$16"}</definedName>
    <definedName name="b" localSheetId="15" hidden="1">{"'Sheet1'!$L$16"}</definedName>
    <definedName name="b" hidden="1">{"'Sheet1'!$L$16"}</definedName>
    <definedName name="BCBo" localSheetId="7" hidden="1">{"'Sheet1'!$L$16"}</definedName>
    <definedName name="BCBo" localSheetId="8" hidden="1">{"'Sheet1'!$L$16"}</definedName>
    <definedName name="BCBo" localSheetId="9" hidden="1">{"'Sheet1'!$L$16"}</definedName>
    <definedName name="BCBo" localSheetId="15" hidden="1">{"'Sheet1'!$L$16"}</definedName>
    <definedName name="BCBo" hidden="1">{"'Sheet1'!$L$16"}</definedName>
    <definedName name="btnm3" localSheetId="7" hidden="1">{"'Sheet1'!$L$16"}</definedName>
    <definedName name="btnm3" localSheetId="8" hidden="1">{"'Sheet1'!$L$16"}</definedName>
    <definedName name="btnm3" localSheetId="9" hidden="1">{"'Sheet1'!$L$16"}</definedName>
    <definedName name="btnm3" localSheetId="15" hidden="1">{"'Sheet1'!$L$16"}</definedName>
    <definedName name="btnm3" hidden="1">{"'Sheet1'!$L$16"}</definedName>
    <definedName name="Coc_60" localSheetId="7" hidden="1">{"'Sheet1'!$L$16"}</definedName>
    <definedName name="Coc_60" localSheetId="8" hidden="1">{"'Sheet1'!$L$16"}</definedName>
    <definedName name="Coc_60" localSheetId="9" hidden="1">{"'Sheet1'!$L$16"}</definedName>
    <definedName name="Coc_60" localSheetId="15" hidden="1">{"'Sheet1'!$L$16"}</definedName>
    <definedName name="Coc_60" hidden="1">{"'Sheet1'!$L$16"}</definedName>
    <definedName name="Code" localSheetId="8" hidden="1">#REF!</definedName>
    <definedName name="Code" localSheetId="9" hidden="1">#REF!</definedName>
    <definedName name="Code" localSheetId="6" hidden="1">#REF!</definedName>
    <definedName name="Code" localSheetId="15" hidden="1">#REF!</definedName>
    <definedName name="Code" hidden="1">#REF!</definedName>
    <definedName name="CTCT1" localSheetId="7" hidden="1">{"'Sheet1'!$L$16"}</definedName>
    <definedName name="CTCT1" localSheetId="8" hidden="1">{"'Sheet1'!$L$16"}</definedName>
    <definedName name="CTCT1" localSheetId="9" hidden="1">{"'Sheet1'!$L$16"}</definedName>
    <definedName name="CTCT1" localSheetId="15" hidden="1">{"'Sheet1'!$L$16"}</definedName>
    <definedName name="CTCT1" hidden="1">{"'Sheet1'!$L$16"}</definedName>
    <definedName name="chitietbgiang2" localSheetId="7" hidden="1">{"'Sheet1'!$L$16"}</definedName>
    <definedName name="chitietbgiang2" localSheetId="8" hidden="1">{"'Sheet1'!$L$16"}</definedName>
    <definedName name="chitietbgiang2" localSheetId="9" hidden="1">{"'Sheet1'!$L$16"}</definedName>
    <definedName name="chitietbgiang2" localSheetId="15" hidden="1">{"'Sheet1'!$L$16"}</definedName>
    <definedName name="chitietbgiang2" hidden="1">{"'Sheet1'!$L$16"}</definedName>
    <definedName name="d" localSheetId="7" hidden="1">{"'Sheet1'!$L$16"}</definedName>
    <definedName name="d" localSheetId="8" hidden="1">{"'Sheet1'!$L$16"}</definedName>
    <definedName name="d" localSheetId="9" hidden="1">{"'Sheet1'!$L$16"}</definedName>
    <definedName name="d" localSheetId="15" hidden="1">{"'Sheet1'!$L$16"}</definedName>
    <definedName name="d" hidden="1">{"'Sheet1'!$L$16"}</definedName>
    <definedName name="data1" localSheetId="8" hidden="1">#REF!</definedName>
    <definedName name="data1" localSheetId="9" hidden="1">#REF!</definedName>
    <definedName name="data1" localSheetId="6" hidden="1">#REF!</definedName>
    <definedName name="data1" localSheetId="15" hidden="1">#REF!</definedName>
    <definedName name="data1" hidden="1">#REF!</definedName>
    <definedName name="data2" localSheetId="8" hidden="1">#REF!</definedName>
    <definedName name="data2" localSheetId="9" hidden="1">#REF!</definedName>
    <definedName name="data2" localSheetId="6" hidden="1">#REF!</definedName>
    <definedName name="data2" localSheetId="15" hidden="1">#REF!</definedName>
    <definedName name="data2" hidden="1">#REF!</definedName>
    <definedName name="data3" localSheetId="8" hidden="1">#REF!</definedName>
    <definedName name="data3" localSheetId="9" hidden="1">#REF!</definedName>
    <definedName name="data3" localSheetId="6" hidden="1">#REF!</definedName>
    <definedName name="data3" localSheetId="15" hidden="1">#REF!</definedName>
    <definedName name="data3" hidden="1">#REF!</definedName>
    <definedName name="DenDK" localSheetId="7" hidden="1">{"'Sheet1'!$L$16"}</definedName>
    <definedName name="DenDK" localSheetId="8" hidden="1">{"'Sheet1'!$L$16"}</definedName>
    <definedName name="DenDK" localSheetId="9" hidden="1">{"'Sheet1'!$L$16"}</definedName>
    <definedName name="DenDK" localSheetId="15" hidden="1">{"'Sheet1'!$L$16"}</definedName>
    <definedName name="DenDK" hidden="1">{"'Sheet1'!$L$16"}</definedName>
    <definedName name="dfg" localSheetId="7" hidden="1">{"'Sheet1'!$L$16"}</definedName>
    <definedName name="dfg" localSheetId="8" hidden="1">{"'Sheet1'!$L$16"}</definedName>
    <definedName name="dfg" localSheetId="9" hidden="1">{"'Sheet1'!$L$16"}</definedName>
    <definedName name="dfg" localSheetId="15" hidden="1">{"'Sheet1'!$L$16"}</definedName>
    <definedName name="dfg" hidden="1">{"'Sheet1'!$L$16"}</definedName>
    <definedName name="dgctp2" localSheetId="7" hidden="1">{"'Sheet1'!$L$16"}</definedName>
    <definedName name="dgctp2" localSheetId="8" hidden="1">{"'Sheet1'!$L$16"}</definedName>
    <definedName name="dgctp2" localSheetId="9" hidden="1">{"'Sheet1'!$L$16"}</definedName>
    <definedName name="dgctp2" localSheetId="15" hidden="1">{"'Sheet1'!$L$16"}</definedName>
    <definedName name="dgctp2" hidden="1">{"'Sheet1'!$L$16"}</definedName>
    <definedName name="Discount" localSheetId="8" hidden="1">#REF!</definedName>
    <definedName name="Discount" localSheetId="9" hidden="1">#REF!</definedName>
    <definedName name="Discount" localSheetId="6" hidden="1">#REF!</definedName>
    <definedName name="Discount" localSheetId="15" hidden="1">#REF!</definedName>
    <definedName name="Discount" hidden="1">#REF!</definedName>
    <definedName name="display_area_2" localSheetId="8" hidden="1">#REF!</definedName>
    <definedName name="display_area_2" localSheetId="9" hidden="1">#REF!</definedName>
    <definedName name="display_area_2" localSheetId="6" hidden="1">#REF!</definedName>
    <definedName name="display_area_2" localSheetId="15" hidden="1">#REF!</definedName>
    <definedName name="display_area_2" hidden="1">#REF!</definedName>
    <definedName name="dsh" localSheetId="8" hidden="1">#REF!</definedName>
    <definedName name="dsh" localSheetId="9" hidden="1">#REF!</definedName>
    <definedName name="dsh" localSheetId="6" hidden="1">#REF!</definedName>
    <definedName name="dsh" localSheetId="15" hidden="1">#REF!</definedName>
    <definedName name="dsh" hidden="1">#REF!</definedName>
    <definedName name="DUCANH" localSheetId="7" hidden="1">{"'Sheet1'!$L$16"}</definedName>
    <definedName name="DUCANH" localSheetId="8" hidden="1">{"'Sheet1'!$L$16"}</definedName>
    <definedName name="DUCANH" localSheetId="9" hidden="1">{"'Sheet1'!$L$16"}</definedName>
    <definedName name="DUCANH" localSheetId="15" hidden="1">{"'Sheet1'!$L$16"}</definedName>
    <definedName name="DUCANH" hidden="1">{"'Sheet1'!$L$16"}</definedName>
    <definedName name="E" localSheetId="7" hidden="1">{#N/A,#N/A,FALSE,"BN (2)"}</definedName>
    <definedName name="E" localSheetId="8" hidden="1">{#N/A,#N/A,FALSE,"BN (2)"}</definedName>
    <definedName name="E" localSheetId="9" hidden="1">{#N/A,#N/A,FALSE,"BN (2)"}</definedName>
    <definedName name="E" localSheetId="15" hidden="1">{#N/A,#N/A,FALSE,"BN (2)"}</definedName>
    <definedName name="E" hidden="1">{#N/A,#N/A,FALSE,"BN (2)"}</definedName>
    <definedName name="f" localSheetId="7" hidden="1">{"'Sheet1'!$L$16"}</definedName>
    <definedName name="f" localSheetId="8" hidden="1">{"'Sheet1'!$L$16"}</definedName>
    <definedName name="f" localSheetId="9" hidden="1">{"'Sheet1'!$L$16"}</definedName>
    <definedName name="f" localSheetId="15" hidden="1">{"'Sheet1'!$L$16"}</definedName>
    <definedName name="f" hidden="1">{"'Sheet1'!$L$16"}</definedName>
    <definedName name="FCode" localSheetId="8" hidden="1">#REF!</definedName>
    <definedName name="FCode" localSheetId="9" hidden="1">#REF!</definedName>
    <definedName name="FCode" localSheetId="6" hidden="1">#REF!</definedName>
    <definedName name="FCode" localSheetId="15" hidden="1">#REF!</definedName>
    <definedName name="FCode" hidden="1">#REF!</definedName>
    <definedName name="fsdfdsf" localSheetId="7" hidden="1">{"'Sheet1'!$L$16"}</definedName>
    <definedName name="fsdfdsf" localSheetId="8" hidden="1">{"'Sheet1'!$L$16"}</definedName>
    <definedName name="fsdfdsf" localSheetId="9" hidden="1">{"'Sheet1'!$L$16"}</definedName>
    <definedName name="fsdfdsf" localSheetId="15" hidden="1">{"'Sheet1'!$L$16"}</definedName>
    <definedName name="fsdfdsf" hidden="1">{"'Sheet1'!$L$16"}</definedName>
    <definedName name="g" localSheetId="7" hidden="1">{"'Sheet1'!$L$16"}</definedName>
    <definedName name="g" localSheetId="8" hidden="1">{"'Sheet1'!$L$16"}</definedName>
    <definedName name="g" localSheetId="9" hidden="1">{"'Sheet1'!$L$16"}</definedName>
    <definedName name="g" localSheetId="15" hidden="1">{"'Sheet1'!$L$16"}</definedName>
    <definedName name="g" hidden="1">{"'Sheet1'!$L$16"}</definedName>
    <definedName name="h" localSheetId="7" hidden="1">{"'Sheet1'!$L$16"}</definedName>
    <definedName name="h" localSheetId="8" hidden="1">{"'Sheet1'!$L$16"}</definedName>
    <definedName name="h" localSheetId="9" hidden="1">{"'Sheet1'!$L$16"}</definedName>
    <definedName name="h" localSheetId="15" hidden="1">{"'Sheet1'!$L$16"}</definedName>
    <definedName name="h" hidden="1">{"'Sheet1'!$L$16"}</definedName>
    <definedName name="HANG" localSheetId="7" hidden="1">{#N/A,#N/A,FALSE,"Chi tiÆt"}</definedName>
    <definedName name="HANG" localSheetId="8" hidden="1">{#N/A,#N/A,FALSE,"Chi tiÆt"}</definedName>
    <definedName name="HANG" localSheetId="9" hidden="1">{#N/A,#N/A,FALSE,"Chi tiÆt"}</definedName>
    <definedName name="HANG" localSheetId="15" hidden="1">{#N/A,#N/A,FALSE,"Chi tiÆt"}</definedName>
    <definedName name="HANG" hidden="1">{#N/A,#N/A,FALSE,"Chi tiÆt"}</definedName>
    <definedName name="hhh" localSheetId="7" hidden="1">{"'Sheet1'!$L$16"}</definedName>
    <definedName name="hhh" localSheetId="8" hidden="1">{"'Sheet1'!$L$16"}</definedName>
    <definedName name="hhh" localSheetId="9" hidden="1">{"'Sheet1'!$L$16"}</definedName>
    <definedName name="hhh" localSheetId="15" hidden="1">{"'Sheet1'!$L$16"}</definedName>
    <definedName name="hhh" hidden="1">{"'Sheet1'!$L$16"}</definedName>
    <definedName name="HiddenRows" localSheetId="8" hidden="1">#REF!</definedName>
    <definedName name="HiddenRows" localSheetId="9" hidden="1">#REF!</definedName>
    <definedName name="HiddenRows" localSheetId="6" hidden="1">#REF!</definedName>
    <definedName name="HiddenRows" localSheetId="15" hidden="1">#REF!</definedName>
    <definedName name="HiddenRows" hidden="1">#REF!</definedName>
    <definedName name="HIHIHIHOI" localSheetId="7" hidden="1">{"'Sheet1'!$L$16"}</definedName>
    <definedName name="HIHIHIHOI" localSheetId="8" hidden="1">{"'Sheet1'!$L$16"}</definedName>
    <definedName name="HIHIHIHOI" localSheetId="9" hidden="1">{"'Sheet1'!$L$16"}</definedName>
    <definedName name="HIHIHIHOI" localSheetId="15" hidden="1">{"'Sheet1'!$L$16"}</definedName>
    <definedName name="HIHIHIHOI" hidden="1">{"'Sheet1'!$L$16"}</definedName>
    <definedName name="hj" localSheetId="7" hidden="1">{"'Sheet1'!$L$16"}</definedName>
    <definedName name="hj" localSheetId="8" hidden="1">{"'Sheet1'!$L$16"}</definedName>
    <definedName name="hj" localSheetId="9" hidden="1">{"'Sheet1'!$L$16"}</definedName>
    <definedName name="hj" localSheetId="15" hidden="1">{"'Sheet1'!$L$16"}</definedName>
    <definedName name="hj" hidden="1">{"'Sheet1'!$L$16"}</definedName>
    <definedName name="HJKL" localSheetId="7" hidden="1">{"'Sheet1'!$L$16"}</definedName>
    <definedName name="HJKL" localSheetId="8" hidden="1">{"'Sheet1'!$L$16"}</definedName>
    <definedName name="HJKL" localSheetId="9" hidden="1">{"'Sheet1'!$L$16"}</definedName>
    <definedName name="HJKL" localSheetId="15" hidden="1">{"'Sheet1'!$L$16"}</definedName>
    <definedName name="HJKL" hidden="1">{"'Sheet1'!$L$16"}</definedName>
    <definedName name="htlm" localSheetId="7" hidden="1">{"'Sheet1'!$L$16"}</definedName>
    <definedName name="htlm" localSheetId="8" hidden="1">{"'Sheet1'!$L$16"}</definedName>
    <definedName name="htlm" localSheetId="9" hidden="1">{"'Sheet1'!$L$16"}</definedName>
    <definedName name="htlm" localSheetId="15" hidden="1">{"'Sheet1'!$L$16"}</definedName>
    <definedName name="htlm" hidden="1">{"'Sheet1'!$L$16"}</definedName>
    <definedName name="HTML_CodePage" hidden="1">950</definedName>
    <definedName name="HTML_Control" localSheetId="7" hidden="1">{"'Sheet1'!$L$16"}</definedName>
    <definedName name="HTML_Control" localSheetId="8" hidden="1">{"'Sheet1'!$L$16"}</definedName>
    <definedName name="HTML_Control" localSheetId="9" hidden="1">{"'Sheet1'!$L$16"}</definedName>
    <definedName name="HTML_Control" localSheetId="1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7" hidden="1">{"'Sheet1'!$L$16"}</definedName>
    <definedName name="htrhrt" localSheetId="8" hidden="1">{"'Sheet1'!$L$16"}</definedName>
    <definedName name="htrhrt" localSheetId="9" hidden="1">{"'Sheet1'!$L$16"}</definedName>
    <definedName name="htrhrt" localSheetId="15" hidden="1">{"'Sheet1'!$L$16"}</definedName>
    <definedName name="htrhrt" hidden="1">{"'Sheet1'!$L$16"}</definedName>
    <definedName name="hu" localSheetId="7" hidden="1">{"'Sheet1'!$L$16"}</definedName>
    <definedName name="hu" localSheetId="8" hidden="1">{"'Sheet1'!$L$16"}</definedName>
    <definedName name="hu" localSheetId="9" hidden="1">{"'Sheet1'!$L$16"}</definedName>
    <definedName name="hu" localSheetId="15" hidden="1">{"'Sheet1'!$L$16"}</definedName>
    <definedName name="hu" hidden="1">{"'Sheet1'!$L$16"}</definedName>
    <definedName name="huy" localSheetId="7" hidden="1">{"'Sheet1'!$L$16"}</definedName>
    <definedName name="huy" localSheetId="8" hidden="1">{"'Sheet1'!$L$16"}</definedName>
    <definedName name="huy" localSheetId="9" hidden="1">{"'Sheet1'!$L$16"}</definedName>
    <definedName name="huy" localSheetId="15" hidden="1">{"'Sheet1'!$L$16"}</definedName>
    <definedName name="huy" hidden="1">{"'Sheet1'!$L$16"}</definedName>
    <definedName name="KLduonggiaods" localSheetId="7" hidden="1">{"'Sheet1'!$L$16"}</definedName>
    <definedName name="KLduonggiaods" localSheetId="8" hidden="1">{"'Sheet1'!$L$16"}</definedName>
    <definedName name="KLduonggiaods" localSheetId="9" hidden="1">{"'Sheet1'!$L$16"}</definedName>
    <definedName name="KLduonggiaods" localSheetId="15" hidden="1">{"'Sheet1'!$L$16"}</definedName>
    <definedName name="KLduonggiaods" hidden="1">{"'Sheet1'!$L$16"}</definedName>
    <definedName name="komtun" localSheetId="7" hidden="1">{"'Sheet1'!$L$16"}</definedName>
    <definedName name="komtun" localSheetId="8" hidden="1">{"'Sheet1'!$L$16"}</definedName>
    <definedName name="komtun" localSheetId="9" hidden="1">{"'Sheet1'!$L$16"}</definedName>
    <definedName name="komtun" localSheetId="15" hidden="1">{"'Sheet1'!$L$16"}</definedName>
    <definedName name="komtun" hidden="1">{"'Sheet1'!$L$16"}</definedName>
    <definedName name="kontum" localSheetId="7" hidden="1">{#N/A,#N/A,TRUE,"BT M200 da 10x20"}</definedName>
    <definedName name="kontum" localSheetId="8" hidden="1">{#N/A,#N/A,TRUE,"BT M200 da 10x20"}</definedName>
    <definedName name="kontum" localSheetId="9" hidden="1">{#N/A,#N/A,TRUE,"BT M200 da 10x20"}</definedName>
    <definedName name="kontum" localSheetId="15" hidden="1">{#N/A,#N/A,TRUE,"BT M200 da 10x20"}</definedName>
    <definedName name="kontum" hidden="1">{#N/A,#N/A,TRUE,"BT M200 da 10x20"}</definedName>
    <definedName name="ksbn" localSheetId="7" hidden="1">{"'Sheet1'!$L$16"}</definedName>
    <definedName name="ksbn" localSheetId="8" hidden="1">{"'Sheet1'!$L$16"}</definedName>
    <definedName name="ksbn" localSheetId="9" hidden="1">{"'Sheet1'!$L$16"}</definedName>
    <definedName name="ksbn" localSheetId="15" hidden="1">{"'Sheet1'!$L$16"}</definedName>
    <definedName name="ksbn" hidden="1">{"'Sheet1'!$L$16"}</definedName>
    <definedName name="kshn" localSheetId="7" hidden="1">{"'Sheet1'!$L$16"}</definedName>
    <definedName name="kshn" localSheetId="8" hidden="1">{"'Sheet1'!$L$16"}</definedName>
    <definedName name="kshn" localSheetId="9" hidden="1">{"'Sheet1'!$L$16"}</definedName>
    <definedName name="kshn" localSheetId="15" hidden="1">{"'Sheet1'!$L$16"}</definedName>
    <definedName name="kshn" hidden="1">{"'Sheet1'!$L$16"}</definedName>
    <definedName name="ksls" localSheetId="7" hidden="1">{"'Sheet1'!$L$16"}</definedName>
    <definedName name="ksls" localSheetId="8" hidden="1">{"'Sheet1'!$L$16"}</definedName>
    <definedName name="ksls" localSheetId="9" hidden="1">{"'Sheet1'!$L$16"}</definedName>
    <definedName name="ksls" localSheetId="15" hidden="1">{"'Sheet1'!$L$16"}</definedName>
    <definedName name="ksls" hidden="1">{"'Sheet1'!$L$16"}</definedName>
    <definedName name="KHANHKHUNG" localSheetId="7" hidden="1">{"'Sheet1'!$L$16"}</definedName>
    <definedName name="KHANHKHUNG" localSheetId="8" hidden="1">{"'Sheet1'!$L$16"}</definedName>
    <definedName name="KHANHKHUNG" localSheetId="9" hidden="1">{"'Sheet1'!$L$16"}</definedName>
    <definedName name="KHANHKHUNG" localSheetId="15" hidden="1">{"'Sheet1'!$L$16"}</definedName>
    <definedName name="KHANHKHUNG" hidden="1">{"'Sheet1'!$L$16"}</definedName>
    <definedName name="khla09" localSheetId="7" hidden="1">{"'Sheet1'!$L$16"}</definedName>
    <definedName name="khla09" localSheetId="8" hidden="1">{"'Sheet1'!$L$16"}</definedName>
    <definedName name="khla09" localSheetId="9" hidden="1">{"'Sheet1'!$L$16"}</definedName>
    <definedName name="khla09" localSheetId="15" hidden="1">{"'Sheet1'!$L$16"}</definedName>
    <definedName name="khla09" hidden="1">{"'Sheet1'!$L$16"}</definedName>
    <definedName name="khongtruotgia" localSheetId="7" hidden="1">{"'Sheet1'!$L$16"}</definedName>
    <definedName name="khongtruotgia" localSheetId="8" hidden="1">{"'Sheet1'!$L$16"}</definedName>
    <definedName name="khongtruotgia" localSheetId="9" hidden="1">{"'Sheet1'!$L$16"}</definedName>
    <definedName name="khongtruotgia" localSheetId="15" hidden="1">{"'Sheet1'!$L$16"}</definedName>
    <definedName name="khongtruotgia" hidden="1">{"'Sheet1'!$L$16"}</definedName>
    <definedName name="khvh09" localSheetId="7" hidden="1">{"'Sheet1'!$L$16"}</definedName>
    <definedName name="khvh09" localSheetId="8" hidden="1">{"'Sheet1'!$L$16"}</definedName>
    <definedName name="khvh09" localSheetId="9" hidden="1">{"'Sheet1'!$L$16"}</definedName>
    <definedName name="khvh09" localSheetId="15" hidden="1">{"'Sheet1'!$L$16"}</definedName>
    <definedName name="khvh09" hidden="1">{"'Sheet1'!$L$16"}</definedName>
    <definedName name="KHYt09" localSheetId="7" hidden="1">{"'Sheet1'!$L$16"}</definedName>
    <definedName name="KHYt09" localSheetId="8" hidden="1">{"'Sheet1'!$L$16"}</definedName>
    <definedName name="KHYt09" localSheetId="9" hidden="1">{"'Sheet1'!$L$16"}</definedName>
    <definedName name="KHYt09" localSheetId="15" hidden="1">{"'Sheet1'!$L$16"}</definedName>
    <definedName name="KHYt09" hidden="1">{"'Sheet1'!$L$16"}</definedName>
    <definedName name="lan" localSheetId="7" hidden="1">{#N/A,#N/A,TRUE,"BT M200 da 10x20"}</definedName>
    <definedName name="lan" localSheetId="8" hidden="1">{#N/A,#N/A,TRUE,"BT M200 da 10x20"}</definedName>
    <definedName name="lan" localSheetId="9" hidden="1">{#N/A,#N/A,TRUE,"BT M200 da 10x20"}</definedName>
    <definedName name="lan" localSheetId="15" hidden="1">{#N/A,#N/A,TRUE,"BT M200 da 10x20"}</definedName>
    <definedName name="lan" hidden="1">{#N/A,#N/A,TRUE,"BT M200 da 10x20"}</definedName>
    <definedName name="langson" localSheetId="7" hidden="1">{"'Sheet1'!$L$16"}</definedName>
    <definedName name="langson" localSheetId="8" hidden="1">{"'Sheet1'!$L$16"}</definedName>
    <definedName name="langson" localSheetId="9" hidden="1">{"'Sheet1'!$L$16"}</definedName>
    <definedName name="langson" localSheetId="15" hidden="1">{"'Sheet1'!$L$16"}</definedName>
    <definedName name="langson" hidden="1">{"'Sheet1'!$L$16"}</definedName>
    <definedName name="mo" localSheetId="7" hidden="1">{"'Sheet1'!$L$16"}</definedName>
    <definedName name="mo" localSheetId="8" hidden="1">{"'Sheet1'!$L$16"}</definedName>
    <definedName name="mo" localSheetId="9" hidden="1">{"'Sheet1'!$L$16"}</definedName>
    <definedName name="mo" localSheetId="15" hidden="1">{"'Sheet1'!$L$16"}</definedName>
    <definedName name="mo" hidden="1">{"'Sheet1'!$L$16"}</definedName>
    <definedName name="NHANH2_CG4" localSheetId="7" hidden="1">{"'Sheet1'!$L$16"}</definedName>
    <definedName name="NHANH2_CG4" localSheetId="8" hidden="1">{"'Sheet1'!$L$16"}</definedName>
    <definedName name="NHANH2_CG4" localSheetId="9" hidden="1">{"'Sheet1'!$L$16"}</definedName>
    <definedName name="NHANH2_CG4" localSheetId="15" hidden="1">{"'Sheet1'!$L$16"}</definedName>
    <definedName name="NHANH2_CG4" hidden="1">{"'Sheet1'!$L$16"}</definedName>
    <definedName name="OrderTable" localSheetId="8" hidden="1">#REF!</definedName>
    <definedName name="OrderTable" localSheetId="9" hidden="1">#REF!</definedName>
    <definedName name="OrderTable" localSheetId="6" hidden="1">#REF!</definedName>
    <definedName name="OrderTable" localSheetId="15" hidden="1">#REF!</definedName>
    <definedName name="OrderTable" hidden="1">#REF!</definedName>
    <definedName name="PAIII_" localSheetId="7" hidden="1">{"'Sheet1'!$L$16"}</definedName>
    <definedName name="PAIII_" localSheetId="8" hidden="1">{"'Sheet1'!$L$16"}</definedName>
    <definedName name="PAIII_" localSheetId="9" hidden="1">{"'Sheet1'!$L$16"}</definedName>
    <definedName name="PAIII_" localSheetId="15" hidden="1">{"'Sheet1'!$L$16"}</definedName>
    <definedName name="PAIII_" hidden="1">{"'Sheet1'!$L$16"}</definedName>
    <definedName name="PMS" localSheetId="7" hidden="1">{"'Sheet1'!$L$16"}</definedName>
    <definedName name="PMS" localSheetId="8" hidden="1">{"'Sheet1'!$L$16"}</definedName>
    <definedName name="PMS" localSheetId="9" hidden="1">{"'Sheet1'!$L$16"}</definedName>
    <definedName name="PMS" localSheetId="15" hidden="1">{"'Sheet1'!$L$16"}</definedName>
    <definedName name="PMS" hidden="1">{"'Sheet1'!$L$16"}</definedName>
    <definedName name="_xlnm.Print_Titles" localSheetId="2">'Bieu 48'!$6:$7</definedName>
    <definedName name="_xlnm.Print_Titles" localSheetId="3">'Bieu 49'!$5:$7</definedName>
    <definedName name="_xlnm.Print_Titles" localSheetId="4">'Bieu 50'!$6:$6</definedName>
    <definedName name="_xlnm.Print_Titles" localSheetId="7">'Bieu 51 '!$7:$11</definedName>
    <definedName name="_xlnm.Print_Titles" localSheetId="5">'Bieu 51(2020)'!$6:$10</definedName>
    <definedName name="_xlnm.Print_Titles" localSheetId="8">'Bieu 52_DT'!$4:$10</definedName>
    <definedName name="_xlnm.Print_Titles" localSheetId="9">'Bieu 53 '!$5:$9</definedName>
    <definedName name="_xlnm.Print_Titles" localSheetId="6">'Bieu 53(2020)'!$4:$8</definedName>
    <definedName name="_xlnm.Print_Titles" localSheetId="10">'Bieu 54'!$A:$B</definedName>
    <definedName name="_xlnm.Print_Titles" localSheetId="14">'Bieu 57'!$6:$9</definedName>
    <definedName name="_xlnm.Print_Titles" localSheetId="15">'Bieu 58_DT '!$4:$9</definedName>
    <definedName name="ProdForm" localSheetId="8" hidden="1">#REF!</definedName>
    <definedName name="ProdForm" localSheetId="9" hidden="1">#REF!</definedName>
    <definedName name="ProdForm" localSheetId="6" hidden="1">#REF!</definedName>
    <definedName name="ProdForm" localSheetId="15" hidden="1">#REF!</definedName>
    <definedName name="ProdForm" hidden="1">#REF!</definedName>
    <definedName name="Product" localSheetId="8" hidden="1">#REF!</definedName>
    <definedName name="Product" localSheetId="9" hidden="1">#REF!</definedName>
    <definedName name="Product" localSheetId="6" hidden="1">#REF!</definedName>
    <definedName name="Product" localSheetId="15" hidden="1">#REF!</definedName>
    <definedName name="Product" hidden="1">#REF!</definedName>
    <definedName name="RCArea" localSheetId="8" hidden="1">#REF!</definedName>
    <definedName name="RCArea" localSheetId="9" hidden="1">#REF!</definedName>
    <definedName name="RCArea" localSheetId="6" hidden="1">#REF!</definedName>
    <definedName name="RCArea" localSheetId="15" hidden="1">#REF!</definedName>
    <definedName name="RCArea" hidden="1">#REF!</definedName>
    <definedName name="re" localSheetId="7" hidden="1">{"'Sheet1'!$L$16"}</definedName>
    <definedName name="re" localSheetId="8" hidden="1">{"'Sheet1'!$L$16"}</definedName>
    <definedName name="re" localSheetId="9" hidden="1">{"'Sheet1'!$L$16"}</definedName>
    <definedName name="re" localSheetId="15" hidden="1">{"'Sheet1'!$L$16"}</definedName>
    <definedName name="re" hidden="1">{"'Sheet1'!$L$16"}</definedName>
    <definedName name="RGHGSD" localSheetId="7" hidden="1">{"'Sheet1'!$L$16"}</definedName>
    <definedName name="RGHGSD" localSheetId="8" hidden="1">{"'Sheet1'!$L$16"}</definedName>
    <definedName name="RGHGSD" localSheetId="9" hidden="1">{"'Sheet1'!$L$16"}</definedName>
    <definedName name="RGHGSD" localSheetId="15" hidden="1">{"'Sheet1'!$L$16"}</definedName>
    <definedName name="RGHGSD" hidden="1">{"'Sheet1'!$L$16"}</definedName>
    <definedName name="rr" localSheetId="7" hidden="1">{"'Sheet1'!$L$16"}</definedName>
    <definedName name="rr" localSheetId="8" hidden="1">{"'Sheet1'!$L$16"}</definedName>
    <definedName name="rr" localSheetId="9" hidden="1">{"'Sheet1'!$L$16"}</definedName>
    <definedName name="rr" localSheetId="15" hidden="1">{"'Sheet1'!$L$16"}</definedName>
    <definedName name="rr" hidden="1">{"'Sheet1'!$L$16"}</definedName>
    <definedName name="sdbv" localSheetId="7" hidden="1">{"'Sheet1'!$L$16"}</definedName>
    <definedName name="sdbv" localSheetId="8" hidden="1">{"'Sheet1'!$L$16"}</definedName>
    <definedName name="sdbv" localSheetId="9" hidden="1">{"'Sheet1'!$L$16"}</definedName>
    <definedName name="sdbv" localSheetId="15" hidden="1">{"'Sheet1'!$L$16"}</definedName>
    <definedName name="sdbv" hidden="1">{"'Sheet1'!$L$16"}</definedName>
    <definedName name="Sosanh2" localSheetId="7" hidden="1">{"'Sheet1'!$L$16"}</definedName>
    <definedName name="Sosanh2" localSheetId="8" hidden="1">{"'Sheet1'!$L$16"}</definedName>
    <definedName name="Sosanh2" localSheetId="9" hidden="1">{"'Sheet1'!$L$16"}</definedName>
    <definedName name="Sosanh2" localSheetId="15" hidden="1">{"'Sheet1'!$L$16"}</definedName>
    <definedName name="Sosanh2" hidden="1">{"'Sheet1'!$L$16"}</definedName>
    <definedName name="SpecialPrice" localSheetId="8" hidden="1">#REF!</definedName>
    <definedName name="SpecialPrice" localSheetId="9" hidden="1">#REF!</definedName>
    <definedName name="SpecialPrice" localSheetId="6" hidden="1">#REF!</definedName>
    <definedName name="SpecialPrice" localSheetId="15" hidden="1">#REF!</definedName>
    <definedName name="SpecialPrice" hidden="1">#REF!</definedName>
    <definedName name="T.3" localSheetId="7" hidden="1">{"'Sheet1'!$L$16"}</definedName>
    <definedName name="T.3" localSheetId="8" hidden="1">{"'Sheet1'!$L$16"}</definedName>
    <definedName name="T.3" localSheetId="9" hidden="1">{"'Sheet1'!$L$16"}</definedName>
    <definedName name="T.3" localSheetId="15" hidden="1">{"'Sheet1'!$L$16"}</definedName>
    <definedName name="T.3" hidden="1">{"'Sheet1'!$L$16"}</definedName>
    <definedName name="tbl_ProdInfo" localSheetId="8" hidden="1">#REF!</definedName>
    <definedName name="tbl_ProdInfo" localSheetId="9" hidden="1">#REF!</definedName>
    <definedName name="tbl_ProdInfo" localSheetId="6" hidden="1">#REF!</definedName>
    <definedName name="tbl_ProdInfo" localSheetId="15" hidden="1">#REF!</definedName>
    <definedName name="tbl_ProdInfo" hidden="1">#REF!</definedName>
    <definedName name="ttttt" localSheetId="7" hidden="1">{"'Sheet1'!$L$16"}</definedName>
    <definedName name="ttttt" localSheetId="8" hidden="1">{"'Sheet1'!$L$16"}</definedName>
    <definedName name="ttttt" localSheetId="9" hidden="1">{"'Sheet1'!$L$16"}</definedName>
    <definedName name="ttttt" localSheetId="15" hidden="1">{"'Sheet1'!$L$16"}</definedName>
    <definedName name="ttttt" hidden="1">{"'Sheet1'!$L$16"}</definedName>
    <definedName name="ttttttttttt" localSheetId="7" hidden="1">{"'Sheet1'!$L$16"}</definedName>
    <definedName name="ttttttttttt" localSheetId="8" hidden="1">{"'Sheet1'!$L$16"}</definedName>
    <definedName name="ttttttttttt" localSheetId="9" hidden="1">{"'Sheet1'!$L$16"}</definedName>
    <definedName name="ttttttttttt" localSheetId="15" hidden="1">{"'Sheet1'!$L$16"}</definedName>
    <definedName name="ttttttttttt" hidden="1">{"'Sheet1'!$L$16"}</definedName>
    <definedName name="tuyennhanh" localSheetId="7" hidden="1">{"'Sheet1'!$L$16"}</definedName>
    <definedName name="tuyennhanh" localSheetId="8" hidden="1">{"'Sheet1'!$L$16"}</definedName>
    <definedName name="tuyennhanh" localSheetId="9" hidden="1">{"'Sheet1'!$L$16"}</definedName>
    <definedName name="tuyennhanh" localSheetId="15" hidden="1">{"'Sheet1'!$L$16"}</definedName>
    <definedName name="tuyennhanh" hidden="1">{"'Sheet1'!$L$16"}</definedName>
    <definedName name="tha" localSheetId="7" hidden="1">{"'Sheet1'!$L$16"}</definedName>
    <definedName name="tha" localSheetId="8" hidden="1">{"'Sheet1'!$L$16"}</definedName>
    <definedName name="tha" localSheetId="9" hidden="1">{"'Sheet1'!$L$16"}</definedName>
    <definedName name="tha" localSheetId="15" hidden="1">{"'Sheet1'!$L$16"}</definedName>
    <definedName name="tha" hidden="1">{"'Sheet1'!$L$16"}</definedName>
    <definedName name="trong" localSheetId="7" hidden="1">{"'Sheet1'!$L$16"}</definedName>
    <definedName name="trong" localSheetId="8" hidden="1">{"'Sheet1'!$L$16"}</definedName>
    <definedName name="trong" localSheetId="9" hidden="1">{"'Sheet1'!$L$16"}</definedName>
    <definedName name="trong" localSheetId="15" hidden="1">{"'Sheet1'!$L$16"}</definedName>
    <definedName name="trong" hidden="1">{"'Sheet1'!$L$16"}</definedName>
    <definedName name="uu" localSheetId="7" hidden="1">{"'Sheet1'!$L$16"}</definedName>
    <definedName name="uu" localSheetId="8" hidden="1">{"'Sheet1'!$L$16"}</definedName>
    <definedName name="uu" localSheetId="9" hidden="1">{"'Sheet1'!$L$16"}</definedName>
    <definedName name="uu" localSheetId="15" hidden="1">{"'Sheet1'!$L$16"}</definedName>
    <definedName name="uu" hidden="1">{"'Sheet1'!$L$16"}</definedName>
    <definedName name="VATM" localSheetId="7" hidden="1">{"'Sheet1'!$L$16"}</definedName>
    <definedName name="VATM" localSheetId="8" hidden="1">{"'Sheet1'!$L$16"}</definedName>
    <definedName name="VATM" localSheetId="9" hidden="1">{"'Sheet1'!$L$16"}</definedName>
    <definedName name="VATM" localSheetId="15" hidden="1">{"'Sheet1'!$L$16"}</definedName>
    <definedName name="VATM" hidden="1">{"'Sheet1'!$L$16"}</definedName>
    <definedName name="vcoto" localSheetId="7" hidden="1">{"'Sheet1'!$L$16"}</definedName>
    <definedName name="vcoto" localSheetId="8" hidden="1">{"'Sheet1'!$L$16"}</definedName>
    <definedName name="vcoto" localSheetId="9" hidden="1">{"'Sheet1'!$L$16"}</definedName>
    <definedName name="vcoto" localSheetId="15" hidden="1">{"'Sheet1'!$L$16"}</definedName>
    <definedName name="vcoto" hidden="1">{"'Sheet1'!$L$16"}</definedName>
    <definedName name="VH" localSheetId="7" hidden="1">{"'Sheet1'!$L$16"}</definedName>
    <definedName name="VH" localSheetId="8" hidden="1">{"'Sheet1'!$L$16"}</definedName>
    <definedName name="VH" localSheetId="9" hidden="1">{"'Sheet1'!$L$16"}</definedName>
    <definedName name="VH" localSheetId="15" hidden="1">{"'Sheet1'!$L$16"}</definedName>
    <definedName name="VH" hidden="1">{"'Sheet1'!$L$16"}</definedName>
    <definedName name="Viet" localSheetId="7" hidden="1">{"'Sheet1'!$L$16"}</definedName>
    <definedName name="Viet" localSheetId="8" hidden="1">{"'Sheet1'!$L$16"}</definedName>
    <definedName name="Viet" localSheetId="9" hidden="1">{"'Sheet1'!$L$16"}</definedName>
    <definedName name="Viet" localSheetId="15" hidden="1">{"'Sheet1'!$L$16"}</definedName>
    <definedName name="Viet" hidden="1">{"'Sheet1'!$L$16"}</definedName>
    <definedName name="vlct" localSheetId="7" hidden="1">{"'Sheet1'!$L$16"}</definedName>
    <definedName name="vlct" localSheetId="8" hidden="1">{"'Sheet1'!$L$16"}</definedName>
    <definedName name="vlct" localSheetId="9" hidden="1">{"'Sheet1'!$L$16"}</definedName>
    <definedName name="vlct" localSheetId="15" hidden="1">{"'Sheet1'!$L$16"}</definedName>
    <definedName name="vlct" hidden="1">{"'Sheet1'!$L$16"}</definedName>
    <definedName name="wrn.Bang._.ke._.nhan._.hang." localSheetId="7" hidden="1">{#N/A,#N/A,FALSE,"Ke khai NH"}</definedName>
    <definedName name="wrn.Bang._.ke._.nhan._.hang." localSheetId="8" hidden="1">{#N/A,#N/A,FALSE,"Ke khai NH"}</definedName>
    <definedName name="wrn.Bang._.ke._.nhan._.hang." localSheetId="9" hidden="1">{#N/A,#N/A,FALSE,"Ke khai NH"}</definedName>
    <definedName name="wrn.Bang._.ke._.nhan._.hang." localSheetId="15" hidden="1">{#N/A,#N/A,FALSE,"Ke khai NH"}</definedName>
    <definedName name="wrn.Bang._.ke._.nhan._.hang." hidden="1">{#N/A,#N/A,FALSE,"Ke khai NH"}</definedName>
    <definedName name="wrn.Che._.do._.duoc._.huong." localSheetId="7" hidden="1">{#N/A,#N/A,FALSE,"BN (2)"}</definedName>
    <definedName name="wrn.Che._.do._.duoc._.huong." localSheetId="8" hidden="1">{#N/A,#N/A,FALSE,"BN (2)"}</definedName>
    <definedName name="wrn.Che._.do._.duoc._.huong." localSheetId="9" hidden="1">{#N/A,#N/A,FALSE,"BN (2)"}</definedName>
    <definedName name="wrn.Che._.do._.duoc._.huong." localSheetId="15" hidden="1">{#N/A,#N/A,FALSE,"BN (2)"}</definedName>
    <definedName name="wrn.Che._.do._.duoc._.huong." hidden="1">{#N/A,#N/A,FALSE,"BN (2)"}</definedName>
    <definedName name="wrn.chi._.tiÆt." localSheetId="7" hidden="1">{#N/A,#N/A,FALSE,"Chi tiÆt"}</definedName>
    <definedName name="wrn.chi._.tiÆt." localSheetId="8" hidden="1">{#N/A,#N/A,FALSE,"Chi tiÆt"}</definedName>
    <definedName name="wrn.chi._.tiÆt." localSheetId="9" hidden="1">{#N/A,#N/A,FALSE,"Chi tiÆt"}</definedName>
    <definedName name="wrn.chi._.tiÆt." localSheetId="15" hidden="1">{#N/A,#N/A,FALSE,"Chi tiÆt"}</definedName>
    <definedName name="wrn.chi._.tiÆt." hidden="1">{#N/A,#N/A,FALSE,"Chi tiÆt"}</definedName>
    <definedName name="wrn.Giáy._.bao._.no." localSheetId="7" hidden="1">{#N/A,#N/A,FALSE,"BN"}</definedName>
    <definedName name="wrn.Giáy._.bao._.no." localSheetId="8" hidden="1">{#N/A,#N/A,FALSE,"BN"}</definedName>
    <definedName name="wrn.Giáy._.bao._.no." localSheetId="9" hidden="1">{#N/A,#N/A,FALSE,"BN"}</definedName>
    <definedName name="wrn.Giáy._.bao._.no." localSheetId="15" hidden="1">{#N/A,#N/A,FALSE,"BN"}</definedName>
    <definedName name="wrn.Giáy._.bao._.no." hidden="1">{#N/A,#N/A,FALSE,"BN"}</definedName>
    <definedName name="wrn.vd." localSheetId="7" hidden="1">{#N/A,#N/A,TRUE,"BT M200 da 10x20"}</definedName>
    <definedName name="wrn.vd." localSheetId="8" hidden="1">{#N/A,#N/A,TRUE,"BT M200 da 10x20"}</definedName>
    <definedName name="wrn.vd." localSheetId="9" hidden="1">{#N/A,#N/A,TRUE,"BT M200 da 10x20"}</definedName>
    <definedName name="wrn.vd." localSheetId="15" hidden="1">{#N/A,#N/A,TRUE,"BT M200 da 10x20"}</definedName>
    <definedName name="wrn.vd." hidden="1">{#N/A,#N/A,TRUE,"BT M200 da 10x20"}</definedName>
    <definedName name="xls" localSheetId="7" hidden="1">{"'Sheet1'!$L$16"}</definedName>
    <definedName name="xls" localSheetId="8" hidden="1">{"'Sheet1'!$L$16"}</definedName>
    <definedName name="xls" localSheetId="9" hidden="1">{"'Sheet1'!$L$16"}</definedName>
    <definedName name="xls" localSheetId="15" hidden="1">{"'Sheet1'!$L$16"}</definedName>
    <definedName name="xls" hidden="1">{"'Sheet1'!$L$16"}</definedName>
    <definedName name="xlttbninh" localSheetId="7" hidden="1">{"'Sheet1'!$L$16"}</definedName>
    <definedName name="xlttbninh" localSheetId="8" hidden="1">{"'Sheet1'!$L$16"}</definedName>
    <definedName name="xlttbninh" localSheetId="9" hidden="1">{"'Sheet1'!$L$16"}</definedName>
    <definedName name="xlttbninh" localSheetId="15" hidden="1">{"'Sheet1'!$L$16"}</definedName>
    <definedName name="xlttbninh" hidden="1">{"'Sheet1'!$L$16"}</definedName>
  </definedNames>
  <calcPr calcId="191029"/>
</workbook>
</file>

<file path=xl/calcChain.xml><?xml version="1.0" encoding="utf-8"?>
<calcChain xmlns="http://schemas.openxmlformats.org/spreadsheetml/2006/main">
  <c r="D17" i="2" l="1"/>
  <c r="D18" i="2" l="1"/>
  <c r="D19" i="2"/>
  <c r="D20" i="2"/>
  <c r="D9" i="2"/>
  <c r="D8" i="2" s="1"/>
  <c r="T143" i="27" l="1"/>
  <c r="W142" i="27"/>
  <c r="V142" i="27"/>
  <c r="U142" i="27"/>
  <c r="T142" i="27"/>
  <c r="S142" i="27"/>
  <c r="R142" i="27"/>
  <c r="Q142" i="27"/>
  <c r="P142" i="27"/>
  <c r="O142" i="27"/>
  <c r="N142" i="27"/>
  <c r="M142" i="27"/>
  <c r="L142" i="27"/>
  <c r="K142" i="27"/>
  <c r="J142" i="27"/>
  <c r="I142" i="27"/>
  <c r="T141" i="27"/>
  <c r="O141" i="27"/>
  <c r="J141" i="27"/>
  <c r="W140" i="27"/>
  <c r="V140" i="27"/>
  <c r="U140" i="27"/>
  <c r="T140" i="27"/>
  <c r="S140" i="27"/>
  <c r="R140" i="27"/>
  <c r="Q140" i="27"/>
  <c r="P140" i="27"/>
  <c r="O140" i="27"/>
  <c r="N140" i="27"/>
  <c r="M140" i="27"/>
  <c r="L140" i="27"/>
  <c r="K140" i="27"/>
  <c r="J140" i="27"/>
  <c r="W139" i="27"/>
  <c r="V139" i="27"/>
  <c r="U139" i="27"/>
  <c r="T139" i="27"/>
  <c r="S139" i="27"/>
  <c r="R139" i="27"/>
  <c r="Q139" i="27"/>
  <c r="P139" i="27"/>
  <c r="O139" i="27"/>
  <c r="N139" i="27"/>
  <c r="M139" i="27"/>
  <c r="L139" i="27"/>
  <c r="K139" i="27"/>
  <c r="J139" i="27"/>
  <c r="T138" i="27"/>
  <c r="O138" i="27"/>
  <c r="J138" i="27"/>
  <c r="W137" i="27"/>
  <c r="V137" i="27"/>
  <c r="V134" i="27" s="1"/>
  <c r="U137" i="27"/>
  <c r="T137" i="27"/>
  <c r="T134" i="27" s="1"/>
  <c r="S137" i="27"/>
  <c r="R137" i="27"/>
  <c r="R134" i="27" s="1"/>
  <c r="Q137" i="27"/>
  <c r="P137" i="27"/>
  <c r="P134" i="27" s="1"/>
  <c r="O137" i="27"/>
  <c r="N137" i="27"/>
  <c r="N134" i="27" s="1"/>
  <c r="M137" i="27"/>
  <c r="L137" i="27"/>
  <c r="L134" i="27" s="1"/>
  <c r="L122" i="27" s="1"/>
  <c r="L110" i="27" s="1"/>
  <c r="K137" i="27"/>
  <c r="J137" i="27"/>
  <c r="J134" i="27" s="1"/>
  <c r="T136" i="27"/>
  <c r="O136" i="27"/>
  <c r="J136" i="27"/>
  <c r="W135" i="27"/>
  <c r="V135" i="27"/>
  <c r="U135" i="27"/>
  <c r="U134" i="27" s="1"/>
  <c r="T135" i="27"/>
  <c r="S135" i="27"/>
  <c r="R135" i="27"/>
  <c r="Q135" i="27"/>
  <c r="Q134" i="27" s="1"/>
  <c r="P135" i="27"/>
  <c r="O135" i="27"/>
  <c r="N135" i="27"/>
  <c r="M135" i="27"/>
  <c r="M134" i="27" s="1"/>
  <c r="L135" i="27"/>
  <c r="K135" i="27"/>
  <c r="J135" i="27"/>
  <c r="W134" i="27"/>
  <c r="S134" i="27"/>
  <c r="O134" i="27"/>
  <c r="K134" i="27"/>
  <c r="T133" i="27"/>
  <c r="T131" i="27" s="1"/>
  <c r="O133" i="27"/>
  <c r="J133" i="27"/>
  <c r="J131" i="27" s="1"/>
  <c r="T132" i="27"/>
  <c r="O132" i="27"/>
  <c r="J132" i="27"/>
  <c r="W131" i="27"/>
  <c r="V131" i="27"/>
  <c r="U131" i="27"/>
  <c r="S131" i="27"/>
  <c r="S126" i="27" s="1"/>
  <c r="S122" i="27" s="1"/>
  <c r="S110" i="27" s="1"/>
  <c r="R131" i="27"/>
  <c r="Q131" i="27"/>
  <c r="P131" i="27"/>
  <c r="O131" i="27"/>
  <c r="O126" i="27" s="1"/>
  <c r="N131" i="27"/>
  <c r="M131" i="27"/>
  <c r="L131" i="27"/>
  <c r="K131" i="27"/>
  <c r="K126" i="27" s="1"/>
  <c r="K122" i="27" s="1"/>
  <c r="K110" i="27" s="1"/>
  <c r="T130" i="27"/>
  <c r="O130" i="27"/>
  <c r="J130" i="27"/>
  <c r="W129" i="27"/>
  <c r="V129" i="27"/>
  <c r="V126" i="27" s="1"/>
  <c r="U129" i="27"/>
  <c r="T129" i="27"/>
  <c r="T126" i="27" s="1"/>
  <c r="S129" i="27"/>
  <c r="R129" i="27"/>
  <c r="R126" i="27" s="1"/>
  <c r="Q129" i="27"/>
  <c r="P129" i="27"/>
  <c r="P126" i="27" s="1"/>
  <c r="O129" i="27"/>
  <c r="N129" i="27"/>
  <c r="N126" i="27" s="1"/>
  <c r="M129" i="27"/>
  <c r="L129" i="27"/>
  <c r="L126" i="27" s="1"/>
  <c r="K129" i="27"/>
  <c r="J129" i="27"/>
  <c r="J126" i="27" s="1"/>
  <c r="T128" i="27"/>
  <c r="O128" i="27"/>
  <c r="J128" i="27"/>
  <c r="W127" i="27"/>
  <c r="V127" i="27"/>
  <c r="U127" i="27"/>
  <c r="T127" i="27"/>
  <c r="S127" i="27"/>
  <c r="R127" i="27"/>
  <c r="Q127" i="27"/>
  <c r="P127" i="27"/>
  <c r="O127" i="27"/>
  <c r="N127" i="27"/>
  <c r="M127" i="27"/>
  <c r="L127" i="27"/>
  <c r="K127" i="27"/>
  <c r="J127" i="27"/>
  <c r="W126" i="27"/>
  <c r="U126" i="27"/>
  <c r="Q126" i="27"/>
  <c r="M126" i="27"/>
  <c r="T125" i="27"/>
  <c r="T124" i="27"/>
  <c r="O124" i="27"/>
  <c r="O123" i="27" s="1"/>
  <c r="W123" i="27"/>
  <c r="V123" i="27"/>
  <c r="U123" i="27"/>
  <c r="T123" i="27"/>
  <c r="T122" i="27" s="1"/>
  <c r="S123" i="27"/>
  <c r="R123" i="27"/>
  <c r="Q123" i="27"/>
  <c r="P123" i="27"/>
  <c r="P122" i="27" s="1"/>
  <c r="P110" i="27" s="1"/>
  <c r="N123" i="27"/>
  <c r="M123" i="27"/>
  <c r="L123" i="27"/>
  <c r="K123" i="27"/>
  <c r="J123" i="27"/>
  <c r="V122" i="27"/>
  <c r="V110" i="27" s="1"/>
  <c r="R122" i="27"/>
  <c r="R110" i="27" s="1"/>
  <c r="N122" i="27"/>
  <c r="N110" i="27" s="1"/>
  <c r="J122" i="27"/>
  <c r="T121" i="27"/>
  <c r="O121" i="27"/>
  <c r="J121" i="27"/>
  <c r="T120" i="27"/>
  <c r="O120" i="27"/>
  <c r="J120" i="27"/>
  <c r="T119" i="27"/>
  <c r="O119" i="27"/>
  <c r="J119" i="27"/>
  <c r="T118" i="27"/>
  <c r="O118" i="27"/>
  <c r="J118" i="27"/>
  <c r="T117" i="27"/>
  <c r="O117" i="27"/>
  <c r="J117" i="27"/>
  <c r="T116" i="27"/>
  <c r="O116" i="27"/>
  <c r="J116" i="27"/>
  <c r="T115" i="27"/>
  <c r="O115" i="27"/>
  <c r="J115" i="27"/>
  <c r="T114" i="27"/>
  <c r="O114" i="27"/>
  <c r="J114" i="27"/>
  <c r="T113" i="27"/>
  <c r="O113" i="27"/>
  <c r="O111" i="27" s="1"/>
  <c r="J113" i="27"/>
  <c r="T112" i="27"/>
  <c r="T111" i="27" s="1"/>
  <c r="O112" i="27"/>
  <c r="J112" i="27"/>
  <c r="J111" i="27" s="1"/>
  <c r="J110" i="27" s="1"/>
  <c r="X111" i="27"/>
  <c r="W111" i="27"/>
  <c r="V111" i="27"/>
  <c r="U111" i="27"/>
  <c r="S111" i="27"/>
  <c r="R111" i="27"/>
  <c r="Q111" i="27"/>
  <c r="P111" i="27"/>
  <c r="N111" i="27"/>
  <c r="M111" i="27"/>
  <c r="L111" i="27"/>
  <c r="K111" i="27"/>
  <c r="T109" i="27"/>
  <c r="O109" i="27"/>
  <c r="J109" i="27"/>
  <c r="W108" i="27"/>
  <c r="V108" i="27"/>
  <c r="U108" i="27"/>
  <c r="T108" i="27"/>
  <c r="S108" i="27"/>
  <c r="R108" i="27"/>
  <c r="Q108" i="27"/>
  <c r="P108" i="27"/>
  <c r="O108" i="27"/>
  <c r="N108" i="27"/>
  <c r="M108" i="27"/>
  <c r="L108" i="27"/>
  <c r="K108" i="27"/>
  <c r="J108" i="27"/>
  <c r="T107" i="27"/>
  <c r="O107" i="27"/>
  <c r="J107" i="27"/>
  <c r="T106" i="27"/>
  <c r="O106" i="27"/>
  <c r="J106" i="27"/>
  <c r="T105" i="27"/>
  <c r="O105" i="27"/>
  <c r="O103" i="27" s="1"/>
  <c r="J105" i="27"/>
  <c r="T104" i="27"/>
  <c r="O104" i="27"/>
  <c r="J104" i="27"/>
  <c r="W103" i="27"/>
  <c r="V103" i="27"/>
  <c r="U103" i="27"/>
  <c r="T103" i="27"/>
  <c r="S103" i="27"/>
  <c r="R103" i="27"/>
  <c r="Q103" i="27"/>
  <c r="P103" i="27"/>
  <c r="N103" i="27"/>
  <c r="M103" i="27"/>
  <c r="L103" i="27"/>
  <c r="K103" i="27"/>
  <c r="J103" i="27"/>
  <c r="T102" i="27"/>
  <c r="O102" i="27"/>
  <c r="J102" i="27"/>
  <c r="T101" i="27"/>
  <c r="O101" i="27"/>
  <c r="J101" i="27"/>
  <c r="T100" i="27"/>
  <c r="O100" i="27"/>
  <c r="J100" i="27"/>
  <c r="T99" i="27"/>
  <c r="O99" i="27"/>
  <c r="J99" i="27"/>
  <c r="T98" i="27"/>
  <c r="O98" i="27"/>
  <c r="J98" i="27"/>
  <c r="T97" i="27"/>
  <c r="O97" i="27"/>
  <c r="J97" i="27"/>
  <c r="T96" i="27"/>
  <c r="O96" i="27"/>
  <c r="J96" i="27"/>
  <c r="T95" i="27"/>
  <c r="O95" i="27"/>
  <c r="J95" i="27"/>
  <c r="T94" i="27"/>
  <c r="O94" i="27"/>
  <c r="O92" i="27" s="1"/>
  <c r="O91" i="27" s="1"/>
  <c r="O90" i="27" s="1"/>
  <c r="J94" i="27"/>
  <c r="T93" i="27"/>
  <c r="O93" i="27"/>
  <c r="J93" i="27"/>
  <c r="J92" i="27" s="1"/>
  <c r="J91" i="27" s="1"/>
  <c r="J90" i="27" s="1"/>
  <c r="W92" i="27"/>
  <c r="V92" i="27"/>
  <c r="V91" i="27" s="1"/>
  <c r="V90" i="27" s="1"/>
  <c r="U92" i="27"/>
  <c r="T92" i="27"/>
  <c r="T91" i="27" s="1"/>
  <c r="T90" i="27" s="1"/>
  <c r="S92" i="27"/>
  <c r="R92" i="27"/>
  <c r="R91" i="27" s="1"/>
  <c r="R90" i="27" s="1"/>
  <c r="Q92" i="27"/>
  <c r="P92" i="27"/>
  <c r="P91" i="27" s="1"/>
  <c r="P90" i="27" s="1"/>
  <c r="N92" i="27"/>
  <c r="M92" i="27"/>
  <c r="L92" i="27"/>
  <c r="K92" i="27"/>
  <c r="W91" i="27"/>
  <c r="U91" i="27"/>
  <c r="S91" i="27"/>
  <c r="Q91" i="27"/>
  <c r="N91" i="27"/>
  <c r="N90" i="27" s="1"/>
  <c r="M91" i="27"/>
  <c r="L91" i="27"/>
  <c r="L90" i="27" s="1"/>
  <c r="K91" i="27"/>
  <c r="W90" i="27"/>
  <c r="U90" i="27"/>
  <c r="S90" i="27"/>
  <c r="Q90" i="27"/>
  <c r="M90" i="27"/>
  <c r="K90" i="27"/>
  <c r="T89" i="27"/>
  <c r="O89" i="27"/>
  <c r="J89" i="27"/>
  <c r="W88" i="27"/>
  <c r="V88" i="27"/>
  <c r="U88" i="27"/>
  <c r="T88" i="27"/>
  <c r="S88" i="27"/>
  <c r="R88" i="27"/>
  <c r="Q88" i="27"/>
  <c r="P88" i="27"/>
  <c r="O88" i="27"/>
  <c r="N88" i="27"/>
  <c r="M88" i="27"/>
  <c r="L88" i="27"/>
  <c r="K88" i="27"/>
  <c r="J88" i="27"/>
  <c r="T87" i="27"/>
  <c r="O87" i="27"/>
  <c r="J87" i="27"/>
  <c r="T86" i="27"/>
  <c r="O86" i="27"/>
  <c r="O84" i="27" s="1"/>
  <c r="J86" i="27"/>
  <c r="T85" i="27"/>
  <c r="O85" i="27"/>
  <c r="J85" i="27"/>
  <c r="W84" i="27"/>
  <c r="V84" i="27"/>
  <c r="U84" i="27"/>
  <c r="T84" i="27"/>
  <c r="S84" i="27"/>
  <c r="R84" i="27"/>
  <c r="Q84" i="27"/>
  <c r="P84" i="27"/>
  <c r="N84" i="27"/>
  <c r="M84" i="27"/>
  <c r="L84" i="27"/>
  <c r="K84" i="27"/>
  <c r="J84" i="27"/>
  <c r="T83" i="27"/>
  <c r="O83" i="27"/>
  <c r="J83" i="27"/>
  <c r="W82" i="27"/>
  <c r="V82" i="27"/>
  <c r="U82" i="27"/>
  <c r="T82" i="27"/>
  <c r="S82" i="27"/>
  <c r="R82" i="27"/>
  <c r="Q82" i="27"/>
  <c r="P82" i="27"/>
  <c r="O82" i="27"/>
  <c r="N82" i="27"/>
  <c r="M82" i="27"/>
  <c r="L82" i="27"/>
  <c r="K82" i="27"/>
  <c r="J82" i="27"/>
  <c r="T81" i="27"/>
  <c r="O81" i="27"/>
  <c r="J81" i="27"/>
  <c r="W80" i="27"/>
  <c r="V80" i="27"/>
  <c r="U80" i="27"/>
  <c r="T80" i="27"/>
  <c r="S80" i="27"/>
  <c r="R80" i="27"/>
  <c r="Q80" i="27"/>
  <c r="P80" i="27"/>
  <c r="O80" i="27"/>
  <c r="N80" i="27"/>
  <c r="M80" i="27"/>
  <c r="L80" i="27"/>
  <c r="K80" i="27"/>
  <c r="J80" i="27"/>
  <c r="T79" i="27"/>
  <c r="O79" i="27"/>
  <c r="J79" i="27"/>
  <c r="W78" i="27"/>
  <c r="V78" i="27"/>
  <c r="U78" i="27"/>
  <c r="T78" i="27"/>
  <c r="S78" i="27"/>
  <c r="R78" i="27"/>
  <c r="Q78" i="27"/>
  <c r="P78" i="27"/>
  <c r="O78" i="27"/>
  <c r="N78" i="27"/>
  <c r="M78" i="27"/>
  <c r="L78" i="27"/>
  <c r="K78" i="27"/>
  <c r="J78" i="27"/>
  <c r="T77" i="27"/>
  <c r="O77" i="27"/>
  <c r="J77" i="27"/>
  <c r="W76" i="27"/>
  <c r="V76" i="27"/>
  <c r="U76" i="27"/>
  <c r="T76" i="27"/>
  <c r="S76" i="27"/>
  <c r="R76" i="27"/>
  <c r="Q76" i="27"/>
  <c r="P76" i="27"/>
  <c r="O76" i="27"/>
  <c r="N76" i="27"/>
  <c r="M76" i="27"/>
  <c r="L76" i="27"/>
  <c r="K76" i="27"/>
  <c r="J76" i="27"/>
  <c r="T75" i="27"/>
  <c r="O75" i="27"/>
  <c r="J75" i="27"/>
  <c r="W74" i="27"/>
  <c r="V74" i="27"/>
  <c r="U74" i="27"/>
  <c r="T74" i="27"/>
  <c r="S74" i="27"/>
  <c r="R74" i="27"/>
  <c r="Q74" i="27"/>
  <c r="P74" i="27"/>
  <c r="O74" i="27"/>
  <c r="N74" i="27"/>
  <c r="M74" i="27"/>
  <c r="L74" i="27"/>
  <c r="K74" i="27"/>
  <c r="J74" i="27"/>
  <c r="T73" i="27"/>
  <c r="O73" i="27"/>
  <c r="J73" i="27"/>
  <c r="W72" i="27"/>
  <c r="V72" i="27"/>
  <c r="U72" i="27"/>
  <c r="T72" i="27"/>
  <c r="S72" i="27"/>
  <c r="R72" i="27"/>
  <c r="Q72" i="27"/>
  <c r="P72" i="27"/>
  <c r="O72" i="27"/>
  <c r="N72" i="27"/>
  <c r="M72" i="27"/>
  <c r="L72" i="27"/>
  <c r="K72" i="27"/>
  <c r="J72" i="27"/>
  <c r="T71" i="27"/>
  <c r="O71" i="27"/>
  <c r="J71" i="27"/>
  <c r="W70" i="27"/>
  <c r="V70" i="27"/>
  <c r="U70" i="27"/>
  <c r="T70" i="27"/>
  <c r="S70" i="27"/>
  <c r="R70" i="27"/>
  <c r="Q70" i="27"/>
  <c r="P70" i="27"/>
  <c r="O70" i="27"/>
  <c r="N70" i="27"/>
  <c r="M70" i="27"/>
  <c r="L70" i="27"/>
  <c r="K70" i="27"/>
  <c r="J70" i="27"/>
  <c r="T69" i="27"/>
  <c r="O69" i="27"/>
  <c r="J69" i="27"/>
  <c r="W68" i="27"/>
  <c r="V68" i="27"/>
  <c r="U68" i="27"/>
  <c r="T68" i="27"/>
  <c r="S68" i="27"/>
  <c r="R68" i="27"/>
  <c r="Q68" i="27"/>
  <c r="P68" i="27"/>
  <c r="O68" i="27"/>
  <c r="N68" i="27"/>
  <c r="M68" i="27"/>
  <c r="L68" i="27"/>
  <c r="K68" i="27"/>
  <c r="J68" i="27"/>
  <c r="T67" i="27"/>
  <c r="O67" i="27"/>
  <c r="J67" i="27"/>
  <c r="W66" i="27"/>
  <c r="W48" i="27" s="1"/>
  <c r="V66" i="27"/>
  <c r="U66" i="27"/>
  <c r="T66" i="27"/>
  <c r="S66" i="27"/>
  <c r="R66" i="27"/>
  <c r="Q66" i="27"/>
  <c r="P66" i="27"/>
  <c r="O66" i="27"/>
  <c r="N66" i="27"/>
  <c r="M66" i="27"/>
  <c r="L66" i="27"/>
  <c r="K66" i="27"/>
  <c r="J66" i="27"/>
  <c r="T65" i="27"/>
  <c r="O65" i="27"/>
  <c r="J65" i="27"/>
  <c r="T64" i="27"/>
  <c r="O64" i="27"/>
  <c r="O62" i="27" s="1"/>
  <c r="J64" i="27"/>
  <c r="T63" i="27"/>
  <c r="O63" i="27"/>
  <c r="J63" i="27"/>
  <c r="J62" i="27" s="1"/>
  <c r="W62" i="27"/>
  <c r="V62" i="27"/>
  <c r="U62" i="27"/>
  <c r="T62" i="27"/>
  <c r="S62" i="27"/>
  <c r="R62" i="27"/>
  <c r="Q62" i="27"/>
  <c r="P62" i="27"/>
  <c r="N62" i="27"/>
  <c r="M62" i="27"/>
  <c r="L62" i="27"/>
  <c r="K62" i="27"/>
  <c r="T61" i="27"/>
  <c r="O61" i="27"/>
  <c r="J61" i="27"/>
  <c r="T60" i="27"/>
  <c r="O60" i="27"/>
  <c r="J60" i="27"/>
  <c r="T59" i="27"/>
  <c r="T58" i="27" s="1"/>
  <c r="O59" i="27"/>
  <c r="J59" i="27"/>
  <c r="J58" i="27" s="1"/>
  <c r="W58" i="27"/>
  <c r="Y58" i="27" s="1"/>
  <c r="Y59" i="27" s="1"/>
  <c r="V58" i="27"/>
  <c r="U58" i="27"/>
  <c r="S58" i="27"/>
  <c r="S48" i="27" s="1"/>
  <c r="R58" i="27"/>
  <c r="Q58" i="27"/>
  <c r="P58" i="27"/>
  <c r="O58" i="27"/>
  <c r="O48" i="27" s="1"/>
  <c r="N58" i="27"/>
  <c r="M58" i="27"/>
  <c r="L58" i="27"/>
  <c r="K58" i="27"/>
  <c r="K48" i="27" s="1"/>
  <c r="T57" i="27"/>
  <c r="O57" i="27"/>
  <c r="J57" i="27"/>
  <c r="W56" i="27"/>
  <c r="V56" i="27"/>
  <c r="U56" i="27"/>
  <c r="T56" i="27"/>
  <c r="S56" i="27"/>
  <c r="R56" i="27"/>
  <c r="Q56" i="27"/>
  <c r="P56" i="27"/>
  <c r="O56" i="27"/>
  <c r="N56" i="27"/>
  <c r="M56" i="27"/>
  <c r="L56" i="27"/>
  <c r="K56" i="27"/>
  <c r="J56" i="27"/>
  <c r="T55" i="27"/>
  <c r="O55" i="27"/>
  <c r="J55" i="27"/>
  <c r="W54" i="27"/>
  <c r="V54" i="27"/>
  <c r="U54" i="27"/>
  <c r="T54" i="27"/>
  <c r="S54" i="27"/>
  <c r="R54" i="27"/>
  <c r="Q54" i="27"/>
  <c r="P54" i="27"/>
  <c r="O54" i="27"/>
  <c r="N54" i="27"/>
  <c r="M54" i="27"/>
  <c r="L54" i="27"/>
  <c r="K54" i="27"/>
  <c r="J54" i="27"/>
  <c r="T53" i="27"/>
  <c r="O53" i="27"/>
  <c r="J53" i="27"/>
  <c r="W52" i="27"/>
  <c r="V52" i="27"/>
  <c r="U52" i="27"/>
  <c r="T52" i="27"/>
  <c r="S52" i="27"/>
  <c r="R52" i="27"/>
  <c r="Q52" i="27"/>
  <c r="P52" i="27"/>
  <c r="O52" i="27"/>
  <c r="N52" i="27"/>
  <c r="M52" i="27"/>
  <c r="L52" i="27"/>
  <c r="K52" i="27"/>
  <c r="J52" i="27"/>
  <c r="T51" i="27"/>
  <c r="O51" i="27"/>
  <c r="T50" i="27"/>
  <c r="O50" i="27"/>
  <c r="J50" i="27"/>
  <c r="W49" i="27"/>
  <c r="V49" i="27"/>
  <c r="U49" i="27"/>
  <c r="T49" i="27"/>
  <c r="S49" i="27"/>
  <c r="R49" i="27"/>
  <c r="Q49" i="27"/>
  <c r="P49" i="27"/>
  <c r="O49" i="27"/>
  <c r="N49" i="27"/>
  <c r="M49" i="27"/>
  <c r="L49" i="27"/>
  <c r="K49" i="27"/>
  <c r="J49" i="27"/>
  <c r="U48" i="27"/>
  <c r="Q48" i="27"/>
  <c r="M48" i="27"/>
  <c r="T47" i="27"/>
  <c r="O47" i="27"/>
  <c r="J47" i="27"/>
  <c r="T46" i="27"/>
  <c r="O46" i="27"/>
  <c r="J46" i="27"/>
  <c r="T45" i="27"/>
  <c r="T43" i="27" s="1"/>
  <c r="O45" i="27"/>
  <c r="J45" i="27"/>
  <c r="J43" i="27" s="1"/>
  <c r="T44" i="27"/>
  <c r="O44" i="27"/>
  <c r="O43" i="27" s="1"/>
  <c r="J44" i="27"/>
  <c r="W43" i="27"/>
  <c r="V43" i="27"/>
  <c r="U43" i="27"/>
  <c r="S43" i="27"/>
  <c r="R43" i="27"/>
  <c r="Q43" i="27"/>
  <c r="P43" i="27"/>
  <c r="N43" i="27"/>
  <c r="M43" i="27"/>
  <c r="L43" i="27"/>
  <c r="K43" i="27"/>
  <c r="T42" i="27"/>
  <c r="O42" i="27"/>
  <c r="J42" i="27"/>
  <c r="W41" i="27"/>
  <c r="V41" i="27"/>
  <c r="V14" i="27" s="1"/>
  <c r="U41" i="27"/>
  <c r="T41" i="27"/>
  <c r="S41" i="27"/>
  <c r="R41" i="27"/>
  <c r="R14" i="27" s="1"/>
  <c r="Q41" i="27"/>
  <c r="P41" i="27"/>
  <c r="P14" i="27" s="1"/>
  <c r="O41" i="27"/>
  <c r="N41" i="27"/>
  <c r="N14" i="27" s="1"/>
  <c r="M41" i="27"/>
  <c r="L41" i="27"/>
  <c r="L14" i="27" s="1"/>
  <c r="K41" i="27"/>
  <c r="J41" i="27"/>
  <c r="T40" i="27"/>
  <c r="O40" i="27"/>
  <c r="J40" i="27"/>
  <c r="T39" i="27"/>
  <c r="T37" i="27" s="1"/>
  <c r="O39" i="27"/>
  <c r="J39" i="27"/>
  <c r="J37" i="27" s="1"/>
  <c r="T38" i="27"/>
  <c r="O38" i="27"/>
  <c r="O37" i="27" s="1"/>
  <c r="J38" i="27"/>
  <c r="W37" i="27"/>
  <c r="V37" i="27"/>
  <c r="U37" i="27"/>
  <c r="S37" i="27"/>
  <c r="R37" i="27"/>
  <c r="Q37" i="27"/>
  <c r="P37" i="27"/>
  <c r="N37" i="27"/>
  <c r="M37" i="27"/>
  <c r="L37" i="27"/>
  <c r="K37" i="27"/>
  <c r="T36" i="27"/>
  <c r="O36" i="27"/>
  <c r="J36" i="27"/>
  <c r="J26" i="27" s="1"/>
  <c r="T35" i="27"/>
  <c r="T34" i="27"/>
  <c r="T33" i="27"/>
  <c r="T32" i="27"/>
  <c r="T31" i="27"/>
  <c r="T30" i="27"/>
  <c r="T29" i="27"/>
  <c r="T28" i="27"/>
  <c r="T26" i="27" s="1"/>
  <c r="T27" i="27"/>
  <c r="W26" i="27"/>
  <c r="V26" i="27"/>
  <c r="U26" i="27"/>
  <c r="S26" i="27"/>
  <c r="R26" i="27"/>
  <c r="Q26" i="27"/>
  <c r="P26" i="27"/>
  <c r="O26" i="27"/>
  <c r="N26" i="27"/>
  <c r="M26" i="27"/>
  <c r="L26" i="27"/>
  <c r="K26" i="27"/>
  <c r="T25" i="27"/>
  <c r="O25" i="27"/>
  <c r="J25" i="27"/>
  <c r="T24" i="27"/>
  <c r="O24" i="27"/>
  <c r="J24" i="27"/>
  <c r="T23" i="27"/>
  <c r="O23" i="27"/>
  <c r="J23" i="27"/>
  <c r="T22" i="27"/>
  <c r="O22" i="27"/>
  <c r="J22" i="27"/>
  <c r="T21" i="27"/>
  <c r="O21" i="27"/>
  <c r="J21" i="27"/>
  <c r="T20" i="27"/>
  <c r="O20" i="27"/>
  <c r="J20" i="27"/>
  <c r="T19" i="27"/>
  <c r="O19" i="27"/>
  <c r="J19" i="27"/>
  <c r="T18" i="27"/>
  <c r="O18" i="27"/>
  <c r="J18" i="27"/>
  <c r="T17" i="27"/>
  <c r="T15" i="27" s="1"/>
  <c r="T14" i="27" s="1"/>
  <c r="O17" i="27"/>
  <c r="J17" i="27"/>
  <c r="J15" i="27" s="1"/>
  <c r="J14" i="27" s="1"/>
  <c r="T16" i="27"/>
  <c r="O16" i="27"/>
  <c r="O15" i="27" s="1"/>
  <c r="O14" i="27" s="1"/>
  <c r="O13" i="27" s="1"/>
  <c r="J16" i="27"/>
  <c r="W15" i="27"/>
  <c r="V15" i="27"/>
  <c r="U15" i="27"/>
  <c r="U14" i="27" s="1"/>
  <c r="U13" i="27" s="1"/>
  <c r="S15" i="27"/>
  <c r="R15" i="27"/>
  <c r="Q15" i="27"/>
  <c r="P15" i="27"/>
  <c r="N15" i="27"/>
  <c r="M15" i="27"/>
  <c r="L15" i="27"/>
  <c r="K15" i="27"/>
  <c r="W14" i="27"/>
  <c r="W13" i="27" s="1"/>
  <c r="S14" i="27"/>
  <c r="S13" i="27" s="1"/>
  <c r="S12" i="27" s="1"/>
  <c r="S11" i="27" s="1"/>
  <c r="Q14" i="27"/>
  <c r="M14" i="27"/>
  <c r="K14" i="27"/>
  <c r="Q13" i="27"/>
  <c r="M13" i="27"/>
  <c r="K13" i="27" l="1"/>
  <c r="K12" i="27" s="1"/>
  <c r="K11" i="27" s="1"/>
  <c r="O122" i="27"/>
  <c r="O110" i="27" s="1"/>
  <c r="O12" i="27" s="1"/>
  <c r="O11" i="27" s="1"/>
  <c r="M122" i="27"/>
  <c r="M110" i="27" s="1"/>
  <c r="M12" i="27" s="1"/>
  <c r="M11" i="27" s="1"/>
  <c r="Q122" i="27"/>
  <c r="Q110" i="27" s="1"/>
  <c r="Q12" i="27" s="1"/>
  <c r="Q11" i="27" s="1"/>
  <c r="U122" i="27"/>
  <c r="U110" i="27" s="1"/>
  <c r="U12" i="27" s="1"/>
  <c r="U11" i="27" s="1"/>
  <c r="T110" i="27"/>
  <c r="J48" i="27"/>
  <c r="J13" i="27" s="1"/>
  <c r="J12" i="27" s="1"/>
  <c r="J11" i="27" s="1"/>
  <c r="L48" i="27"/>
  <c r="L13" i="27" s="1"/>
  <c r="L12" i="27" s="1"/>
  <c r="L11" i="27" s="1"/>
  <c r="N48" i="27"/>
  <c r="N13" i="27" s="1"/>
  <c r="N12" i="27" s="1"/>
  <c r="N11" i="27" s="1"/>
  <c r="P48" i="27"/>
  <c r="P13" i="27" s="1"/>
  <c r="P12" i="27" s="1"/>
  <c r="P11" i="27" s="1"/>
  <c r="R48" i="27"/>
  <c r="R13" i="27" s="1"/>
  <c r="R12" i="27" s="1"/>
  <c r="R11" i="27" s="1"/>
  <c r="T48" i="27"/>
  <c r="T13" i="27" s="1"/>
  <c r="T12" i="27" s="1"/>
  <c r="T11" i="27" s="1"/>
  <c r="V48" i="27"/>
  <c r="V13" i="27" s="1"/>
  <c r="V12" i="27" s="1"/>
  <c r="V11" i="27" s="1"/>
  <c r="W122" i="27"/>
  <c r="W110" i="27" s="1"/>
  <c r="W12" i="27" s="1"/>
  <c r="W11" i="27" s="1"/>
  <c r="O67" i="24" l="1"/>
  <c r="P67" i="24"/>
  <c r="D54" i="24" l="1"/>
  <c r="C80" i="23"/>
  <c r="D55" i="24" s="1"/>
  <c r="C79" i="23"/>
  <c r="D12" i="5" l="1"/>
  <c r="D11" i="5" s="1"/>
  <c r="D211" i="23"/>
  <c r="L31" i="25"/>
  <c r="C31" i="25"/>
  <c r="L30" i="25"/>
  <c r="C30" i="25"/>
  <c r="L29" i="25"/>
  <c r="C29" i="25"/>
  <c r="L28" i="25"/>
  <c r="C28" i="25"/>
  <c r="L27" i="25"/>
  <c r="C27" i="25"/>
  <c r="L26" i="25"/>
  <c r="C26" i="25"/>
  <c r="L25" i="25"/>
  <c r="C25" i="25"/>
  <c r="L24" i="25"/>
  <c r="C24" i="25"/>
  <c r="L23" i="25"/>
  <c r="C23" i="25"/>
  <c r="L22" i="25"/>
  <c r="C22" i="25"/>
  <c r="L21" i="25"/>
  <c r="C21" i="25"/>
  <c r="L20" i="25"/>
  <c r="C20" i="25"/>
  <c r="L19" i="25"/>
  <c r="C19" i="25"/>
  <c r="L18" i="25"/>
  <c r="C18" i="25"/>
  <c r="L17" i="25"/>
  <c r="C17" i="25"/>
  <c r="L16" i="25"/>
  <c r="C16" i="25"/>
  <c r="L15" i="25"/>
  <c r="C15" i="25"/>
  <c r="L14" i="25"/>
  <c r="C14" i="25"/>
  <c r="L13" i="25"/>
  <c r="C13" i="25"/>
  <c r="L12" i="25"/>
  <c r="C12" i="25"/>
  <c r="R11" i="25"/>
  <c r="Q11" i="25"/>
  <c r="P11" i="25"/>
  <c r="O11" i="25"/>
  <c r="N11" i="25"/>
  <c r="M11" i="25"/>
  <c r="L11" i="25"/>
  <c r="K11" i="25"/>
  <c r="J11" i="25"/>
  <c r="I11" i="25"/>
  <c r="H11" i="25"/>
  <c r="G11" i="25"/>
  <c r="F11" i="25"/>
  <c r="E11" i="25"/>
  <c r="D11" i="25"/>
  <c r="C11" i="25"/>
  <c r="E13" i="23" l="1"/>
  <c r="D35" i="23"/>
  <c r="C35" i="23" s="1"/>
  <c r="D34" i="23"/>
  <c r="C34" i="23" s="1"/>
  <c r="D33" i="23"/>
  <c r="C33" i="23" s="1"/>
  <c r="D32" i="23"/>
  <c r="C32" i="23" s="1"/>
  <c r="D31" i="23"/>
  <c r="C31" i="23" s="1"/>
  <c r="D30" i="23"/>
  <c r="C30" i="23" s="1"/>
  <c r="D29" i="23"/>
  <c r="C29" i="23" s="1"/>
  <c r="D28" i="23"/>
  <c r="C28" i="23" s="1"/>
  <c r="D27" i="23"/>
  <c r="C27" i="23" s="1"/>
  <c r="D26" i="23"/>
  <c r="C26" i="23" s="1"/>
  <c r="D25" i="23"/>
  <c r="C25" i="23" s="1"/>
  <c r="D24" i="23"/>
  <c r="C24" i="23" s="1"/>
  <c r="D23" i="23"/>
  <c r="C23" i="23" s="1"/>
  <c r="D22" i="23"/>
  <c r="C22" i="23" s="1"/>
  <c r="D21" i="23"/>
  <c r="C21" i="23" s="1"/>
  <c r="D20" i="23"/>
  <c r="C20" i="23" s="1"/>
  <c r="D19" i="23"/>
  <c r="C19" i="23" s="1"/>
  <c r="D18" i="23"/>
  <c r="C18" i="23" s="1"/>
  <c r="D17" i="23"/>
  <c r="C17" i="23" s="1"/>
  <c r="D16" i="23"/>
  <c r="C16" i="23" s="1"/>
  <c r="D15" i="23"/>
  <c r="C15" i="23" s="1"/>
  <c r="D14" i="23"/>
  <c r="C14" i="23" s="1"/>
  <c r="D13" i="23" l="1"/>
  <c r="F159" i="24"/>
  <c r="E159" i="24" s="1"/>
  <c r="O36" i="24"/>
  <c r="P36" i="24"/>
  <c r="Q36" i="24"/>
  <c r="U36" i="24"/>
  <c r="V36" i="24"/>
  <c r="O30" i="24"/>
  <c r="P30" i="24"/>
  <c r="Q30" i="24"/>
  <c r="U30" i="24"/>
  <c r="V30" i="24"/>
  <c r="D30" i="24"/>
  <c r="D182" i="24"/>
  <c r="D178" i="24" s="1"/>
  <c r="C207" i="23"/>
  <c r="C13" i="23" l="1"/>
  <c r="W151" i="24"/>
  <c r="F201" i="24" l="1"/>
  <c r="E201" i="24" s="1"/>
  <c r="F200" i="24"/>
  <c r="E200" i="24" s="1"/>
  <c r="F199" i="24"/>
  <c r="E199" i="24" s="1"/>
  <c r="F198" i="24"/>
  <c r="E198" i="24" s="1"/>
  <c r="V197" i="24"/>
  <c r="U197" i="24"/>
  <c r="T197" i="24"/>
  <c r="S197" i="24"/>
  <c r="S187" i="24" s="1"/>
  <c r="R197" i="24"/>
  <c r="Q197" i="24"/>
  <c r="P197" i="24"/>
  <c r="O197" i="24"/>
  <c r="N197" i="24"/>
  <c r="M197" i="24"/>
  <c r="L197" i="24"/>
  <c r="K197" i="24"/>
  <c r="J197" i="24"/>
  <c r="I197" i="24"/>
  <c r="H197" i="24"/>
  <c r="G197" i="24"/>
  <c r="D197" i="24"/>
  <c r="F196" i="24"/>
  <c r="E196" i="24" s="1"/>
  <c r="F195" i="24"/>
  <c r="E195" i="24" s="1"/>
  <c r="F194" i="24"/>
  <c r="E194" i="24" s="1"/>
  <c r="F193" i="24"/>
  <c r="E193" i="24" s="1"/>
  <c r="F192" i="24"/>
  <c r="E192" i="24" s="1"/>
  <c r="F191" i="24"/>
  <c r="E191" i="24" s="1"/>
  <c r="F190" i="24"/>
  <c r="E190" i="24" s="1"/>
  <c r="F189" i="24"/>
  <c r="E189" i="24" s="1"/>
  <c r="V188" i="24"/>
  <c r="U188" i="24"/>
  <c r="U187" i="24" s="1"/>
  <c r="T188" i="24"/>
  <c r="S188" i="24"/>
  <c r="R188" i="24"/>
  <c r="Q188" i="24"/>
  <c r="Q187" i="24" s="1"/>
  <c r="P188" i="24"/>
  <c r="O188" i="24"/>
  <c r="O187" i="24" s="1"/>
  <c r="N188" i="24"/>
  <c r="M188" i="24"/>
  <c r="M187" i="24" s="1"/>
  <c r="L188" i="24"/>
  <c r="K188" i="24"/>
  <c r="J188" i="24"/>
  <c r="I188" i="24"/>
  <c r="I187" i="24" s="1"/>
  <c r="H188" i="24"/>
  <c r="G188" i="24"/>
  <c r="G187" i="24" s="1"/>
  <c r="D188" i="24"/>
  <c r="D186" i="24"/>
  <c r="F185" i="24"/>
  <c r="D185" i="24"/>
  <c r="U184" i="24"/>
  <c r="T184" i="24"/>
  <c r="S184" i="24"/>
  <c r="R184" i="24"/>
  <c r="Q184" i="24"/>
  <c r="P184" i="24"/>
  <c r="O184" i="24"/>
  <c r="N184" i="24"/>
  <c r="M184" i="24"/>
  <c r="L184" i="24"/>
  <c r="K184" i="24"/>
  <c r="J184" i="24"/>
  <c r="I184" i="24"/>
  <c r="H184" i="24"/>
  <c r="G184" i="24"/>
  <c r="D184" i="24"/>
  <c r="T182" i="24"/>
  <c r="S182" i="24"/>
  <c r="R182" i="24"/>
  <c r="N182" i="24"/>
  <c r="M182" i="24"/>
  <c r="L182" i="24"/>
  <c r="K182" i="24"/>
  <c r="J182" i="24"/>
  <c r="I182" i="24"/>
  <c r="H182" i="24"/>
  <c r="G182" i="24"/>
  <c r="T181" i="24"/>
  <c r="S181" i="24"/>
  <c r="R181" i="24"/>
  <c r="N181" i="24"/>
  <c r="M181" i="24"/>
  <c r="L181" i="24"/>
  <c r="K181" i="24"/>
  <c r="J181" i="24"/>
  <c r="I181" i="24"/>
  <c r="H181" i="24"/>
  <c r="G181" i="24"/>
  <c r="T180" i="24"/>
  <c r="S180" i="24"/>
  <c r="R180" i="24"/>
  <c r="N180" i="24"/>
  <c r="M180" i="24"/>
  <c r="L180" i="24"/>
  <c r="K180" i="24"/>
  <c r="J180" i="24"/>
  <c r="I180" i="24"/>
  <c r="H180" i="24"/>
  <c r="G180" i="24"/>
  <c r="T179" i="24"/>
  <c r="S179" i="24"/>
  <c r="R179" i="24"/>
  <c r="N179" i="24"/>
  <c r="M179" i="24"/>
  <c r="L179" i="24"/>
  <c r="K179" i="24"/>
  <c r="J179" i="24"/>
  <c r="I179" i="24"/>
  <c r="H179" i="24"/>
  <c r="G179" i="24"/>
  <c r="V178" i="24"/>
  <c r="U178" i="24"/>
  <c r="Q178" i="24"/>
  <c r="P178" i="24"/>
  <c r="O178" i="24"/>
  <c r="S177" i="24"/>
  <c r="R177" i="24"/>
  <c r="N177" i="24"/>
  <c r="M177" i="24"/>
  <c r="L177" i="24"/>
  <c r="K177" i="24"/>
  <c r="J177" i="24"/>
  <c r="I177" i="24"/>
  <c r="H177" i="24"/>
  <c r="G177" i="24"/>
  <c r="D177" i="24"/>
  <c r="S176" i="24"/>
  <c r="R176" i="24"/>
  <c r="N176" i="24"/>
  <c r="M176" i="24"/>
  <c r="L176" i="24"/>
  <c r="K176" i="24"/>
  <c r="J176" i="24"/>
  <c r="I176" i="24"/>
  <c r="H176" i="24"/>
  <c r="G176" i="24"/>
  <c r="D176" i="24"/>
  <c r="T175" i="24"/>
  <c r="R175" i="24"/>
  <c r="N175" i="24"/>
  <c r="M175" i="24"/>
  <c r="L175" i="24"/>
  <c r="K175" i="24"/>
  <c r="J175" i="24"/>
  <c r="I175" i="24"/>
  <c r="H175" i="24"/>
  <c r="G175" i="24"/>
  <c r="D175" i="24"/>
  <c r="T174" i="24"/>
  <c r="S174" i="24"/>
  <c r="R174" i="24"/>
  <c r="N174" i="24"/>
  <c r="M174" i="24"/>
  <c r="L174" i="24"/>
  <c r="K174" i="24"/>
  <c r="I174" i="24"/>
  <c r="H174" i="24"/>
  <c r="G174" i="24"/>
  <c r="D174" i="24"/>
  <c r="V173" i="24"/>
  <c r="U173" i="24"/>
  <c r="U167" i="24" s="1"/>
  <c r="Q173" i="24"/>
  <c r="P173" i="24"/>
  <c r="P167" i="24" s="1"/>
  <c r="O173" i="24"/>
  <c r="O167" i="24" s="1"/>
  <c r="D173" i="24"/>
  <c r="T172" i="24"/>
  <c r="S172" i="24"/>
  <c r="R172" i="24"/>
  <c r="M172" i="24"/>
  <c r="L172" i="24"/>
  <c r="K172" i="24"/>
  <c r="J172" i="24"/>
  <c r="I172" i="24"/>
  <c r="H172" i="24"/>
  <c r="G172" i="24"/>
  <c r="D172" i="24"/>
  <c r="S171" i="24"/>
  <c r="R171" i="24"/>
  <c r="N171" i="24"/>
  <c r="M171" i="24"/>
  <c r="L171" i="24"/>
  <c r="K171" i="24"/>
  <c r="J171" i="24"/>
  <c r="I171" i="24"/>
  <c r="H171" i="24"/>
  <c r="G171" i="24"/>
  <c r="D171" i="24"/>
  <c r="S170" i="24"/>
  <c r="R170" i="24"/>
  <c r="N170" i="24"/>
  <c r="M170" i="24"/>
  <c r="L170" i="24"/>
  <c r="K170" i="24"/>
  <c r="J170" i="24"/>
  <c r="I170" i="24"/>
  <c r="H170" i="24"/>
  <c r="G170" i="24"/>
  <c r="D170" i="24"/>
  <c r="S169" i="24"/>
  <c r="R169" i="24"/>
  <c r="N169" i="24"/>
  <c r="M169" i="24"/>
  <c r="L169" i="24"/>
  <c r="K169" i="24"/>
  <c r="J169" i="24"/>
  <c r="I169" i="24"/>
  <c r="H169" i="24"/>
  <c r="G169" i="24"/>
  <c r="D169" i="24"/>
  <c r="S168" i="24"/>
  <c r="R168" i="24"/>
  <c r="N168" i="24"/>
  <c r="M168" i="24"/>
  <c r="L168" i="24"/>
  <c r="K168" i="24"/>
  <c r="J168" i="24"/>
  <c r="I168" i="24"/>
  <c r="H168" i="24"/>
  <c r="G168" i="24"/>
  <c r="D168" i="24"/>
  <c r="V167" i="24"/>
  <c r="D167" i="24"/>
  <c r="T166" i="24"/>
  <c r="S166" i="24"/>
  <c r="N166" i="24"/>
  <c r="M166" i="24"/>
  <c r="L166" i="24"/>
  <c r="K166" i="24"/>
  <c r="J166" i="24"/>
  <c r="I166" i="24"/>
  <c r="H166" i="24"/>
  <c r="G166" i="24"/>
  <c r="D166" i="24"/>
  <c r="T165" i="24"/>
  <c r="R165" i="24"/>
  <c r="N165" i="24"/>
  <c r="M165" i="24"/>
  <c r="L165" i="24"/>
  <c r="K165" i="24"/>
  <c r="J165" i="24"/>
  <c r="I165" i="24"/>
  <c r="H165" i="24"/>
  <c r="G165" i="24"/>
  <c r="D165" i="24"/>
  <c r="T164" i="24"/>
  <c r="R164" i="24"/>
  <c r="N164" i="24"/>
  <c r="M164" i="24"/>
  <c r="L164" i="24"/>
  <c r="K164" i="24"/>
  <c r="J164" i="24"/>
  <c r="I164" i="24"/>
  <c r="H164" i="24"/>
  <c r="G164" i="24"/>
  <c r="D164" i="24"/>
  <c r="V163" i="24"/>
  <c r="U163" i="24"/>
  <c r="Q163" i="24"/>
  <c r="P163" i="24"/>
  <c r="O163" i="24"/>
  <c r="D163" i="24"/>
  <c r="T162" i="24"/>
  <c r="S162" i="24"/>
  <c r="R162" i="24"/>
  <c r="M162" i="24"/>
  <c r="L162" i="24"/>
  <c r="K162" i="24"/>
  <c r="J162" i="24"/>
  <c r="I162" i="24"/>
  <c r="H162" i="24"/>
  <c r="G162" i="24"/>
  <c r="D162" i="24"/>
  <c r="T161" i="24"/>
  <c r="S161" i="24"/>
  <c r="N161" i="24"/>
  <c r="M161" i="24"/>
  <c r="L161" i="24"/>
  <c r="K161" i="24"/>
  <c r="J161" i="24"/>
  <c r="I161" i="24"/>
  <c r="H161" i="24"/>
  <c r="G161" i="24"/>
  <c r="D161" i="24"/>
  <c r="R161" i="24" s="1"/>
  <c r="T160" i="24"/>
  <c r="S160" i="24"/>
  <c r="N160" i="24"/>
  <c r="M160" i="24"/>
  <c r="L160" i="24"/>
  <c r="K160" i="24"/>
  <c r="J160" i="24"/>
  <c r="I160" i="24"/>
  <c r="H160" i="24"/>
  <c r="G160" i="24"/>
  <c r="D160" i="24"/>
  <c r="R160" i="24" s="1"/>
  <c r="D159" i="24"/>
  <c r="W159" i="24" s="1"/>
  <c r="T158" i="24"/>
  <c r="S158" i="24"/>
  <c r="N158" i="24"/>
  <c r="M158" i="24"/>
  <c r="L158" i="24"/>
  <c r="K158" i="24"/>
  <c r="J158" i="24"/>
  <c r="I158" i="24"/>
  <c r="H158" i="24"/>
  <c r="G158" i="24"/>
  <c r="D158" i="24"/>
  <c r="T157" i="24"/>
  <c r="S157" i="24"/>
  <c r="N157" i="24"/>
  <c r="M157" i="24"/>
  <c r="L157" i="24"/>
  <c r="K157" i="24"/>
  <c r="J157" i="24"/>
  <c r="I157" i="24"/>
  <c r="H157" i="24"/>
  <c r="G157" i="24"/>
  <c r="D157" i="24"/>
  <c r="T156" i="24"/>
  <c r="S156" i="24"/>
  <c r="N156" i="24"/>
  <c r="M156" i="24"/>
  <c r="L156" i="24"/>
  <c r="K156" i="24"/>
  <c r="J156" i="24"/>
  <c r="I156" i="24"/>
  <c r="H156" i="24"/>
  <c r="G156" i="24"/>
  <c r="D156" i="24"/>
  <c r="T155" i="24"/>
  <c r="S155" i="24"/>
  <c r="N155" i="24"/>
  <c r="M155" i="24"/>
  <c r="L155" i="24"/>
  <c r="K155" i="24"/>
  <c r="J155" i="24"/>
  <c r="I155" i="24"/>
  <c r="H155" i="24"/>
  <c r="G155" i="24"/>
  <c r="D155" i="24"/>
  <c r="T154" i="24"/>
  <c r="S154" i="24"/>
  <c r="N154" i="24"/>
  <c r="M154" i="24"/>
  <c r="L154" i="24"/>
  <c r="K154" i="24"/>
  <c r="J154" i="24"/>
  <c r="I154" i="24"/>
  <c r="H154" i="24"/>
  <c r="G154" i="24"/>
  <c r="D154" i="24"/>
  <c r="T153" i="24"/>
  <c r="S153" i="24"/>
  <c r="N153" i="24"/>
  <c r="M153" i="24"/>
  <c r="L153" i="24"/>
  <c r="K153" i="24"/>
  <c r="J153" i="24"/>
  <c r="I153" i="24"/>
  <c r="I152" i="24" s="1"/>
  <c r="H153" i="24"/>
  <c r="G153" i="24"/>
  <c r="D153" i="24"/>
  <c r="V152" i="24"/>
  <c r="U152" i="24"/>
  <c r="Q152" i="24"/>
  <c r="P152" i="24"/>
  <c r="O152" i="24"/>
  <c r="D152" i="24"/>
  <c r="S150" i="24"/>
  <c r="R150" i="24"/>
  <c r="N150" i="24"/>
  <c r="M150" i="24"/>
  <c r="L150" i="24"/>
  <c r="K150" i="24"/>
  <c r="J150" i="24"/>
  <c r="I150" i="24"/>
  <c r="H150" i="24"/>
  <c r="G150" i="24"/>
  <c r="D150" i="24"/>
  <c r="S149" i="24"/>
  <c r="R149" i="24"/>
  <c r="N149" i="24"/>
  <c r="M149" i="24"/>
  <c r="L149" i="24"/>
  <c r="K149" i="24"/>
  <c r="J149" i="24"/>
  <c r="I149" i="24"/>
  <c r="H149" i="24"/>
  <c r="G149" i="24"/>
  <c r="D149" i="24"/>
  <c r="T148" i="24"/>
  <c r="R148" i="24"/>
  <c r="N148" i="24"/>
  <c r="M148" i="24"/>
  <c r="L148" i="24"/>
  <c r="K148" i="24"/>
  <c r="J148" i="24"/>
  <c r="I148" i="24"/>
  <c r="H148" i="24"/>
  <c r="G148" i="24"/>
  <c r="D148" i="24"/>
  <c r="T147" i="24"/>
  <c r="S147" i="24"/>
  <c r="N147" i="24"/>
  <c r="M147" i="24"/>
  <c r="L147" i="24"/>
  <c r="K147" i="24"/>
  <c r="J147" i="24"/>
  <c r="I147" i="24"/>
  <c r="H147" i="24"/>
  <c r="G147" i="24"/>
  <c r="D147" i="24"/>
  <c r="R147" i="24" s="1"/>
  <c r="T146" i="24"/>
  <c r="S146" i="24"/>
  <c r="N146" i="24"/>
  <c r="M146" i="24"/>
  <c r="L146" i="24"/>
  <c r="L144" i="24" s="1"/>
  <c r="K146" i="24"/>
  <c r="J146" i="24"/>
  <c r="I146" i="24"/>
  <c r="H146" i="24"/>
  <c r="G146" i="24"/>
  <c r="D146" i="24"/>
  <c r="R146" i="24" s="1"/>
  <c r="T145" i="24"/>
  <c r="S145" i="24"/>
  <c r="S144" i="24" s="1"/>
  <c r="N145" i="24"/>
  <c r="M145" i="24"/>
  <c r="M144" i="24" s="1"/>
  <c r="L145" i="24"/>
  <c r="K145" i="24"/>
  <c r="K144" i="24" s="1"/>
  <c r="J145" i="24"/>
  <c r="I145" i="24"/>
  <c r="I144" i="24" s="1"/>
  <c r="H145" i="24"/>
  <c r="G145" i="24"/>
  <c r="D145" i="24"/>
  <c r="R145" i="24" s="1"/>
  <c r="V144" i="24"/>
  <c r="U144" i="24"/>
  <c r="T144" i="24"/>
  <c r="Q144" i="24"/>
  <c r="P144" i="24"/>
  <c r="O144" i="24"/>
  <c r="H144" i="24"/>
  <c r="D144" i="24"/>
  <c r="T143" i="24"/>
  <c r="S143" i="24"/>
  <c r="N143" i="24"/>
  <c r="M143" i="24"/>
  <c r="L143" i="24"/>
  <c r="K143" i="24"/>
  <c r="J143" i="24"/>
  <c r="I143" i="24"/>
  <c r="H143" i="24"/>
  <c r="G143" i="24"/>
  <c r="D143" i="24"/>
  <c r="T142" i="24"/>
  <c r="S142" i="24"/>
  <c r="N142" i="24"/>
  <c r="M142" i="24"/>
  <c r="L142" i="24"/>
  <c r="K142" i="24"/>
  <c r="J142" i="24"/>
  <c r="I142" i="24"/>
  <c r="H142" i="24"/>
  <c r="G142" i="24"/>
  <c r="D142" i="24"/>
  <c r="T141" i="24"/>
  <c r="S141" i="24"/>
  <c r="N141" i="24"/>
  <c r="M141" i="24"/>
  <c r="L141" i="24"/>
  <c r="K141" i="24"/>
  <c r="J141" i="24"/>
  <c r="I141" i="24"/>
  <c r="H141" i="24"/>
  <c r="G141" i="24"/>
  <c r="D141" i="24"/>
  <c r="T140" i="24"/>
  <c r="S140" i="24"/>
  <c r="N140" i="24"/>
  <c r="M140" i="24"/>
  <c r="L140" i="24"/>
  <c r="K140" i="24"/>
  <c r="J140" i="24"/>
  <c r="I140" i="24"/>
  <c r="H140" i="24"/>
  <c r="G140" i="24"/>
  <c r="D140" i="24"/>
  <c r="T139" i="24"/>
  <c r="S139" i="24"/>
  <c r="N139" i="24"/>
  <c r="M139" i="24"/>
  <c r="L139" i="24"/>
  <c r="K139" i="24"/>
  <c r="J139" i="24"/>
  <c r="I139" i="24"/>
  <c r="H139" i="24"/>
  <c r="G139" i="24"/>
  <c r="D139" i="24"/>
  <c r="T138" i="24"/>
  <c r="S138" i="24"/>
  <c r="N138" i="24"/>
  <c r="M138" i="24"/>
  <c r="L138" i="24"/>
  <c r="K138" i="24"/>
  <c r="J138" i="24"/>
  <c r="I138" i="24"/>
  <c r="H138" i="24"/>
  <c r="G138" i="24"/>
  <c r="D138" i="24"/>
  <c r="T137" i="24"/>
  <c r="S137" i="24"/>
  <c r="N137" i="24"/>
  <c r="M137" i="24"/>
  <c r="L137" i="24"/>
  <c r="K137" i="24"/>
  <c r="J137" i="24"/>
  <c r="I137" i="24"/>
  <c r="H137" i="24"/>
  <c r="G137" i="24"/>
  <c r="D137" i="24"/>
  <c r="T136" i="24"/>
  <c r="S136" i="24"/>
  <c r="N136" i="24"/>
  <c r="M136" i="24"/>
  <c r="L136" i="24"/>
  <c r="K136" i="24"/>
  <c r="J136" i="24"/>
  <c r="I136" i="24"/>
  <c r="H136" i="24"/>
  <c r="G136" i="24"/>
  <c r="D136" i="24"/>
  <c r="T135" i="24"/>
  <c r="S135" i="24"/>
  <c r="N135" i="24"/>
  <c r="M135" i="24"/>
  <c r="L135" i="24"/>
  <c r="K135" i="24"/>
  <c r="J135" i="24"/>
  <c r="I135" i="24"/>
  <c r="H135" i="24"/>
  <c r="G135" i="24"/>
  <c r="D135" i="24"/>
  <c r="T134" i="24"/>
  <c r="S134" i="24"/>
  <c r="N134" i="24"/>
  <c r="M134" i="24"/>
  <c r="L134" i="24"/>
  <c r="K134" i="24"/>
  <c r="J134" i="24"/>
  <c r="I134" i="24"/>
  <c r="H134" i="24"/>
  <c r="G134" i="24"/>
  <c r="D134" i="24"/>
  <c r="T133" i="24"/>
  <c r="S133" i="24"/>
  <c r="N133" i="24"/>
  <c r="M133" i="24"/>
  <c r="L133" i="24"/>
  <c r="K133" i="24"/>
  <c r="J133" i="24"/>
  <c r="I133" i="24"/>
  <c r="H133" i="24"/>
  <c r="G133" i="24"/>
  <c r="D133" i="24"/>
  <c r="T132" i="24"/>
  <c r="S132" i="24"/>
  <c r="N132" i="24"/>
  <c r="M132" i="24"/>
  <c r="L132" i="24"/>
  <c r="K132" i="24"/>
  <c r="J132" i="24"/>
  <c r="I132" i="24"/>
  <c r="H132" i="24"/>
  <c r="G132" i="24"/>
  <c r="D132" i="24"/>
  <c r="V131" i="24"/>
  <c r="U131" i="24"/>
  <c r="Q131" i="24"/>
  <c r="P131" i="24"/>
  <c r="O131" i="24"/>
  <c r="D131" i="24"/>
  <c r="T130" i="24"/>
  <c r="S130" i="24"/>
  <c r="N130" i="24"/>
  <c r="M130" i="24"/>
  <c r="L130" i="24"/>
  <c r="K130" i="24"/>
  <c r="J130" i="24"/>
  <c r="I130" i="24"/>
  <c r="H130" i="24"/>
  <c r="G130" i="24"/>
  <c r="D130" i="24"/>
  <c r="T129" i="24"/>
  <c r="S129" i="24"/>
  <c r="N129" i="24"/>
  <c r="M129" i="24"/>
  <c r="L129" i="24"/>
  <c r="K129" i="24"/>
  <c r="J129" i="24"/>
  <c r="I129" i="24"/>
  <c r="H129" i="24"/>
  <c r="G129" i="24"/>
  <c r="D129" i="24"/>
  <c r="R129" i="24" s="1"/>
  <c r="T128" i="24"/>
  <c r="S128" i="24"/>
  <c r="N128" i="24"/>
  <c r="M128" i="24"/>
  <c r="L128" i="24"/>
  <c r="K128" i="24"/>
  <c r="J128" i="24"/>
  <c r="J127" i="24" s="1"/>
  <c r="I128" i="24"/>
  <c r="H128" i="24"/>
  <c r="G128" i="24"/>
  <c r="D128" i="24"/>
  <c r="R128" i="24" s="1"/>
  <c r="V127" i="24"/>
  <c r="U127" i="24"/>
  <c r="Q127" i="24"/>
  <c r="P127" i="24"/>
  <c r="O127" i="24"/>
  <c r="D127" i="24"/>
  <c r="T126" i="24"/>
  <c r="S126" i="24"/>
  <c r="R126" i="24"/>
  <c r="M126" i="24"/>
  <c r="L126" i="24"/>
  <c r="K126" i="24"/>
  <c r="J126" i="24"/>
  <c r="I126" i="24"/>
  <c r="H126" i="24"/>
  <c r="G126" i="24"/>
  <c r="D126" i="24"/>
  <c r="T125" i="24"/>
  <c r="S125" i="24"/>
  <c r="N125" i="24"/>
  <c r="M125" i="24"/>
  <c r="L125" i="24"/>
  <c r="L124" i="24" s="1"/>
  <c r="K125" i="24"/>
  <c r="J125" i="24"/>
  <c r="J124" i="24" s="1"/>
  <c r="I125" i="24"/>
  <c r="H125" i="24"/>
  <c r="H124" i="24" s="1"/>
  <c r="G125" i="24"/>
  <c r="D125" i="24"/>
  <c r="R125" i="24" s="1"/>
  <c r="V124" i="24"/>
  <c r="U124" i="24"/>
  <c r="P124" i="24"/>
  <c r="O124" i="24"/>
  <c r="D124" i="24"/>
  <c r="T123" i="24"/>
  <c r="S123" i="24"/>
  <c r="N123" i="24"/>
  <c r="M123" i="24"/>
  <c r="L123" i="24"/>
  <c r="K123" i="24"/>
  <c r="J123" i="24"/>
  <c r="I123" i="24"/>
  <c r="H123" i="24"/>
  <c r="G123" i="24"/>
  <c r="D123" i="24"/>
  <c r="T122" i="24"/>
  <c r="S122" i="24"/>
  <c r="N122" i="24"/>
  <c r="M122" i="24"/>
  <c r="L122" i="24"/>
  <c r="K122" i="24"/>
  <c r="J122" i="24"/>
  <c r="I122" i="24"/>
  <c r="H122" i="24"/>
  <c r="G122" i="24"/>
  <c r="D122" i="24"/>
  <c r="T121" i="24"/>
  <c r="S121" i="24"/>
  <c r="N121" i="24"/>
  <c r="M121" i="24"/>
  <c r="L121" i="24"/>
  <c r="K121" i="24"/>
  <c r="J121" i="24"/>
  <c r="I121" i="24"/>
  <c r="H121" i="24"/>
  <c r="G121" i="24"/>
  <c r="D121" i="24"/>
  <c r="T120" i="24"/>
  <c r="S120" i="24"/>
  <c r="N120" i="24"/>
  <c r="M120" i="24"/>
  <c r="L120" i="24"/>
  <c r="K120" i="24"/>
  <c r="J120" i="24"/>
  <c r="I120" i="24"/>
  <c r="H120" i="24"/>
  <c r="G120" i="24"/>
  <c r="D120" i="24"/>
  <c r="T119" i="24"/>
  <c r="S119" i="24"/>
  <c r="N119" i="24"/>
  <c r="M119" i="24"/>
  <c r="L119" i="24"/>
  <c r="K119" i="24"/>
  <c r="J119" i="24"/>
  <c r="I119" i="24"/>
  <c r="H119" i="24"/>
  <c r="G119" i="24"/>
  <c r="D119" i="24"/>
  <c r="T118" i="24"/>
  <c r="S118" i="24"/>
  <c r="N118" i="24"/>
  <c r="M118" i="24"/>
  <c r="L118" i="24"/>
  <c r="K118" i="24"/>
  <c r="J118" i="24"/>
  <c r="I118" i="24"/>
  <c r="H118" i="24"/>
  <c r="G118" i="24"/>
  <c r="D118" i="24"/>
  <c r="T117" i="24"/>
  <c r="S117" i="24"/>
  <c r="N117" i="24"/>
  <c r="M117" i="24"/>
  <c r="L117" i="24"/>
  <c r="K117" i="24"/>
  <c r="J117" i="24"/>
  <c r="I117" i="24"/>
  <c r="H117" i="24"/>
  <c r="G117" i="24"/>
  <c r="D117" i="24"/>
  <c r="T116" i="24"/>
  <c r="S116" i="24"/>
  <c r="N116" i="24"/>
  <c r="M116" i="24"/>
  <c r="L116" i="24"/>
  <c r="K116" i="24"/>
  <c r="J116" i="24"/>
  <c r="I116" i="24"/>
  <c r="H116" i="24"/>
  <c r="G116" i="24"/>
  <c r="D116" i="24"/>
  <c r="T115" i="24"/>
  <c r="S115" i="24"/>
  <c r="R115" i="24"/>
  <c r="N115" i="24"/>
  <c r="M115" i="24"/>
  <c r="L115" i="24"/>
  <c r="K115" i="24"/>
  <c r="J115" i="24"/>
  <c r="I115" i="24"/>
  <c r="G115" i="24"/>
  <c r="D115" i="24"/>
  <c r="T114" i="24"/>
  <c r="T113" i="24" s="1"/>
  <c r="S114" i="24"/>
  <c r="N114" i="24"/>
  <c r="N113" i="24" s="1"/>
  <c r="M114" i="24"/>
  <c r="M113" i="24" s="1"/>
  <c r="L114" i="24"/>
  <c r="K114" i="24"/>
  <c r="K113" i="24" s="1"/>
  <c r="J114" i="24"/>
  <c r="J113" i="24" s="1"/>
  <c r="I114" i="24"/>
  <c r="I113" i="24" s="1"/>
  <c r="H114" i="24"/>
  <c r="G114" i="24"/>
  <c r="D114" i="24"/>
  <c r="V113" i="24"/>
  <c r="U113" i="24"/>
  <c r="Q113" i="24"/>
  <c r="P113" i="24"/>
  <c r="O113" i="24"/>
  <c r="L113" i="24"/>
  <c r="D113" i="24"/>
  <c r="T112" i="24"/>
  <c r="S112" i="24"/>
  <c r="N112" i="24"/>
  <c r="M112" i="24"/>
  <c r="L112" i="24"/>
  <c r="K112" i="24"/>
  <c r="J112" i="24"/>
  <c r="I112" i="24"/>
  <c r="H112" i="24"/>
  <c r="G112" i="24"/>
  <c r="D112" i="24"/>
  <c r="T111" i="24"/>
  <c r="S111" i="24"/>
  <c r="N111" i="24"/>
  <c r="M111" i="24"/>
  <c r="L111" i="24"/>
  <c r="K111" i="24"/>
  <c r="J111" i="24"/>
  <c r="I111" i="24"/>
  <c r="H111" i="24"/>
  <c r="G111" i="24"/>
  <c r="D111" i="24"/>
  <c r="R111" i="24" s="1"/>
  <c r="T110" i="24"/>
  <c r="S110" i="24"/>
  <c r="N110" i="24"/>
  <c r="M110" i="24"/>
  <c r="L110" i="24"/>
  <c r="K110" i="24"/>
  <c r="J110" i="24"/>
  <c r="I110" i="24"/>
  <c r="H110" i="24"/>
  <c r="G110" i="24"/>
  <c r="D110" i="24"/>
  <c r="R110" i="24" s="1"/>
  <c r="T109" i="24"/>
  <c r="S109" i="24"/>
  <c r="N109" i="24"/>
  <c r="M109" i="24"/>
  <c r="L109" i="24"/>
  <c r="K109" i="24"/>
  <c r="J109" i="24"/>
  <c r="I109" i="24"/>
  <c r="H109" i="24"/>
  <c r="G109" i="24"/>
  <c r="D109" i="24"/>
  <c r="R109" i="24" s="1"/>
  <c r="T108" i="24"/>
  <c r="S108" i="24"/>
  <c r="N108" i="24"/>
  <c r="M108" i="24"/>
  <c r="L108" i="24"/>
  <c r="K108" i="24"/>
  <c r="J108" i="24"/>
  <c r="I108" i="24"/>
  <c r="H108" i="24"/>
  <c r="G108" i="24"/>
  <c r="D108" i="24"/>
  <c r="R108" i="24" s="1"/>
  <c r="T107" i="24"/>
  <c r="S107" i="24"/>
  <c r="N107" i="24"/>
  <c r="M107" i="24"/>
  <c r="L107" i="24"/>
  <c r="K107" i="24"/>
  <c r="J107" i="24"/>
  <c r="I107" i="24"/>
  <c r="H107" i="24"/>
  <c r="G107" i="24"/>
  <c r="D107" i="24"/>
  <c r="T106" i="24"/>
  <c r="R106" i="24"/>
  <c r="N106" i="24"/>
  <c r="M106" i="24"/>
  <c r="L106" i="24"/>
  <c r="K106" i="24"/>
  <c r="J106" i="24"/>
  <c r="I106" i="24"/>
  <c r="H106" i="24"/>
  <c r="G106" i="24"/>
  <c r="D106" i="24"/>
  <c r="T105" i="24"/>
  <c r="S105" i="24"/>
  <c r="N105" i="24"/>
  <c r="M105" i="24"/>
  <c r="L105" i="24"/>
  <c r="K105" i="24"/>
  <c r="J105" i="24"/>
  <c r="I105" i="24"/>
  <c r="H105" i="24"/>
  <c r="G105" i="24"/>
  <c r="D105" i="24"/>
  <c r="V104" i="24"/>
  <c r="U104" i="24"/>
  <c r="Q104" i="24"/>
  <c r="P104" i="24"/>
  <c r="O104" i="24"/>
  <c r="D104" i="24"/>
  <c r="T103" i="24"/>
  <c r="S103" i="24"/>
  <c r="N103" i="24"/>
  <c r="M103" i="24"/>
  <c r="L103" i="24"/>
  <c r="K103" i="24"/>
  <c r="J103" i="24"/>
  <c r="I103" i="24"/>
  <c r="H103" i="24"/>
  <c r="G103" i="24"/>
  <c r="D103" i="24"/>
  <c r="T102" i="24"/>
  <c r="S102" i="24"/>
  <c r="R102" i="24"/>
  <c r="M102" i="24"/>
  <c r="L102" i="24"/>
  <c r="K102" i="24"/>
  <c r="J102" i="24"/>
  <c r="I102" i="24"/>
  <c r="H102" i="24"/>
  <c r="G102" i="24"/>
  <c r="D102" i="24"/>
  <c r="N102" i="24" s="1"/>
  <c r="Q102" i="24" s="1"/>
  <c r="Q99" i="24" s="1"/>
  <c r="T101" i="24"/>
  <c r="S101" i="24"/>
  <c r="R101" i="24"/>
  <c r="N101" i="24"/>
  <c r="M101" i="24"/>
  <c r="L101" i="24"/>
  <c r="K101" i="24"/>
  <c r="J101" i="24"/>
  <c r="I101" i="24"/>
  <c r="H101" i="24"/>
  <c r="D101" i="24"/>
  <c r="T100" i="24"/>
  <c r="S100" i="24"/>
  <c r="N100" i="24"/>
  <c r="M100" i="24"/>
  <c r="L100" i="24"/>
  <c r="L99" i="24" s="1"/>
  <c r="K100" i="24"/>
  <c r="J100" i="24"/>
  <c r="J99" i="24" s="1"/>
  <c r="I100" i="24"/>
  <c r="H100" i="24"/>
  <c r="H99" i="24" s="1"/>
  <c r="G100" i="24"/>
  <c r="D100" i="24"/>
  <c r="V99" i="24"/>
  <c r="U99" i="24"/>
  <c r="P99" i="24"/>
  <c r="O99" i="24"/>
  <c r="K99" i="24"/>
  <c r="D99" i="24"/>
  <c r="T98" i="24"/>
  <c r="S98" i="24"/>
  <c r="N98" i="24"/>
  <c r="M98" i="24"/>
  <c r="L98" i="24"/>
  <c r="K98" i="24"/>
  <c r="J98" i="24"/>
  <c r="I98" i="24"/>
  <c r="H98" i="24"/>
  <c r="G98" i="24"/>
  <c r="D98" i="24"/>
  <c r="R98" i="24" s="1"/>
  <c r="T97" i="24"/>
  <c r="S97" i="24"/>
  <c r="R97" i="24"/>
  <c r="M97" i="24"/>
  <c r="L97" i="24"/>
  <c r="K97" i="24"/>
  <c r="J97" i="24"/>
  <c r="I97" i="24"/>
  <c r="H97" i="24"/>
  <c r="G97" i="24"/>
  <c r="D97" i="24"/>
  <c r="T96" i="24"/>
  <c r="S96" i="24"/>
  <c r="N96" i="24"/>
  <c r="M96" i="24"/>
  <c r="L96" i="24"/>
  <c r="K96" i="24"/>
  <c r="J96" i="24"/>
  <c r="I96" i="24"/>
  <c r="H96" i="24"/>
  <c r="G96" i="24"/>
  <c r="D96" i="24"/>
  <c r="V95" i="24"/>
  <c r="U95" i="24"/>
  <c r="P95" i="24"/>
  <c r="O95" i="24"/>
  <c r="D95" i="24"/>
  <c r="T94" i="24"/>
  <c r="S94" i="24"/>
  <c r="N94" i="24"/>
  <c r="M94" i="24"/>
  <c r="L94" i="24"/>
  <c r="K94" i="24"/>
  <c r="J94" i="24"/>
  <c r="I94" i="24"/>
  <c r="H94" i="24"/>
  <c r="G94" i="24"/>
  <c r="D94" i="24"/>
  <c r="T93" i="24"/>
  <c r="S93" i="24"/>
  <c r="R93" i="24"/>
  <c r="M93" i="24"/>
  <c r="M91" i="24" s="1"/>
  <c r="L93" i="24"/>
  <c r="K93" i="24"/>
  <c r="J93" i="24"/>
  <c r="I93" i="24"/>
  <c r="I91" i="24" s="1"/>
  <c r="H93" i="24"/>
  <c r="G93" i="24"/>
  <c r="D93" i="24"/>
  <c r="N93" i="24" s="1"/>
  <c r="Q93" i="24" s="1"/>
  <c r="Q91" i="24" s="1"/>
  <c r="T92" i="24"/>
  <c r="S92" i="24"/>
  <c r="N92" i="24"/>
  <c r="M92" i="24"/>
  <c r="L92" i="24"/>
  <c r="L91" i="24" s="1"/>
  <c r="K92" i="24"/>
  <c r="J92" i="24"/>
  <c r="J91" i="24" s="1"/>
  <c r="I92" i="24"/>
  <c r="H92" i="24"/>
  <c r="H91" i="24" s="1"/>
  <c r="G92" i="24"/>
  <c r="D92" i="24"/>
  <c r="V91" i="24"/>
  <c r="U91" i="24"/>
  <c r="P91" i="24"/>
  <c r="O91" i="24"/>
  <c r="D91" i="24"/>
  <c r="T90" i="24"/>
  <c r="S90" i="24"/>
  <c r="N90" i="24"/>
  <c r="M90" i="24"/>
  <c r="L90" i="24"/>
  <c r="K90" i="24"/>
  <c r="J90" i="24"/>
  <c r="I90" i="24"/>
  <c r="H90" i="24"/>
  <c r="G90" i="24"/>
  <c r="D90" i="24"/>
  <c r="R90" i="24" s="1"/>
  <c r="T89" i="24"/>
  <c r="S89" i="24"/>
  <c r="N89" i="24"/>
  <c r="M89" i="24"/>
  <c r="L89" i="24"/>
  <c r="K89" i="24"/>
  <c r="J89" i="24"/>
  <c r="I89" i="24"/>
  <c r="H89" i="24"/>
  <c r="G89" i="24"/>
  <c r="D89" i="24"/>
  <c r="R89" i="24" s="1"/>
  <c r="T88" i="24"/>
  <c r="S88" i="24"/>
  <c r="N88" i="24"/>
  <c r="M88" i="24"/>
  <c r="L88" i="24"/>
  <c r="K88" i="24"/>
  <c r="J88" i="24"/>
  <c r="I88" i="24"/>
  <c r="H88" i="24"/>
  <c r="G88" i="24"/>
  <c r="D88" i="24"/>
  <c r="T87" i="24"/>
  <c r="S87" i="24"/>
  <c r="N87" i="24"/>
  <c r="M87" i="24"/>
  <c r="L87" i="24"/>
  <c r="K87" i="24"/>
  <c r="J87" i="24"/>
  <c r="I87" i="24"/>
  <c r="H87" i="24"/>
  <c r="G87" i="24"/>
  <c r="D87" i="24"/>
  <c r="T86" i="24"/>
  <c r="S86" i="24"/>
  <c r="R86" i="24"/>
  <c r="M86" i="24"/>
  <c r="L86" i="24"/>
  <c r="K86" i="24"/>
  <c r="J86" i="24"/>
  <c r="I86" i="24"/>
  <c r="H86" i="24"/>
  <c r="G86" i="24"/>
  <c r="D86" i="24"/>
  <c r="T85" i="24"/>
  <c r="S85" i="24"/>
  <c r="N85" i="24"/>
  <c r="M85" i="24"/>
  <c r="L85" i="24"/>
  <c r="K85" i="24"/>
  <c r="J85" i="24"/>
  <c r="I85" i="24"/>
  <c r="H85" i="24"/>
  <c r="G85" i="24"/>
  <c r="D85" i="24"/>
  <c r="V84" i="24"/>
  <c r="U84" i="24"/>
  <c r="P84" i="24"/>
  <c r="O84" i="24"/>
  <c r="D84" i="24"/>
  <c r="T83" i="24"/>
  <c r="S83" i="24"/>
  <c r="R83" i="24"/>
  <c r="M83" i="24"/>
  <c r="L83" i="24"/>
  <c r="K83" i="24"/>
  <c r="J83" i="24"/>
  <c r="I83" i="24"/>
  <c r="H83" i="24"/>
  <c r="G83" i="24"/>
  <c r="D83" i="24"/>
  <c r="N83" i="24" s="1"/>
  <c r="Q83" i="24" s="1"/>
  <c r="Q81" i="24" s="1"/>
  <c r="T82" i="24"/>
  <c r="S82" i="24"/>
  <c r="N82" i="24"/>
  <c r="M82" i="24"/>
  <c r="L82" i="24"/>
  <c r="K82" i="24"/>
  <c r="K81" i="24" s="1"/>
  <c r="J82" i="24"/>
  <c r="I82" i="24"/>
  <c r="H82" i="24"/>
  <c r="G82" i="24"/>
  <c r="D82" i="24"/>
  <c r="V81" i="24"/>
  <c r="U81" i="24"/>
  <c r="S81" i="24"/>
  <c r="P81" i="24"/>
  <c r="O81" i="24"/>
  <c r="D81" i="24"/>
  <c r="T80" i="24"/>
  <c r="S80" i="24"/>
  <c r="R80" i="24"/>
  <c r="N80" i="24"/>
  <c r="M80" i="24"/>
  <c r="L80" i="24"/>
  <c r="K80" i="24"/>
  <c r="J80" i="24"/>
  <c r="I80" i="24"/>
  <c r="H80" i="24"/>
  <c r="G80" i="24"/>
  <c r="D80" i="24"/>
  <c r="T79" i="24"/>
  <c r="S79" i="24"/>
  <c r="R79" i="24"/>
  <c r="N79" i="24"/>
  <c r="M79" i="24"/>
  <c r="L79" i="24"/>
  <c r="J79" i="24"/>
  <c r="I79" i="24"/>
  <c r="H79" i="24"/>
  <c r="G79" i="24"/>
  <c r="D79" i="24"/>
  <c r="T78" i="24"/>
  <c r="S78" i="24"/>
  <c r="R78" i="24"/>
  <c r="N78" i="24"/>
  <c r="M78" i="24"/>
  <c r="L78" i="24"/>
  <c r="K78" i="24"/>
  <c r="J78" i="24"/>
  <c r="I78" i="24"/>
  <c r="H78" i="24"/>
  <c r="D78" i="24"/>
  <c r="T77" i="24"/>
  <c r="S77" i="24"/>
  <c r="R77" i="24"/>
  <c r="N77" i="24"/>
  <c r="M77" i="24"/>
  <c r="L77" i="24"/>
  <c r="K77" i="24"/>
  <c r="J77" i="24"/>
  <c r="I77" i="24"/>
  <c r="H77" i="24"/>
  <c r="D77" i="24"/>
  <c r="T76" i="24"/>
  <c r="S76" i="24"/>
  <c r="R76" i="24"/>
  <c r="M76" i="24"/>
  <c r="L76" i="24"/>
  <c r="K76" i="24"/>
  <c r="J76" i="24"/>
  <c r="I76" i="24"/>
  <c r="H76" i="24"/>
  <c r="G76" i="24"/>
  <c r="D76" i="24"/>
  <c r="T75" i="24"/>
  <c r="S75" i="24"/>
  <c r="R75" i="24"/>
  <c r="N75" i="24"/>
  <c r="M75" i="24"/>
  <c r="L75" i="24"/>
  <c r="K75" i="24"/>
  <c r="J75" i="24"/>
  <c r="I75" i="24"/>
  <c r="H75" i="24"/>
  <c r="D75" i="24"/>
  <c r="T74" i="24"/>
  <c r="S74" i="24"/>
  <c r="R74" i="24"/>
  <c r="M74" i="24"/>
  <c r="L74" i="24"/>
  <c r="K74" i="24"/>
  <c r="J74" i="24"/>
  <c r="I74" i="24"/>
  <c r="H74" i="24"/>
  <c r="G74" i="24"/>
  <c r="D74" i="24"/>
  <c r="T73" i="24"/>
  <c r="S73" i="24"/>
  <c r="R73" i="24"/>
  <c r="N73" i="24"/>
  <c r="M73" i="24"/>
  <c r="M72" i="24" s="1"/>
  <c r="L73" i="24"/>
  <c r="K73" i="24"/>
  <c r="K72" i="24" s="1"/>
  <c r="J73" i="24"/>
  <c r="I73" i="24"/>
  <c r="I72" i="24" s="1"/>
  <c r="H73" i="24"/>
  <c r="H72" i="24" s="1"/>
  <c r="G73" i="24"/>
  <c r="D73" i="24"/>
  <c r="V72" i="24"/>
  <c r="U72" i="24"/>
  <c r="P72" i="24"/>
  <c r="O72" i="24"/>
  <c r="D72" i="24"/>
  <c r="T71" i="24"/>
  <c r="S71" i="24"/>
  <c r="R71" i="24"/>
  <c r="M71" i="24"/>
  <c r="L71" i="24"/>
  <c r="K71" i="24"/>
  <c r="J71" i="24"/>
  <c r="I71" i="24"/>
  <c r="H71" i="24"/>
  <c r="G71" i="24"/>
  <c r="D71" i="24"/>
  <c r="T70" i="24"/>
  <c r="S70" i="24"/>
  <c r="R70" i="24"/>
  <c r="N70" i="24"/>
  <c r="L70" i="24"/>
  <c r="K70" i="24"/>
  <c r="J70" i="24"/>
  <c r="I70" i="24"/>
  <c r="H70" i="24"/>
  <c r="G70" i="24"/>
  <c r="D70" i="24"/>
  <c r="T69" i="24"/>
  <c r="S69" i="24"/>
  <c r="R69" i="24"/>
  <c r="M69" i="24"/>
  <c r="L69" i="24"/>
  <c r="K69" i="24"/>
  <c r="J69" i="24"/>
  <c r="I69" i="24"/>
  <c r="H69" i="24"/>
  <c r="G69" i="24"/>
  <c r="D69" i="24"/>
  <c r="T68" i="24"/>
  <c r="S68" i="24"/>
  <c r="R68" i="24"/>
  <c r="N68" i="24"/>
  <c r="M68" i="24"/>
  <c r="L68" i="24"/>
  <c r="K68" i="24"/>
  <c r="J68" i="24"/>
  <c r="I68" i="24"/>
  <c r="H68" i="24"/>
  <c r="G68" i="24"/>
  <c r="D68" i="24"/>
  <c r="V67" i="24"/>
  <c r="U67" i="24"/>
  <c r="D67" i="24"/>
  <c r="T66" i="24"/>
  <c r="S66" i="24"/>
  <c r="R66" i="24"/>
  <c r="M66" i="24"/>
  <c r="L66" i="24"/>
  <c r="K66" i="24"/>
  <c r="J66" i="24"/>
  <c r="I66" i="24"/>
  <c r="H66" i="24"/>
  <c r="G66" i="24"/>
  <c r="D66" i="24"/>
  <c r="T65" i="24"/>
  <c r="S65" i="24"/>
  <c r="R65" i="24"/>
  <c r="N65" i="24"/>
  <c r="M65" i="24"/>
  <c r="L65" i="24"/>
  <c r="L64" i="24" s="1"/>
  <c r="K65" i="24"/>
  <c r="J65" i="24"/>
  <c r="J64" i="24" s="1"/>
  <c r="I65" i="24"/>
  <c r="H65" i="24"/>
  <c r="G65" i="24"/>
  <c r="D65" i="24"/>
  <c r="V64" i="24"/>
  <c r="U64" i="24"/>
  <c r="P64" i="24"/>
  <c r="O64" i="24"/>
  <c r="H64" i="24"/>
  <c r="D64" i="24"/>
  <c r="T63" i="24"/>
  <c r="S63" i="24"/>
  <c r="R63" i="24"/>
  <c r="M63" i="24"/>
  <c r="L63" i="24"/>
  <c r="K63" i="24"/>
  <c r="J63" i="24"/>
  <c r="I63" i="24"/>
  <c r="H63" i="24"/>
  <c r="G63" i="24"/>
  <c r="D63" i="24"/>
  <c r="T62" i="24"/>
  <c r="S62" i="24"/>
  <c r="R62" i="24"/>
  <c r="N62" i="24"/>
  <c r="M62" i="24"/>
  <c r="L62" i="24"/>
  <c r="K62" i="24"/>
  <c r="I62" i="24"/>
  <c r="H62" i="24"/>
  <c r="G62" i="24"/>
  <c r="D62" i="24"/>
  <c r="T61" i="24"/>
  <c r="S61" i="24"/>
  <c r="N61" i="24"/>
  <c r="M61" i="24"/>
  <c r="L61" i="24"/>
  <c r="L60" i="24" s="1"/>
  <c r="K61" i="24"/>
  <c r="J61" i="24"/>
  <c r="I61" i="24"/>
  <c r="H61" i="24"/>
  <c r="G61" i="24"/>
  <c r="D61" i="24"/>
  <c r="V60" i="24"/>
  <c r="U60" i="24"/>
  <c r="P60" i="24"/>
  <c r="O60" i="24"/>
  <c r="D60" i="24"/>
  <c r="T59" i="24"/>
  <c r="S59" i="24"/>
  <c r="R59" i="24"/>
  <c r="N59" i="24"/>
  <c r="M59" i="24"/>
  <c r="L59" i="24"/>
  <c r="K59" i="24"/>
  <c r="J59" i="24"/>
  <c r="I59" i="24"/>
  <c r="G59" i="24"/>
  <c r="D59" i="24"/>
  <c r="T58" i="24"/>
  <c r="S58" i="24"/>
  <c r="N58" i="24"/>
  <c r="N57" i="24" s="1"/>
  <c r="M58" i="24"/>
  <c r="M57" i="24" s="1"/>
  <c r="L58" i="24"/>
  <c r="L57" i="24" s="1"/>
  <c r="K58" i="24"/>
  <c r="K57" i="24" s="1"/>
  <c r="J58" i="24"/>
  <c r="J57" i="24" s="1"/>
  <c r="I58" i="24"/>
  <c r="I57" i="24" s="1"/>
  <c r="H58" i="24"/>
  <c r="G58" i="24"/>
  <c r="D58" i="24"/>
  <c r="V57" i="24"/>
  <c r="U57" i="24"/>
  <c r="Q57" i="24"/>
  <c r="P57" i="24"/>
  <c r="O57" i="24"/>
  <c r="D57" i="24"/>
  <c r="T56" i="24"/>
  <c r="S56" i="24"/>
  <c r="R56" i="24"/>
  <c r="M56" i="24"/>
  <c r="L56" i="24"/>
  <c r="K56" i="24"/>
  <c r="J56" i="24"/>
  <c r="I56" i="24"/>
  <c r="H56" i="24"/>
  <c r="G56" i="24"/>
  <c r="D56" i="24"/>
  <c r="T55" i="24"/>
  <c r="S55" i="24"/>
  <c r="R55" i="24"/>
  <c r="N55" i="24"/>
  <c r="M55" i="24"/>
  <c r="L55" i="24"/>
  <c r="K55" i="24"/>
  <c r="J55" i="24"/>
  <c r="I55" i="24"/>
  <c r="H55" i="24"/>
  <c r="G55" i="24"/>
  <c r="T54" i="24"/>
  <c r="S54" i="24"/>
  <c r="N54" i="24"/>
  <c r="M54" i="24"/>
  <c r="L54" i="24"/>
  <c r="K54" i="24"/>
  <c r="J54" i="24"/>
  <c r="I54" i="24"/>
  <c r="H54" i="24"/>
  <c r="G54" i="24"/>
  <c r="V53" i="24"/>
  <c r="U53" i="24"/>
  <c r="P53" i="24"/>
  <c r="O53" i="24"/>
  <c r="D53" i="24"/>
  <c r="T52" i="24"/>
  <c r="R52" i="24"/>
  <c r="N52" i="24"/>
  <c r="M52" i="24"/>
  <c r="M50" i="24" s="1"/>
  <c r="L52" i="24"/>
  <c r="K52" i="24"/>
  <c r="J52" i="24"/>
  <c r="I52" i="24"/>
  <c r="H52" i="24"/>
  <c r="G52" i="24"/>
  <c r="D52" i="24"/>
  <c r="T51" i="24"/>
  <c r="T50" i="24" s="1"/>
  <c r="S51" i="24"/>
  <c r="N51" i="24"/>
  <c r="M51" i="24"/>
  <c r="L51" i="24"/>
  <c r="K51" i="24"/>
  <c r="J51" i="24"/>
  <c r="I51" i="24"/>
  <c r="H51" i="24"/>
  <c r="G51" i="24"/>
  <c r="D51" i="24"/>
  <c r="V50" i="24"/>
  <c r="U50" i="24"/>
  <c r="Q50" i="24"/>
  <c r="P50" i="24"/>
  <c r="O50" i="24"/>
  <c r="D50" i="24"/>
  <c r="T49" i="24"/>
  <c r="S49" i="24"/>
  <c r="R49" i="24"/>
  <c r="N49" i="24"/>
  <c r="M49" i="24"/>
  <c r="L49" i="24"/>
  <c r="K49" i="24"/>
  <c r="J49" i="24"/>
  <c r="H49" i="24"/>
  <c r="G49" i="24"/>
  <c r="D49" i="24"/>
  <c r="T48" i="24"/>
  <c r="T46" i="24" s="1"/>
  <c r="R48" i="24"/>
  <c r="N48" i="24"/>
  <c r="M48" i="24"/>
  <c r="L48" i="24"/>
  <c r="K48" i="24"/>
  <c r="J48" i="24"/>
  <c r="I48" i="24"/>
  <c r="H48" i="24"/>
  <c r="G48" i="24"/>
  <c r="D48" i="24"/>
  <c r="T47" i="24"/>
  <c r="S47" i="24"/>
  <c r="N47" i="24"/>
  <c r="M47" i="24"/>
  <c r="M46" i="24" s="1"/>
  <c r="L47" i="24"/>
  <c r="K47" i="24"/>
  <c r="K46" i="24" s="1"/>
  <c r="J47" i="24"/>
  <c r="I47" i="24"/>
  <c r="H47" i="24"/>
  <c r="G47" i="24"/>
  <c r="D47" i="24"/>
  <c r="R47" i="24" s="1"/>
  <c r="R46" i="24" s="1"/>
  <c r="V46" i="24"/>
  <c r="U46" i="24"/>
  <c r="Q46" i="24"/>
  <c r="P46" i="24"/>
  <c r="O46" i="24"/>
  <c r="D46" i="24"/>
  <c r="T45" i="24"/>
  <c r="S45" i="24"/>
  <c r="R45" i="24"/>
  <c r="N45" i="24"/>
  <c r="M45" i="24"/>
  <c r="M42" i="24" s="1"/>
  <c r="K45" i="24"/>
  <c r="J45" i="24"/>
  <c r="I45" i="24"/>
  <c r="H45" i="24"/>
  <c r="G45" i="24"/>
  <c r="D45" i="24"/>
  <c r="T44" i="24"/>
  <c r="S44" i="24"/>
  <c r="S42" i="24" s="1"/>
  <c r="R44" i="24"/>
  <c r="N44" i="24"/>
  <c r="M44" i="24"/>
  <c r="L44" i="24"/>
  <c r="K44" i="24"/>
  <c r="I44" i="24"/>
  <c r="H44" i="24"/>
  <c r="G44" i="24"/>
  <c r="D44" i="24"/>
  <c r="T43" i="24"/>
  <c r="S43" i="24"/>
  <c r="N43" i="24"/>
  <c r="M43" i="24"/>
  <c r="L43" i="24"/>
  <c r="K43" i="24"/>
  <c r="J43" i="24"/>
  <c r="I43" i="24"/>
  <c r="H43" i="24"/>
  <c r="G43" i="24"/>
  <c r="D43" i="24"/>
  <c r="V42" i="24"/>
  <c r="U42" i="24"/>
  <c r="Q42" i="24"/>
  <c r="P42" i="24"/>
  <c r="O42" i="24"/>
  <c r="D42" i="24"/>
  <c r="T41" i="24"/>
  <c r="S41" i="24"/>
  <c r="R41" i="24"/>
  <c r="N41" i="24"/>
  <c r="M41" i="24"/>
  <c r="L41" i="24"/>
  <c r="K41" i="24"/>
  <c r="J41" i="24"/>
  <c r="I41" i="24"/>
  <c r="H41" i="24"/>
  <c r="D41" i="24"/>
  <c r="T40" i="24"/>
  <c r="S40" i="24"/>
  <c r="R40" i="24"/>
  <c r="N40" i="24"/>
  <c r="M40" i="24"/>
  <c r="L40" i="24"/>
  <c r="K40" i="24"/>
  <c r="J40" i="24"/>
  <c r="H40" i="24"/>
  <c r="G40" i="24"/>
  <c r="D40" i="24"/>
  <c r="T39" i="24"/>
  <c r="R39" i="24"/>
  <c r="N39" i="24"/>
  <c r="M39" i="24"/>
  <c r="L39" i="24"/>
  <c r="K39" i="24"/>
  <c r="J39" i="24"/>
  <c r="H39" i="24"/>
  <c r="G39" i="24"/>
  <c r="D39" i="24"/>
  <c r="S39" i="24" s="1"/>
  <c r="T38" i="24"/>
  <c r="S38" i="24"/>
  <c r="R38" i="24"/>
  <c r="N38" i="24"/>
  <c r="M38" i="24"/>
  <c r="L38" i="24"/>
  <c r="K38" i="24"/>
  <c r="J38" i="24"/>
  <c r="H38" i="24"/>
  <c r="G38" i="24"/>
  <c r="D38" i="24"/>
  <c r="T37" i="24"/>
  <c r="S37" i="24"/>
  <c r="N37" i="24"/>
  <c r="M37" i="24"/>
  <c r="L37" i="24"/>
  <c r="K37" i="24"/>
  <c r="J37" i="24"/>
  <c r="I37" i="24"/>
  <c r="H37" i="24"/>
  <c r="G37" i="24"/>
  <c r="D37" i="24"/>
  <c r="D36" i="24"/>
  <c r="T35" i="24"/>
  <c r="S35" i="24"/>
  <c r="R35" i="24"/>
  <c r="N35" i="24"/>
  <c r="M35" i="24"/>
  <c r="L35" i="24"/>
  <c r="K35" i="24"/>
  <c r="J35" i="24"/>
  <c r="I35" i="24"/>
  <c r="H35" i="24"/>
  <c r="D35" i="24"/>
  <c r="T34" i="24"/>
  <c r="S34" i="24"/>
  <c r="R34" i="24"/>
  <c r="N34" i="24"/>
  <c r="M34" i="24"/>
  <c r="L34" i="24"/>
  <c r="K34" i="24"/>
  <c r="J34" i="24"/>
  <c r="I34" i="24"/>
  <c r="H34" i="24"/>
  <c r="D34" i="24"/>
  <c r="T33" i="24"/>
  <c r="S33" i="24"/>
  <c r="R33" i="24"/>
  <c r="N33" i="24"/>
  <c r="M33" i="24"/>
  <c r="L33" i="24"/>
  <c r="K33" i="24"/>
  <c r="J33" i="24"/>
  <c r="I33" i="24"/>
  <c r="H33" i="24"/>
  <c r="D33" i="24"/>
  <c r="T32" i="24"/>
  <c r="S32" i="24"/>
  <c r="R32" i="24"/>
  <c r="N32" i="24"/>
  <c r="M32" i="24"/>
  <c r="L32" i="24"/>
  <c r="K32" i="24"/>
  <c r="J32" i="24"/>
  <c r="I32" i="24"/>
  <c r="H32" i="24"/>
  <c r="D32" i="24"/>
  <c r="T31" i="24"/>
  <c r="S31" i="24"/>
  <c r="N31" i="24"/>
  <c r="M31" i="24"/>
  <c r="L31" i="24"/>
  <c r="K31" i="24"/>
  <c r="J31" i="24"/>
  <c r="I31" i="24"/>
  <c r="H31" i="24"/>
  <c r="G31" i="24"/>
  <c r="D31" i="24"/>
  <c r="V29" i="24"/>
  <c r="U29" i="24"/>
  <c r="Q29" i="24"/>
  <c r="P29" i="24"/>
  <c r="O29" i="24"/>
  <c r="D29" i="24"/>
  <c r="T28" i="24"/>
  <c r="S28" i="24"/>
  <c r="R28" i="24"/>
  <c r="M28" i="24"/>
  <c r="L28" i="24"/>
  <c r="K28" i="24"/>
  <c r="J28" i="24"/>
  <c r="I28" i="24"/>
  <c r="H28" i="24"/>
  <c r="G28" i="24"/>
  <c r="D28" i="24"/>
  <c r="T27" i="24"/>
  <c r="S27" i="24"/>
  <c r="N27" i="24"/>
  <c r="M27" i="24"/>
  <c r="L27" i="24"/>
  <c r="K27" i="24"/>
  <c r="J27" i="24"/>
  <c r="J26" i="24" s="1"/>
  <c r="I27" i="24"/>
  <c r="H27" i="24"/>
  <c r="G27" i="24"/>
  <c r="D27" i="24"/>
  <c r="V26" i="24"/>
  <c r="U26" i="24"/>
  <c r="P26" i="24"/>
  <c r="O26" i="24"/>
  <c r="D26" i="24"/>
  <c r="T25" i="24"/>
  <c r="S25" i="24"/>
  <c r="R25" i="24"/>
  <c r="N25" i="24"/>
  <c r="L25" i="24"/>
  <c r="K25" i="24"/>
  <c r="J25" i="24"/>
  <c r="I25" i="24"/>
  <c r="H25" i="24"/>
  <c r="G25" i="24"/>
  <c r="D25" i="24"/>
  <c r="T24" i="24"/>
  <c r="S24" i="24"/>
  <c r="R24" i="24"/>
  <c r="M24" i="24"/>
  <c r="L24" i="24"/>
  <c r="K24" i="24"/>
  <c r="J24" i="24"/>
  <c r="I24" i="24"/>
  <c r="H24" i="24"/>
  <c r="G24" i="24"/>
  <c r="D24" i="24"/>
  <c r="T23" i="24"/>
  <c r="S23" i="24"/>
  <c r="N23" i="24"/>
  <c r="M23" i="24"/>
  <c r="L23" i="24"/>
  <c r="K23" i="24"/>
  <c r="J23" i="24"/>
  <c r="I23" i="24"/>
  <c r="H23" i="24"/>
  <c r="G23" i="24"/>
  <c r="D23" i="24"/>
  <c r="V22" i="24"/>
  <c r="U22" i="24"/>
  <c r="P22" i="24"/>
  <c r="O22" i="24"/>
  <c r="D22" i="24"/>
  <c r="T21" i="24"/>
  <c r="S21" i="24"/>
  <c r="R21" i="24"/>
  <c r="M21" i="24"/>
  <c r="L21" i="24"/>
  <c r="K21" i="24"/>
  <c r="J21" i="24"/>
  <c r="I21" i="24"/>
  <c r="H21" i="24"/>
  <c r="G21" i="24"/>
  <c r="D21" i="24"/>
  <c r="T20" i="24"/>
  <c r="S20" i="24"/>
  <c r="N20" i="24"/>
  <c r="M20" i="24"/>
  <c r="M19" i="24" s="1"/>
  <c r="L20" i="24"/>
  <c r="L19" i="24" s="1"/>
  <c r="K20" i="24"/>
  <c r="K19" i="24" s="1"/>
  <c r="J20" i="24"/>
  <c r="J19" i="24" s="1"/>
  <c r="I20" i="24"/>
  <c r="I19" i="24" s="1"/>
  <c r="H20" i="24"/>
  <c r="G20" i="24"/>
  <c r="D20" i="24"/>
  <c r="R20" i="24" s="1"/>
  <c r="V19" i="24"/>
  <c r="U19" i="24"/>
  <c r="P19" i="24"/>
  <c r="O19" i="24"/>
  <c r="H19" i="24"/>
  <c r="D19" i="24"/>
  <c r="T18" i="24"/>
  <c r="S18" i="24"/>
  <c r="R18" i="24"/>
  <c r="M18" i="24"/>
  <c r="L18" i="24"/>
  <c r="K18" i="24"/>
  <c r="J18" i="24"/>
  <c r="I18" i="24"/>
  <c r="H18" i="24"/>
  <c r="G18" i="24"/>
  <c r="D18" i="24"/>
  <c r="T17" i="24"/>
  <c r="S17" i="24"/>
  <c r="N17" i="24"/>
  <c r="M17" i="24"/>
  <c r="L17" i="24"/>
  <c r="L16" i="24" s="1"/>
  <c r="K17" i="24"/>
  <c r="J17" i="24"/>
  <c r="J16" i="24" s="1"/>
  <c r="I17" i="24"/>
  <c r="H17" i="24"/>
  <c r="G17" i="24"/>
  <c r="D17" i="24"/>
  <c r="R17" i="24" s="1"/>
  <c r="V16" i="24"/>
  <c r="U16" i="24"/>
  <c r="Q16" i="24"/>
  <c r="P16" i="24"/>
  <c r="H16" i="24"/>
  <c r="D16" i="24"/>
  <c r="T15" i="24"/>
  <c r="S15" i="24"/>
  <c r="R15" i="24"/>
  <c r="M15" i="24"/>
  <c r="L15" i="24"/>
  <c r="K15" i="24"/>
  <c r="J15" i="24"/>
  <c r="I15" i="24"/>
  <c r="H15" i="24"/>
  <c r="G15" i="24"/>
  <c r="D15" i="24"/>
  <c r="T14" i="24"/>
  <c r="S14" i="24"/>
  <c r="N14" i="24"/>
  <c r="M14" i="24"/>
  <c r="L14" i="24"/>
  <c r="L13" i="24" s="1"/>
  <c r="K14" i="24"/>
  <c r="J14" i="24"/>
  <c r="J13" i="24" s="1"/>
  <c r="I14" i="24"/>
  <c r="H14" i="24"/>
  <c r="G14" i="24"/>
  <c r="D14" i="24"/>
  <c r="R14" i="24" s="1"/>
  <c r="V13" i="24"/>
  <c r="U13" i="24"/>
  <c r="Q13" i="24"/>
  <c r="O13" i="24"/>
  <c r="H13" i="24"/>
  <c r="D241" i="23"/>
  <c r="M240" i="23"/>
  <c r="L240" i="23" s="1"/>
  <c r="D240" i="23" s="1"/>
  <c r="M239" i="23"/>
  <c r="L239" i="23" s="1"/>
  <c r="D239" i="23" s="1"/>
  <c r="L238" i="23"/>
  <c r="D238" i="23" s="1"/>
  <c r="M237" i="23"/>
  <c r="L237" i="23" s="1"/>
  <c r="D237" i="23" s="1"/>
  <c r="M236" i="23"/>
  <c r="L236" i="23" s="1"/>
  <c r="D236" i="23" s="1"/>
  <c r="M235" i="23"/>
  <c r="L235" i="23" s="1"/>
  <c r="D235" i="23" s="1"/>
  <c r="N234" i="23"/>
  <c r="L234" i="23" s="1"/>
  <c r="D234" i="23" s="1"/>
  <c r="N233" i="23"/>
  <c r="L233" i="23" s="1"/>
  <c r="D233" i="23" s="1"/>
  <c r="N232" i="23"/>
  <c r="L232" i="23" s="1"/>
  <c r="D232" i="23" s="1"/>
  <c r="N231" i="23"/>
  <c r="P230" i="23"/>
  <c r="O230" i="23"/>
  <c r="K230" i="23"/>
  <c r="J230" i="23"/>
  <c r="I230" i="23"/>
  <c r="H230" i="23"/>
  <c r="G230" i="23"/>
  <c r="E230" i="23"/>
  <c r="C230" i="23"/>
  <c r="M229" i="23"/>
  <c r="L229" i="23" s="1"/>
  <c r="D229" i="23" s="1"/>
  <c r="N228" i="23"/>
  <c r="L228" i="23" s="1"/>
  <c r="D228" i="23" s="1"/>
  <c r="N227" i="23"/>
  <c r="L227" i="23" s="1"/>
  <c r="D227" i="23" s="1"/>
  <c r="N226" i="23"/>
  <c r="L226" i="23" s="1"/>
  <c r="D226" i="23" s="1"/>
  <c r="N225" i="23"/>
  <c r="L225" i="23" s="1"/>
  <c r="D225" i="23" s="1"/>
  <c r="N224" i="23"/>
  <c r="L224" i="23" s="1"/>
  <c r="D224" i="23" s="1"/>
  <c r="N223" i="23"/>
  <c r="L223" i="23" s="1"/>
  <c r="D223" i="23" s="1"/>
  <c r="N222" i="23"/>
  <c r="L222" i="23" s="1"/>
  <c r="D222" i="23" s="1"/>
  <c r="N221" i="23"/>
  <c r="P220" i="23"/>
  <c r="O220" i="23"/>
  <c r="K220" i="23"/>
  <c r="J220" i="23"/>
  <c r="I220" i="23"/>
  <c r="H220" i="23"/>
  <c r="G220" i="23"/>
  <c r="E220" i="23"/>
  <c r="C220" i="23"/>
  <c r="J219" i="23"/>
  <c r="O217" i="23"/>
  <c r="D217" i="23" s="1"/>
  <c r="D216" i="23" s="1"/>
  <c r="D183" i="24" s="1"/>
  <c r="P216" i="23"/>
  <c r="N216" i="23"/>
  <c r="M216" i="23"/>
  <c r="L216" i="23"/>
  <c r="K216" i="23"/>
  <c r="J216" i="23"/>
  <c r="I216" i="23"/>
  <c r="H216" i="23"/>
  <c r="G216" i="23"/>
  <c r="E216" i="23"/>
  <c r="C216" i="23"/>
  <c r="O215" i="23"/>
  <c r="K213" i="23"/>
  <c r="D213" i="23" s="1"/>
  <c r="J212" i="23"/>
  <c r="D212" i="23" s="1"/>
  <c r="D210" i="23"/>
  <c r="H209" i="23"/>
  <c r="D209" i="23" s="1"/>
  <c r="G208" i="23"/>
  <c r="D208" i="23" s="1"/>
  <c r="F207" i="23"/>
  <c r="D207" i="23" s="1"/>
  <c r="F206" i="23"/>
  <c r="D206" i="23" s="1"/>
  <c r="F205" i="23"/>
  <c r="D205" i="23" s="1"/>
  <c r="F204" i="23"/>
  <c r="D204" i="23" s="1"/>
  <c r="P203" i="23"/>
  <c r="O203" i="23"/>
  <c r="N203" i="23"/>
  <c r="M203" i="23"/>
  <c r="L203" i="23"/>
  <c r="K203" i="23"/>
  <c r="J203" i="23"/>
  <c r="I203" i="23"/>
  <c r="H203" i="23"/>
  <c r="G203" i="23"/>
  <c r="E203" i="23"/>
  <c r="C203" i="23"/>
  <c r="F202" i="23"/>
  <c r="D202" i="23" s="1"/>
  <c r="F201" i="23"/>
  <c r="D201" i="23" s="1"/>
  <c r="F200" i="23"/>
  <c r="D200" i="23" s="1"/>
  <c r="F199" i="23"/>
  <c r="D199" i="23" s="1"/>
  <c r="P198" i="23"/>
  <c r="P192" i="23" s="1"/>
  <c r="O198" i="23"/>
  <c r="N198" i="23"/>
  <c r="N192" i="23" s="1"/>
  <c r="M198" i="23"/>
  <c r="M192" i="23" s="1"/>
  <c r="L198" i="23"/>
  <c r="L192" i="23" s="1"/>
  <c r="K198" i="23"/>
  <c r="K192" i="23" s="1"/>
  <c r="J198" i="23"/>
  <c r="J192" i="23" s="1"/>
  <c r="I198" i="23"/>
  <c r="I192" i="23" s="1"/>
  <c r="H198" i="23"/>
  <c r="H192" i="23" s="1"/>
  <c r="G198" i="23"/>
  <c r="G192" i="23" s="1"/>
  <c r="E198" i="23"/>
  <c r="E192" i="23" s="1"/>
  <c r="C198" i="23"/>
  <c r="C192" i="23" s="1"/>
  <c r="F192" i="23" s="1"/>
  <c r="F197" i="23"/>
  <c r="D197" i="23" s="1"/>
  <c r="F196" i="23"/>
  <c r="D196" i="23" s="1"/>
  <c r="F195" i="23"/>
  <c r="D195" i="23" s="1"/>
  <c r="F194" i="23"/>
  <c r="D194" i="23" s="1"/>
  <c r="F193" i="23"/>
  <c r="D193" i="23" s="1"/>
  <c r="O192" i="23"/>
  <c r="F191" i="23"/>
  <c r="D191" i="23" s="1"/>
  <c r="F190" i="23"/>
  <c r="D190" i="23" s="1"/>
  <c r="F189" i="23"/>
  <c r="D189" i="23" s="1"/>
  <c r="P188" i="23"/>
  <c r="O188" i="23"/>
  <c r="N188" i="23"/>
  <c r="M188" i="23"/>
  <c r="L188" i="23"/>
  <c r="K188" i="23"/>
  <c r="J188" i="23"/>
  <c r="I188" i="23"/>
  <c r="H188" i="23"/>
  <c r="G188" i="23"/>
  <c r="E188" i="23"/>
  <c r="C188" i="23"/>
  <c r="F188" i="23" s="1"/>
  <c r="F187" i="23"/>
  <c r="D187" i="23" s="1"/>
  <c r="F186" i="23"/>
  <c r="D186" i="23" s="1"/>
  <c r="F185" i="23"/>
  <c r="D185" i="23" s="1"/>
  <c r="F184" i="23"/>
  <c r="D184" i="23" s="1"/>
  <c r="F183" i="23"/>
  <c r="D183" i="23" s="1"/>
  <c r="F182" i="23"/>
  <c r="D182" i="23" s="1"/>
  <c r="F181" i="23"/>
  <c r="D181" i="23" s="1"/>
  <c r="F180" i="23"/>
  <c r="D180" i="23" s="1"/>
  <c r="F179" i="23"/>
  <c r="D179" i="23" s="1"/>
  <c r="F178" i="23"/>
  <c r="D178" i="23" s="1"/>
  <c r="P177" i="23"/>
  <c r="O177" i="23"/>
  <c r="N177" i="23"/>
  <c r="M177" i="23"/>
  <c r="L177" i="23"/>
  <c r="K177" i="23"/>
  <c r="J177" i="23"/>
  <c r="I177" i="23"/>
  <c r="H177" i="23"/>
  <c r="G177" i="23"/>
  <c r="E177" i="23"/>
  <c r="C177" i="23"/>
  <c r="F175" i="23"/>
  <c r="D175" i="23" s="1"/>
  <c r="F174" i="23"/>
  <c r="D174" i="23" s="1"/>
  <c r="F173" i="23"/>
  <c r="D173" i="23" s="1"/>
  <c r="F172" i="23"/>
  <c r="D172" i="23" s="1"/>
  <c r="F171" i="23"/>
  <c r="D171" i="23" s="1"/>
  <c r="F170" i="23"/>
  <c r="D170" i="23" s="1"/>
  <c r="P169" i="23"/>
  <c r="O169" i="23"/>
  <c r="N169" i="23"/>
  <c r="M169" i="23"/>
  <c r="L169" i="23"/>
  <c r="K169" i="23"/>
  <c r="J169" i="23"/>
  <c r="I169" i="23"/>
  <c r="H169" i="23"/>
  <c r="G169" i="23"/>
  <c r="E169" i="23"/>
  <c r="C169" i="23"/>
  <c r="F169" i="23" s="1"/>
  <c r="F168" i="23"/>
  <c r="D168" i="23" s="1"/>
  <c r="F167" i="23"/>
  <c r="D167" i="23" s="1"/>
  <c r="F166" i="23"/>
  <c r="D166" i="23" s="1"/>
  <c r="F165" i="23"/>
  <c r="D165" i="23" s="1"/>
  <c r="F164" i="23"/>
  <c r="D164" i="23" s="1"/>
  <c r="F163" i="23"/>
  <c r="D163" i="23" s="1"/>
  <c r="F162" i="23"/>
  <c r="D162" i="23" s="1"/>
  <c r="F161" i="23"/>
  <c r="D161" i="23" s="1"/>
  <c r="F160" i="23"/>
  <c r="D160" i="23" s="1"/>
  <c r="F159" i="23"/>
  <c r="D159" i="23" s="1"/>
  <c r="F158" i="23"/>
  <c r="D158" i="23" s="1"/>
  <c r="F157" i="23"/>
  <c r="D157" i="23" s="1"/>
  <c r="P156" i="23"/>
  <c r="O156" i="23"/>
  <c r="N156" i="23"/>
  <c r="M156" i="23"/>
  <c r="L156" i="23"/>
  <c r="K156" i="23"/>
  <c r="J156" i="23"/>
  <c r="I156" i="23"/>
  <c r="H156" i="23"/>
  <c r="G156" i="23"/>
  <c r="E156" i="23"/>
  <c r="C156" i="23"/>
  <c r="F155" i="23"/>
  <c r="D155" i="23" s="1"/>
  <c r="F154" i="23"/>
  <c r="D154" i="23" s="1"/>
  <c r="F153" i="23"/>
  <c r="D153" i="23" s="1"/>
  <c r="P152" i="23"/>
  <c r="O152" i="23"/>
  <c r="N152" i="23"/>
  <c r="M152" i="23"/>
  <c r="L152" i="23"/>
  <c r="K152" i="23"/>
  <c r="J152" i="23"/>
  <c r="I152" i="23"/>
  <c r="H152" i="23"/>
  <c r="G152" i="23"/>
  <c r="E152" i="23"/>
  <c r="C152" i="23"/>
  <c r="F151" i="23"/>
  <c r="D151" i="23" s="1"/>
  <c r="F150" i="23"/>
  <c r="D150" i="23" s="1"/>
  <c r="P149" i="23"/>
  <c r="O149" i="23"/>
  <c r="N149" i="23"/>
  <c r="M149" i="23"/>
  <c r="L149" i="23"/>
  <c r="K149" i="23"/>
  <c r="J149" i="23"/>
  <c r="I149" i="23"/>
  <c r="H149" i="23"/>
  <c r="G149" i="23"/>
  <c r="E149" i="23"/>
  <c r="C149" i="23"/>
  <c r="F149" i="23" s="1"/>
  <c r="F148" i="23"/>
  <c r="D148" i="23" s="1"/>
  <c r="F147" i="23"/>
  <c r="D147" i="23" s="1"/>
  <c r="F146" i="23"/>
  <c r="D146" i="23" s="1"/>
  <c r="F145" i="23"/>
  <c r="D145" i="23" s="1"/>
  <c r="F144" i="23"/>
  <c r="D144" i="23" s="1"/>
  <c r="F143" i="23"/>
  <c r="D143" i="23" s="1"/>
  <c r="F142" i="23"/>
  <c r="D142" i="23" s="1"/>
  <c r="F141" i="23"/>
  <c r="D141" i="23" s="1"/>
  <c r="F140" i="23"/>
  <c r="D140" i="23" s="1"/>
  <c r="F139" i="23"/>
  <c r="D139" i="23" s="1"/>
  <c r="P138" i="23"/>
  <c r="O138" i="23"/>
  <c r="N138" i="23"/>
  <c r="M138" i="23"/>
  <c r="L138" i="23"/>
  <c r="K138" i="23"/>
  <c r="J138" i="23"/>
  <c r="I138" i="23"/>
  <c r="H138" i="23"/>
  <c r="G138" i="23"/>
  <c r="E138" i="23"/>
  <c r="C138" i="23"/>
  <c r="F137" i="23"/>
  <c r="D137" i="23" s="1"/>
  <c r="F136" i="23"/>
  <c r="D136" i="23" s="1"/>
  <c r="F135" i="23"/>
  <c r="D135" i="23" s="1"/>
  <c r="F134" i="23"/>
  <c r="D134" i="23" s="1"/>
  <c r="F133" i="23"/>
  <c r="D133" i="23" s="1"/>
  <c r="F132" i="23"/>
  <c r="D132" i="23" s="1"/>
  <c r="F131" i="23"/>
  <c r="D131" i="23" s="1"/>
  <c r="F130" i="23"/>
  <c r="D130" i="23" s="1"/>
  <c r="P129" i="23"/>
  <c r="O129" i="23"/>
  <c r="N129" i="23"/>
  <c r="M129" i="23"/>
  <c r="L129" i="23"/>
  <c r="K129" i="23"/>
  <c r="J129" i="23"/>
  <c r="I129" i="23"/>
  <c r="H129" i="23"/>
  <c r="G129" i="23"/>
  <c r="E129" i="23"/>
  <c r="C129" i="23"/>
  <c r="F129" i="23" s="1"/>
  <c r="F128" i="23"/>
  <c r="D128" i="23" s="1"/>
  <c r="F127" i="23"/>
  <c r="D127" i="23" s="1"/>
  <c r="F126" i="23"/>
  <c r="D126" i="23" s="1"/>
  <c r="F125" i="23"/>
  <c r="D125" i="23" s="1"/>
  <c r="P124" i="23"/>
  <c r="O124" i="23"/>
  <c r="N124" i="23"/>
  <c r="M124" i="23"/>
  <c r="L124" i="23"/>
  <c r="K124" i="23"/>
  <c r="J124" i="23"/>
  <c r="I124" i="23"/>
  <c r="H124" i="23"/>
  <c r="G124" i="23"/>
  <c r="E124" i="23"/>
  <c r="C124" i="23"/>
  <c r="F123" i="23"/>
  <c r="D123" i="23" s="1"/>
  <c r="F122" i="23"/>
  <c r="D122" i="23" s="1"/>
  <c r="F121" i="23"/>
  <c r="D121" i="23" s="1"/>
  <c r="P120" i="23"/>
  <c r="O120" i="23"/>
  <c r="N120" i="23"/>
  <c r="M120" i="23"/>
  <c r="L120" i="23"/>
  <c r="K120" i="23"/>
  <c r="J120" i="23"/>
  <c r="I120" i="23"/>
  <c r="H120" i="23"/>
  <c r="G120" i="23"/>
  <c r="E120" i="23"/>
  <c r="C120" i="23"/>
  <c r="F119" i="23"/>
  <c r="D119" i="23" s="1"/>
  <c r="F118" i="23"/>
  <c r="D118" i="23" s="1"/>
  <c r="F117" i="23"/>
  <c r="D117" i="23" s="1"/>
  <c r="P116" i="23"/>
  <c r="O116" i="23"/>
  <c r="N116" i="23"/>
  <c r="M116" i="23"/>
  <c r="L116" i="23"/>
  <c r="K116" i="23"/>
  <c r="J116" i="23"/>
  <c r="I116" i="23"/>
  <c r="H116" i="23"/>
  <c r="G116" i="23"/>
  <c r="E116" i="23"/>
  <c r="C116" i="23"/>
  <c r="F115" i="23"/>
  <c r="D115" i="23" s="1"/>
  <c r="C114" i="23"/>
  <c r="F113" i="23"/>
  <c r="D113" i="23" s="1"/>
  <c r="F112" i="23"/>
  <c r="D112" i="23" s="1"/>
  <c r="F111" i="23"/>
  <c r="D111" i="23" s="1"/>
  <c r="F110" i="23"/>
  <c r="D110" i="23" s="1"/>
  <c r="P109" i="23"/>
  <c r="O109" i="23"/>
  <c r="N109" i="23"/>
  <c r="M109" i="23"/>
  <c r="L109" i="23"/>
  <c r="K109" i="23"/>
  <c r="J109" i="23"/>
  <c r="I109" i="23"/>
  <c r="H109" i="23"/>
  <c r="G109" i="23"/>
  <c r="E109" i="23"/>
  <c r="C109" i="23"/>
  <c r="F108" i="23"/>
  <c r="D108" i="23" s="1"/>
  <c r="F107" i="23"/>
  <c r="D107" i="23" s="1"/>
  <c r="P106" i="23"/>
  <c r="O106" i="23"/>
  <c r="N106" i="23"/>
  <c r="M106" i="23"/>
  <c r="L106" i="23"/>
  <c r="K106" i="23"/>
  <c r="J106" i="23"/>
  <c r="I106" i="23"/>
  <c r="H106" i="23"/>
  <c r="G106" i="23"/>
  <c r="E106" i="23"/>
  <c r="C106" i="23"/>
  <c r="F105" i="23"/>
  <c r="D105" i="23" s="1"/>
  <c r="F104" i="23"/>
  <c r="D104" i="23" s="1"/>
  <c r="F103" i="23"/>
  <c r="D103" i="23" s="1"/>
  <c r="F102" i="23"/>
  <c r="D102" i="23" s="1"/>
  <c r="F101" i="23"/>
  <c r="D101" i="23" s="1"/>
  <c r="F100" i="23"/>
  <c r="D100" i="23" s="1"/>
  <c r="F99" i="23"/>
  <c r="D99" i="23" s="1"/>
  <c r="F98" i="23"/>
  <c r="D98" i="23" s="1"/>
  <c r="P97" i="23"/>
  <c r="O97" i="23"/>
  <c r="N97" i="23"/>
  <c r="M97" i="23"/>
  <c r="L97" i="23"/>
  <c r="K97" i="23"/>
  <c r="J97" i="23"/>
  <c r="I97" i="23"/>
  <c r="H97" i="23"/>
  <c r="G97" i="23"/>
  <c r="E97" i="23"/>
  <c r="C97" i="23"/>
  <c r="F97" i="23" s="1"/>
  <c r="F96" i="23"/>
  <c r="D96" i="23" s="1"/>
  <c r="F95" i="23"/>
  <c r="D95" i="23" s="1"/>
  <c r="F94" i="23"/>
  <c r="D94" i="23" s="1"/>
  <c r="F93" i="23"/>
  <c r="D93" i="23" s="1"/>
  <c r="P92" i="23"/>
  <c r="O92" i="23"/>
  <c r="N92" i="23"/>
  <c r="M92" i="23"/>
  <c r="L92" i="23"/>
  <c r="K92" i="23"/>
  <c r="J92" i="23"/>
  <c r="I92" i="23"/>
  <c r="H92" i="23"/>
  <c r="G92" i="23"/>
  <c r="E92" i="23"/>
  <c r="C92" i="23"/>
  <c r="F91" i="23"/>
  <c r="D91" i="23" s="1"/>
  <c r="F90" i="23"/>
  <c r="D90" i="23" s="1"/>
  <c r="P89" i="23"/>
  <c r="O89" i="23"/>
  <c r="N89" i="23"/>
  <c r="M89" i="23"/>
  <c r="L89" i="23"/>
  <c r="K89" i="23"/>
  <c r="J89" i="23"/>
  <c r="I89" i="23"/>
  <c r="H89" i="23"/>
  <c r="G89" i="23"/>
  <c r="E89" i="23"/>
  <c r="C89" i="23"/>
  <c r="F89" i="23" s="1"/>
  <c r="F88" i="23"/>
  <c r="D88" i="23" s="1"/>
  <c r="F87" i="23"/>
  <c r="D87" i="23" s="1"/>
  <c r="F86" i="23"/>
  <c r="D86" i="23" s="1"/>
  <c r="P85" i="23"/>
  <c r="O85" i="23"/>
  <c r="N85" i="23"/>
  <c r="M85" i="23"/>
  <c r="L85" i="23"/>
  <c r="K85" i="23"/>
  <c r="J85" i="23"/>
  <c r="I85" i="23"/>
  <c r="H85" i="23"/>
  <c r="G85" i="23"/>
  <c r="E85" i="23"/>
  <c r="C85" i="23"/>
  <c r="F85" i="23" s="1"/>
  <c r="F84" i="23"/>
  <c r="D84" i="23" s="1"/>
  <c r="F83" i="23"/>
  <c r="D83" i="23" s="1"/>
  <c r="P82" i="23"/>
  <c r="O82" i="23"/>
  <c r="N82" i="23"/>
  <c r="M82" i="23"/>
  <c r="L82" i="23"/>
  <c r="K82" i="23"/>
  <c r="J82" i="23"/>
  <c r="I82" i="23"/>
  <c r="H82" i="23"/>
  <c r="G82" i="23"/>
  <c r="E82" i="23"/>
  <c r="C82" i="23"/>
  <c r="F81" i="23"/>
  <c r="D81" i="23" s="1"/>
  <c r="F80" i="23"/>
  <c r="D80" i="23" s="1"/>
  <c r="F79" i="23"/>
  <c r="D79" i="23" s="1"/>
  <c r="P78" i="23"/>
  <c r="O78" i="23"/>
  <c r="N78" i="23"/>
  <c r="M78" i="23"/>
  <c r="L78" i="23"/>
  <c r="K78" i="23"/>
  <c r="J78" i="23"/>
  <c r="I78" i="23"/>
  <c r="H78" i="23"/>
  <c r="G78" i="23"/>
  <c r="E78" i="23"/>
  <c r="C78" i="23"/>
  <c r="F77" i="23"/>
  <c r="D77" i="23" s="1"/>
  <c r="F76" i="23"/>
  <c r="D76" i="23" s="1"/>
  <c r="P75" i="23"/>
  <c r="O75" i="23"/>
  <c r="N75" i="23"/>
  <c r="M75" i="23"/>
  <c r="L75" i="23"/>
  <c r="K75" i="23"/>
  <c r="J75" i="23"/>
  <c r="I75" i="23"/>
  <c r="H75" i="23"/>
  <c r="G75" i="23"/>
  <c r="E75" i="23"/>
  <c r="C75" i="23"/>
  <c r="F75" i="23" s="1"/>
  <c r="F74" i="23"/>
  <c r="D74" i="23" s="1"/>
  <c r="F73" i="23"/>
  <c r="D73" i="23" s="1"/>
  <c r="F72" i="23"/>
  <c r="D72" i="23" s="1"/>
  <c r="P71" i="23"/>
  <c r="O71" i="23"/>
  <c r="N71" i="23"/>
  <c r="M71" i="23"/>
  <c r="L71" i="23"/>
  <c r="K71" i="23"/>
  <c r="J71" i="23"/>
  <c r="I71" i="23"/>
  <c r="H71" i="23"/>
  <c r="G71" i="23"/>
  <c r="E71" i="23"/>
  <c r="C71" i="23"/>
  <c r="F71" i="23" s="1"/>
  <c r="F70" i="23"/>
  <c r="D70" i="23" s="1"/>
  <c r="F69" i="23"/>
  <c r="D69" i="23" s="1"/>
  <c r="F68" i="23"/>
  <c r="D68" i="23" s="1"/>
  <c r="P67" i="23"/>
  <c r="O67" i="23"/>
  <c r="N67" i="23"/>
  <c r="M67" i="23"/>
  <c r="L67" i="23"/>
  <c r="K67" i="23"/>
  <c r="J67" i="23"/>
  <c r="I67" i="23"/>
  <c r="H67" i="23"/>
  <c r="G67" i="23"/>
  <c r="E67" i="23"/>
  <c r="C67" i="23"/>
  <c r="F67" i="23" s="1"/>
  <c r="F66" i="23"/>
  <c r="D66" i="23" s="1"/>
  <c r="F65" i="23"/>
  <c r="D65" i="23" s="1"/>
  <c r="F64" i="23"/>
  <c r="D64" i="23" s="1"/>
  <c r="F63" i="23"/>
  <c r="D63" i="23" s="1"/>
  <c r="F62" i="23"/>
  <c r="D62" i="23" s="1"/>
  <c r="P61" i="23"/>
  <c r="O61" i="23"/>
  <c r="N61" i="23"/>
  <c r="M61" i="23"/>
  <c r="L61" i="23"/>
  <c r="K61" i="23"/>
  <c r="J61" i="23"/>
  <c r="I61" i="23"/>
  <c r="H61" i="23"/>
  <c r="G61" i="23"/>
  <c r="E61" i="23"/>
  <c r="C61" i="23"/>
  <c r="F61" i="23" s="1"/>
  <c r="F60" i="23"/>
  <c r="D60" i="23" s="1"/>
  <c r="F59" i="23"/>
  <c r="D59" i="23" s="1"/>
  <c r="F58" i="23"/>
  <c r="D58" i="23" s="1"/>
  <c r="F57" i="23"/>
  <c r="D57" i="23" s="1"/>
  <c r="F56" i="23"/>
  <c r="D56" i="23" s="1"/>
  <c r="P55" i="23"/>
  <c r="O55" i="23"/>
  <c r="O54" i="23" s="1"/>
  <c r="N55" i="23"/>
  <c r="N54" i="23" s="1"/>
  <c r="M55" i="23"/>
  <c r="M54" i="23" s="1"/>
  <c r="L55" i="23"/>
  <c r="L54" i="23" s="1"/>
  <c r="K55" i="23"/>
  <c r="K54" i="23" s="1"/>
  <c r="J55" i="23"/>
  <c r="J54" i="23" s="1"/>
  <c r="I55" i="23"/>
  <c r="I54" i="23" s="1"/>
  <c r="H55" i="23"/>
  <c r="H54" i="23" s="1"/>
  <c r="G55" i="23"/>
  <c r="G54" i="23" s="1"/>
  <c r="E55" i="23"/>
  <c r="C55" i="23"/>
  <c r="F55" i="23" s="1"/>
  <c r="P54" i="23"/>
  <c r="F53" i="23"/>
  <c r="D53" i="23" s="1"/>
  <c r="F52" i="23"/>
  <c r="D52" i="23" s="1"/>
  <c r="P51" i="23"/>
  <c r="O51" i="23"/>
  <c r="N51" i="23"/>
  <c r="M51" i="23"/>
  <c r="L51" i="23"/>
  <c r="K51" i="23"/>
  <c r="J51" i="23"/>
  <c r="I51" i="23"/>
  <c r="H51" i="23"/>
  <c r="G51" i="23"/>
  <c r="E51" i="23"/>
  <c r="C51" i="23"/>
  <c r="F51" i="23" s="1"/>
  <c r="F50" i="23"/>
  <c r="D50" i="23" s="1"/>
  <c r="F49" i="23"/>
  <c r="D49" i="23" s="1"/>
  <c r="F48" i="23"/>
  <c r="D48" i="23" s="1"/>
  <c r="P47" i="23"/>
  <c r="O47" i="23"/>
  <c r="N47" i="23"/>
  <c r="M47" i="23"/>
  <c r="L47" i="23"/>
  <c r="K47" i="23"/>
  <c r="J47" i="23"/>
  <c r="I47" i="23"/>
  <c r="H47" i="23"/>
  <c r="G47" i="23"/>
  <c r="E47" i="23"/>
  <c r="C47" i="23"/>
  <c r="F47" i="23" s="1"/>
  <c r="F46" i="23"/>
  <c r="D46" i="23" s="1"/>
  <c r="F45" i="23"/>
  <c r="D45" i="23" s="1"/>
  <c r="P44" i="23"/>
  <c r="O44" i="23"/>
  <c r="N44" i="23"/>
  <c r="M44" i="23"/>
  <c r="L44" i="23"/>
  <c r="K44" i="23"/>
  <c r="J44" i="23"/>
  <c r="I44" i="23"/>
  <c r="H44" i="23"/>
  <c r="G44" i="23"/>
  <c r="E44" i="23"/>
  <c r="C44" i="23"/>
  <c r="F43" i="23"/>
  <c r="D43" i="23" s="1"/>
  <c r="F42" i="23"/>
  <c r="D42" i="23" s="1"/>
  <c r="P41" i="23"/>
  <c r="O41" i="23"/>
  <c r="N41" i="23"/>
  <c r="M41" i="23"/>
  <c r="L41" i="23"/>
  <c r="K41" i="23"/>
  <c r="J41" i="23"/>
  <c r="I41" i="23"/>
  <c r="H41" i="23"/>
  <c r="G41" i="23"/>
  <c r="E41" i="23"/>
  <c r="C41" i="23"/>
  <c r="F41" i="23" s="1"/>
  <c r="F40" i="23"/>
  <c r="D40" i="23" s="1"/>
  <c r="F39" i="23"/>
  <c r="D39" i="23" s="1"/>
  <c r="P38" i="23"/>
  <c r="O38" i="23"/>
  <c r="N38" i="23"/>
  <c r="M38" i="23"/>
  <c r="L38" i="23"/>
  <c r="K38" i="23"/>
  <c r="J38" i="23"/>
  <c r="I38" i="23"/>
  <c r="H38" i="23"/>
  <c r="G38" i="23"/>
  <c r="E38" i="23"/>
  <c r="C38" i="23"/>
  <c r="P13" i="23"/>
  <c r="O13" i="23"/>
  <c r="N13" i="23"/>
  <c r="M13" i="23"/>
  <c r="L13" i="23"/>
  <c r="K13" i="23"/>
  <c r="J13" i="23"/>
  <c r="I13" i="23"/>
  <c r="H13" i="23"/>
  <c r="G13" i="23"/>
  <c r="F13" i="23"/>
  <c r="S183" i="24" l="1"/>
  <c r="K187" i="24"/>
  <c r="D13" i="24"/>
  <c r="I42" i="24"/>
  <c r="L46" i="24"/>
  <c r="G113" i="24"/>
  <c r="S113" i="24"/>
  <c r="I124" i="24"/>
  <c r="K124" i="24"/>
  <c r="M124" i="24"/>
  <c r="R144" i="24"/>
  <c r="J144" i="24"/>
  <c r="N144" i="24"/>
  <c r="T124" i="24"/>
  <c r="K183" i="24"/>
  <c r="N91" i="24"/>
  <c r="F93" i="24"/>
  <c r="E93" i="24" s="1"/>
  <c r="T13" i="24"/>
  <c r="T16" i="24"/>
  <c r="T19" i="24"/>
  <c r="H22" i="24"/>
  <c r="J22" i="24"/>
  <c r="L22" i="24"/>
  <c r="I84" i="24"/>
  <c r="G91" i="24"/>
  <c r="K91" i="24"/>
  <c r="I95" i="24"/>
  <c r="N99" i="24"/>
  <c r="M104" i="24"/>
  <c r="J163" i="24"/>
  <c r="G53" i="24"/>
  <c r="S53" i="24"/>
  <c r="K42" i="24"/>
  <c r="R13" i="24"/>
  <c r="S13" i="24"/>
  <c r="R16" i="24"/>
  <c r="S16" i="24"/>
  <c r="R19" i="24"/>
  <c r="H26" i="24"/>
  <c r="L26" i="24"/>
  <c r="T26" i="24"/>
  <c r="H30" i="24"/>
  <c r="H29" i="24" s="1"/>
  <c r="J30" i="24"/>
  <c r="J29" i="24" s="1"/>
  <c r="L30" i="24"/>
  <c r="N30" i="24"/>
  <c r="N29" i="24" s="1"/>
  <c r="T30" i="24"/>
  <c r="T29" i="24" s="1"/>
  <c r="H36" i="24"/>
  <c r="J36" i="24"/>
  <c r="L36" i="24"/>
  <c r="N36" i="24"/>
  <c r="T36" i="24"/>
  <c r="H46" i="24"/>
  <c r="G50" i="24"/>
  <c r="I50" i="24"/>
  <c r="K50" i="24"/>
  <c r="T57" i="24"/>
  <c r="G57" i="24"/>
  <c r="H81" i="24"/>
  <c r="J81" i="24"/>
  <c r="L81" i="24"/>
  <c r="N81" i="24"/>
  <c r="F83" i="24"/>
  <c r="E83" i="24" s="1"/>
  <c r="W83" i="24" s="1"/>
  <c r="S91" i="24"/>
  <c r="S95" i="24"/>
  <c r="T95" i="24"/>
  <c r="F98" i="24"/>
  <c r="E98" i="24" s="1"/>
  <c r="W98" i="24" s="1"/>
  <c r="F102" i="24"/>
  <c r="E102" i="24" s="1"/>
  <c r="W102" i="24" s="1"/>
  <c r="I131" i="24"/>
  <c r="H152" i="24"/>
  <c r="J152" i="24"/>
  <c r="L152" i="24"/>
  <c r="N152" i="24"/>
  <c r="T152" i="24"/>
  <c r="G152" i="24"/>
  <c r="M152" i="24"/>
  <c r="S152" i="24"/>
  <c r="F160" i="24"/>
  <c r="E160" i="24" s="1"/>
  <c r="W160" i="24" s="1"/>
  <c r="L173" i="24"/>
  <c r="L167" i="24" s="1"/>
  <c r="N173" i="24"/>
  <c r="K173" i="24"/>
  <c r="F179" i="24"/>
  <c r="N178" i="24"/>
  <c r="D187" i="24"/>
  <c r="F197" i="24"/>
  <c r="E197" i="24" s="1"/>
  <c r="I26" i="24"/>
  <c r="K26" i="24"/>
  <c r="M26" i="24"/>
  <c r="H42" i="24"/>
  <c r="N42" i="24"/>
  <c r="T42" i="24"/>
  <c r="I53" i="24"/>
  <c r="K53" i="24"/>
  <c r="M53" i="24"/>
  <c r="H60" i="24"/>
  <c r="T64" i="24"/>
  <c r="T67" i="24"/>
  <c r="F80" i="24"/>
  <c r="E80" i="24" s="1"/>
  <c r="W80" i="24" s="1"/>
  <c r="G81" i="24"/>
  <c r="I81" i="24"/>
  <c r="M81" i="24"/>
  <c r="M84" i="24"/>
  <c r="S99" i="24"/>
  <c r="H104" i="24"/>
  <c r="J104" i="24"/>
  <c r="L104" i="24"/>
  <c r="N104" i="24"/>
  <c r="T104" i="24"/>
  <c r="G104" i="24"/>
  <c r="I104" i="24"/>
  <c r="K104" i="24"/>
  <c r="F108" i="24"/>
  <c r="E108" i="24" s="1"/>
  <c r="F109" i="24"/>
  <c r="E109" i="24" s="1"/>
  <c r="W109" i="24" s="1"/>
  <c r="F110" i="24"/>
  <c r="E110" i="24" s="1"/>
  <c r="F111" i="24"/>
  <c r="E111" i="24" s="1"/>
  <c r="W111" i="24" s="1"/>
  <c r="F125" i="24"/>
  <c r="R124" i="24"/>
  <c r="S124" i="24"/>
  <c r="T127" i="24"/>
  <c r="H131" i="24"/>
  <c r="J131" i="24"/>
  <c r="L131" i="24"/>
  <c r="N131" i="24"/>
  <c r="T131" i="24"/>
  <c r="G131" i="24"/>
  <c r="K131" i="24"/>
  <c r="M131" i="24"/>
  <c r="S131" i="24"/>
  <c r="F145" i="24"/>
  <c r="E145" i="24" s="1"/>
  <c r="W145" i="24" s="1"/>
  <c r="H163" i="24"/>
  <c r="L163" i="24"/>
  <c r="N163" i="24"/>
  <c r="T163" i="24"/>
  <c r="H173" i="24"/>
  <c r="H167" i="24" s="1"/>
  <c r="M173" i="24"/>
  <c r="R173" i="24"/>
  <c r="J178" i="24"/>
  <c r="S178" i="24"/>
  <c r="O183" i="24"/>
  <c r="K167" i="24"/>
  <c r="M167" i="24"/>
  <c r="S19" i="24"/>
  <c r="F47" i="24"/>
  <c r="E47" i="24" s="1"/>
  <c r="W47" i="24" s="1"/>
  <c r="H53" i="24"/>
  <c r="J53" i="24"/>
  <c r="L53" i="24"/>
  <c r="F55" i="24"/>
  <c r="E55" i="24" s="1"/>
  <c r="W55" i="24" s="1"/>
  <c r="S57" i="24"/>
  <c r="T60" i="24"/>
  <c r="R64" i="24"/>
  <c r="S64" i="24"/>
  <c r="R72" i="24"/>
  <c r="J72" i="24"/>
  <c r="L72" i="24"/>
  <c r="G84" i="24"/>
  <c r="K84" i="24"/>
  <c r="T84" i="24"/>
  <c r="F89" i="24"/>
  <c r="E89" i="24" s="1"/>
  <c r="F90" i="24"/>
  <c r="E90" i="24" s="1"/>
  <c r="W90" i="24" s="1"/>
  <c r="H95" i="24"/>
  <c r="J95" i="24"/>
  <c r="L95" i="24"/>
  <c r="M95" i="24"/>
  <c r="I99" i="24"/>
  <c r="M99" i="24"/>
  <c r="F129" i="24"/>
  <c r="E129" i="24" s="1"/>
  <c r="W129" i="24" s="1"/>
  <c r="S127" i="24"/>
  <c r="K152" i="24"/>
  <c r="F161" i="24"/>
  <c r="E161" i="24" s="1"/>
  <c r="W161" i="24" s="1"/>
  <c r="F181" i="24"/>
  <c r="E181" i="24" s="1"/>
  <c r="W181" i="24" s="1"/>
  <c r="T22" i="24"/>
  <c r="H127" i="24"/>
  <c r="L127" i="24"/>
  <c r="N127" i="24"/>
  <c r="F146" i="24"/>
  <c r="E146" i="24" s="1"/>
  <c r="W146" i="24" s="1"/>
  <c r="F147" i="24"/>
  <c r="E147" i="24" s="1"/>
  <c r="W147" i="24" s="1"/>
  <c r="R163" i="24"/>
  <c r="G173" i="24"/>
  <c r="G167" i="24" s="1"/>
  <c r="E179" i="24"/>
  <c r="W179" i="24" s="1"/>
  <c r="G183" i="24"/>
  <c r="G42" i="24"/>
  <c r="J46" i="24"/>
  <c r="N46" i="24"/>
  <c r="F177" i="23"/>
  <c r="C219" i="23"/>
  <c r="P219" i="23"/>
  <c r="P214" i="23" s="1"/>
  <c r="D177" i="23"/>
  <c r="D203" i="23"/>
  <c r="F44" i="23"/>
  <c r="D44" i="23" s="1"/>
  <c r="E219" i="23"/>
  <c r="F152" i="23"/>
  <c r="D152" i="23" s="1"/>
  <c r="F116" i="23"/>
  <c r="D116" i="23" s="1"/>
  <c r="F124" i="23"/>
  <c r="D124" i="23" s="1"/>
  <c r="F92" i="23"/>
  <c r="D92" i="23" s="1"/>
  <c r="D67" i="23"/>
  <c r="F203" i="23"/>
  <c r="C214" i="23"/>
  <c r="F38" i="23"/>
  <c r="D38" i="23" s="1"/>
  <c r="H37" i="23"/>
  <c r="H36" i="23" s="1"/>
  <c r="H12" i="23" s="1"/>
  <c r="L37" i="23"/>
  <c r="P37" i="23"/>
  <c r="P36" i="23" s="1"/>
  <c r="P12" i="23" s="1"/>
  <c r="D61" i="23"/>
  <c r="D75" i="23"/>
  <c r="D85" i="23"/>
  <c r="D97" i="23"/>
  <c r="F106" i="23"/>
  <c r="D106" i="23" s="1"/>
  <c r="F120" i="23"/>
  <c r="D120" i="23" s="1"/>
  <c r="F138" i="23"/>
  <c r="D138" i="23" s="1"/>
  <c r="F156" i="23"/>
  <c r="D156" i="23" s="1"/>
  <c r="F198" i="23"/>
  <c r="H219" i="23"/>
  <c r="H214" i="23" s="1"/>
  <c r="U12" i="24"/>
  <c r="U11" i="24" s="1"/>
  <c r="R67" i="24"/>
  <c r="J67" i="24"/>
  <c r="K36" i="24"/>
  <c r="M36" i="24"/>
  <c r="S36" i="24"/>
  <c r="I30" i="24"/>
  <c r="I29" i="24" s="1"/>
  <c r="K30" i="24"/>
  <c r="K29" i="24" s="1"/>
  <c r="M30" i="24"/>
  <c r="M29" i="24" s="1"/>
  <c r="S30" i="24"/>
  <c r="S29" i="24" s="1"/>
  <c r="R31" i="24"/>
  <c r="L29" i="24"/>
  <c r="G33" i="24"/>
  <c r="F33" i="24" s="1"/>
  <c r="E33" i="24" s="1"/>
  <c r="W33" i="24" s="1"/>
  <c r="G35" i="24"/>
  <c r="F35" i="24" s="1"/>
  <c r="E35" i="24" s="1"/>
  <c r="W35" i="24" s="1"/>
  <c r="R43" i="24"/>
  <c r="F43" i="24" s="1"/>
  <c r="L45" i="24"/>
  <c r="F45" i="24" s="1"/>
  <c r="E45" i="24" s="1"/>
  <c r="W45" i="24" s="1"/>
  <c r="S52" i="24"/>
  <c r="F52" i="24" s="1"/>
  <c r="E52" i="24" s="1"/>
  <c r="W52" i="24" s="1"/>
  <c r="N56" i="24"/>
  <c r="Q56" i="24" s="1"/>
  <c r="Q53" i="24" s="1"/>
  <c r="T53" i="24"/>
  <c r="R61" i="24"/>
  <c r="R60" i="24" s="1"/>
  <c r="N71" i="24"/>
  <c r="F71" i="24" s="1"/>
  <c r="E71" i="24" s="1"/>
  <c r="W71" i="24" s="1"/>
  <c r="N76" i="24"/>
  <c r="Q76" i="24" s="1"/>
  <c r="R88" i="24"/>
  <c r="R94" i="24"/>
  <c r="F94" i="24" s="1"/>
  <c r="E94" i="24" s="1"/>
  <c r="W94" i="24" s="1"/>
  <c r="R96" i="24"/>
  <c r="R95" i="24" s="1"/>
  <c r="R132" i="24"/>
  <c r="R134" i="24"/>
  <c r="F134" i="24" s="1"/>
  <c r="E134" i="24" s="1"/>
  <c r="W134" i="24" s="1"/>
  <c r="R136" i="24"/>
  <c r="F136" i="24" s="1"/>
  <c r="E136" i="24" s="1"/>
  <c r="W136" i="24" s="1"/>
  <c r="R138" i="24"/>
  <c r="F138" i="24" s="1"/>
  <c r="E138" i="24" s="1"/>
  <c r="W138" i="24" s="1"/>
  <c r="R140" i="24"/>
  <c r="F140" i="24" s="1"/>
  <c r="E140" i="24" s="1"/>
  <c r="W140" i="24" s="1"/>
  <c r="R142" i="24"/>
  <c r="F142" i="24" s="1"/>
  <c r="E142" i="24" s="1"/>
  <c r="W142" i="24" s="1"/>
  <c r="T149" i="24"/>
  <c r="F149" i="24" s="1"/>
  <c r="E149" i="24" s="1"/>
  <c r="W149" i="24" s="1"/>
  <c r="S164" i="24"/>
  <c r="R166" i="24"/>
  <c r="F166" i="24" s="1"/>
  <c r="E166" i="24" s="1"/>
  <c r="W166" i="24" s="1"/>
  <c r="T169" i="24"/>
  <c r="F169" i="24" s="1"/>
  <c r="E169" i="24" s="1"/>
  <c r="W169" i="24" s="1"/>
  <c r="T171" i="24"/>
  <c r="F171" i="24" s="1"/>
  <c r="E171" i="24" s="1"/>
  <c r="W171" i="24" s="1"/>
  <c r="J174" i="24"/>
  <c r="J173" i="24" s="1"/>
  <c r="T176" i="24"/>
  <c r="V12" i="24"/>
  <c r="V11" i="24" s="1"/>
  <c r="N24" i="24"/>
  <c r="N22" i="24" s="1"/>
  <c r="N28" i="24"/>
  <c r="N26" i="24" s="1"/>
  <c r="D12" i="24"/>
  <c r="N15" i="24"/>
  <c r="P15" i="24" s="1"/>
  <c r="P13" i="24" s="1"/>
  <c r="P12" i="24" s="1"/>
  <c r="P11" i="24" s="1"/>
  <c r="N18" i="24"/>
  <c r="N21" i="24"/>
  <c r="F21" i="24" s="1"/>
  <c r="E21" i="24" s="1"/>
  <c r="W21" i="24" s="1"/>
  <c r="I22" i="24"/>
  <c r="K22" i="24"/>
  <c r="R23" i="24"/>
  <c r="R22" i="24" s="1"/>
  <c r="S22" i="24"/>
  <c r="M25" i="24"/>
  <c r="F25" i="24" s="1"/>
  <c r="E25" i="24" s="1"/>
  <c r="W25" i="24" s="1"/>
  <c r="F27" i="24"/>
  <c r="E27" i="24" s="1"/>
  <c r="W27" i="24" s="1"/>
  <c r="R27" i="24"/>
  <c r="R26" i="24" s="1"/>
  <c r="F28" i="24"/>
  <c r="E28" i="24" s="1"/>
  <c r="W28" i="24" s="1"/>
  <c r="S26" i="24"/>
  <c r="G32" i="24"/>
  <c r="F32" i="24" s="1"/>
  <c r="E32" i="24" s="1"/>
  <c r="W32" i="24" s="1"/>
  <c r="G34" i="24"/>
  <c r="F34" i="24" s="1"/>
  <c r="E34" i="24" s="1"/>
  <c r="W34" i="24" s="1"/>
  <c r="R37" i="24"/>
  <c r="R36" i="24" s="1"/>
  <c r="I38" i="24"/>
  <c r="I39" i="24"/>
  <c r="F39" i="24" s="1"/>
  <c r="E39" i="24" s="1"/>
  <c r="W39" i="24" s="1"/>
  <c r="I40" i="24"/>
  <c r="F40" i="24" s="1"/>
  <c r="E40" i="24" s="1"/>
  <c r="W40" i="24" s="1"/>
  <c r="G41" i="24"/>
  <c r="F41" i="24" s="1"/>
  <c r="E41" i="24" s="1"/>
  <c r="W41" i="24" s="1"/>
  <c r="J44" i="24"/>
  <c r="F44" i="24" s="1"/>
  <c r="E44" i="24" s="1"/>
  <c r="W44" i="24"/>
  <c r="S48" i="24"/>
  <c r="S46" i="24" s="1"/>
  <c r="I49" i="24"/>
  <c r="I46" i="24" s="1"/>
  <c r="R51" i="24"/>
  <c r="H50" i="24"/>
  <c r="J50" i="24"/>
  <c r="H59" i="24"/>
  <c r="F59" i="24" s="1"/>
  <c r="E59" i="24" s="1"/>
  <c r="W59" i="24" s="1"/>
  <c r="J62" i="24"/>
  <c r="J60" i="24" s="1"/>
  <c r="S60" i="24"/>
  <c r="S67" i="24"/>
  <c r="M70" i="24"/>
  <c r="M67" i="24" s="1"/>
  <c r="T72" i="24"/>
  <c r="G78" i="24"/>
  <c r="F78" i="24" s="1"/>
  <c r="E78" i="24" s="1"/>
  <c r="W78" i="24" s="1"/>
  <c r="K79" i="24"/>
  <c r="F79" i="24" s="1"/>
  <c r="E79" i="24" s="1"/>
  <c r="W79" i="24" s="1"/>
  <c r="S84" i="24"/>
  <c r="N86" i="24"/>
  <c r="Q86" i="24" s="1"/>
  <c r="Q84" i="24" s="1"/>
  <c r="W89" i="24"/>
  <c r="F96" i="24"/>
  <c r="E96" i="24" s="1"/>
  <c r="W96" i="24" s="1"/>
  <c r="G95" i="24"/>
  <c r="K95" i="24"/>
  <c r="N97" i="24"/>
  <c r="Q97" i="24" s="1"/>
  <c r="Q95" i="24" s="1"/>
  <c r="R103" i="24"/>
  <c r="F103" i="24" s="1"/>
  <c r="E103" i="24" s="1"/>
  <c r="W103" i="24" s="1"/>
  <c r="R105" i="24"/>
  <c r="R104" i="24" s="1"/>
  <c r="R107" i="24"/>
  <c r="F107" i="24" s="1"/>
  <c r="E107" i="24" s="1"/>
  <c r="W107" i="24" s="1"/>
  <c r="H115" i="24"/>
  <c r="F115" i="24" s="1"/>
  <c r="E115" i="24" s="1"/>
  <c r="W115" i="24" s="1"/>
  <c r="R117" i="24"/>
  <c r="F117" i="24" s="1"/>
  <c r="E117" i="24" s="1"/>
  <c r="W117" i="24" s="1"/>
  <c r="R119" i="24"/>
  <c r="F119" i="24" s="1"/>
  <c r="E119" i="24" s="1"/>
  <c r="W119" i="24" s="1"/>
  <c r="R121" i="24"/>
  <c r="F121" i="24" s="1"/>
  <c r="E121" i="24" s="1"/>
  <c r="W121" i="24" s="1"/>
  <c r="R123" i="24"/>
  <c r="F123" i="24" s="1"/>
  <c r="E123" i="24" s="1"/>
  <c r="W123" i="24" s="1"/>
  <c r="T150" i="24"/>
  <c r="F150" i="24" s="1"/>
  <c r="E150" i="24" s="1"/>
  <c r="W150" i="24" s="1"/>
  <c r="R153" i="24"/>
  <c r="F153" i="24" s="1"/>
  <c r="R155" i="24"/>
  <c r="F155" i="24" s="1"/>
  <c r="E155" i="24" s="1"/>
  <c r="W155" i="24" s="1"/>
  <c r="R157" i="24"/>
  <c r="F157" i="24" s="1"/>
  <c r="E157" i="24" s="1"/>
  <c r="W157" i="24" s="1"/>
  <c r="T168" i="24"/>
  <c r="F168" i="24" s="1"/>
  <c r="E168" i="24" s="1"/>
  <c r="W168" i="24" s="1"/>
  <c r="T170" i="24"/>
  <c r="F170" i="24" s="1"/>
  <c r="E170" i="24" s="1"/>
  <c r="W170" i="24" s="1"/>
  <c r="N172" i="24"/>
  <c r="Q172" i="24" s="1"/>
  <c r="Q167" i="24" s="1"/>
  <c r="R167" i="24"/>
  <c r="I173" i="24"/>
  <c r="I167" i="24" s="1"/>
  <c r="F176" i="24"/>
  <c r="E176" i="24" s="1"/>
  <c r="W176" i="24" s="1"/>
  <c r="T177" i="24"/>
  <c r="F177" i="24" s="1"/>
  <c r="E177" i="24" s="1"/>
  <c r="W177" i="24" s="1"/>
  <c r="L50" i="24"/>
  <c r="N50" i="24"/>
  <c r="R54" i="24"/>
  <c r="F54" i="24" s="1"/>
  <c r="E54" i="24" s="1"/>
  <c r="W54" i="24" s="1"/>
  <c r="R58" i="24"/>
  <c r="R57" i="24" s="1"/>
  <c r="N63" i="24"/>
  <c r="Q63" i="24" s="1"/>
  <c r="Q60" i="24" s="1"/>
  <c r="N66" i="24"/>
  <c r="F66" i="24" s="1"/>
  <c r="E66" i="24" s="1"/>
  <c r="W66" i="24" s="1"/>
  <c r="N69" i="24"/>
  <c r="F69" i="24" s="1"/>
  <c r="E69" i="24" s="1"/>
  <c r="W69" i="24" s="1"/>
  <c r="H67" i="24"/>
  <c r="L67" i="24"/>
  <c r="N74" i="24"/>
  <c r="Q74" i="24" s="1"/>
  <c r="Q72" i="24" s="1"/>
  <c r="S72" i="24"/>
  <c r="G75" i="24"/>
  <c r="F75" i="24" s="1"/>
  <c r="E75" i="24" s="1"/>
  <c r="W75" i="24" s="1"/>
  <c r="G77" i="24"/>
  <c r="F77" i="24" s="1"/>
  <c r="E77" i="24" s="1"/>
  <c r="W77" i="24" s="1"/>
  <c r="R82" i="24"/>
  <c r="T81" i="24"/>
  <c r="R85" i="24"/>
  <c r="H84" i="24"/>
  <c r="J84" i="24"/>
  <c r="L84" i="24"/>
  <c r="R87" i="24"/>
  <c r="F87" i="24" s="1"/>
  <c r="E87" i="24" s="1"/>
  <c r="W87" i="24" s="1"/>
  <c r="F88" i="24"/>
  <c r="E88" i="24" s="1"/>
  <c r="W88" i="24" s="1"/>
  <c r="R92" i="24"/>
  <c r="W93" i="24"/>
  <c r="T91" i="24"/>
  <c r="N95" i="24"/>
  <c r="R100" i="24"/>
  <c r="G101" i="24"/>
  <c r="T99" i="24"/>
  <c r="S106" i="24"/>
  <c r="W108" i="24"/>
  <c r="W110" i="24"/>
  <c r="R112" i="24"/>
  <c r="F112" i="24" s="1"/>
  <c r="E112" i="24" s="1"/>
  <c r="W112" i="24" s="1"/>
  <c r="R114" i="24"/>
  <c r="R113" i="24" s="1"/>
  <c r="R116" i="24"/>
  <c r="F116" i="24" s="1"/>
  <c r="E116" i="24" s="1"/>
  <c r="W116" i="24" s="1"/>
  <c r="R118" i="24"/>
  <c r="F118" i="24" s="1"/>
  <c r="E118" i="24" s="1"/>
  <c r="W118" i="24" s="1"/>
  <c r="R120" i="24"/>
  <c r="F120" i="24" s="1"/>
  <c r="E120" i="24" s="1"/>
  <c r="W120" i="24" s="1"/>
  <c r="R122" i="24"/>
  <c r="F122" i="24" s="1"/>
  <c r="E122" i="24" s="1"/>
  <c r="W122" i="24" s="1"/>
  <c r="N126" i="24"/>
  <c r="R130" i="24"/>
  <c r="R133" i="24"/>
  <c r="F133" i="24" s="1"/>
  <c r="E133" i="24" s="1"/>
  <c r="W133" i="24" s="1"/>
  <c r="R135" i="24"/>
  <c r="F135" i="24" s="1"/>
  <c r="E135" i="24" s="1"/>
  <c r="W135" i="24" s="1"/>
  <c r="R137" i="24"/>
  <c r="F137" i="24" s="1"/>
  <c r="E137" i="24" s="1"/>
  <c r="W137" i="24" s="1"/>
  <c r="R139" i="24"/>
  <c r="F139" i="24" s="1"/>
  <c r="E139" i="24" s="1"/>
  <c r="W139" i="24" s="1"/>
  <c r="R141" i="24"/>
  <c r="F141" i="24" s="1"/>
  <c r="E141" i="24" s="1"/>
  <c r="W141" i="24" s="1"/>
  <c r="R143" i="24"/>
  <c r="F143" i="24" s="1"/>
  <c r="E143" i="24" s="1"/>
  <c r="W143" i="24" s="1"/>
  <c r="S148" i="24"/>
  <c r="F148" i="24" s="1"/>
  <c r="E148" i="24" s="1"/>
  <c r="W148" i="24" s="1"/>
  <c r="R154" i="24"/>
  <c r="F154" i="24" s="1"/>
  <c r="E154" i="24" s="1"/>
  <c r="W154" i="24" s="1"/>
  <c r="R156" i="24"/>
  <c r="F156" i="24" s="1"/>
  <c r="E156" i="24" s="1"/>
  <c r="W156" i="24" s="1"/>
  <c r="R158" i="24"/>
  <c r="F158" i="24" s="1"/>
  <c r="E158" i="24" s="1"/>
  <c r="W158" i="24" s="1"/>
  <c r="N162" i="24"/>
  <c r="I163" i="24"/>
  <c r="K163" i="24"/>
  <c r="M163" i="24"/>
  <c r="S165" i="24"/>
  <c r="F165" i="24" s="1"/>
  <c r="E165" i="24" s="1"/>
  <c r="W165" i="24" s="1"/>
  <c r="J167" i="24"/>
  <c r="S175" i="24"/>
  <c r="R178" i="24"/>
  <c r="T178" i="24"/>
  <c r="V185" i="24"/>
  <c r="E185" i="24" s="1"/>
  <c r="W185" i="24" s="1"/>
  <c r="V186" i="24"/>
  <c r="E186" i="24" s="1"/>
  <c r="W186" i="24" s="1"/>
  <c r="F188" i="24"/>
  <c r="E188" i="24" s="1"/>
  <c r="H187" i="24"/>
  <c r="H183" i="24" s="1"/>
  <c r="J187" i="24"/>
  <c r="J183" i="24" s="1"/>
  <c r="L187" i="24"/>
  <c r="L183" i="24" s="1"/>
  <c r="N187" i="24"/>
  <c r="N183" i="24" s="1"/>
  <c r="P187" i="24"/>
  <c r="P183" i="24" s="1"/>
  <c r="R187" i="24"/>
  <c r="R183" i="24" s="1"/>
  <c r="T187" i="24"/>
  <c r="T183" i="24" s="1"/>
  <c r="V187" i="24"/>
  <c r="H178" i="24"/>
  <c r="L178" i="24"/>
  <c r="F182" i="24"/>
  <c r="E182" i="24" s="1"/>
  <c r="W182" i="24" s="1"/>
  <c r="I178" i="24"/>
  <c r="K178" i="24"/>
  <c r="M178" i="24"/>
  <c r="D198" i="23"/>
  <c r="E214" i="23"/>
  <c r="J214" i="23"/>
  <c r="D41" i="23"/>
  <c r="D47" i="23"/>
  <c r="G37" i="23"/>
  <c r="G36" i="23" s="1"/>
  <c r="I37" i="23"/>
  <c r="I36" i="23" s="1"/>
  <c r="K37" i="23"/>
  <c r="K36" i="23" s="1"/>
  <c r="M37" i="23"/>
  <c r="M36" i="23" s="1"/>
  <c r="O37" i="23"/>
  <c r="O36" i="23" s="1"/>
  <c r="F78" i="23"/>
  <c r="D78" i="23" s="1"/>
  <c r="F82" i="23"/>
  <c r="D82" i="23" s="1"/>
  <c r="F109" i="23"/>
  <c r="D109" i="23" s="1"/>
  <c r="F114" i="23"/>
  <c r="D114" i="23" s="1"/>
  <c r="O216" i="23"/>
  <c r="M220" i="23"/>
  <c r="J37" i="23"/>
  <c r="J36" i="23" s="1"/>
  <c r="L36" i="23"/>
  <c r="L12" i="23" s="1"/>
  <c r="N37" i="23"/>
  <c r="N36" i="23" s="1"/>
  <c r="F15" i="24"/>
  <c r="E15" i="24" s="1"/>
  <c r="W15" i="24" s="1"/>
  <c r="R50" i="24"/>
  <c r="F51" i="24"/>
  <c r="F14" i="24"/>
  <c r="G13" i="24"/>
  <c r="I13" i="24"/>
  <c r="K13" i="24"/>
  <c r="M13" i="24"/>
  <c r="F17" i="24"/>
  <c r="G16" i="24"/>
  <c r="I16" i="24"/>
  <c r="K16" i="24"/>
  <c r="M16" i="24"/>
  <c r="F20" i="24"/>
  <c r="G19" i="24"/>
  <c r="Q28" i="24"/>
  <c r="Q26" i="24" s="1"/>
  <c r="J42" i="24"/>
  <c r="F48" i="24"/>
  <c r="E48" i="24" s="1"/>
  <c r="W48" i="24" s="1"/>
  <c r="S50" i="24"/>
  <c r="F56" i="24"/>
  <c r="F86" i="24"/>
  <c r="E86" i="24" s="1"/>
  <c r="W86" i="24" s="1"/>
  <c r="F73" i="24"/>
  <c r="H113" i="24"/>
  <c r="E125" i="24"/>
  <c r="W125" i="24" s="1"/>
  <c r="G22" i="24"/>
  <c r="G26" i="24"/>
  <c r="G46" i="24"/>
  <c r="G60" i="24"/>
  <c r="I60" i="24"/>
  <c r="K60" i="24"/>
  <c r="M60" i="24"/>
  <c r="F65" i="24"/>
  <c r="G64" i="24"/>
  <c r="I64" i="24"/>
  <c r="K64" i="24"/>
  <c r="M64" i="24"/>
  <c r="F68" i="24"/>
  <c r="G67" i="24"/>
  <c r="I67" i="24"/>
  <c r="K67" i="24"/>
  <c r="N84" i="24"/>
  <c r="F132" i="24"/>
  <c r="G124" i="24"/>
  <c r="F128" i="24"/>
  <c r="G127" i="24"/>
  <c r="I127" i="24"/>
  <c r="K127" i="24"/>
  <c r="M127" i="24"/>
  <c r="S173" i="24"/>
  <c r="S167" i="24" s="1"/>
  <c r="F175" i="24"/>
  <c r="E175" i="24" s="1"/>
  <c r="W175" i="24" s="1"/>
  <c r="G144" i="24"/>
  <c r="F180" i="24"/>
  <c r="F178" i="24" s="1"/>
  <c r="G178" i="24"/>
  <c r="G163" i="24"/>
  <c r="I183" i="24"/>
  <c r="M183" i="24"/>
  <c r="Q183" i="24"/>
  <c r="U183" i="24"/>
  <c r="F184" i="24"/>
  <c r="D51" i="23"/>
  <c r="D55" i="23"/>
  <c r="D71" i="23"/>
  <c r="D89" i="23"/>
  <c r="L221" i="23"/>
  <c r="N220" i="23"/>
  <c r="C54" i="23"/>
  <c r="E54" i="23"/>
  <c r="D129" i="23"/>
  <c r="D149" i="23"/>
  <c r="D169" i="23"/>
  <c r="D188" i="23"/>
  <c r="D192" i="23"/>
  <c r="D215" i="23"/>
  <c r="G219" i="23"/>
  <c r="G214" i="23" s="1"/>
  <c r="I219" i="23"/>
  <c r="I214" i="23" s="1"/>
  <c r="K219" i="23"/>
  <c r="K214" i="23" s="1"/>
  <c r="O219" i="23"/>
  <c r="M230" i="23"/>
  <c r="L231" i="23"/>
  <c r="N230" i="23"/>
  <c r="R53" i="24" l="1"/>
  <c r="F105" i="24"/>
  <c r="N13" i="24"/>
  <c r="F174" i="24"/>
  <c r="E174" i="24" s="1"/>
  <c r="N67" i="24"/>
  <c r="F63" i="24"/>
  <c r="E63" i="24" s="1"/>
  <c r="W63" i="24" s="1"/>
  <c r="R42" i="24"/>
  <c r="R131" i="24"/>
  <c r="F144" i="24"/>
  <c r="E144" i="24" s="1"/>
  <c r="W144" i="24" s="1"/>
  <c r="J12" i="24"/>
  <c r="J11" i="24" s="1"/>
  <c r="J10" i="24" s="1"/>
  <c r="F187" i="24"/>
  <c r="E187" i="24" s="1"/>
  <c r="F114" i="24"/>
  <c r="F74" i="24"/>
  <c r="E74" i="24" s="1"/>
  <c r="W74" i="24" s="1"/>
  <c r="H57" i="24"/>
  <c r="F62" i="24"/>
  <c r="E62" i="24" s="1"/>
  <c r="W62" i="24" s="1"/>
  <c r="F76" i="24"/>
  <c r="E76" i="24" s="1"/>
  <c r="W76" i="24" s="1"/>
  <c r="Q24" i="24"/>
  <c r="Q22" i="24" s="1"/>
  <c r="F24" i="24"/>
  <c r="E24" i="24" s="1"/>
  <c r="W24" i="24" s="1"/>
  <c r="F26" i="24"/>
  <c r="E26" i="24" s="1"/>
  <c r="W26" i="24" s="1"/>
  <c r="T173" i="24"/>
  <c r="S163" i="24"/>
  <c r="N60" i="24"/>
  <c r="V184" i="24"/>
  <c r="V183" i="24" s="1"/>
  <c r="V10" i="24" s="1"/>
  <c r="R84" i="24"/>
  <c r="L42" i="24"/>
  <c r="U10" i="24"/>
  <c r="I36" i="24"/>
  <c r="I12" i="24" s="1"/>
  <c r="I11" i="24" s="1"/>
  <c r="I10" i="24" s="1"/>
  <c r="F38" i="24"/>
  <c r="E38" i="24" s="1"/>
  <c r="W38" i="24" s="1"/>
  <c r="M219" i="23"/>
  <c r="M214" i="23" s="1"/>
  <c r="O12" i="23"/>
  <c r="O11" i="23" s="1"/>
  <c r="K12" i="23"/>
  <c r="K11" i="23" s="1"/>
  <c r="K10" i="23" s="1"/>
  <c r="G12" i="23"/>
  <c r="G11" i="23" s="1"/>
  <c r="G10" i="23" s="1"/>
  <c r="P11" i="23"/>
  <c r="P10" i="23" s="1"/>
  <c r="L11" i="23"/>
  <c r="H11" i="23"/>
  <c r="H10" i="23" s="1"/>
  <c r="M12" i="23"/>
  <c r="M11" i="23" s="1"/>
  <c r="I12" i="23"/>
  <c r="I11" i="23" s="1"/>
  <c r="I10" i="23" s="1"/>
  <c r="N12" i="23"/>
  <c r="N11" i="23" s="1"/>
  <c r="J12" i="23"/>
  <c r="J11" i="23" s="1"/>
  <c r="J10" i="23" s="1"/>
  <c r="O214" i="23"/>
  <c r="L12" i="24"/>
  <c r="L11" i="24" s="1"/>
  <c r="L10" i="24" s="1"/>
  <c r="H12" i="24"/>
  <c r="H11" i="24" s="1"/>
  <c r="H10" i="24" s="1"/>
  <c r="G36" i="24"/>
  <c r="F31" i="24"/>
  <c r="F30" i="24" s="1"/>
  <c r="R30" i="24"/>
  <c r="R29" i="24" s="1"/>
  <c r="G30" i="24"/>
  <c r="G29" i="24" s="1"/>
  <c r="R127" i="24"/>
  <c r="F130" i="24"/>
  <c r="E130" i="24" s="1"/>
  <c r="W130" i="24" s="1"/>
  <c r="Q126" i="24"/>
  <c r="Q124" i="24" s="1"/>
  <c r="N124" i="24"/>
  <c r="F126" i="24"/>
  <c r="F106" i="24"/>
  <c r="E106" i="24" s="1"/>
  <c r="W106" i="24" s="1"/>
  <c r="S104" i="24"/>
  <c r="R152" i="24"/>
  <c r="S12" i="24"/>
  <c r="Q162" i="24"/>
  <c r="F162" i="24"/>
  <c r="E162" i="24" s="1"/>
  <c r="W162" i="24" s="1"/>
  <c r="E173" i="24"/>
  <c r="W173" i="24" s="1"/>
  <c r="W174" i="24"/>
  <c r="T12" i="24"/>
  <c r="R81" i="24"/>
  <c r="F82" i="24"/>
  <c r="Q66" i="24"/>
  <c r="Q64" i="24" s="1"/>
  <c r="N64" i="24"/>
  <c r="M22" i="24"/>
  <c r="M12" i="24" s="1"/>
  <c r="M11" i="24" s="1"/>
  <c r="M10" i="24" s="1"/>
  <c r="O18" i="24"/>
  <c r="O16" i="24" s="1"/>
  <c r="O12" i="24" s="1"/>
  <c r="O11" i="24" s="1"/>
  <c r="O10" i="24" s="1"/>
  <c r="N16" i="24"/>
  <c r="D11" i="24"/>
  <c r="D10" i="24" s="1"/>
  <c r="F70" i="24"/>
  <c r="E70" i="24" s="1"/>
  <c r="W70" i="24" s="1"/>
  <c r="F164" i="24"/>
  <c r="F85" i="24"/>
  <c r="E85" i="24" s="1"/>
  <c r="W85" i="24" s="1"/>
  <c r="F61" i="24"/>
  <c r="F58" i="24"/>
  <c r="E58" i="24" s="1"/>
  <c r="W58" i="24" s="1"/>
  <c r="G72" i="24"/>
  <c r="N53" i="24"/>
  <c r="F18" i="24"/>
  <c r="E18" i="24" s="1"/>
  <c r="W18" i="24" s="1"/>
  <c r="N167" i="24"/>
  <c r="F101" i="24"/>
  <c r="E101" i="24" s="1"/>
  <c r="W101" i="24" s="1"/>
  <c r="G99" i="24"/>
  <c r="R99" i="24"/>
  <c r="F100" i="24"/>
  <c r="R91" i="24"/>
  <c r="F92" i="24"/>
  <c r="Q69" i="24"/>
  <c r="Q67" i="24" s="1"/>
  <c r="T167" i="24"/>
  <c r="F49" i="24"/>
  <c r="E49" i="24" s="1"/>
  <c r="W49" i="24" s="1"/>
  <c r="F37" i="24"/>
  <c r="F36" i="24" s="1"/>
  <c r="F23" i="24"/>
  <c r="Q21" i="24"/>
  <c r="Q19" i="24" s="1"/>
  <c r="N19" i="24"/>
  <c r="P10" i="24"/>
  <c r="F172" i="24"/>
  <c r="E172" i="24" s="1"/>
  <c r="W172" i="24" s="1"/>
  <c r="F97" i="24"/>
  <c r="E97" i="24" s="1"/>
  <c r="W97" i="24" s="1"/>
  <c r="N72" i="24"/>
  <c r="E180" i="24"/>
  <c r="W180" i="24" s="1"/>
  <c r="E178" i="24"/>
  <c r="W178" i="24" s="1"/>
  <c r="E128" i="24"/>
  <c r="W128" i="24" s="1"/>
  <c r="E114" i="24"/>
  <c r="W114" i="24" s="1"/>
  <c r="F113" i="24"/>
  <c r="E113" i="24" s="1"/>
  <c r="W113" i="24" s="1"/>
  <c r="E65" i="24"/>
  <c r="W65" i="24" s="1"/>
  <c r="F64" i="24"/>
  <c r="E64" i="24" s="1"/>
  <c r="W64" i="24" s="1"/>
  <c r="E105" i="24"/>
  <c r="W105" i="24" s="1"/>
  <c r="E73" i="24"/>
  <c r="W73" i="24" s="1"/>
  <c r="F72" i="24"/>
  <c r="E72" i="24" s="1"/>
  <c r="W72" i="24" s="1"/>
  <c r="E56" i="24"/>
  <c r="W56" i="24" s="1"/>
  <c r="F53" i="24"/>
  <c r="E53" i="24" s="1"/>
  <c r="W53" i="24" s="1"/>
  <c r="E43" i="24"/>
  <c r="W43" i="24" s="1"/>
  <c r="F42" i="24"/>
  <c r="E42" i="24" s="1"/>
  <c r="W42" i="24" s="1"/>
  <c r="E20" i="24"/>
  <c r="W20" i="24" s="1"/>
  <c r="F19" i="24"/>
  <c r="E19" i="24" s="1"/>
  <c r="W19" i="24" s="1"/>
  <c r="F13" i="24"/>
  <c r="E14" i="24"/>
  <c r="W14" i="24" s="1"/>
  <c r="E51" i="24"/>
  <c r="W51" i="24" s="1"/>
  <c r="F50" i="24"/>
  <c r="E50" i="24" s="1"/>
  <c r="W50" i="24" s="1"/>
  <c r="E184" i="24"/>
  <c r="W184" i="24" s="1"/>
  <c r="F173" i="24"/>
  <c r="F163" i="24"/>
  <c r="E163" i="24" s="1"/>
  <c r="W163" i="24" s="1"/>
  <c r="E164" i="24"/>
  <c r="W164" i="24" s="1"/>
  <c r="E153" i="24"/>
  <c r="F152" i="24"/>
  <c r="E132" i="24"/>
  <c r="W132" i="24" s="1"/>
  <c r="F131" i="24"/>
  <c r="E131" i="24" s="1"/>
  <c r="W131" i="24" s="1"/>
  <c r="E68" i="24"/>
  <c r="W68" i="24" s="1"/>
  <c r="E61" i="24"/>
  <c r="W61" i="24" s="1"/>
  <c r="F60" i="24"/>
  <c r="E60" i="24" s="1"/>
  <c r="W60" i="24" s="1"/>
  <c r="E17" i="24"/>
  <c r="W17" i="24" s="1"/>
  <c r="F16" i="24"/>
  <c r="E16" i="24" s="1"/>
  <c r="W16" i="24" s="1"/>
  <c r="K12" i="24"/>
  <c r="K11" i="24" s="1"/>
  <c r="K10" i="24" s="1"/>
  <c r="E37" i="23"/>
  <c r="E36" i="23" s="1"/>
  <c r="N219" i="23"/>
  <c r="N214" i="23" s="1"/>
  <c r="L230" i="23"/>
  <c r="D231" i="23"/>
  <c r="D230" i="23" s="1"/>
  <c r="F54" i="23"/>
  <c r="F37" i="23" s="1"/>
  <c r="F36" i="23" s="1"/>
  <c r="C37" i="23"/>
  <c r="C36" i="23" s="1"/>
  <c r="L220" i="23"/>
  <c r="D221" i="23"/>
  <c r="D220" i="23" s="1"/>
  <c r="R12" i="24" l="1"/>
  <c r="R11" i="24" s="1"/>
  <c r="R10" i="24" s="1"/>
  <c r="N12" i="24"/>
  <c r="N11" i="24" s="1"/>
  <c r="N10" i="24" s="1"/>
  <c r="F167" i="24"/>
  <c r="E167" i="24" s="1"/>
  <c r="W167" i="24" s="1"/>
  <c r="F57" i="24"/>
  <c r="E57" i="24" s="1"/>
  <c r="W57" i="24" s="1"/>
  <c r="F84" i="24"/>
  <c r="E84" i="24" s="1"/>
  <c r="W84" i="24" s="1"/>
  <c r="F183" i="24"/>
  <c r="E183" i="24" s="1"/>
  <c r="W183" i="24" s="1"/>
  <c r="E31" i="24"/>
  <c r="S11" i="24"/>
  <c r="S10" i="24" s="1"/>
  <c r="Q12" i="24"/>
  <c r="Q11" i="24" s="1"/>
  <c r="Q10" i="24" s="1"/>
  <c r="F95" i="24"/>
  <c r="E95" i="24" s="1"/>
  <c r="W95" i="24" s="1"/>
  <c r="G12" i="24"/>
  <c r="G11" i="24" s="1"/>
  <c r="G10" i="24" s="1"/>
  <c r="E12" i="23"/>
  <c r="E11" i="23" s="1"/>
  <c r="E10" i="23" s="1"/>
  <c r="M10" i="23"/>
  <c r="O10" i="23"/>
  <c r="F12" i="23"/>
  <c r="F11" i="23" s="1"/>
  <c r="F10" i="23" s="1"/>
  <c r="N10" i="23"/>
  <c r="L219" i="23"/>
  <c r="L214" i="23" s="1"/>
  <c r="L10" i="23" s="1"/>
  <c r="F67" i="24"/>
  <c r="E67" i="24" s="1"/>
  <c r="W67" i="24" s="1"/>
  <c r="W31" i="24"/>
  <c r="E30" i="24"/>
  <c r="W30" i="24" s="1"/>
  <c r="F22" i="24"/>
  <c r="E22" i="24" s="1"/>
  <c r="W22" i="24" s="1"/>
  <c r="E23" i="24"/>
  <c r="W23" i="24" s="1"/>
  <c r="F91" i="24"/>
  <c r="E91" i="24" s="1"/>
  <c r="W91" i="24" s="1"/>
  <c r="E92" i="24"/>
  <c r="W92" i="24" s="1"/>
  <c r="F99" i="24"/>
  <c r="E99" i="24" s="1"/>
  <c r="W99" i="24" s="1"/>
  <c r="E100" i="24"/>
  <c r="W100" i="24" s="1"/>
  <c r="F81" i="24"/>
  <c r="E81" i="24" s="1"/>
  <c r="W81" i="24" s="1"/>
  <c r="E82" i="24"/>
  <c r="W82" i="24" s="1"/>
  <c r="F46" i="24"/>
  <c r="E46" i="24" s="1"/>
  <c r="W46" i="24" s="1"/>
  <c r="E152" i="24"/>
  <c r="W152" i="24" s="1"/>
  <c r="W153" i="24"/>
  <c r="F104" i="24"/>
  <c r="E104" i="24" s="1"/>
  <c r="W104" i="24" s="1"/>
  <c r="F127" i="24"/>
  <c r="E127" i="24" s="1"/>
  <c r="W127" i="24" s="1"/>
  <c r="E37" i="24"/>
  <c r="T11" i="24"/>
  <c r="T10" i="24" s="1"/>
  <c r="E126" i="24"/>
  <c r="W126" i="24" s="1"/>
  <c r="F124" i="24"/>
  <c r="E124" i="24" s="1"/>
  <c r="W124" i="24" s="1"/>
  <c r="D219" i="23"/>
  <c r="D214" i="23" s="1"/>
  <c r="F29" i="24"/>
  <c r="E29" i="24" s="1"/>
  <c r="W29" i="24" s="1"/>
  <c r="E13" i="24"/>
  <c r="W13" i="24" s="1"/>
  <c r="D54" i="23"/>
  <c r="D37" i="23" s="1"/>
  <c r="D36" i="23" l="1"/>
  <c r="W37" i="24"/>
  <c r="E36" i="24"/>
  <c r="W36" i="24" s="1"/>
  <c r="F12" i="24"/>
  <c r="F11" i="24" s="1"/>
  <c r="F10" i="24" s="1"/>
  <c r="E12" i="24"/>
  <c r="W12" i="24" s="1"/>
  <c r="C12" i="23"/>
  <c r="C11" i="23" s="1"/>
  <c r="C10" i="23" s="1"/>
  <c r="D12" i="23" l="1"/>
  <c r="D11" i="23" s="1"/>
  <c r="D10" i="23" s="1"/>
  <c r="E11" i="24"/>
  <c r="W11" i="24" s="1"/>
  <c r="E70" i="4"/>
  <c r="D70" i="4"/>
  <c r="E126" i="4"/>
  <c r="D126" i="4"/>
  <c r="E121" i="4"/>
  <c r="D123" i="4"/>
  <c r="D121" i="4" s="1"/>
  <c r="D106" i="4"/>
  <c r="E105" i="4"/>
  <c r="C103" i="4"/>
  <c r="C104" i="4"/>
  <c r="E102" i="4"/>
  <c r="D102" i="4"/>
  <c r="D89" i="4"/>
  <c r="C89" i="4" s="1"/>
  <c r="E86" i="4"/>
  <c r="E84" i="4"/>
  <c r="D84" i="4"/>
  <c r="E81" i="4"/>
  <c r="E80" i="4" s="1"/>
  <c r="D81" i="4"/>
  <c r="E76" i="4"/>
  <c r="D76" i="4"/>
  <c r="E72" i="4"/>
  <c r="D72" i="4"/>
  <c r="E69" i="4"/>
  <c r="D65" i="4"/>
  <c r="E67" i="4"/>
  <c r="D67" i="4"/>
  <c r="E63" i="4"/>
  <c r="D63" i="4"/>
  <c r="E60" i="4"/>
  <c r="D60" i="4"/>
  <c r="D56" i="4"/>
  <c r="E56" i="4"/>
  <c r="E54" i="4" s="1"/>
  <c r="D54" i="4"/>
  <c r="E50" i="4"/>
  <c r="D50" i="4"/>
  <c r="E48" i="4"/>
  <c r="E47" i="4" s="1"/>
  <c r="D47" i="4"/>
  <c r="E45" i="4"/>
  <c r="D45" i="4"/>
  <c r="E41" i="4"/>
  <c r="D41" i="4"/>
  <c r="E23" i="4"/>
  <c r="E21" i="4"/>
  <c r="E12" i="4"/>
  <c r="E17" i="4"/>
  <c r="D30" i="4"/>
  <c r="C30" i="4" s="1"/>
  <c r="D29" i="4"/>
  <c r="D27" i="4"/>
  <c r="D10" i="4" s="1"/>
  <c r="E10" i="24" l="1"/>
  <c r="C102" i="4"/>
  <c r="F10" i="10" l="1"/>
  <c r="E56" i="3" l="1"/>
  <c r="E55" i="3"/>
  <c r="E51" i="3"/>
  <c r="E44" i="3"/>
  <c r="D21" i="2"/>
  <c r="D29" i="2"/>
  <c r="D23" i="2"/>
  <c r="D20" i="1"/>
  <c r="D75" i="17" l="1"/>
  <c r="D76" i="17"/>
  <c r="D77" i="17"/>
  <c r="D78" i="17"/>
  <c r="D79" i="17"/>
  <c r="D81" i="17"/>
  <c r="D82" i="17"/>
  <c r="D84" i="17"/>
  <c r="D85" i="17"/>
  <c r="D86" i="17"/>
  <c r="D87" i="17"/>
  <c r="D89" i="17"/>
  <c r="D91" i="17"/>
  <c r="D92" i="17"/>
  <c r="C111" i="16"/>
  <c r="D88" i="17" s="1"/>
  <c r="D72" i="17"/>
  <c r="D73" i="17"/>
  <c r="D74" i="17"/>
  <c r="D70" i="17"/>
  <c r="G70" i="17"/>
  <c r="H70" i="17"/>
  <c r="I70" i="17"/>
  <c r="J70" i="17"/>
  <c r="K70" i="17"/>
  <c r="L70" i="17"/>
  <c r="M70" i="17"/>
  <c r="N70" i="17"/>
  <c r="R70" i="17"/>
  <c r="S70" i="17"/>
  <c r="T70" i="17"/>
  <c r="D57" i="17"/>
  <c r="D58" i="17"/>
  <c r="D60" i="17"/>
  <c r="D61" i="17"/>
  <c r="D62" i="17"/>
  <c r="D64" i="17"/>
  <c r="D65" i="17"/>
  <c r="D67" i="17"/>
  <c r="D68" i="17"/>
  <c r="D69" i="17"/>
  <c r="C89" i="16"/>
  <c r="D66" i="17" s="1"/>
  <c r="F93" i="16"/>
  <c r="D93" i="16" s="1"/>
  <c r="D53" i="17"/>
  <c r="D54" i="17"/>
  <c r="D55" i="17"/>
  <c r="D50" i="17"/>
  <c r="D51" i="17"/>
  <c r="D46" i="17"/>
  <c r="D47" i="17"/>
  <c r="D48" i="17"/>
  <c r="D42" i="17"/>
  <c r="D43" i="17"/>
  <c r="D44" i="17"/>
  <c r="D36" i="17"/>
  <c r="D37" i="17"/>
  <c r="D38" i="17"/>
  <c r="I38" i="17" s="1"/>
  <c r="D39" i="17"/>
  <c r="D40" i="17"/>
  <c r="G38" i="17"/>
  <c r="H38" i="17"/>
  <c r="J38" i="17"/>
  <c r="K38" i="17"/>
  <c r="L38" i="17"/>
  <c r="M38" i="17"/>
  <c r="N38" i="17"/>
  <c r="R38" i="17"/>
  <c r="S38" i="17"/>
  <c r="T38" i="17"/>
  <c r="D30" i="17"/>
  <c r="D31" i="17"/>
  <c r="D32" i="17"/>
  <c r="G32" i="17" s="1"/>
  <c r="D33" i="17"/>
  <c r="D34" i="17"/>
  <c r="H32" i="17"/>
  <c r="I32" i="17"/>
  <c r="J32" i="17"/>
  <c r="K32" i="17"/>
  <c r="L32" i="17"/>
  <c r="M32" i="17"/>
  <c r="N32" i="17"/>
  <c r="R32" i="17"/>
  <c r="S32" i="17"/>
  <c r="T32" i="17"/>
  <c r="D26" i="17"/>
  <c r="D27" i="17"/>
  <c r="D22" i="17"/>
  <c r="D23" i="17"/>
  <c r="D24" i="17"/>
  <c r="D19" i="17"/>
  <c r="D20" i="17"/>
  <c r="D16" i="17"/>
  <c r="D17" i="17"/>
  <c r="D14" i="17"/>
  <c r="D13" i="17"/>
  <c r="C58" i="16"/>
  <c r="D35" i="17" s="1"/>
  <c r="F61" i="16"/>
  <c r="D61" i="16" s="1"/>
  <c r="C52" i="16"/>
  <c r="F52" i="16" s="1"/>
  <c r="F55" i="16"/>
  <c r="D55" i="16" s="1"/>
  <c r="I36" i="17"/>
  <c r="D29" i="17" l="1"/>
  <c r="F70" i="17"/>
  <c r="E70" i="17" s="1"/>
  <c r="F38" i="17"/>
  <c r="E38" i="17" s="1"/>
  <c r="F32" i="17"/>
  <c r="E32" i="17" s="1"/>
  <c r="E61" i="3" l="1"/>
  <c r="D57" i="3"/>
  <c r="E54" i="3"/>
  <c r="E53" i="3"/>
  <c r="E52" i="3"/>
  <c r="E50" i="3"/>
  <c r="E49" i="3"/>
  <c r="E48" i="3"/>
  <c r="E47" i="3"/>
  <c r="E46" i="3"/>
  <c r="E43" i="3"/>
  <c r="E42" i="3"/>
  <c r="E41" i="3"/>
  <c r="E40" i="3"/>
  <c r="E39" i="3"/>
  <c r="E37" i="3" s="1"/>
  <c r="D37" i="3"/>
  <c r="E36" i="3"/>
  <c r="E35" i="3"/>
  <c r="D33" i="3"/>
  <c r="E33" i="3" s="1"/>
  <c r="E32" i="3"/>
  <c r="E31" i="3"/>
  <c r="E30" i="3"/>
  <c r="D29" i="3"/>
  <c r="E29" i="3" s="1"/>
  <c r="E28" i="3"/>
  <c r="E27" i="3"/>
  <c r="E26" i="3"/>
  <c r="D25" i="3"/>
  <c r="E25" i="3" s="1"/>
  <c r="E24" i="3"/>
  <c r="E23" i="3"/>
  <c r="D22" i="3"/>
  <c r="E22" i="3" s="1"/>
  <c r="E21" i="3"/>
  <c r="E20" i="3"/>
  <c r="E19" i="3"/>
  <c r="E18" i="3"/>
  <c r="E17" i="3"/>
  <c r="E15" i="3"/>
  <c r="E14" i="3"/>
  <c r="D13" i="3"/>
  <c r="E13" i="3" s="1"/>
  <c r="E12" i="3"/>
  <c r="E11" i="3"/>
  <c r="D10" i="3" l="1"/>
  <c r="D16" i="3"/>
  <c r="E16" i="3" s="1"/>
  <c r="D9" i="3" l="1"/>
  <c r="E10" i="3"/>
  <c r="D8" i="3"/>
  <c r="L274" i="16"/>
  <c r="D274" i="16" s="1"/>
  <c r="E9" i="3" l="1"/>
  <c r="E8" i="3" s="1"/>
  <c r="U240" i="17"/>
  <c r="F240" i="17"/>
  <c r="E240" i="17" s="1"/>
  <c r="U239" i="17"/>
  <c r="F239" i="17"/>
  <c r="E239" i="17" s="1"/>
  <c r="U238" i="17"/>
  <c r="F238" i="17"/>
  <c r="E238" i="17" s="1"/>
  <c r="U237" i="17"/>
  <c r="U236" i="17" s="1"/>
  <c r="F237" i="17"/>
  <c r="V236" i="17"/>
  <c r="T236" i="17"/>
  <c r="S236" i="17"/>
  <c r="R236" i="17"/>
  <c r="Q236" i="17"/>
  <c r="P236" i="17"/>
  <c r="O236" i="17"/>
  <c r="N236" i="17"/>
  <c r="M236" i="17"/>
  <c r="L236" i="17"/>
  <c r="K236" i="17"/>
  <c r="J236" i="17"/>
  <c r="I236" i="17"/>
  <c r="H236" i="17"/>
  <c r="G236" i="17"/>
  <c r="F236" i="17"/>
  <c r="D236" i="17"/>
  <c r="U235" i="17"/>
  <c r="F235" i="17"/>
  <c r="U234" i="17"/>
  <c r="F234" i="17"/>
  <c r="E234" i="17"/>
  <c r="U233" i="17"/>
  <c r="F233" i="17"/>
  <c r="E233" i="17" s="1"/>
  <c r="U232" i="17"/>
  <c r="F232" i="17"/>
  <c r="E232" i="17" s="1"/>
  <c r="U231" i="17"/>
  <c r="F231" i="17"/>
  <c r="U230" i="17"/>
  <c r="F230" i="17"/>
  <c r="E230" i="17" s="1"/>
  <c r="U229" i="17"/>
  <c r="F229" i="17"/>
  <c r="U228" i="17"/>
  <c r="U227" i="17" s="1"/>
  <c r="F228" i="17"/>
  <c r="V227" i="17"/>
  <c r="T227" i="17"/>
  <c r="T226" i="17" s="1"/>
  <c r="S227" i="17"/>
  <c r="R227" i="17"/>
  <c r="R226" i="17" s="1"/>
  <c r="Q227" i="17"/>
  <c r="P227" i="17"/>
  <c r="P226" i="17" s="1"/>
  <c r="O227" i="17"/>
  <c r="N227" i="17"/>
  <c r="N226" i="17" s="1"/>
  <c r="M227" i="17"/>
  <c r="L227" i="17"/>
  <c r="L226" i="17" s="1"/>
  <c r="K227" i="17"/>
  <c r="J227" i="17"/>
  <c r="J226" i="17" s="1"/>
  <c r="I227" i="17"/>
  <c r="H227" i="17"/>
  <c r="H226" i="17" s="1"/>
  <c r="G227" i="17"/>
  <c r="F227" i="17"/>
  <c r="D227" i="17"/>
  <c r="V226" i="17"/>
  <c r="S226" i="17"/>
  <c r="Q226" i="17"/>
  <c r="O226" i="17"/>
  <c r="M226" i="17"/>
  <c r="K226" i="17"/>
  <c r="I226" i="17"/>
  <c r="G226" i="17"/>
  <c r="D226" i="17"/>
  <c r="F225" i="17"/>
  <c r="D225" i="17"/>
  <c r="V225" i="17" s="1"/>
  <c r="V224" i="17"/>
  <c r="F224" i="17"/>
  <c r="E224" i="17" s="1"/>
  <c r="V223" i="17"/>
  <c r="F223" i="17"/>
  <c r="E223" i="17" s="1"/>
  <c r="V222" i="17"/>
  <c r="F222" i="17"/>
  <c r="V221" i="17"/>
  <c r="F221" i="17"/>
  <c r="E221" i="17" s="1"/>
  <c r="V220" i="17"/>
  <c r="F220" i="17"/>
  <c r="V219" i="17"/>
  <c r="F219" i="17"/>
  <c r="V218" i="17"/>
  <c r="F218" i="17"/>
  <c r="V217" i="17"/>
  <c r="F217" i="17"/>
  <c r="E217" i="17" s="1"/>
  <c r="V216" i="17"/>
  <c r="F216" i="17"/>
  <c r="V215" i="17"/>
  <c r="F215" i="17"/>
  <c r="V214" i="17"/>
  <c r="F214" i="17"/>
  <c r="V213" i="17"/>
  <c r="F213" i="17"/>
  <c r="V212" i="17"/>
  <c r="F212" i="17"/>
  <c r="V211" i="17"/>
  <c r="F211" i="17"/>
  <c r="V210" i="17"/>
  <c r="F210" i="17"/>
  <c r="V209" i="17"/>
  <c r="F209" i="17"/>
  <c r="V208" i="17"/>
  <c r="F208" i="17"/>
  <c r="V207" i="17"/>
  <c r="F207" i="17"/>
  <c r="V206" i="17"/>
  <c r="F206" i="17"/>
  <c r="F205" i="17"/>
  <c r="D205" i="17"/>
  <c r="V205" i="17" s="1"/>
  <c r="V204" i="17"/>
  <c r="F204" i="17"/>
  <c r="V203" i="17"/>
  <c r="F203" i="17"/>
  <c r="V202" i="17"/>
  <c r="F202" i="17"/>
  <c r="V201" i="17"/>
  <c r="F201" i="17"/>
  <c r="E201" i="17" s="1"/>
  <c r="V200" i="17"/>
  <c r="F200" i="17"/>
  <c r="V199" i="17"/>
  <c r="F199" i="17"/>
  <c r="F198" i="17"/>
  <c r="D198" i="17"/>
  <c r="V198" i="17" s="1"/>
  <c r="F197" i="17"/>
  <c r="D197" i="17"/>
  <c r="V197" i="17" s="1"/>
  <c r="V196" i="17"/>
  <c r="F196" i="17"/>
  <c r="F195" i="17"/>
  <c r="E195" i="17" s="1"/>
  <c r="D195" i="17"/>
  <c r="V195" i="17" s="1"/>
  <c r="F194" i="17"/>
  <c r="E194" i="17" s="1"/>
  <c r="D194" i="17"/>
  <c r="V194" i="17" s="1"/>
  <c r="V193" i="17"/>
  <c r="F193" i="17"/>
  <c r="E193" i="17" s="1"/>
  <c r="V192" i="17"/>
  <c r="F192" i="17"/>
  <c r="F191" i="17"/>
  <c r="D191" i="17"/>
  <c r="V191" i="17" s="1"/>
  <c r="F190" i="17"/>
  <c r="D190" i="17"/>
  <c r="V190" i="17" s="1"/>
  <c r="F189" i="17"/>
  <c r="D189" i="17"/>
  <c r="V189" i="17" s="1"/>
  <c r="F188" i="17"/>
  <c r="D188" i="17"/>
  <c r="V188" i="17" s="1"/>
  <c r="F187" i="17"/>
  <c r="D187" i="17"/>
  <c r="V187" i="17" s="1"/>
  <c r="F186" i="17"/>
  <c r="D186" i="17"/>
  <c r="V186" i="17" s="1"/>
  <c r="F185" i="17"/>
  <c r="D185" i="17"/>
  <c r="V185" i="17" s="1"/>
  <c r="F184" i="17"/>
  <c r="F180" i="17" s="1"/>
  <c r="F178" i="17" s="1"/>
  <c r="D184" i="17"/>
  <c r="V184" i="17" s="1"/>
  <c r="V183" i="17"/>
  <c r="F183" i="17"/>
  <c r="V182" i="17"/>
  <c r="F182" i="17"/>
  <c r="V181" i="17"/>
  <c r="F181" i="17"/>
  <c r="U180" i="17"/>
  <c r="U178" i="17" s="1"/>
  <c r="T180" i="17"/>
  <c r="S180" i="17"/>
  <c r="S178" i="17" s="1"/>
  <c r="S177" i="17" s="1"/>
  <c r="R180" i="17"/>
  <c r="Q180" i="17"/>
  <c r="Q178" i="17" s="1"/>
  <c r="Q177" i="17" s="1"/>
  <c r="P180" i="17"/>
  <c r="O180" i="17"/>
  <c r="O178" i="17" s="1"/>
  <c r="O177" i="17" s="1"/>
  <c r="N180" i="17"/>
  <c r="M180" i="17"/>
  <c r="M178" i="17" s="1"/>
  <c r="M177" i="17" s="1"/>
  <c r="L180" i="17"/>
  <c r="K180" i="17"/>
  <c r="K178" i="17" s="1"/>
  <c r="J180" i="17"/>
  <c r="I180" i="17"/>
  <c r="I178" i="17" s="1"/>
  <c r="I177" i="17" s="1"/>
  <c r="H180" i="17"/>
  <c r="G180" i="17"/>
  <c r="G178" i="17" s="1"/>
  <c r="G177" i="17" s="1"/>
  <c r="D180" i="17"/>
  <c r="D178" i="17" s="1"/>
  <c r="D177" i="17" s="1"/>
  <c r="V179" i="17"/>
  <c r="F179" i="17"/>
  <c r="E179" i="17" s="1"/>
  <c r="T178" i="17"/>
  <c r="R178" i="17"/>
  <c r="P178" i="17"/>
  <c r="N178" i="17"/>
  <c r="L178" i="17"/>
  <c r="J178" i="17"/>
  <c r="H178" i="17"/>
  <c r="K177" i="17"/>
  <c r="S176" i="17"/>
  <c r="R176" i="17"/>
  <c r="N176" i="17"/>
  <c r="M176" i="17"/>
  <c r="L176" i="17"/>
  <c r="K176" i="17"/>
  <c r="J176" i="17"/>
  <c r="I176" i="17"/>
  <c r="H176" i="17"/>
  <c r="G176" i="17"/>
  <c r="D176" i="17"/>
  <c r="T176" i="17" s="1"/>
  <c r="T175" i="17"/>
  <c r="S175" i="17"/>
  <c r="R175" i="17"/>
  <c r="N175" i="17"/>
  <c r="M175" i="17"/>
  <c r="L175" i="17"/>
  <c r="K175" i="17"/>
  <c r="J175" i="17"/>
  <c r="I175" i="17"/>
  <c r="H175" i="17"/>
  <c r="G175" i="17"/>
  <c r="T174" i="17"/>
  <c r="S174" i="17"/>
  <c r="R174" i="17"/>
  <c r="N174" i="17"/>
  <c r="M174" i="17"/>
  <c r="L174" i="17"/>
  <c r="K174" i="17"/>
  <c r="K172" i="17" s="1"/>
  <c r="J174" i="17"/>
  <c r="I174" i="17"/>
  <c r="H174" i="17"/>
  <c r="G174" i="17"/>
  <c r="F174" i="17" s="1"/>
  <c r="E174" i="17" s="1"/>
  <c r="T173" i="17"/>
  <c r="S173" i="17"/>
  <c r="R173" i="17"/>
  <c r="N173" i="17"/>
  <c r="M173" i="17"/>
  <c r="L173" i="17"/>
  <c r="K173" i="17"/>
  <c r="J173" i="17"/>
  <c r="I173" i="17"/>
  <c r="H173" i="17"/>
  <c r="G173" i="17"/>
  <c r="V172" i="17"/>
  <c r="U172" i="17"/>
  <c r="Q172" i="17"/>
  <c r="P172" i="17"/>
  <c r="O172" i="17"/>
  <c r="G172" i="17"/>
  <c r="T171" i="17"/>
  <c r="S171" i="17"/>
  <c r="R171" i="17"/>
  <c r="N171" i="17"/>
  <c r="M171" i="17"/>
  <c r="L171" i="17"/>
  <c r="K171" i="17"/>
  <c r="J171" i="17"/>
  <c r="I171" i="17"/>
  <c r="H171" i="17"/>
  <c r="G171" i="17"/>
  <c r="T170" i="17"/>
  <c r="S170" i="17"/>
  <c r="R170" i="17"/>
  <c r="N170" i="17"/>
  <c r="M170" i="17"/>
  <c r="L170" i="17"/>
  <c r="K170" i="17"/>
  <c r="J170" i="17"/>
  <c r="I170" i="17"/>
  <c r="H170" i="17"/>
  <c r="G170" i="17"/>
  <c r="T169" i="17"/>
  <c r="S169" i="17"/>
  <c r="R169" i="17"/>
  <c r="N169" i="17"/>
  <c r="M169" i="17"/>
  <c r="L169" i="17"/>
  <c r="K169" i="17"/>
  <c r="J169" i="17"/>
  <c r="I169" i="17"/>
  <c r="H169" i="17"/>
  <c r="G169" i="17"/>
  <c r="T168" i="17"/>
  <c r="S168" i="17"/>
  <c r="R168" i="17"/>
  <c r="N168" i="17"/>
  <c r="M168" i="17"/>
  <c r="M166" i="17" s="1"/>
  <c r="L168" i="17"/>
  <c r="K168" i="17"/>
  <c r="K166" i="17" s="1"/>
  <c r="J168" i="17"/>
  <c r="I168" i="17"/>
  <c r="I166" i="17" s="1"/>
  <c r="H168" i="17"/>
  <c r="G168" i="17"/>
  <c r="G166" i="17" s="1"/>
  <c r="G160" i="17" s="1"/>
  <c r="T167" i="17"/>
  <c r="S167" i="17"/>
  <c r="R167" i="17"/>
  <c r="N167" i="17"/>
  <c r="Q167" i="17" s="1"/>
  <c r="Q166" i="17" s="1"/>
  <c r="M167" i="17"/>
  <c r="L167" i="17"/>
  <c r="K167" i="17"/>
  <c r="J167" i="17"/>
  <c r="I167" i="17"/>
  <c r="H167" i="17"/>
  <c r="G167" i="17"/>
  <c r="V166" i="17"/>
  <c r="V160" i="17" s="1"/>
  <c r="U166" i="17"/>
  <c r="S166" i="17"/>
  <c r="P166" i="17"/>
  <c r="O166" i="17"/>
  <c r="O160" i="17" s="1"/>
  <c r="D166" i="17"/>
  <c r="T165" i="17"/>
  <c r="S165" i="17"/>
  <c r="R165" i="17"/>
  <c r="N165" i="17"/>
  <c r="Q165" i="17" s="1"/>
  <c r="M165" i="17"/>
  <c r="L165" i="17"/>
  <c r="K165" i="17"/>
  <c r="J165" i="17"/>
  <c r="I165" i="17"/>
  <c r="H165" i="17"/>
  <c r="G165" i="17"/>
  <c r="F165" i="17" s="1"/>
  <c r="E165" i="17" s="1"/>
  <c r="T164" i="17"/>
  <c r="S164" i="17"/>
  <c r="R164" i="17"/>
  <c r="N164" i="17"/>
  <c r="M164" i="17"/>
  <c r="L164" i="17"/>
  <c r="K164" i="17"/>
  <c r="J164" i="17"/>
  <c r="I164" i="17"/>
  <c r="H164" i="17"/>
  <c r="G164" i="17"/>
  <c r="T163" i="17"/>
  <c r="S163" i="17"/>
  <c r="R163" i="17"/>
  <c r="N163" i="17"/>
  <c r="M163" i="17"/>
  <c r="L163" i="17"/>
  <c r="K163" i="17"/>
  <c r="J163" i="17"/>
  <c r="I163" i="17"/>
  <c r="H163" i="17"/>
  <c r="G163" i="17"/>
  <c r="F163" i="17" s="1"/>
  <c r="E163" i="17" s="1"/>
  <c r="T162" i="17"/>
  <c r="S162" i="17"/>
  <c r="R162" i="17"/>
  <c r="N162" i="17"/>
  <c r="M162" i="17"/>
  <c r="L162" i="17"/>
  <c r="K162" i="17"/>
  <c r="J162" i="17"/>
  <c r="I162" i="17"/>
  <c r="H162" i="17"/>
  <c r="G162" i="17"/>
  <c r="T161" i="17"/>
  <c r="S161" i="17"/>
  <c r="R161" i="17"/>
  <c r="N161" i="17"/>
  <c r="M161" i="17"/>
  <c r="L161" i="17"/>
  <c r="K161" i="17"/>
  <c r="J161" i="17"/>
  <c r="I161" i="17"/>
  <c r="H161" i="17"/>
  <c r="G161" i="17"/>
  <c r="U160" i="17"/>
  <c r="P160" i="17"/>
  <c r="D160" i="17"/>
  <c r="T159" i="17"/>
  <c r="S159" i="17"/>
  <c r="R159" i="17"/>
  <c r="N159" i="17"/>
  <c r="M159" i="17"/>
  <c r="L159" i="17"/>
  <c r="K159" i="17"/>
  <c r="J159" i="17"/>
  <c r="I159" i="17"/>
  <c r="H159" i="17"/>
  <c r="G159" i="17"/>
  <c r="F159" i="17" s="1"/>
  <c r="E159" i="17" s="1"/>
  <c r="T158" i="17"/>
  <c r="S158" i="17"/>
  <c r="R158" i="17"/>
  <c r="N158" i="17"/>
  <c r="M158" i="17"/>
  <c r="L158" i="17"/>
  <c r="L156" i="17" s="1"/>
  <c r="K158" i="17"/>
  <c r="J158" i="17"/>
  <c r="I158" i="17"/>
  <c r="H158" i="17"/>
  <c r="G158" i="17"/>
  <c r="T157" i="17"/>
  <c r="T156" i="17" s="1"/>
  <c r="S157" i="17"/>
  <c r="R157" i="17"/>
  <c r="R156" i="17" s="1"/>
  <c r="N157" i="17"/>
  <c r="M157" i="17"/>
  <c r="L157" i="17"/>
  <c r="K157" i="17"/>
  <c r="J157" i="17"/>
  <c r="I157" i="17"/>
  <c r="H157" i="17"/>
  <c r="G157" i="17"/>
  <c r="F157" i="17" s="1"/>
  <c r="E157" i="17" s="1"/>
  <c r="V156" i="17"/>
  <c r="U156" i="17"/>
  <c r="Q156" i="17"/>
  <c r="P156" i="17"/>
  <c r="O156" i="17"/>
  <c r="H156" i="17"/>
  <c r="D156" i="17"/>
  <c r="T155" i="17"/>
  <c r="S155" i="17"/>
  <c r="R155" i="17"/>
  <c r="N155" i="17"/>
  <c r="Q155" i="17" s="1"/>
  <c r="M155" i="17"/>
  <c r="L155" i="17"/>
  <c r="K155" i="17"/>
  <c r="J155" i="17"/>
  <c r="I155" i="17"/>
  <c r="H155" i="17"/>
  <c r="G155" i="17"/>
  <c r="T154" i="17"/>
  <c r="S154" i="17"/>
  <c r="R154" i="17"/>
  <c r="N154" i="17"/>
  <c r="M154" i="17"/>
  <c r="L154" i="17"/>
  <c r="K154" i="17"/>
  <c r="J154" i="17"/>
  <c r="I154" i="17"/>
  <c r="H154" i="17"/>
  <c r="G154" i="17"/>
  <c r="T153" i="17"/>
  <c r="S153" i="17"/>
  <c r="R153" i="17"/>
  <c r="N153" i="17"/>
  <c r="M153" i="17"/>
  <c r="L153" i="17"/>
  <c r="K153" i="17"/>
  <c r="J153" i="17"/>
  <c r="I153" i="17"/>
  <c r="H153" i="17"/>
  <c r="G153" i="17"/>
  <c r="F153" i="17" s="1"/>
  <c r="E153" i="17" s="1"/>
  <c r="T152" i="17"/>
  <c r="S152" i="17"/>
  <c r="R152" i="17"/>
  <c r="N152" i="17"/>
  <c r="M152" i="17"/>
  <c r="L152" i="17"/>
  <c r="K152" i="17"/>
  <c r="J152" i="17"/>
  <c r="I152" i="17"/>
  <c r="H152" i="17"/>
  <c r="G152" i="17"/>
  <c r="F152" i="17"/>
  <c r="E152" i="17" s="1"/>
  <c r="T151" i="17"/>
  <c r="S151" i="17"/>
  <c r="R151" i="17"/>
  <c r="N151" i="17"/>
  <c r="M151" i="17"/>
  <c r="L151" i="17"/>
  <c r="K151" i="17"/>
  <c r="J151" i="17"/>
  <c r="I151" i="17"/>
  <c r="H151" i="17"/>
  <c r="G151" i="17"/>
  <c r="T150" i="17"/>
  <c r="S150" i="17"/>
  <c r="R150" i="17"/>
  <c r="N150" i="17"/>
  <c r="M150" i="17"/>
  <c r="L150" i="17"/>
  <c r="K150" i="17"/>
  <c r="J150" i="17"/>
  <c r="I150" i="17"/>
  <c r="H150" i="17"/>
  <c r="G150" i="17"/>
  <c r="F150" i="17" s="1"/>
  <c r="E150" i="17" s="1"/>
  <c r="T149" i="17"/>
  <c r="S149" i="17"/>
  <c r="R149" i="17"/>
  <c r="N149" i="17"/>
  <c r="M149" i="17"/>
  <c r="L149" i="17"/>
  <c r="K149" i="17"/>
  <c r="J149" i="17"/>
  <c r="I149" i="17"/>
  <c r="H149" i="17"/>
  <c r="G149" i="17"/>
  <c r="T148" i="17"/>
  <c r="S148" i="17"/>
  <c r="R148" i="17"/>
  <c r="N148" i="17"/>
  <c r="M148" i="17"/>
  <c r="L148" i="17"/>
  <c r="K148" i="17"/>
  <c r="J148" i="17"/>
  <c r="I148" i="17"/>
  <c r="H148" i="17"/>
  <c r="G148" i="17"/>
  <c r="F148" i="17" s="1"/>
  <c r="E148" i="17" s="1"/>
  <c r="T147" i="17"/>
  <c r="S147" i="17"/>
  <c r="R147" i="17"/>
  <c r="N147" i="17"/>
  <c r="M147" i="17"/>
  <c r="L147" i="17"/>
  <c r="K147" i="17"/>
  <c r="J147" i="17"/>
  <c r="I147" i="17"/>
  <c r="H147" i="17"/>
  <c r="G147" i="17"/>
  <c r="V146" i="17"/>
  <c r="U146" i="17"/>
  <c r="S146" i="17"/>
  <c r="Q146" i="17"/>
  <c r="P146" i="17"/>
  <c r="O146" i="17"/>
  <c r="I146" i="17"/>
  <c r="D146" i="17"/>
  <c r="T145" i="17"/>
  <c r="S145" i="17"/>
  <c r="R145" i="17"/>
  <c r="N145" i="17"/>
  <c r="M145" i="17"/>
  <c r="L145" i="17"/>
  <c r="K145" i="17"/>
  <c r="J145" i="17"/>
  <c r="I145" i="17"/>
  <c r="H145" i="17"/>
  <c r="G145" i="17"/>
  <c r="T144" i="17"/>
  <c r="S144" i="17"/>
  <c r="R144" i="17"/>
  <c r="N144" i="17"/>
  <c r="M144" i="17"/>
  <c r="L144" i="17"/>
  <c r="K144" i="17"/>
  <c r="J144" i="17"/>
  <c r="I144" i="17"/>
  <c r="H144" i="17"/>
  <c r="G144" i="17"/>
  <c r="T143" i="17"/>
  <c r="S143" i="17"/>
  <c r="R143" i="17"/>
  <c r="N143" i="17"/>
  <c r="M143" i="17"/>
  <c r="L143" i="17"/>
  <c r="K143" i="17"/>
  <c r="J143" i="17"/>
  <c r="I143" i="17"/>
  <c r="I140" i="17" s="1"/>
  <c r="H143" i="17"/>
  <c r="G143" i="17"/>
  <c r="F143" i="17" s="1"/>
  <c r="E143" i="17" s="1"/>
  <c r="T142" i="17"/>
  <c r="S142" i="17"/>
  <c r="R142" i="17"/>
  <c r="N142" i="17"/>
  <c r="M142" i="17"/>
  <c r="L142" i="17"/>
  <c r="K142" i="17"/>
  <c r="J142" i="17"/>
  <c r="I142" i="17"/>
  <c r="H142" i="17"/>
  <c r="G142" i="17"/>
  <c r="F142" i="17"/>
  <c r="E142" i="17" s="1"/>
  <c r="T141" i="17"/>
  <c r="S141" i="17"/>
  <c r="R141" i="17"/>
  <c r="N141" i="17"/>
  <c r="M141" i="17"/>
  <c r="L141" i="17"/>
  <c r="K141" i="17"/>
  <c r="J141" i="17"/>
  <c r="I141" i="17"/>
  <c r="H141" i="17"/>
  <c r="G141" i="17"/>
  <c r="V140" i="17"/>
  <c r="U140" i="17"/>
  <c r="S140" i="17"/>
  <c r="Q140" i="17"/>
  <c r="P140" i="17"/>
  <c r="O140" i="17"/>
  <c r="M140" i="17"/>
  <c r="D140" i="17"/>
  <c r="T139" i="17"/>
  <c r="S139" i="17"/>
  <c r="R139" i="17"/>
  <c r="N139" i="17"/>
  <c r="M139" i="17"/>
  <c r="L139" i="17"/>
  <c r="K139" i="17"/>
  <c r="J139" i="17"/>
  <c r="I139" i="17"/>
  <c r="H139" i="17"/>
  <c r="G139" i="17"/>
  <c r="T138" i="17"/>
  <c r="S138" i="17"/>
  <c r="R138" i="17"/>
  <c r="N138" i="17"/>
  <c r="M138" i="17"/>
  <c r="L138" i="17"/>
  <c r="K138" i="17"/>
  <c r="J138" i="17"/>
  <c r="I138" i="17"/>
  <c r="H138" i="17"/>
  <c r="G138" i="17"/>
  <c r="F138" i="17" s="1"/>
  <c r="E138" i="17" s="1"/>
  <c r="T137" i="17"/>
  <c r="S137" i="17"/>
  <c r="R137" i="17"/>
  <c r="N137" i="17"/>
  <c r="M137" i="17"/>
  <c r="L137" i="17"/>
  <c r="K137" i="17"/>
  <c r="J137" i="17"/>
  <c r="I137" i="17"/>
  <c r="H137" i="17"/>
  <c r="G137" i="17"/>
  <c r="T136" i="17"/>
  <c r="S136" i="17"/>
  <c r="R136" i="17"/>
  <c r="N136" i="17"/>
  <c r="M136" i="17"/>
  <c r="L136" i="17"/>
  <c r="K136" i="17"/>
  <c r="J136" i="17"/>
  <c r="I136" i="17"/>
  <c r="H136" i="17"/>
  <c r="G136" i="17"/>
  <c r="F136" i="17" s="1"/>
  <c r="E136" i="17" s="1"/>
  <c r="T135" i="17"/>
  <c r="S135" i="17"/>
  <c r="R135" i="17"/>
  <c r="N135" i="17"/>
  <c r="M135" i="17"/>
  <c r="L135" i="17"/>
  <c r="K135" i="17"/>
  <c r="J135" i="17"/>
  <c r="I135" i="17"/>
  <c r="H135" i="17"/>
  <c r="G135" i="17"/>
  <c r="T134" i="17"/>
  <c r="S134" i="17"/>
  <c r="R134" i="17"/>
  <c r="N134" i="17"/>
  <c r="M134" i="17"/>
  <c r="L134" i="17"/>
  <c r="K134" i="17"/>
  <c r="J134" i="17"/>
  <c r="I134" i="17"/>
  <c r="H134" i="17"/>
  <c r="G134" i="17"/>
  <c r="T133" i="17"/>
  <c r="S133" i="17"/>
  <c r="R133" i="17"/>
  <c r="N133" i="17"/>
  <c r="M133" i="17"/>
  <c r="L133" i="17"/>
  <c r="K133" i="17"/>
  <c r="J133" i="17"/>
  <c r="I133" i="17"/>
  <c r="H133" i="17"/>
  <c r="G133" i="17"/>
  <c r="T132" i="17"/>
  <c r="S132" i="17"/>
  <c r="R132" i="17"/>
  <c r="N132" i="17"/>
  <c r="M132" i="17"/>
  <c r="L132" i="17"/>
  <c r="K132" i="17"/>
  <c r="J132" i="17"/>
  <c r="I132" i="17"/>
  <c r="H132" i="17"/>
  <c r="G132" i="17"/>
  <c r="F132" i="17" s="1"/>
  <c r="E132" i="17" s="1"/>
  <c r="T131" i="17"/>
  <c r="S131" i="17"/>
  <c r="R131" i="17"/>
  <c r="N131" i="17"/>
  <c r="M131" i="17"/>
  <c r="L131" i="17"/>
  <c r="K131" i="17"/>
  <c r="J131" i="17"/>
  <c r="I131" i="17"/>
  <c r="H131" i="17"/>
  <c r="G131" i="17"/>
  <c r="T130" i="17"/>
  <c r="S130" i="17"/>
  <c r="R130" i="17"/>
  <c r="N130" i="17"/>
  <c r="M130" i="17"/>
  <c r="L130" i="17"/>
  <c r="K130" i="17"/>
  <c r="J130" i="17"/>
  <c r="I130" i="17"/>
  <c r="H130" i="17"/>
  <c r="G130" i="17"/>
  <c r="T129" i="17"/>
  <c r="S129" i="17"/>
  <c r="R129" i="17"/>
  <c r="N129" i="17"/>
  <c r="M129" i="17"/>
  <c r="L129" i="17"/>
  <c r="K129" i="17"/>
  <c r="J129" i="17"/>
  <c r="I129" i="17"/>
  <c r="H129" i="17"/>
  <c r="G129" i="17"/>
  <c r="T128" i="17"/>
  <c r="S128" i="17"/>
  <c r="R128" i="17"/>
  <c r="N128" i="17"/>
  <c r="M128" i="17"/>
  <c r="L128" i="17"/>
  <c r="K128" i="17"/>
  <c r="J128" i="17"/>
  <c r="I128" i="17"/>
  <c r="H128" i="17"/>
  <c r="G128" i="17"/>
  <c r="V127" i="17"/>
  <c r="U127" i="17"/>
  <c r="R127" i="17"/>
  <c r="Q127" i="17"/>
  <c r="P127" i="17"/>
  <c r="O127" i="17"/>
  <c r="N127" i="17"/>
  <c r="D127" i="17"/>
  <c r="T126" i="17"/>
  <c r="S126" i="17"/>
  <c r="R126" i="17"/>
  <c r="N126" i="17"/>
  <c r="M126" i="17"/>
  <c r="L126" i="17"/>
  <c r="K126" i="17"/>
  <c r="J126" i="17"/>
  <c r="I126" i="17"/>
  <c r="H126" i="17"/>
  <c r="G126" i="17"/>
  <c r="T125" i="17"/>
  <c r="S125" i="17"/>
  <c r="R125" i="17"/>
  <c r="N125" i="17"/>
  <c r="M125" i="17"/>
  <c r="L125" i="17"/>
  <c r="K125" i="17"/>
  <c r="J125" i="17"/>
  <c r="I125" i="17"/>
  <c r="H125" i="17"/>
  <c r="G125" i="17"/>
  <c r="V124" i="17"/>
  <c r="U124" i="17"/>
  <c r="S124" i="17"/>
  <c r="Q124" i="17"/>
  <c r="P124" i="17"/>
  <c r="O124" i="17"/>
  <c r="K124" i="17"/>
  <c r="D124" i="17"/>
  <c r="T123" i="17"/>
  <c r="S123" i="17"/>
  <c r="R123" i="17"/>
  <c r="N123" i="17"/>
  <c r="Q123" i="17" s="1"/>
  <c r="Q121" i="17" s="1"/>
  <c r="M123" i="17"/>
  <c r="L123" i="17"/>
  <c r="K123" i="17"/>
  <c r="J123" i="17"/>
  <c r="I123" i="17"/>
  <c r="H123" i="17"/>
  <c r="G123" i="17"/>
  <c r="F123" i="17" s="1"/>
  <c r="E123" i="17" s="1"/>
  <c r="T122" i="17"/>
  <c r="T121" i="17" s="1"/>
  <c r="S122" i="17"/>
  <c r="R122" i="17"/>
  <c r="R121" i="17" s="1"/>
  <c r="N122" i="17"/>
  <c r="M122" i="17"/>
  <c r="L122" i="17"/>
  <c r="K122" i="17"/>
  <c r="K121" i="17" s="1"/>
  <c r="J122" i="17"/>
  <c r="I122" i="17"/>
  <c r="I121" i="17" s="1"/>
  <c r="H122" i="17"/>
  <c r="G122" i="17"/>
  <c r="G121" i="17" s="1"/>
  <c r="V121" i="17"/>
  <c r="U121" i="17"/>
  <c r="S121" i="17"/>
  <c r="P121" i="17"/>
  <c r="O121" i="17"/>
  <c r="M121" i="17"/>
  <c r="D121" i="17"/>
  <c r="T120" i="17"/>
  <c r="S120" i="17"/>
  <c r="R120" i="17"/>
  <c r="N120" i="17"/>
  <c r="M120" i="17"/>
  <c r="L120" i="17"/>
  <c r="K120" i="17"/>
  <c r="J120" i="17"/>
  <c r="I120" i="17"/>
  <c r="H120" i="17"/>
  <c r="G120" i="17"/>
  <c r="T119" i="17"/>
  <c r="S119" i="17"/>
  <c r="R119" i="17"/>
  <c r="N119" i="17"/>
  <c r="M119" i="17"/>
  <c r="L119" i="17"/>
  <c r="K119" i="17"/>
  <c r="J119" i="17"/>
  <c r="I119" i="17"/>
  <c r="H119" i="17"/>
  <c r="G119" i="17"/>
  <c r="F119" i="17" s="1"/>
  <c r="E119" i="17" s="1"/>
  <c r="T118" i="17"/>
  <c r="S118" i="17"/>
  <c r="R118" i="17"/>
  <c r="N118" i="17"/>
  <c r="M118" i="17"/>
  <c r="L118" i="17"/>
  <c r="K118" i="17"/>
  <c r="J118" i="17"/>
  <c r="I118" i="17"/>
  <c r="H118" i="17"/>
  <c r="G118" i="17"/>
  <c r="T117" i="17"/>
  <c r="S117" i="17"/>
  <c r="R117" i="17"/>
  <c r="N117" i="17"/>
  <c r="M117" i="17"/>
  <c r="L117" i="17"/>
  <c r="K117" i="17"/>
  <c r="J117" i="17"/>
  <c r="I117" i="17"/>
  <c r="H117" i="17"/>
  <c r="G117" i="17"/>
  <c r="T116" i="17"/>
  <c r="S116" i="17"/>
  <c r="R116" i="17"/>
  <c r="N116" i="17"/>
  <c r="M116" i="17"/>
  <c r="L116" i="17"/>
  <c r="K116" i="17"/>
  <c r="J116" i="17"/>
  <c r="I116" i="17"/>
  <c r="H116" i="17"/>
  <c r="G116" i="17"/>
  <c r="T115" i="17"/>
  <c r="S115" i="17"/>
  <c r="R115" i="17"/>
  <c r="N115" i="17"/>
  <c r="M115" i="17"/>
  <c r="L115" i="17"/>
  <c r="K115" i="17"/>
  <c r="J115" i="17"/>
  <c r="I115" i="17"/>
  <c r="H115" i="17"/>
  <c r="G115" i="17"/>
  <c r="T114" i="17"/>
  <c r="S114" i="17"/>
  <c r="R114" i="17"/>
  <c r="N114" i="17"/>
  <c r="M114" i="17"/>
  <c r="L114" i="17"/>
  <c r="K114" i="17"/>
  <c r="J114" i="17"/>
  <c r="I114" i="17"/>
  <c r="H114" i="17"/>
  <c r="G114" i="17"/>
  <c r="T113" i="17"/>
  <c r="S113" i="17"/>
  <c r="R113" i="17"/>
  <c r="N113" i="17"/>
  <c r="M113" i="17"/>
  <c r="L113" i="17"/>
  <c r="K113" i="17"/>
  <c r="J113" i="17"/>
  <c r="I113" i="17"/>
  <c r="H113" i="17"/>
  <c r="H112" i="17" s="1"/>
  <c r="G113" i="17"/>
  <c r="V112" i="17"/>
  <c r="U112" i="17"/>
  <c r="Q112" i="17"/>
  <c r="P112" i="17"/>
  <c r="O112" i="17"/>
  <c r="D112" i="17"/>
  <c r="T111" i="17"/>
  <c r="S111" i="17"/>
  <c r="R111" i="17"/>
  <c r="N111" i="17"/>
  <c r="M111" i="17"/>
  <c r="L111" i="17"/>
  <c r="K111" i="17"/>
  <c r="J111" i="17"/>
  <c r="I111" i="17"/>
  <c r="H111" i="17"/>
  <c r="G111" i="17"/>
  <c r="T110" i="17"/>
  <c r="S110" i="17"/>
  <c r="R110" i="17"/>
  <c r="N110" i="17"/>
  <c r="M110" i="17"/>
  <c r="L110" i="17"/>
  <c r="K110" i="17"/>
  <c r="J110" i="17"/>
  <c r="I110" i="17"/>
  <c r="H110" i="17"/>
  <c r="G110" i="17"/>
  <c r="T109" i="17"/>
  <c r="S109" i="17"/>
  <c r="R109" i="17"/>
  <c r="N109" i="17"/>
  <c r="M109" i="17"/>
  <c r="L109" i="17"/>
  <c r="K109" i="17"/>
  <c r="J109" i="17"/>
  <c r="I109" i="17"/>
  <c r="H109" i="17"/>
  <c r="G109" i="17"/>
  <c r="T108" i="17"/>
  <c r="S108" i="17"/>
  <c r="R108" i="17"/>
  <c r="N108" i="17"/>
  <c r="M108" i="17"/>
  <c r="L108" i="17"/>
  <c r="K108" i="17"/>
  <c r="J108" i="17"/>
  <c r="I108" i="17"/>
  <c r="H108" i="17"/>
  <c r="G108" i="17"/>
  <c r="T107" i="17"/>
  <c r="S107" i="17"/>
  <c r="R107" i="17"/>
  <c r="N107" i="17"/>
  <c r="M107" i="17"/>
  <c r="L107" i="17"/>
  <c r="K107" i="17"/>
  <c r="J107" i="17"/>
  <c r="I107" i="17"/>
  <c r="H107" i="17"/>
  <c r="G107" i="17"/>
  <c r="T106" i="17"/>
  <c r="S106" i="17"/>
  <c r="R106" i="17"/>
  <c r="N106" i="17"/>
  <c r="M106" i="17"/>
  <c r="L106" i="17"/>
  <c r="K106" i="17"/>
  <c r="J106" i="17"/>
  <c r="I106" i="17"/>
  <c r="H106" i="17"/>
  <c r="G106" i="17"/>
  <c r="T105" i="17"/>
  <c r="S105" i="17"/>
  <c r="S103" i="17" s="1"/>
  <c r="R105" i="17"/>
  <c r="N105" i="17"/>
  <c r="M105" i="17"/>
  <c r="L105" i="17"/>
  <c r="K105" i="17"/>
  <c r="J105" i="17"/>
  <c r="I105" i="17"/>
  <c r="H105" i="17"/>
  <c r="G105" i="17"/>
  <c r="T104" i="17"/>
  <c r="T103" i="17" s="1"/>
  <c r="S104" i="17"/>
  <c r="R104" i="17"/>
  <c r="R103" i="17" s="1"/>
  <c r="N104" i="17"/>
  <c r="M104" i="17"/>
  <c r="M103" i="17" s="1"/>
  <c r="L104" i="17"/>
  <c r="K104" i="17"/>
  <c r="K103" i="17" s="1"/>
  <c r="J104" i="17"/>
  <c r="I104" i="17"/>
  <c r="I103" i="17" s="1"/>
  <c r="H104" i="17"/>
  <c r="G104" i="17"/>
  <c r="V103" i="17"/>
  <c r="U103" i="17"/>
  <c r="Q103" i="17"/>
  <c r="P103" i="17"/>
  <c r="O103" i="17"/>
  <c r="G103" i="17"/>
  <c r="D103" i="17"/>
  <c r="T102" i="17"/>
  <c r="S102" i="17"/>
  <c r="R102" i="17"/>
  <c r="N102" i="17"/>
  <c r="M102" i="17"/>
  <c r="L102" i="17"/>
  <c r="K102" i="17"/>
  <c r="J102" i="17"/>
  <c r="I102" i="17"/>
  <c r="H102" i="17"/>
  <c r="G102" i="17"/>
  <c r="T101" i="17"/>
  <c r="S101" i="17"/>
  <c r="R101" i="17"/>
  <c r="N101" i="17"/>
  <c r="Q101" i="17" s="1"/>
  <c r="Q98" i="17" s="1"/>
  <c r="M101" i="17"/>
  <c r="L101" i="17"/>
  <c r="K101" i="17"/>
  <c r="J101" i="17"/>
  <c r="I101" i="17"/>
  <c r="H101" i="17"/>
  <c r="G101" i="17"/>
  <c r="T100" i="17"/>
  <c r="S100" i="17"/>
  <c r="R100" i="17"/>
  <c r="N100" i="17"/>
  <c r="M100" i="17"/>
  <c r="L100" i="17"/>
  <c r="K100" i="17"/>
  <c r="J100" i="17"/>
  <c r="I100" i="17"/>
  <c r="H100" i="17"/>
  <c r="G100" i="17"/>
  <c r="F100" i="17" s="1"/>
  <c r="E100" i="17" s="1"/>
  <c r="T99" i="17"/>
  <c r="S99" i="17"/>
  <c r="R99" i="17"/>
  <c r="N99" i="17"/>
  <c r="M99" i="17"/>
  <c r="L99" i="17"/>
  <c r="K99" i="17"/>
  <c r="J99" i="17"/>
  <c r="I99" i="17"/>
  <c r="H99" i="17"/>
  <c r="G99" i="17"/>
  <c r="V98" i="17"/>
  <c r="V11" i="17" s="1"/>
  <c r="V10" i="17" s="1"/>
  <c r="U98" i="17"/>
  <c r="S98" i="17"/>
  <c r="P98" i="17"/>
  <c r="O98" i="17"/>
  <c r="D98" i="17"/>
  <c r="T97" i="17"/>
  <c r="S97" i="17"/>
  <c r="R97" i="17"/>
  <c r="N97" i="17"/>
  <c r="M97" i="17"/>
  <c r="L97" i="17"/>
  <c r="K97" i="17"/>
  <c r="J97" i="17"/>
  <c r="I97" i="17"/>
  <c r="H97" i="17"/>
  <c r="G97" i="17"/>
  <c r="T96" i="17"/>
  <c r="S96" i="17"/>
  <c r="R96" i="17"/>
  <c r="N96" i="17"/>
  <c r="Q96" i="17" s="1"/>
  <c r="Q94" i="17" s="1"/>
  <c r="M96" i="17"/>
  <c r="L96" i="17"/>
  <c r="K96" i="17"/>
  <c r="J96" i="17"/>
  <c r="I96" i="17"/>
  <c r="H96" i="17"/>
  <c r="H94" i="17" s="1"/>
  <c r="G96" i="17"/>
  <c r="T95" i="17"/>
  <c r="S95" i="17"/>
  <c r="R95" i="17"/>
  <c r="R94" i="17" s="1"/>
  <c r="N95" i="17"/>
  <c r="M95" i="17"/>
  <c r="L95" i="17"/>
  <c r="K95" i="17"/>
  <c r="J95" i="17"/>
  <c r="I95" i="17"/>
  <c r="H95" i="17"/>
  <c r="G95" i="17"/>
  <c r="F95" i="17" s="1"/>
  <c r="E95" i="17" s="1"/>
  <c r="V94" i="17"/>
  <c r="U94" i="17"/>
  <c r="P94" i="17"/>
  <c r="O94" i="17"/>
  <c r="D94" i="17"/>
  <c r="T93" i="17"/>
  <c r="S93" i="17"/>
  <c r="R93" i="17"/>
  <c r="N93" i="17"/>
  <c r="M93" i="17"/>
  <c r="L93" i="17"/>
  <c r="K93" i="17"/>
  <c r="J93" i="17"/>
  <c r="I93" i="17"/>
  <c r="H93" i="17"/>
  <c r="G93" i="17"/>
  <c r="T92" i="17"/>
  <c r="S92" i="17"/>
  <c r="R92" i="17"/>
  <c r="N92" i="17"/>
  <c r="Q92" i="17" s="1"/>
  <c r="Q90" i="17" s="1"/>
  <c r="M92" i="17"/>
  <c r="L92" i="17"/>
  <c r="K92" i="17"/>
  <c r="J92" i="17"/>
  <c r="I92" i="17"/>
  <c r="H92" i="17"/>
  <c r="G92" i="17"/>
  <c r="T91" i="17"/>
  <c r="S91" i="17"/>
  <c r="R91" i="17"/>
  <c r="N91" i="17"/>
  <c r="M91" i="17"/>
  <c r="L91" i="17"/>
  <c r="K91" i="17"/>
  <c r="J91" i="17"/>
  <c r="I91" i="17"/>
  <c r="H91" i="17"/>
  <c r="G91" i="17"/>
  <c r="V90" i="17"/>
  <c r="U90" i="17"/>
  <c r="P90" i="17"/>
  <c r="O90" i="17"/>
  <c r="M90" i="17"/>
  <c r="T89" i="17"/>
  <c r="S89" i="17"/>
  <c r="R89" i="17"/>
  <c r="N89" i="17"/>
  <c r="M89" i="17"/>
  <c r="L89" i="17"/>
  <c r="K89" i="17"/>
  <c r="J89" i="17"/>
  <c r="I89" i="17"/>
  <c r="H89" i="17"/>
  <c r="G89" i="17"/>
  <c r="T88" i="17"/>
  <c r="S88" i="17"/>
  <c r="R88" i="17"/>
  <c r="N88" i="17"/>
  <c r="M88" i="17"/>
  <c r="L88" i="17"/>
  <c r="K88" i="17"/>
  <c r="J88" i="17"/>
  <c r="I88" i="17"/>
  <c r="H88" i="17"/>
  <c r="G88" i="17"/>
  <c r="F88" i="17" s="1"/>
  <c r="E88" i="17" s="1"/>
  <c r="T87" i="17"/>
  <c r="S87" i="17"/>
  <c r="R87" i="17"/>
  <c r="N87" i="17"/>
  <c r="M87" i="17"/>
  <c r="L87" i="17"/>
  <c r="K87" i="17"/>
  <c r="J87" i="17"/>
  <c r="I87" i="17"/>
  <c r="H87" i="17"/>
  <c r="G87" i="17"/>
  <c r="T86" i="17"/>
  <c r="S86" i="17"/>
  <c r="R86" i="17"/>
  <c r="N86" i="17"/>
  <c r="M86" i="17"/>
  <c r="L86" i="17"/>
  <c r="K86" i="17"/>
  <c r="J86" i="17"/>
  <c r="I86" i="17"/>
  <c r="H86" i="17"/>
  <c r="G86" i="17"/>
  <c r="F86" i="17" s="1"/>
  <c r="E86" i="17" s="1"/>
  <c r="T85" i="17"/>
  <c r="S85" i="17"/>
  <c r="R85" i="17"/>
  <c r="N85" i="17"/>
  <c r="M85" i="17"/>
  <c r="L85" i="17"/>
  <c r="K85" i="17"/>
  <c r="J85" i="17"/>
  <c r="I85" i="17"/>
  <c r="H85" i="17"/>
  <c r="G85" i="17"/>
  <c r="T84" i="17"/>
  <c r="T83" i="17" s="1"/>
  <c r="S84" i="17"/>
  <c r="R84" i="17"/>
  <c r="R83" i="17" s="1"/>
  <c r="N84" i="17"/>
  <c r="M84" i="17"/>
  <c r="M83" i="17" s="1"/>
  <c r="L84" i="17"/>
  <c r="K84" i="17"/>
  <c r="K83" i="17" s="1"/>
  <c r="J84" i="17"/>
  <c r="I84" i="17"/>
  <c r="I83" i="17" s="1"/>
  <c r="H84" i="17"/>
  <c r="G84" i="17"/>
  <c r="G83" i="17" s="1"/>
  <c r="V83" i="17"/>
  <c r="U83" i="17"/>
  <c r="P83" i="17"/>
  <c r="O83" i="17"/>
  <c r="T82" i="17"/>
  <c r="S82" i="17"/>
  <c r="S80" i="17" s="1"/>
  <c r="R82" i="17"/>
  <c r="N82" i="17"/>
  <c r="M82" i="17"/>
  <c r="L82" i="17"/>
  <c r="K82" i="17"/>
  <c r="J82" i="17"/>
  <c r="I82" i="17"/>
  <c r="H82" i="17"/>
  <c r="G82" i="17"/>
  <c r="T81" i="17"/>
  <c r="S81" i="17"/>
  <c r="R81" i="17"/>
  <c r="N81" i="17"/>
  <c r="M81" i="17"/>
  <c r="L81" i="17"/>
  <c r="K81" i="17"/>
  <c r="J81" i="17"/>
  <c r="I81" i="17"/>
  <c r="H81" i="17"/>
  <c r="G81" i="17"/>
  <c r="V80" i="17"/>
  <c r="U80" i="17"/>
  <c r="P80" i="17"/>
  <c r="O80" i="17"/>
  <c r="T79" i="17"/>
  <c r="S79" i="17"/>
  <c r="R79" i="17"/>
  <c r="N79" i="17"/>
  <c r="M79" i="17"/>
  <c r="L79" i="17"/>
  <c r="K79" i="17"/>
  <c r="J79" i="17"/>
  <c r="I79" i="17"/>
  <c r="H79" i="17"/>
  <c r="G79" i="17"/>
  <c r="T78" i="17"/>
  <c r="S78" i="17"/>
  <c r="R78" i="17"/>
  <c r="N78" i="17"/>
  <c r="M78" i="17"/>
  <c r="L78" i="17"/>
  <c r="K78" i="17"/>
  <c r="J78" i="17"/>
  <c r="I78" i="17"/>
  <c r="H78" i="17"/>
  <c r="G78" i="17"/>
  <c r="T77" i="17"/>
  <c r="S77" i="17"/>
  <c r="R77" i="17"/>
  <c r="N77" i="17"/>
  <c r="M77" i="17"/>
  <c r="L77" i="17"/>
  <c r="K77" i="17"/>
  <c r="J77" i="17"/>
  <c r="I77" i="17"/>
  <c r="H77" i="17"/>
  <c r="G77" i="17"/>
  <c r="T76" i="17"/>
  <c r="S76" i="17"/>
  <c r="R76" i="17"/>
  <c r="N76" i="17"/>
  <c r="M76" i="17"/>
  <c r="L76" i="17"/>
  <c r="K76" i="17"/>
  <c r="J76" i="17"/>
  <c r="I76" i="17"/>
  <c r="H76" i="17"/>
  <c r="G76" i="17"/>
  <c r="T75" i="17"/>
  <c r="S75" i="17"/>
  <c r="R75" i="17"/>
  <c r="N75" i="17"/>
  <c r="Q75" i="17" s="1"/>
  <c r="M75" i="17"/>
  <c r="L75" i="17"/>
  <c r="K75" i="17"/>
  <c r="J75" i="17"/>
  <c r="I75" i="17"/>
  <c r="H75" i="17"/>
  <c r="G75" i="17"/>
  <c r="T74" i="17"/>
  <c r="S74" i="17"/>
  <c r="R74" i="17"/>
  <c r="N74" i="17"/>
  <c r="M74" i="17"/>
  <c r="L74" i="17"/>
  <c r="K74" i="17"/>
  <c r="J74" i="17"/>
  <c r="I74" i="17"/>
  <c r="H74" i="17"/>
  <c r="G74" i="17"/>
  <c r="T73" i="17"/>
  <c r="S73" i="17"/>
  <c r="R73" i="17"/>
  <c r="N73" i="17"/>
  <c r="Q73" i="17" s="1"/>
  <c r="Q71" i="17" s="1"/>
  <c r="M73" i="17"/>
  <c r="M71" i="17" s="1"/>
  <c r="L73" i="17"/>
  <c r="K73" i="17"/>
  <c r="J73" i="17"/>
  <c r="I73" i="17"/>
  <c r="H73" i="17"/>
  <c r="G73" i="17"/>
  <c r="T72" i="17"/>
  <c r="S72" i="17"/>
  <c r="R72" i="17"/>
  <c r="N72" i="17"/>
  <c r="M72" i="17"/>
  <c r="L72" i="17"/>
  <c r="K72" i="17"/>
  <c r="J72" i="17"/>
  <c r="I72" i="17"/>
  <c r="H72" i="17"/>
  <c r="G72" i="17"/>
  <c r="V71" i="17"/>
  <c r="U71" i="17"/>
  <c r="S71" i="17"/>
  <c r="P71" i="17"/>
  <c r="O71" i="17"/>
  <c r="T69" i="17"/>
  <c r="S69" i="17"/>
  <c r="R69" i="17"/>
  <c r="N69" i="17"/>
  <c r="M69" i="17"/>
  <c r="L69" i="17"/>
  <c r="K69" i="17"/>
  <c r="J69" i="17"/>
  <c r="I69" i="17"/>
  <c r="H69" i="17"/>
  <c r="G69" i="17"/>
  <c r="T68" i="17"/>
  <c r="S68" i="17"/>
  <c r="R68" i="17"/>
  <c r="N68" i="17"/>
  <c r="Q68" i="17" s="1"/>
  <c r="Q66" i="17" s="1"/>
  <c r="M68" i="17"/>
  <c r="L68" i="17"/>
  <c r="K68" i="17"/>
  <c r="J68" i="17"/>
  <c r="I68" i="17"/>
  <c r="H68" i="17"/>
  <c r="G68" i="17"/>
  <c r="T67" i="17"/>
  <c r="S67" i="17"/>
  <c r="R67" i="17"/>
  <c r="N67" i="17"/>
  <c r="M67" i="17"/>
  <c r="L67" i="17"/>
  <c r="K67" i="17"/>
  <c r="J67" i="17"/>
  <c r="I67" i="17"/>
  <c r="H67" i="17"/>
  <c r="G67" i="17"/>
  <c r="V66" i="17"/>
  <c r="U66" i="17"/>
  <c r="P66" i="17"/>
  <c r="O66" i="17"/>
  <c r="T65" i="17"/>
  <c r="S65" i="17"/>
  <c r="R65" i="17"/>
  <c r="N65" i="17"/>
  <c r="Q65" i="17" s="1"/>
  <c r="Q63" i="17" s="1"/>
  <c r="M65" i="17"/>
  <c r="L65" i="17"/>
  <c r="K65" i="17"/>
  <c r="J65" i="17"/>
  <c r="I65" i="17"/>
  <c r="H65" i="17"/>
  <c r="G65" i="17"/>
  <c r="T64" i="17"/>
  <c r="S64" i="17"/>
  <c r="R64" i="17"/>
  <c r="N64" i="17"/>
  <c r="N63" i="17" s="1"/>
  <c r="M64" i="17"/>
  <c r="L64" i="17"/>
  <c r="K64" i="17"/>
  <c r="J64" i="17"/>
  <c r="J63" i="17" s="1"/>
  <c r="I64" i="17"/>
  <c r="H64" i="17"/>
  <c r="G64" i="17"/>
  <c r="V63" i="17"/>
  <c r="U63" i="17"/>
  <c r="S63" i="17"/>
  <c r="P63" i="17"/>
  <c r="O63" i="17"/>
  <c r="T62" i="17"/>
  <c r="S62" i="17"/>
  <c r="R62" i="17"/>
  <c r="N62" i="17"/>
  <c r="Q62" i="17" s="1"/>
  <c r="Q59" i="17" s="1"/>
  <c r="M62" i="17"/>
  <c r="L62" i="17"/>
  <c r="K62" i="17"/>
  <c r="J62" i="17"/>
  <c r="I62" i="17"/>
  <c r="H62" i="17"/>
  <c r="G62" i="17"/>
  <c r="T61" i="17"/>
  <c r="S61" i="17"/>
  <c r="R61" i="17"/>
  <c r="N61" i="17"/>
  <c r="M61" i="17"/>
  <c r="L61" i="17"/>
  <c r="K61" i="17"/>
  <c r="J61" i="17"/>
  <c r="I61" i="17"/>
  <c r="H61" i="17"/>
  <c r="G61" i="17"/>
  <c r="T60" i="17"/>
  <c r="S60" i="17"/>
  <c r="R60" i="17"/>
  <c r="N60" i="17"/>
  <c r="M60" i="17"/>
  <c r="L60" i="17"/>
  <c r="K60" i="17"/>
  <c r="J60" i="17"/>
  <c r="I60" i="17"/>
  <c r="H60" i="17"/>
  <c r="G60" i="17"/>
  <c r="V59" i="17"/>
  <c r="U59" i="17"/>
  <c r="P59" i="17"/>
  <c r="O59" i="17"/>
  <c r="T58" i="17"/>
  <c r="S58" i="17"/>
  <c r="R58" i="17"/>
  <c r="N58" i="17"/>
  <c r="M58" i="17"/>
  <c r="M56" i="17" s="1"/>
  <c r="L58" i="17"/>
  <c r="K58" i="17"/>
  <c r="K56" i="17" s="1"/>
  <c r="J58" i="17"/>
  <c r="I58" i="17"/>
  <c r="I56" i="17" s="1"/>
  <c r="H58" i="17"/>
  <c r="G58" i="17"/>
  <c r="F58" i="17" s="1"/>
  <c r="E58" i="17" s="1"/>
  <c r="T57" i="17"/>
  <c r="S57" i="17"/>
  <c r="R57" i="17"/>
  <c r="N57" i="17"/>
  <c r="M57" i="17"/>
  <c r="L57" i="17"/>
  <c r="L56" i="17" s="1"/>
  <c r="K57" i="17"/>
  <c r="J57" i="17"/>
  <c r="J56" i="17" s="1"/>
  <c r="I57" i="17"/>
  <c r="H57" i="17"/>
  <c r="H56" i="17" s="1"/>
  <c r="G57" i="17"/>
  <c r="V56" i="17"/>
  <c r="U56" i="17"/>
  <c r="S56" i="17"/>
  <c r="Q56" i="17"/>
  <c r="P56" i="17"/>
  <c r="O56" i="17"/>
  <c r="N56" i="17"/>
  <c r="T55" i="17"/>
  <c r="S55" i="17"/>
  <c r="R55" i="17"/>
  <c r="N55" i="17"/>
  <c r="Q55" i="17" s="1"/>
  <c r="Q52" i="17" s="1"/>
  <c r="M55" i="17"/>
  <c r="L55" i="17"/>
  <c r="K55" i="17"/>
  <c r="J55" i="17"/>
  <c r="I55" i="17"/>
  <c r="H55" i="17"/>
  <c r="G55" i="17"/>
  <c r="T54" i="17"/>
  <c r="S54" i="17"/>
  <c r="R54" i="17"/>
  <c r="N54" i="17"/>
  <c r="M54" i="17"/>
  <c r="L54" i="17"/>
  <c r="K54" i="17"/>
  <c r="J54" i="17"/>
  <c r="I54" i="17"/>
  <c r="H54" i="17"/>
  <c r="G54" i="17"/>
  <c r="T53" i="17"/>
  <c r="S53" i="17"/>
  <c r="R53" i="17"/>
  <c r="N53" i="17"/>
  <c r="M53" i="17"/>
  <c r="L53" i="17"/>
  <c r="K53" i="17"/>
  <c r="J53" i="17"/>
  <c r="I53" i="17"/>
  <c r="H53" i="17"/>
  <c r="G53" i="17"/>
  <c r="V52" i="17"/>
  <c r="U52" i="17"/>
  <c r="P52" i="17"/>
  <c r="O52" i="17"/>
  <c r="T51" i="17"/>
  <c r="S51" i="17"/>
  <c r="R51" i="17"/>
  <c r="N51" i="17"/>
  <c r="M51" i="17"/>
  <c r="M49" i="17" s="1"/>
  <c r="L51" i="17"/>
  <c r="K51" i="17"/>
  <c r="K49" i="17" s="1"/>
  <c r="J51" i="17"/>
  <c r="I51" i="17"/>
  <c r="I49" i="17" s="1"/>
  <c r="H51" i="17"/>
  <c r="G51" i="17"/>
  <c r="F51" i="17" s="1"/>
  <c r="E51" i="17" s="1"/>
  <c r="T50" i="17"/>
  <c r="S50" i="17"/>
  <c r="R50" i="17"/>
  <c r="N50" i="17"/>
  <c r="M50" i="17"/>
  <c r="L50" i="17"/>
  <c r="L49" i="17" s="1"/>
  <c r="K50" i="17"/>
  <c r="J50" i="17"/>
  <c r="J49" i="17" s="1"/>
  <c r="I50" i="17"/>
  <c r="H50" i="17"/>
  <c r="H49" i="17" s="1"/>
  <c r="G50" i="17"/>
  <c r="V49" i="17"/>
  <c r="U49" i="17"/>
  <c r="S49" i="17"/>
  <c r="Q49" i="17"/>
  <c r="P49" i="17"/>
  <c r="O49" i="17"/>
  <c r="N49" i="17"/>
  <c r="T48" i="17"/>
  <c r="S48" i="17"/>
  <c r="R48" i="17"/>
  <c r="N48" i="17"/>
  <c r="M48" i="17"/>
  <c r="L48" i="17"/>
  <c r="K48" i="17"/>
  <c r="J48" i="17"/>
  <c r="I48" i="17"/>
  <c r="H48" i="17"/>
  <c r="G48" i="17"/>
  <c r="T47" i="17"/>
  <c r="S47" i="17"/>
  <c r="R47" i="17"/>
  <c r="N47" i="17"/>
  <c r="M47" i="17"/>
  <c r="L47" i="17"/>
  <c r="K47" i="17"/>
  <c r="J47" i="17"/>
  <c r="I47" i="17"/>
  <c r="H47" i="17"/>
  <c r="G47" i="17"/>
  <c r="T46" i="17"/>
  <c r="S46" i="17"/>
  <c r="R46" i="17"/>
  <c r="R45" i="17" s="1"/>
  <c r="N46" i="17"/>
  <c r="M46" i="17"/>
  <c r="L46" i="17"/>
  <c r="K46" i="17"/>
  <c r="K45" i="17" s="1"/>
  <c r="J46" i="17"/>
  <c r="I46" i="17"/>
  <c r="I45" i="17" s="1"/>
  <c r="H46" i="17"/>
  <c r="G46" i="17"/>
  <c r="F46" i="17" s="1"/>
  <c r="V45" i="17"/>
  <c r="U45" i="17"/>
  <c r="Q45" i="17"/>
  <c r="P45" i="17"/>
  <c r="O45" i="17"/>
  <c r="M45" i="17"/>
  <c r="T44" i="17"/>
  <c r="S44" i="17"/>
  <c r="R44" i="17"/>
  <c r="N44" i="17"/>
  <c r="M44" i="17"/>
  <c r="L44" i="17"/>
  <c r="K44" i="17"/>
  <c r="J44" i="17"/>
  <c r="I44" i="17"/>
  <c r="H44" i="17"/>
  <c r="G44" i="17"/>
  <c r="T43" i="17"/>
  <c r="S43" i="17"/>
  <c r="R43" i="17"/>
  <c r="N43" i="17"/>
  <c r="M43" i="17"/>
  <c r="L43" i="17"/>
  <c r="K43" i="17"/>
  <c r="J43" i="17"/>
  <c r="I43" i="17"/>
  <c r="H43" i="17"/>
  <c r="G43" i="17"/>
  <c r="F43" i="17" s="1"/>
  <c r="E43" i="17" s="1"/>
  <c r="T42" i="17"/>
  <c r="S42" i="17"/>
  <c r="R42" i="17"/>
  <c r="N42" i="17"/>
  <c r="M42" i="17"/>
  <c r="L42" i="17"/>
  <c r="K42" i="17"/>
  <c r="J42" i="17"/>
  <c r="I42" i="17"/>
  <c r="H42" i="17"/>
  <c r="G42" i="17"/>
  <c r="V41" i="17"/>
  <c r="U41" i="17"/>
  <c r="Q41" i="17"/>
  <c r="P41" i="17"/>
  <c r="O41" i="17"/>
  <c r="T40" i="17"/>
  <c r="S40" i="17"/>
  <c r="R40" i="17"/>
  <c r="N40" i="17"/>
  <c r="M40" i="17"/>
  <c r="L40" i="17"/>
  <c r="K40" i="17"/>
  <c r="J40" i="17"/>
  <c r="I40" i="17"/>
  <c r="H40" i="17"/>
  <c r="G40" i="17"/>
  <c r="T39" i="17"/>
  <c r="S39" i="17"/>
  <c r="R39" i="17"/>
  <c r="N39" i="17"/>
  <c r="M39" i="17"/>
  <c r="L39" i="17"/>
  <c r="K39" i="17"/>
  <c r="J39" i="17"/>
  <c r="I39" i="17"/>
  <c r="H39" i="17"/>
  <c r="G39" i="17"/>
  <c r="T37" i="17"/>
  <c r="S37" i="17"/>
  <c r="R37" i="17"/>
  <c r="N37" i="17"/>
  <c r="M37" i="17"/>
  <c r="L37" i="17"/>
  <c r="K37" i="17"/>
  <c r="J37" i="17"/>
  <c r="I37" i="17"/>
  <c r="H37" i="17"/>
  <c r="G37" i="17"/>
  <c r="T36" i="17"/>
  <c r="S36" i="17"/>
  <c r="R36" i="17"/>
  <c r="N36" i="17"/>
  <c r="M36" i="17"/>
  <c r="L36" i="17"/>
  <c r="K36" i="17"/>
  <c r="J36" i="17"/>
  <c r="H36" i="17"/>
  <c r="G36" i="17"/>
  <c r="V35" i="17"/>
  <c r="U35" i="17"/>
  <c r="Q35" i="17"/>
  <c r="P35" i="17"/>
  <c r="O35" i="17"/>
  <c r="T34" i="17"/>
  <c r="S34" i="17"/>
  <c r="R34" i="17"/>
  <c r="N34" i="17"/>
  <c r="M34" i="17"/>
  <c r="L34" i="17"/>
  <c r="K34" i="17"/>
  <c r="J34" i="17"/>
  <c r="I34" i="17"/>
  <c r="H34" i="17"/>
  <c r="G34" i="17"/>
  <c r="T33" i="17"/>
  <c r="S33" i="17"/>
  <c r="R33" i="17"/>
  <c r="N33" i="17"/>
  <c r="M33" i="17"/>
  <c r="L33" i="17"/>
  <c r="K33" i="17"/>
  <c r="J33" i="17"/>
  <c r="I33" i="17"/>
  <c r="H33" i="17"/>
  <c r="G33" i="17"/>
  <c r="T31" i="17"/>
  <c r="S31" i="17"/>
  <c r="S29" i="17" s="1"/>
  <c r="R31" i="17"/>
  <c r="N31" i="17"/>
  <c r="N29" i="17" s="1"/>
  <c r="N28" i="17" s="1"/>
  <c r="M31" i="17"/>
  <c r="L31" i="17"/>
  <c r="K31" i="17"/>
  <c r="J31" i="17"/>
  <c r="J29" i="17" s="1"/>
  <c r="J28" i="17" s="1"/>
  <c r="I31" i="17"/>
  <c r="H31" i="17"/>
  <c r="H29" i="17" s="1"/>
  <c r="G31" i="17"/>
  <c r="T30" i="17"/>
  <c r="S30" i="17"/>
  <c r="R30" i="17"/>
  <c r="N30" i="17"/>
  <c r="M30" i="17"/>
  <c r="L30" i="17"/>
  <c r="K30" i="17"/>
  <c r="J30" i="17"/>
  <c r="I30" i="17"/>
  <c r="H30" i="17"/>
  <c r="G30" i="17"/>
  <c r="V29" i="17"/>
  <c r="U29" i="17"/>
  <c r="U28" i="17" s="1"/>
  <c r="Q29" i="17"/>
  <c r="Q28" i="17" s="1"/>
  <c r="P29" i="17"/>
  <c r="P28" i="17" s="1"/>
  <c r="O29" i="17"/>
  <c r="O28" i="17" s="1"/>
  <c r="L29" i="17"/>
  <c r="V28" i="17"/>
  <c r="T27" i="17"/>
  <c r="S27" i="17"/>
  <c r="R27" i="17"/>
  <c r="R25" i="17" s="1"/>
  <c r="N27" i="17"/>
  <c r="Q27" i="17" s="1"/>
  <c r="Q25" i="17" s="1"/>
  <c r="M27" i="17"/>
  <c r="L27" i="17"/>
  <c r="K27" i="17"/>
  <c r="J27" i="17"/>
  <c r="I27" i="17"/>
  <c r="I25" i="17" s="1"/>
  <c r="H27" i="17"/>
  <c r="G27" i="17"/>
  <c r="T26" i="17"/>
  <c r="S26" i="17"/>
  <c r="S25" i="17" s="1"/>
  <c r="R26" i="17"/>
  <c r="N26" i="17"/>
  <c r="N25" i="17" s="1"/>
  <c r="M26" i="17"/>
  <c r="L26" i="17"/>
  <c r="L25" i="17" s="1"/>
  <c r="K26" i="17"/>
  <c r="J26" i="17"/>
  <c r="J25" i="17" s="1"/>
  <c r="I26" i="17"/>
  <c r="H26" i="17"/>
  <c r="H25" i="17" s="1"/>
  <c r="G26" i="17"/>
  <c r="V25" i="17"/>
  <c r="U25" i="17"/>
  <c r="T25" i="17"/>
  <c r="P25" i="17"/>
  <c r="O25" i="17"/>
  <c r="T24" i="17"/>
  <c r="S24" i="17"/>
  <c r="R24" i="17"/>
  <c r="N24" i="17"/>
  <c r="M24" i="17"/>
  <c r="L24" i="17"/>
  <c r="K24" i="17"/>
  <c r="J24" i="17"/>
  <c r="I24" i="17"/>
  <c r="H24" i="17"/>
  <c r="G24" i="17"/>
  <c r="T23" i="17"/>
  <c r="S23" i="17"/>
  <c r="R23" i="17"/>
  <c r="N23" i="17"/>
  <c r="Q23" i="17" s="1"/>
  <c r="Q21" i="17" s="1"/>
  <c r="M23" i="17"/>
  <c r="L23" i="17"/>
  <c r="K23" i="17"/>
  <c r="J23" i="17"/>
  <c r="I23" i="17"/>
  <c r="H23" i="17"/>
  <c r="G23" i="17"/>
  <c r="T22" i="17"/>
  <c r="S22" i="17"/>
  <c r="R22" i="17"/>
  <c r="N22" i="17"/>
  <c r="M22" i="17"/>
  <c r="L22" i="17"/>
  <c r="K22" i="17"/>
  <c r="J22" i="17"/>
  <c r="I22" i="17"/>
  <c r="H22" i="17"/>
  <c r="G22" i="17"/>
  <c r="V21" i="17"/>
  <c r="U21" i="17"/>
  <c r="P21" i="17"/>
  <c r="O21" i="17"/>
  <c r="T20" i="17"/>
  <c r="S20" i="17"/>
  <c r="R20" i="17"/>
  <c r="N20" i="17"/>
  <c r="Q20" i="17" s="1"/>
  <c r="Q18" i="17" s="1"/>
  <c r="M20" i="17"/>
  <c r="L20" i="17"/>
  <c r="K20" i="17"/>
  <c r="J20" i="17"/>
  <c r="I20" i="17"/>
  <c r="H20" i="17"/>
  <c r="G20" i="17"/>
  <c r="T19" i="17"/>
  <c r="S19" i="17"/>
  <c r="R19" i="17"/>
  <c r="N19" i="17"/>
  <c r="M19" i="17"/>
  <c r="L19" i="17"/>
  <c r="K19" i="17"/>
  <c r="J19" i="17"/>
  <c r="I19" i="17"/>
  <c r="H19" i="17"/>
  <c r="G19" i="17"/>
  <c r="V18" i="17"/>
  <c r="U18" i="17"/>
  <c r="P18" i="17"/>
  <c r="O18" i="17"/>
  <c r="T17" i="17"/>
  <c r="S17" i="17"/>
  <c r="R17" i="17"/>
  <c r="N17" i="17"/>
  <c r="O17" i="17" s="1"/>
  <c r="O15" i="17" s="1"/>
  <c r="M17" i="17"/>
  <c r="L17" i="17"/>
  <c r="K17" i="17"/>
  <c r="J17" i="17"/>
  <c r="I17" i="17"/>
  <c r="H17" i="17"/>
  <c r="G17" i="17"/>
  <c r="T16" i="17"/>
  <c r="S16" i="17"/>
  <c r="R16" i="17"/>
  <c r="N16" i="17"/>
  <c r="M16" i="17"/>
  <c r="L16" i="17"/>
  <c r="K16" i="17"/>
  <c r="J16" i="17"/>
  <c r="I16" i="17"/>
  <c r="H16" i="17"/>
  <c r="G16" i="17"/>
  <c r="V15" i="17"/>
  <c r="U15" i="17"/>
  <c r="Q15" i="17"/>
  <c r="P15" i="17"/>
  <c r="T14" i="17"/>
  <c r="S14" i="17"/>
  <c r="R14" i="17"/>
  <c r="N14" i="17"/>
  <c r="P14" i="17" s="1"/>
  <c r="P12" i="17" s="1"/>
  <c r="M14" i="17"/>
  <c r="L14" i="17"/>
  <c r="K14" i="17"/>
  <c r="J14" i="17"/>
  <c r="I14" i="17"/>
  <c r="H14" i="17"/>
  <c r="G14" i="17"/>
  <c r="T13" i="17"/>
  <c r="S13" i="17"/>
  <c r="R13" i="17"/>
  <c r="N13" i="17"/>
  <c r="M13" i="17"/>
  <c r="L13" i="17"/>
  <c r="K13" i="17"/>
  <c r="J13" i="17"/>
  <c r="I13" i="17"/>
  <c r="H13" i="17"/>
  <c r="G13" i="17"/>
  <c r="V12" i="17"/>
  <c r="U12" i="17"/>
  <c r="Q12" i="17"/>
  <c r="O12" i="17"/>
  <c r="K12" i="17"/>
  <c r="D12" i="17"/>
  <c r="D277" i="16"/>
  <c r="M276" i="16"/>
  <c r="L276" i="16" s="1"/>
  <c r="D276" i="16" s="1"/>
  <c r="M275" i="16"/>
  <c r="L275" i="16" s="1"/>
  <c r="D275" i="16" s="1"/>
  <c r="M273" i="16"/>
  <c r="L273" i="16" s="1"/>
  <c r="D273" i="16" s="1"/>
  <c r="M272" i="16"/>
  <c r="M271" i="16"/>
  <c r="L271" i="16" s="1"/>
  <c r="D271" i="16" s="1"/>
  <c r="N270" i="16"/>
  <c r="L270" i="16" s="1"/>
  <c r="D270" i="16" s="1"/>
  <c r="N269" i="16"/>
  <c r="L269" i="16" s="1"/>
  <c r="D269" i="16" s="1"/>
  <c r="N268" i="16"/>
  <c r="L268" i="16" s="1"/>
  <c r="D268" i="16" s="1"/>
  <c r="N267" i="16"/>
  <c r="L267" i="16" s="1"/>
  <c r="P266" i="16"/>
  <c r="O266" i="16"/>
  <c r="K266" i="16"/>
  <c r="J266" i="16"/>
  <c r="I266" i="16"/>
  <c r="H266" i="16"/>
  <c r="G266" i="16"/>
  <c r="E266" i="16"/>
  <c r="C266" i="16"/>
  <c r="M265" i="16"/>
  <c r="L265" i="16" s="1"/>
  <c r="D265" i="16" s="1"/>
  <c r="N264" i="16"/>
  <c r="L264" i="16" s="1"/>
  <c r="D264" i="16" s="1"/>
  <c r="N263" i="16"/>
  <c r="L263" i="16" s="1"/>
  <c r="D263" i="16" s="1"/>
  <c r="N262" i="16"/>
  <c r="L262" i="16" s="1"/>
  <c r="D262" i="16" s="1"/>
  <c r="N261" i="16"/>
  <c r="L261" i="16" s="1"/>
  <c r="D261" i="16" s="1"/>
  <c r="N260" i="16"/>
  <c r="L260" i="16" s="1"/>
  <c r="D260" i="16" s="1"/>
  <c r="N259" i="16"/>
  <c r="L259" i="16" s="1"/>
  <c r="D259" i="16" s="1"/>
  <c r="N258" i="16"/>
  <c r="L258" i="16" s="1"/>
  <c r="N257" i="16"/>
  <c r="L257" i="16" s="1"/>
  <c r="D257" i="16" s="1"/>
  <c r="P256" i="16"/>
  <c r="P255" i="16" s="1"/>
  <c r="O256" i="16"/>
  <c r="N256" i="16"/>
  <c r="K256" i="16"/>
  <c r="J256" i="16"/>
  <c r="J255" i="16" s="1"/>
  <c r="I256" i="16"/>
  <c r="H256" i="16"/>
  <c r="H255" i="16" s="1"/>
  <c r="G256" i="16"/>
  <c r="E256" i="16"/>
  <c r="E255" i="16" s="1"/>
  <c r="C256" i="16"/>
  <c r="O255" i="16"/>
  <c r="C254" i="16"/>
  <c r="O254" i="16" s="1"/>
  <c r="D254" i="16" s="1"/>
  <c r="O253" i="16"/>
  <c r="D253" i="16"/>
  <c r="O252" i="16"/>
  <c r="D252" i="16"/>
  <c r="O251" i="16"/>
  <c r="D251" i="16"/>
  <c r="O250" i="16"/>
  <c r="D250" i="16"/>
  <c r="O249" i="16"/>
  <c r="D249" i="16"/>
  <c r="O248" i="16"/>
  <c r="D248" i="16"/>
  <c r="O247" i="16"/>
  <c r="D247" i="16"/>
  <c r="O246" i="16"/>
  <c r="D246" i="16"/>
  <c r="O245" i="16"/>
  <c r="D245" i="16"/>
  <c r="O244" i="16"/>
  <c r="D244" i="16"/>
  <c r="O243" i="16"/>
  <c r="D243" i="16"/>
  <c r="O242" i="16"/>
  <c r="D242" i="16"/>
  <c r="O241" i="16"/>
  <c r="D241" i="16"/>
  <c r="O240" i="16"/>
  <c r="D240" i="16"/>
  <c r="O239" i="16"/>
  <c r="D239" i="16"/>
  <c r="O238" i="16"/>
  <c r="D238" i="16"/>
  <c r="O237" i="16"/>
  <c r="D237" i="16"/>
  <c r="O236" i="16"/>
  <c r="D236" i="16"/>
  <c r="O235" i="16"/>
  <c r="D235" i="16"/>
  <c r="C234" i="16"/>
  <c r="O234" i="16" s="1"/>
  <c r="D234" i="16" s="1"/>
  <c r="O233" i="16"/>
  <c r="D233" i="16" s="1"/>
  <c r="O232" i="16"/>
  <c r="D232" i="16" s="1"/>
  <c r="O231" i="16"/>
  <c r="D231" i="16" s="1"/>
  <c r="O230" i="16"/>
  <c r="D230" i="16" s="1"/>
  <c r="O229" i="16"/>
  <c r="D229" i="16" s="1"/>
  <c r="O228" i="16"/>
  <c r="D228" i="16" s="1"/>
  <c r="C227" i="16"/>
  <c r="O227" i="16" s="1"/>
  <c r="D227" i="16" s="1"/>
  <c r="C226" i="16"/>
  <c r="O226" i="16" s="1"/>
  <c r="D226" i="16" s="1"/>
  <c r="O225" i="16"/>
  <c r="D225" i="16" s="1"/>
  <c r="C224" i="16"/>
  <c r="O224" i="16" s="1"/>
  <c r="D224" i="16" s="1"/>
  <c r="C223" i="16"/>
  <c r="O223" i="16" s="1"/>
  <c r="D223" i="16" s="1"/>
  <c r="O222" i="16"/>
  <c r="D222" i="16" s="1"/>
  <c r="O221" i="16"/>
  <c r="D221" i="16" s="1"/>
  <c r="C220" i="16"/>
  <c r="O220" i="16" s="1"/>
  <c r="D220" i="16" s="1"/>
  <c r="C219" i="16"/>
  <c r="O219" i="16" s="1"/>
  <c r="D219" i="16" s="1"/>
  <c r="C218" i="16"/>
  <c r="O218" i="16" s="1"/>
  <c r="D218" i="16" s="1"/>
  <c r="C217" i="16"/>
  <c r="O217" i="16" s="1"/>
  <c r="D217" i="16" s="1"/>
  <c r="C216" i="16"/>
  <c r="O216" i="16" s="1"/>
  <c r="D216" i="16" s="1"/>
  <c r="C215" i="16"/>
  <c r="O215" i="16" s="1"/>
  <c r="D215" i="16" s="1"/>
  <c r="C214" i="16"/>
  <c r="O214" i="16" s="1"/>
  <c r="D214" i="16" s="1"/>
  <c r="C213" i="16"/>
  <c r="O213" i="16" s="1"/>
  <c r="D213" i="16" s="1"/>
  <c r="O212" i="16"/>
  <c r="D212" i="16" s="1"/>
  <c r="O211" i="16"/>
  <c r="D211" i="16" s="1"/>
  <c r="O210" i="16"/>
  <c r="D210" i="16" s="1"/>
  <c r="P209" i="16"/>
  <c r="P207" i="16" s="1"/>
  <c r="N209" i="16"/>
  <c r="N207" i="16" s="1"/>
  <c r="M209" i="16"/>
  <c r="M207" i="16" s="1"/>
  <c r="L209" i="16"/>
  <c r="L207" i="16" s="1"/>
  <c r="K209" i="16"/>
  <c r="K207" i="16" s="1"/>
  <c r="J209" i="16"/>
  <c r="J207" i="16" s="1"/>
  <c r="I209" i="16"/>
  <c r="I207" i="16" s="1"/>
  <c r="H209" i="16"/>
  <c r="H207" i="16" s="1"/>
  <c r="G209" i="16"/>
  <c r="G207" i="16" s="1"/>
  <c r="E209" i="16"/>
  <c r="E207" i="16" s="1"/>
  <c r="C209" i="16"/>
  <c r="C207" i="16" s="1"/>
  <c r="O208" i="16"/>
  <c r="D208" i="16"/>
  <c r="O206" i="16"/>
  <c r="D206" i="16" s="1"/>
  <c r="K204" i="16"/>
  <c r="D204" i="16" s="1"/>
  <c r="J203" i="16"/>
  <c r="D203" i="16" s="1"/>
  <c r="I202" i="16"/>
  <c r="D202" i="16" s="1"/>
  <c r="H201" i="16"/>
  <c r="D201" i="16" s="1"/>
  <c r="G200" i="16"/>
  <c r="D200" i="16" s="1"/>
  <c r="C199" i="16"/>
  <c r="F199" i="16" s="1"/>
  <c r="D199" i="16" s="1"/>
  <c r="F198" i="16"/>
  <c r="D198" i="16" s="1"/>
  <c r="F197" i="16"/>
  <c r="D197" i="16" s="1"/>
  <c r="F196" i="16"/>
  <c r="D196" i="16" s="1"/>
  <c r="P195" i="16"/>
  <c r="O195" i="16"/>
  <c r="N195" i="16"/>
  <c r="M195" i="16"/>
  <c r="L195" i="16"/>
  <c r="K195" i="16"/>
  <c r="J195" i="16"/>
  <c r="I195" i="16"/>
  <c r="H195" i="16"/>
  <c r="G195" i="16"/>
  <c r="F195" i="16"/>
  <c r="E195" i="16"/>
  <c r="D195" i="16" s="1"/>
  <c r="F194" i="16"/>
  <c r="D194" i="16" s="1"/>
  <c r="F193" i="16"/>
  <c r="D193" i="16" s="1"/>
  <c r="F192" i="16"/>
  <c r="D192" i="16" s="1"/>
  <c r="F191" i="16"/>
  <c r="D191" i="16" s="1"/>
  <c r="F190" i="16"/>
  <c r="D190" i="16" s="1"/>
  <c r="P189" i="16"/>
  <c r="O189" i="16"/>
  <c r="N189" i="16"/>
  <c r="M189" i="16"/>
  <c r="L189" i="16"/>
  <c r="K189" i="16"/>
  <c r="J189" i="16"/>
  <c r="I189" i="16"/>
  <c r="H189" i="16"/>
  <c r="G189" i="16"/>
  <c r="E189" i="16"/>
  <c r="C189" i="16"/>
  <c r="F189" i="16" s="1"/>
  <c r="F188" i="16"/>
  <c r="D188" i="16" s="1"/>
  <c r="F187" i="16"/>
  <c r="D187" i="16" s="1"/>
  <c r="F186" i="16"/>
  <c r="D186" i="16" s="1"/>
  <c r="F185" i="16"/>
  <c r="D185" i="16" s="1"/>
  <c r="F184" i="16"/>
  <c r="D184" i="16" s="1"/>
  <c r="P183" i="16"/>
  <c r="O183" i="16"/>
  <c r="N183" i="16"/>
  <c r="M183" i="16"/>
  <c r="L183" i="16"/>
  <c r="K183" i="16"/>
  <c r="J183" i="16"/>
  <c r="I183" i="16"/>
  <c r="H183" i="16"/>
  <c r="G183" i="16"/>
  <c r="E183" i="16"/>
  <c r="C183" i="16"/>
  <c r="F183" i="16" s="1"/>
  <c r="F182" i="16"/>
  <c r="D182" i="16" s="1"/>
  <c r="F181" i="16"/>
  <c r="D181" i="16" s="1"/>
  <c r="F180" i="16"/>
  <c r="D180" i="16" s="1"/>
  <c r="P179" i="16"/>
  <c r="O179" i="16"/>
  <c r="N179" i="16"/>
  <c r="M179" i="16"/>
  <c r="L179" i="16"/>
  <c r="K179" i="16"/>
  <c r="J179" i="16"/>
  <c r="I179" i="16"/>
  <c r="H179" i="16"/>
  <c r="G179" i="16"/>
  <c r="E179" i="16"/>
  <c r="C179" i="16"/>
  <c r="F179" i="16" s="1"/>
  <c r="F178" i="16"/>
  <c r="D178" i="16" s="1"/>
  <c r="F177" i="16"/>
  <c r="D177" i="16" s="1"/>
  <c r="F176" i="16"/>
  <c r="D176" i="16" s="1"/>
  <c r="F175" i="16"/>
  <c r="D175" i="16" s="1"/>
  <c r="F174" i="16"/>
  <c r="D174" i="16" s="1"/>
  <c r="F173" i="16"/>
  <c r="D173" i="16" s="1"/>
  <c r="F172" i="16"/>
  <c r="D172" i="16" s="1"/>
  <c r="F171" i="16"/>
  <c r="D171" i="16" s="1"/>
  <c r="F170" i="16"/>
  <c r="D170" i="16" s="1"/>
  <c r="P169" i="16"/>
  <c r="O169" i="16"/>
  <c r="N169" i="16"/>
  <c r="M169" i="16"/>
  <c r="L169" i="16"/>
  <c r="K169" i="16"/>
  <c r="J169" i="16"/>
  <c r="I169" i="16"/>
  <c r="H169" i="16"/>
  <c r="G169" i="16"/>
  <c r="F169" i="16"/>
  <c r="E169" i="16"/>
  <c r="F168" i="16"/>
  <c r="D168" i="16" s="1"/>
  <c r="F167" i="16"/>
  <c r="D167" i="16" s="1"/>
  <c r="F166" i="16"/>
  <c r="D166" i="16" s="1"/>
  <c r="F165" i="16"/>
  <c r="D165" i="16" s="1"/>
  <c r="F164" i="16"/>
  <c r="D164" i="16" s="1"/>
  <c r="P163" i="16"/>
  <c r="O163" i="16"/>
  <c r="N163" i="16"/>
  <c r="M163" i="16"/>
  <c r="L163" i="16"/>
  <c r="K163" i="16"/>
  <c r="J163" i="16"/>
  <c r="I163" i="16"/>
  <c r="H163" i="16"/>
  <c r="G163" i="16"/>
  <c r="E163" i="16"/>
  <c r="C163" i="16"/>
  <c r="F163" i="16" s="1"/>
  <c r="F162" i="16"/>
  <c r="D162" i="16" s="1"/>
  <c r="F161" i="16"/>
  <c r="D161" i="16" s="1"/>
  <c r="F160" i="16"/>
  <c r="D160" i="16" s="1"/>
  <c r="F159" i="16"/>
  <c r="D159" i="16" s="1"/>
  <c r="F158" i="16"/>
  <c r="D158" i="16" s="1"/>
  <c r="F157" i="16"/>
  <c r="D157" i="16" s="1"/>
  <c r="F156" i="16"/>
  <c r="D156" i="16" s="1"/>
  <c r="F155" i="16"/>
  <c r="D155" i="16" s="1"/>
  <c r="F154" i="16"/>
  <c r="D154" i="16" s="1"/>
  <c r="F153" i="16"/>
  <c r="D153" i="16" s="1"/>
  <c r="F152" i="16"/>
  <c r="D152" i="16" s="1"/>
  <c r="F151" i="16"/>
  <c r="D151" i="16" s="1"/>
  <c r="P150" i="16"/>
  <c r="O150" i="16"/>
  <c r="N150" i="16"/>
  <c r="M150" i="16"/>
  <c r="L150" i="16"/>
  <c r="K150" i="16"/>
  <c r="J150" i="16"/>
  <c r="I150" i="16"/>
  <c r="H150" i="16"/>
  <c r="G150" i="16"/>
  <c r="E150" i="16"/>
  <c r="C150" i="16"/>
  <c r="F150" i="16" s="1"/>
  <c r="F149" i="16"/>
  <c r="D149" i="16" s="1"/>
  <c r="F148" i="16"/>
  <c r="D148" i="16" s="1"/>
  <c r="P147" i="16"/>
  <c r="O147" i="16"/>
  <c r="N147" i="16"/>
  <c r="M147" i="16"/>
  <c r="L147" i="16"/>
  <c r="K147" i="16"/>
  <c r="J147" i="16"/>
  <c r="I147" i="16"/>
  <c r="H147" i="16"/>
  <c r="G147" i="16"/>
  <c r="E147" i="16"/>
  <c r="C147" i="16"/>
  <c r="F147" i="16" s="1"/>
  <c r="F146" i="16"/>
  <c r="D146" i="16" s="1"/>
  <c r="F145" i="16"/>
  <c r="D145" i="16" s="1"/>
  <c r="P144" i="16"/>
  <c r="O144" i="16"/>
  <c r="N144" i="16"/>
  <c r="M144" i="16"/>
  <c r="L144" i="16"/>
  <c r="K144" i="16"/>
  <c r="J144" i="16"/>
  <c r="I144" i="16"/>
  <c r="H144" i="16"/>
  <c r="G144" i="16"/>
  <c r="E144" i="16"/>
  <c r="C144" i="16"/>
  <c r="F144" i="16" s="1"/>
  <c r="F143" i="16"/>
  <c r="D143" i="16" s="1"/>
  <c r="F142" i="16"/>
  <c r="D142" i="16" s="1"/>
  <c r="F141" i="16"/>
  <c r="D141" i="16" s="1"/>
  <c r="F140" i="16"/>
  <c r="D140" i="16" s="1"/>
  <c r="F139" i="16"/>
  <c r="D139" i="16" s="1"/>
  <c r="F138" i="16"/>
  <c r="D138" i="16" s="1"/>
  <c r="F137" i="16"/>
  <c r="D137" i="16" s="1"/>
  <c r="F136" i="16"/>
  <c r="D136" i="16" s="1"/>
  <c r="P135" i="16"/>
  <c r="O135" i="16"/>
  <c r="N135" i="16"/>
  <c r="M135" i="16"/>
  <c r="L135" i="16"/>
  <c r="K135" i="16"/>
  <c r="J135" i="16"/>
  <c r="I135" i="16"/>
  <c r="H135" i="16"/>
  <c r="G135" i="16"/>
  <c r="E135" i="16"/>
  <c r="C135" i="16"/>
  <c r="F135" i="16" s="1"/>
  <c r="F134" i="16"/>
  <c r="D134" i="16" s="1"/>
  <c r="F133" i="16"/>
  <c r="D133" i="16" s="1"/>
  <c r="F132" i="16"/>
  <c r="D132" i="16" s="1"/>
  <c r="F131" i="16"/>
  <c r="D131" i="16" s="1"/>
  <c r="F130" i="16"/>
  <c r="D130" i="16" s="1"/>
  <c r="F129" i="16"/>
  <c r="D129" i="16" s="1"/>
  <c r="F128" i="16"/>
  <c r="D128" i="16" s="1"/>
  <c r="F127" i="16"/>
  <c r="D127" i="16" s="1"/>
  <c r="P126" i="16"/>
  <c r="O126" i="16"/>
  <c r="N126" i="16"/>
  <c r="M126" i="16"/>
  <c r="L126" i="16"/>
  <c r="K126" i="16"/>
  <c r="J126" i="16"/>
  <c r="I126" i="16"/>
  <c r="H126" i="16"/>
  <c r="G126" i="16"/>
  <c r="E126" i="16"/>
  <c r="C126" i="16"/>
  <c r="F126" i="16" s="1"/>
  <c r="F125" i="16"/>
  <c r="D125" i="16" s="1"/>
  <c r="F124" i="16"/>
  <c r="D124" i="16" s="1"/>
  <c r="F123" i="16"/>
  <c r="D123" i="16" s="1"/>
  <c r="F122" i="16"/>
  <c r="D122" i="16" s="1"/>
  <c r="P121" i="16"/>
  <c r="O121" i="16"/>
  <c r="N121" i="16"/>
  <c r="M121" i="16"/>
  <c r="L121" i="16"/>
  <c r="K121" i="16"/>
  <c r="J121" i="16"/>
  <c r="I121" i="16"/>
  <c r="H121" i="16"/>
  <c r="G121" i="16"/>
  <c r="E121" i="16"/>
  <c r="C121" i="16"/>
  <c r="F121" i="16" s="1"/>
  <c r="F120" i="16"/>
  <c r="D120" i="16" s="1"/>
  <c r="F119" i="16"/>
  <c r="D119" i="16" s="1"/>
  <c r="F118" i="16"/>
  <c r="D118" i="16" s="1"/>
  <c r="P117" i="16"/>
  <c r="O117" i="16"/>
  <c r="N117" i="16"/>
  <c r="M117" i="16"/>
  <c r="L117" i="16"/>
  <c r="K117" i="16"/>
  <c r="J117" i="16"/>
  <c r="I117" i="16"/>
  <c r="H117" i="16"/>
  <c r="G117" i="16"/>
  <c r="E117" i="16"/>
  <c r="C117" i="16"/>
  <c r="F117" i="16" s="1"/>
  <c r="F116" i="16"/>
  <c r="D116" i="16" s="1"/>
  <c r="F115" i="16"/>
  <c r="D115" i="16" s="1"/>
  <c r="F114" i="16"/>
  <c r="D114" i="16" s="1"/>
  <c r="P113" i="16"/>
  <c r="O113" i="16"/>
  <c r="N113" i="16"/>
  <c r="M113" i="16"/>
  <c r="L113" i="16"/>
  <c r="K113" i="16"/>
  <c r="J113" i="16"/>
  <c r="I113" i="16"/>
  <c r="H113" i="16"/>
  <c r="G113" i="16"/>
  <c r="E113" i="16"/>
  <c r="C113" i="16"/>
  <c r="F112" i="16"/>
  <c r="D112" i="16" s="1"/>
  <c r="F111" i="16"/>
  <c r="D111" i="16" s="1"/>
  <c r="F110" i="16"/>
  <c r="D110" i="16" s="1"/>
  <c r="F109" i="16"/>
  <c r="D109" i="16" s="1"/>
  <c r="F108" i="16"/>
  <c r="D108" i="16" s="1"/>
  <c r="F107" i="16"/>
  <c r="D107" i="16" s="1"/>
  <c r="P106" i="16"/>
  <c r="O106" i="16"/>
  <c r="N106" i="16"/>
  <c r="M106" i="16"/>
  <c r="L106" i="16"/>
  <c r="K106" i="16"/>
  <c r="J106" i="16"/>
  <c r="I106" i="16"/>
  <c r="H106" i="16"/>
  <c r="G106" i="16"/>
  <c r="E106" i="16"/>
  <c r="C106" i="16"/>
  <c r="F105" i="16"/>
  <c r="D105" i="16" s="1"/>
  <c r="F104" i="16"/>
  <c r="D104" i="16" s="1"/>
  <c r="P103" i="16"/>
  <c r="O103" i="16"/>
  <c r="N103" i="16"/>
  <c r="M103" i="16"/>
  <c r="L103" i="16"/>
  <c r="K103" i="16"/>
  <c r="J103" i="16"/>
  <c r="I103" i="16"/>
  <c r="H103" i="16"/>
  <c r="G103" i="16"/>
  <c r="E103" i="16"/>
  <c r="C103" i="16"/>
  <c r="F102" i="16"/>
  <c r="D102" i="16" s="1"/>
  <c r="F101" i="16"/>
  <c r="D101" i="16" s="1"/>
  <c r="F100" i="16"/>
  <c r="D100" i="16" s="1"/>
  <c r="F99" i="16"/>
  <c r="D99" i="16" s="1"/>
  <c r="F98" i="16"/>
  <c r="D98" i="16" s="1"/>
  <c r="F97" i="16"/>
  <c r="D97" i="16" s="1"/>
  <c r="F96" i="16"/>
  <c r="D96" i="16" s="1"/>
  <c r="F95" i="16"/>
  <c r="D95" i="16" s="1"/>
  <c r="P94" i="16"/>
  <c r="O94" i="16"/>
  <c r="N94" i="16"/>
  <c r="M94" i="16"/>
  <c r="L94" i="16"/>
  <c r="K94" i="16"/>
  <c r="J94" i="16"/>
  <c r="I94" i="16"/>
  <c r="H94" i="16"/>
  <c r="G94" i="16"/>
  <c r="E94" i="16"/>
  <c r="C94" i="16"/>
  <c r="F92" i="16"/>
  <c r="D92" i="16" s="1"/>
  <c r="F91" i="16"/>
  <c r="D91" i="16" s="1"/>
  <c r="F90" i="16"/>
  <c r="D90" i="16" s="1"/>
  <c r="P89" i="16"/>
  <c r="O89" i="16"/>
  <c r="N89" i="16"/>
  <c r="M89" i="16"/>
  <c r="L89" i="16"/>
  <c r="K89" i="16"/>
  <c r="J89" i="16"/>
  <c r="I89" i="16"/>
  <c r="H89" i="16"/>
  <c r="G89" i="16"/>
  <c r="E89" i="16"/>
  <c r="F89" i="16"/>
  <c r="F88" i="16"/>
  <c r="D88" i="16" s="1"/>
  <c r="F87" i="16"/>
  <c r="D87" i="16" s="1"/>
  <c r="P86" i="16"/>
  <c r="O86" i="16"/>
  <c r="N86" i="16"/>
  <c r="M86" i="16"/>
  <c r="L86" i="16"/>
  <c r="K86" i="16"/>
  <c r="J86" i="16"/>
  <c r="I86" i="16"/>
  <c r="H86" i="16"/>
  <c r="G86" i="16"/>
  <c r="E86" i="16"/>
  <c r="C86" i="16"/>
  <c r="F85" i="16"/>
  <c r="D85" i="16" s="1"/>
  <c r="F84" i="16"/>
  <c r="D84" i="16" s="1"/>
  <c r="F83" i="16"/>
  <c r="D83" i="16" s="1"/>
  <c r="P82" i="16"/>
  <c r="O82" i="16"/>
  <c r="N82" i="16"/>
  <c r="M82" i="16"/>
  <c r="L82" i="16"/>
  <c r="K82" i="16"/>
  <c r="J82" i="16"/>
  <c r="I82" i="16"/>
  <c r="H82" i="16"/>
  <c r="G82" i="16"/>
  <c r="E82" i="16"/>
  <c r="C82" i="16"/>
  <c r="F81" i="16"/>
  <c r="D81" i="16" s="1"/>
  <c r="F80" i="16"/>
  <c r="D80" i="16" s="1"/>
  <c r="P79" i="16"/>
  <c r="O79" i="16"/>
  <c r="N79" i="16"/>
  <c r="M79" i="16"/>
  <c r="L79" i="16"/>
  <c r="K79" i="16"/>
  <c r="J79" i="16"/>
  <c r="I79" i="16"/>
  <c r="H79" i="16"/>
  <c r="G79" i="16"/>
  <c r="E79" i="16"/>
  <c r="C79" i="16"/>
  <c r="F78" i="16"/>
  <c r="D78" i="16" s="1"/>
  <c r="F77" i="16"/>
  <c r="D77" i="16" s="1"/>
  <c r="F76" i="16"/>
  <c r="D76" i="16" s="1"/>
  <c r="P75" i="16"/>
  <c r="O75" i="16"/>
  <c r="N75" i="16"/>
  <c r="M75" i="16"/>
  <c r="L75" i="16"/>
  <c r="K75" i="16"/>
  <c r="J75" i="16"/>
  <c r="I75" i="16"/>
  <c r="H75" i="16"/>
  <c r="G75" i="16"/>
  <c r="E75" i="16"/>
  <c r="C75" i="16"/>
  <c r="F74" i="16"/>
  <c r="D74" i="16" s="1"/>
  <c r="F73" i="16"/>
  <c r="D73" i="16" s="1"/>
  <c r="P72" i="16"/>
  <c r="O72" i="16"/>
  <c r="N72" i="16"/>
  <c r="M72" i="16"/>
  <c r="L72" i="16"/>
  <c r="K72" i="16"/>
  <c r="J72" i="16"/>
  <c r="I72" i="16"/>
  <c r="H72" i="16"/>
  <c r="G72" i="16"/>
  <c r="E72" i="16"/>
  <c r="C72" i="16"/>
  <c r="F71" i="16"/>
  <c r="D71" i="16" s="1"/>
  <c r="F70" i="16"/>
  <c r="D70" i="16" s="1"/>
  <c r="F69" i="16"/>
  <c r="D69" i="16" s="1"/>
  <c r="P68" i="16"/>
  <c r="O68" i="16"/>
  <c r="N68" i="16"/>
  <c r="M68" i="16"/>
  <c r="L68" i="16"/>
  <c r="K68" i="16"/>
  <c r="J68" i="16"/>
  <c r="I68" i="16"/>
  <c r="H68" i="16"/>
  <c r="G68" i="16"/>
  <c r="E68" i="16"/>
  <c r="C68" i="16"/>
  <c r="F67" i="16"/>
  <c r="D67" i="16" s="1"/>
  <c r="F66" i="16"/>
  <c r="D66" i="16" s="1"/>
  <c r="F65" i="16"/>
  <c r="D65" i="16" s="1"/>
  <c r="P64" i="16"/>
  <c r="O64" i="16"/>
  <c r="N64" i="16"/>
  <c r="M64" i="16"/>
  <c r="L64" i="16"/>
  <c r="K64" i="16"/>
  <c r="J64" i="16"/>
  <c r="I64" i="16"/>
  <c r="H64" i="16"/>
  <c r="G64" i="16"/>
  <c r="E64" i="16"/>
  <c r="C64" i="16"/>
  <c r="F63" i="16"/>
  <c r="D63" i="16" s="1"/>
  <c r="F62" i="16"/>
  <c r="D62" i="16" s="1"/>
  <c r="F60" i="16"/>
  <c r="D60" i="16" s="1"/>
  <c r="F59" i="16"/>
  <c r="D59" i="16" s="1"/>
  <c r="P58" i="16"/>
  <c r="O58" i="16"/>
  <c r="N58" i="16"/>
  <c r="M58" i="16"/>
  <c r="L58" i="16"/>
  <c r="K58" i="16"/>
  <c r="J58" i="16"/>
  <c r="I58" i="16"/>
  <c r="H58" i="16"/>
  <c r="G58" i="16"/>
  <c r="E58" i="16"/>
  <c r="F58" i="16"/>
  <c r="F57" i="16"/>
  <c r="D57" i="16" s="1"/>
  <c r="F56" i="16"/>
  <c r="D56" i="16" s="1"/>
  <c r="F54" i="16"/>
  <c r="D54" i="16" s="1"/>
  <c r="F53" i="16"/>
  <c r="D53" i="16" s="1"/>
  <c r="P52" i="16"/>
  <c r="P51" i="16" s="1"/>
  <c r="O52" i="16"/>
  <c r="N52" i="16"/>
  <c r="N51" i="16" s="1"/>
  <c r="M52" i="16"/>
  <c r="M51" i="16" s="1"/>
  <c r="L52" i="16"/>
  <c r="L51" i="16" s="1"/>
  <c r="K52" i="16"/>
  <c r="J52" i="16"/>
  <c r="J51" i="16" s="1"/>
  <c r="I52" i="16"/>
  <c r="I51" i="16" s="1"/>
  <c r="H52" i="16"/>
  <c r="H51" i="16" s="1"/>
  <c r="G52" i="16"/>
  <c r="E52" i="16"/>
  <c r="O51" i="16"/>
  <c r="K51" i="16"/>
  <c r="G51" i="16"/>
  <c r="C51" i="16"/>
  <c r="F50" i="16"/>
  <c r="D50" i="16" s="1"/>
  <c r="F49" i="16"/>
  <c r="D49" i="16" s="1"/>
  <c r="P48" i="16"/>
  <c r="O48" i="16"/>
  <c r="N48" i="16"/>
  <c r="M48" i="16"/>
  <c r="L48" i="16"/>
  <c r="K48" i="16"/>
  <c r="J48" i="16"/>
  <c r="I48" i="16"/>
  <c r="H48" i="16"/>
  <c r="G48" i="16"/>
  <c r="E48" i="16"/>
  <c r="C48" i="16"/>
  <c r="F47" i="16"/>
  <c r="D47" i="16" s="1"/>
  <c r="F46" i="16"/>
  <c r="D46" i="16" s="1"/>
  <c r="F45" i="16"/>
  <c r="D45" i="16" s="1"/>
  <c r="P44" i="16"/>
  <c r="O44" i="16"/>
  <c r="N44" i="16"/>
  <c r="M44" i="16"/>
  <c r="L44" i="16"/>
  <c r="K44" i="16"/>
  <c r="J44" i="16"/>
  <c r="I44" i="16"/>
  <c r="H44" i="16"/>
  <c r="G44" i="16"/>
  <c r="E44" i="16"/>
  <c r="C44" i="16"/>
  <c r="F43" i="16"/>
  <c r="D43" i="16" s="1"/>
  <c r="F42" i="16"/>
  <c r="D42" i="16" s="1"/>
  <c r="P41" i="16"/>
  <c r="O41" i="16"/>
  <c r="N41" i="16"/>
  <c r="M41" i="16"/>
  <c r="L41" i="16"/>
  <c r="K41" i="16"/>
  <c r="J41" i="16"/>
  <c r="I41" i="16"/>
  <c r="H41" i="16"/>
  <c r="G41" i="16"/>
  <c r="E41" i="16"/>
  <c r="C41" i="16"/>
  <c r="F40" i="16"/>
  <c r="D40" i="16" s="1"/>
  <c r="F39" i="16"/>
  <c r="D39" i="16" s="1"/>
  <c r="P38" i="16"/>
  <c r="O38" i="16"/>
  <c r="N38" i="16"/>
  <c r="M38" i="16"/>
  <c r="L38" i="16"/>
  <c r="K38" i="16"/>
  <c r="J38" i="16"/>
  <c r="I38" i="16"/>
  <c r="H38" i="16"/>
  <c r="G38" i="16"/>
  <c r="E38" i="16"/>
  <c r="C38" i="16"/>
  <c r="F37" i="16"/>
  <c r="D37" i="16" s="1"/>
  <c r="F36" i="16"/>
  <c r="D36" i="16" s="1"/>
  <c r="P35" i="16"/>
  <c r="O35" i="16"/>
  <c r="N35" i="16"/>
  <c r="M35" i="16"/>
  <c r="L35" i="16"/>
  <c r="K35" i="16"/>
  <c r="J35" i="16"/>
  <c r="I35" i="16"/>
  <c r="I34" i="16" s="1"/>
  <c r="I33" i="16" s="1"/>
  <c r="H35" i="16"/>
  <c r="G35" i="16"/>
  <c r="E35" i="16"/>
  <c r="C35" i="16"/>
  <c r="F35" i="16" s="1"/>
  <c r="E32" i="16"/>
  <c r="D32" i="16" s="1"/>
  <c r="E31" i="16"/>
  <c r="D31" i="16" s="1"/>
  <c r="E30" i="16"/>
  <c r="D30" i="16" s="1"/>
  <c r="E29" i="16"/>
  <c r="D29" i="16" s="1"/>
  <c r="E28" i="16"/>
  <c r="D28" i="16" s="1"/>
  <c r="E27" i="16"/>
  <c r="D27" i="16" s="1"/>
  <c r="E26" i="16"/>
  <c r="D26" i="16" s="1"/>
  <c r="E25" i="16"/>
  <c r="D25" i="16" s="1"/>
  <c r="E24" i="16"/>
  <c r="D24" i="16" s="1"/>
  <c r="E23" i="16"/>
  <c r="D23" i="16" s="1"/>
  <c r="E22" i="16"/>
  <c r="D22" i="16" s="1"/>
  <c r="E21" i="16"/>
  <c r="D21" i="16" s="1"/>
  <c r="E20" i="16"/>
  <c r="D20" i="16" s="1"/>
  <c r="E19" i="16"/>
  <c r="D19" i="16" s="1"/>
  <c r="E18" i="16"/>
  <c r="D18" i="16" s="1"/>
  <c r="E17" i="16"/>
  <c r="D17" i="16" s="1"/>
  <c r="E16" i="16"/>
  <c r="D16" i="16" s="1"/>
  <c r="E15" i="16"/>
  <c r="D15" i="16" s="1"/>
  <c r="E14" i="16"/>
  <c r="D14" i="16" s="1"/>
  <c r="E13" i="16"/>
  <c r="D13" i="16" s="1"/>
  <c r="P12" i="16"/>
  <c r="O12" i="16"/>
  <c r="N12" i="16"/>
  <c r="M12" i="16"/>
  <c r="L12" i="16"/>
  <c r="K12" i="16"/>
  <c r="J12" i="16"/>
  <c r="I12" i="16"/>
  <c r="H12" i="16"/>
  <c r="G12" i="16"/>
  <c r="F12" i="16"/>
  <c r="C12" i="16"/>
  <c r="L272" i="16" l="1"/>
  <c r="D272" i="16" s="1"/>
  <c r="M266" i="16"/>
  <c r="F126" i="17"/>
  <c r="E126" i="17" s="1"/>
  <c r="G124" i="17"/>
  <c r="D52" i="16"/>
  <c r="D163" i="16"/>
  <c r="D169" i="16"/>
  <c r="P205" i="16"/>
  <c r="S172" i="17"/>
  <c r="C255" i="16"/>
  <c r="C205" i="16" s="1"/>
  <c r="G255" i="16"/>
  <c r="G205" i="16" s="1"/>
  <c r="I255" i="16"/>
  <c r="I205" i="16" s="1"/>
  <c r="K255" i="16"/>
  <c r="K205" i="16" s="1"/>
  <c r="G12" i="17"/>
  <c r="S12" i="17"/>
  <c r="I124" i="17"/>
  <c r="M124" i="17"/>
  <c r="R124" i="17"/>
  <c r="T124" i="17"/>
  <c r="S160" i="17"/>
  <c r="I172" i="17"/>
  <c r="M172" i="17"/>
  <c r="R172" i="17"/>
  <c r="T172" i="17"/>
  <c r="T45" i="17"/>
  <c r="R59" i="17"/>
  <c r="S66" i="17"/>
  <c r="I80" i="17"/>
  <c r="F91" i="17"/>
  <c r="I90" i="17"/>
  <c r="K90" i="17"/>
  <c r="R90" i="17"/>
  <c r="T90" i="17"/>
  <c r="S90" i="17"/>
  <c r="F93" i="17"/>
  <c r="E93" i="17" s="1"/>
  <c r="J94" i="17"/>
  <c r="L94" i="17"/>
  <c r="N94" i="17"/>
  <c r="S94" i="17"/>
  <c r="F96" i="17"/>
  <c r="F94" i="17" s="1"/>
  <c r="E94" i="17" s="1"/>
  <c r="T94" i="17"/>
  <c r="F105" i="17"/>
  <c r="E105" i="17" s="1"/>
  <c r="F109" i="17"/>
  <c r="E109" i="17" s="1"/>
  <c r="F111" i="17"/>
  <c r="E111" i="17" s="1"/>
  <c r="F113" i="17"/>
  <c r="E113" i="17" s="1"/>
  <c r="R112" i="17"/>
  <c r="T112" i="17"/>
  <c r="L112" i="17"/>
  <c r="F115" i="17"/>
  <c r="E115" i="17" s="1"/>
  <c r="F117" i="17"/>
  <c r="E117" i="17" s="1"/>
  <c r="F120" i="17"/>
  <c r="E120" i="17" s="1"/>
  <c r="F128" i="17"/>
  <c r="E128" i="17" s="1"/>
  <c r="J127" i="17"/>
  <c r="F130" i="17"/>
  <c r="E130" i="17" s="1"/>
  <c r="F133" i="17"/>
  <c r="E133" i="17" s="1"/>
  <c r="M146" i="17"/>
  <c r="F161" i="17"/>
  <c r="E161" i="17" s="1"/>
  <c r="F169" i="17"/>
  <c r="E169" i="17" s="1"/>
  <c r="F171" i="17"/>
  <c r="E171" i="17" s="1"/>
  <c r="F175" i="17"/>
  <c r="E175" i="17" s="1"/>
  <c r="F176" i="17"/>
  <c r="E176" i="17" s="1"/>
  <c r="E191" i="17"/>
  <c r="E192" i="17"/>
  <c r="E197" i="17"/>
  <c r="E198" i="17"/>
  <c r="E203" i="17"/>
  <c r="E204" i="17"/>
  <c r="E206" i="17"/>
  <c r="E213" i="17"/>
  <c r="E215" i="17"/>
  <c r="E216" i="17"/>
  <c r="F48" i="16"/>
  <c r="D48" i="16" s="1"/>
  <c r="D25" i="17"/>
  <c r="F94" i="16"/>
  <c r="D71" i="17"/>
  <c r="F103" i="16"/>
  <c r="D103" i="16" s="1"/>
  <c r="D80" i="17"/>
  <c r="F113" i="16"/>
  <c r="D113" i="16" s="1"/>
  <c r="D90" i="17"/>
  <c r="N41" i="17"/>
  <c r="S41" i="17"/>
  <c r="K140" i="17"/>
  <c r="J156" i="17"/>
  <c r="N156" i="17"/>
  <c r="F170" i="17"/>
  <c r="E170" i="17" s="1"/>
  <c r="H177" i="17"/>
  <c r="J177" i="17"/>
  <c r="L177" i="17"/>
  <c r="N177" i="17"/>
  <c r="P177" i="17"/>
  <c r="R177" i="17"/>
  <c r="T177" i="17"/>
  <c r="E199" i="17"/>
  <c r="E200" i="17"/>
  <c r="E227" i="17"/>
  <c r="F51" i="16"/>
  <c r="D28" i="17"/>
  <c r="F68" i="16"/>
  <c r="D68" i="16" s="1"/>
  <c r="D45" i="17"/>
  <c r="F79" i="16"/>
  <c r="D56" i="17"/>
  <c r="F82" i="16"/>
  <c r="D82" i="16" s="1"/>
  <c r="D59" i="17"/>
  <c r="F38" i="16"/>
  <c r="F34" i="16" s="1"/>
  <c r="F33" i="16" s="1"/>
  <c r="F11" i="16" s="1"/>
  <c r="F10" i="16" s="1"/>
  <c r="F9" i="16" s="1"/>
  <c r="D15" i="17"/>
  <c r="F41" i="16"/>
  <c r="D41" i="16" s="1"/>
  <c r="D18" i="17"/>
  <c r="F44" i="16"/>
  <c r="D21" i="17"/>
  <c r="E51" i="16"/>
  <c r="E34" i="16" s="1"/>
  <c r="E33" i="16" s="1"/>
  <c r="F64" i="16"/>
  <c r="D41" i="17"/>
  <c r="F72" i="16"/>
  <c r="D49" i="17"/>
  <c r="F75" i="16"/>
  <c r="D52" i="17"/>
  <c r="F86" i="16"/>
  <c r="D63" i="17"/>
  <c r="F106" i="16"/>
  <c r="D83" i="17"/>
  <c r="O11" i="17"/>
  <c r="O10" i="17" s="1"/>
  <c r="O9" i="17" s="1"/>
  <c r="F14" i="17"/>
  <c r="E14" i="17" s="1"/>
  <c r="I12" i="17"/>
  <c r="M12" i="17"/>
  <c r="R35" i="17"/>
  <c r="F53" i="17"/>
  <c r="E53" i="17" s="1"/>
  <c r="K59" i="17"/>
  <c r="M66" i="17"/>
  <c r="G71" i="17"/>
  <c r="I71" i="17"/>
  <c r="K71" i="17"/>
  <c r="R71" i="17"/>
  <c r="T71" i="17"/>
  <c r="F74" i="17"/>
  <c r="E74" i="17" s="1"/>
  <c r="F99" i="17"/>
  <c r="I98" i="17"/>
  <c r="K98" i="17"/>
  <c r="M98" i="17"/>
  <c r="R98" i="17"/>
  <c r="T98" i="17"/>
  <c r="F106" i="17"/>
  <c r="E106" i="17" s="1"/>
  <c r="H127" i="17"/>
  <c r="L127" i="17"/>
  <c r="S127" i="17"/>
  <c r="F129" i="17"/>
  <c r="I127" i="17"/>
  <c r="K127" i="17"/>
  <c r="M127" i="17"/>
  <c r="T127" i="17"/>
  <c r="F134" i="17"/>
  <c r="E134" i="17" s="1"/>
  <c r="F137" i="17"/>
  <c r="E137" i="17" s="1"/>
  <c r="F144" i="17"/>
  <c r="E144" i="17" s="1"/>
  <c r="F149" i="17"/>
  <c r="E149" i="17" s="1"/>
  <c r="K146" i="17"/>
  <c r="F154" i="17"/>
  <c r="E154" i="17" s="1"/>
  <c r="E182" i="17"/>
  <c r="E183" i="17"/>
  <c r="E207" i="17"/>
  <c r="E211" i="17"/>
  <c r="E212" i="17"/>
  <c r="E219" i="17"/>
  <c r="E220" i="17"/>
  <c r="F226" i="17"/>
  <c r="E228" i="17"/>
  <c r="E229" i="17"/>
  <c r="U226" i="17"/>
  <c r="U177" i="17" s="1"/>
  <c r="F77" i="17"/>
  <c r="E77" i="17" s="1"/>
  <c r="F79" i="17"/>
  <c r="E79" i="17" s="1"/>
  <c r="F82" i="17"/>
  <c r="M80" i="17"/>
  <c r="S83" i="17"/>
  <c r="F85" i="17"/>
  <c r="E85" i="17" s="1"/>
  <c r="H71" i="17"/>
  <c r="J71" i="17"/>
  <c r="L71" i="17"/>
  <c r="N71" i="17"/>
  <c r="F73" i="17"/>
  <c r="E73" i="17" s="1"/>
  <c r="R12" i="17"/>
  <c r="T12" i="17"/>
  <c r="F16" i="17"/>
  <c r="E16" i="17" s="1"/>
  <c r="I15" i="17"/>
  <c r="K15" i="17"/>
  <c r="M15" i="17"/>
  <c r="R15" i="17"/>
  <c r="T15" i="17"/>
  <c r="M18" i="17"/>
  <c r="F22" i="17"/>
  <c r="I21" i="17"/>
  <c r="K21" i="17"/>
  <c r="M21" i="17"/>
  <c r="R21" i="17"/>
  <c r="T21" i="17"/>
  <c r="F31" i="17"/>
  <c r="E31" i="17" s="1"/>
  <c r="I29" i="17"/>
  <c r="I28" i="17" s="1"/>
  <c r="K29" i="17"/>
  <c r="K28" i="17" s="1"/>
  <c r="M29" i="17"/>
  <c r="M28" i="17" s="1"/>
  <c r="H41" i="17"/>
  <c r="J41" i="17"/>
  <c r="L41" i="17"/>
  <c r="F44" i="17"/>
  <c r="E44" i="17" s="1"/>
  <c r="H52" i="17"/>
  <c r="J52" i="17"/>
  <c r="L52" i="17"/>
  <c r="N52" i="17"/>
  <c r="S52" i="17"/>
  <c r="F54" i="17"/>
  <c r="I52" i="17"/>
  <c r="K52" i="17"/>
  <c r="M52" i="17"/>
  <c r="F60" i="17"/>
  <c r="E60" i="17" s="1"/>
  <c r="I59" i="17"/>
  <c r="M59" i="17"/>
  <c r="T59" i="17"/>
  <c r="F62" i="17"/>
  <c r="E62" i="17" s="1"/>
  <c r="F64" i="17"/>
  <c r="E64" i="17" s="1"/>
  <c r="I63" i="17"/>
  <c r="K63" i="17"/>
  <c r="M63" i="17"/>
  <c r="R63" i="17"/>
  <c r="T63" i="17"/>
  <c r="F67" i="17"/>
  <c r="E67" i="17" s="1"/>
  <c r="I66" i="17"/>
  <c r="K66" i="17"/>
  <c r="H59" i="17"/>
  <c r="J59" i="17"/>
  <c r="L59" i="17"/>
  <c r="N59" i="17"/>
  <c r="S59" i="17"/>
  <c r="G59" i="17"/>
  <c r="H63" i="17"/>
  <c r="L63" i="17"/>
  <c r="H21" i="17"/>
  <c r="J21" i="17"/>
  <c r="L21" i="17"/>
  <c r="F24" i="17"/>
  <c r="E24" i="17" s="1"/>
  <c r="G29" i="17"/>
  <c r="G28" i="17" s="1"/>
  <c r="R29" i="17"/>
  <c r="R28" i="17" s="1"/>
  <c r="T29" i="17"/>
  <c r="T28" i="17" s="1"/>
  <c r="J35" i="17"/>
  <c r="L35" i="17"/>
  <c r="S35" i="17"/>
  <c r="F37" i="17"/>
  <c r="E37" i="17" s="1"/>
  <c r="G49" i="17"/>
  <c r="R49" i="17"/>
  <c r="T49" i="17"/>
  <c r="E12" i="16"/>
  <c r="D12" i="16"/>
  <c r="R52" i="17"/>
  <c r="T52" i="17"/>
  <c r="I94" i="17"/>
  <c r="K94" i="17"/>
  <c r="M94" i="17"/>
  <c r="F97" i="17"/>
  <c r="E97" i="17" s="1"/>
  <c r="G98" i="17"/>
  <c r="F107" i="17"/>
  <c r="E107" i="17" s="1"/>
  <c r="F110" i="17"/>
  <c r="E110" i="17" s="1"/>
  <c r="F55" i="17"/>
  <c r="E55" i="17" s="1"/>
  <c r="G56" i="17"/>
  <c r="F57" i="17"/>
  <c r="R56" i="17"/>
  <c r="T56" i="17"/>
  <c r="G66" i="17"/>
  <c r="H66" i="17"/>
  <c r="J66" i="17"/>
  <c r="L66" i="17"/>
  <c r="N66" i="17"/>
  <c r="F68" i="17"/>
  <c r="F69" i="17"/>
  <c r="E69" i="17" s="1"/>
  <c r="R66" i="17"/>
  <c r="T66" i="17"/>
  <c r="F75" i="17"/>
  <c r="E75" i="17" s="1"/>
  <c r="F76" i="17"/>
  <c r="E76" i="17" s="1"/>
  <c r="F81" i="17"/>
  <c r="E81" i="17" s="1"/>
  <c r="K80" i="17"/>
  <c r="R80" i="17"/>
  <c r="T80" i="17"/>
  <c r="F87" i="17"/>
  <c r="E87" i="17" s="1"/>
  <c r="F92" i="17"/>
  <c r="E92" i="17" s="1"/>
  <c r="J112" i="17"/>
  <c r="N112" i="17"/>
  <c r="F116" i="17"/>
  <c r="E116" i="17" s="1"/>
  <c r="G45" i="17"/>
  <c r="F47" i="17"/>
  <c r="E47" i="17" s="1"/>
  <c r="H45" i="17"/>
  <c r="J45" i="17"/>
  <c r="L45" i="17"/>
  <c r="N45" i="17"/>
  <c r="S45" i="17"/>
  <c r="F36" i="17"/>
  <c r="E36" i="17" s="1"/>
  <c r="I35" i="17"/>
  <c r="N35" i="17"/>
  <c r="S15" i="17"/>
  <c r="S21" i="17"/>
  <c r="G18" i="17"/>
  <c r="I18" i="17"/>
  <c r="K18" i="17"/>
  <c r="R18" i="17"/>
  <c r="T18" i="17"/>
  <c r="T11" i="17" s="1"/>
  <c r="T10" i="17" s="1"/>
  <c r="T9" i="17" s="1"/>
  <c r="F20" i="17"/>
  <c r="E20" i="17" s="1"/>
  <c r="S18" i="17"/>
  <c r="G25" i="17"/>
  <c r="M25" i="17"/>
  <c r="H18" i="17"/>
  <c r="J18" i="17"/>
  <c r="L18" i="17"/>
  <c r="N18" i="17"/>
  <c r="N21" i="17"/>
  <c r="K25" i="17"/>
  <c r="G34" i="16"/>
  <c r="G33" i="16" s="1"/>
  <c r="K34" i="16"/>
  <c r="K33" i="16" s="1"/>
  <c r="O34" i="16"/>
  <c r="O33" i="16" s="1"/>
  <c r="M34" i="16"/>
  <c r="M33" i="16" s="1"/>
  <c r="I41" i="17"/>
  <c r="K41" i="17"/>
  <c r="M41" i="17"/>
  <c r="H35" i="17"/>
  <c r="F39" i="17"/>
  <c r="E39" i="17" s="1"/>
  <c r="K35" i="17"/>
  <c r="M35" i="17"/>
  <c r="T35" i="17"/>
  <c r="H28" i="17"/>
  <c r="L28" i="17"/>
  <c r="F30" i="17"/>
  <c r="E30" i="17" s="1"/>
  <c r="F34" i="17"/>
  <c r="E34" i="17" s="1"/>
  <c r="F27" i="17"/>
  <c r="E27" i="17" s="1"/>
  <c r="P11" i="17"/>
  <c r="P10" i="17" s="1"/>
  <c r="F23" i="17"/>
  <c r="E23" i="17" s="1"/>
  <c r="F17" i="17"/>
  <c r="E17" i="17" s="1"/>
  <c r="D11" i="17"/>
  <c r="D10" i="17" s="1"/>
  <c r="D9" i="17" s="1"/>
  <c r="H34" i="16"/>
  <c r="H33" i="16" s="1"/>
  <c r="H11" i="16" s="1"/>
  <c r="H10" i="16" s="1"/>
  <c r="J34" i="16"/>
  <c r="J33" i="16" s="1"/>
  <c r="J11" i="16" s="1"/>
  <c r="J10" i="16" s="1"/>
  <c r="L34" i="16"/>
  <c r="L33" i="16" s="1"/>
  <c r="L11" i="16" s="1"/>
  <c r="L10" i="16" s="1"/>
  <c r="N34" i="16"/>
  <c r="N33" i="16" s="1"/>
  <c r="N11" i="16" s="1"/>
  <c r="N10" i="16" s="1"/>
  <c r="P34" i="16"/>
  <c r="P33" i="16" s="1"/>
  <c r="P11" i="16" s="1"/>
  <c r="P10" i="16" s="1"/>
  <c r="E82" i="17"/>
  <c r="F80" i="17"/>
  <c r="E80" i="17" s="1"/>
  <c r="G11" i="16"/>
  <c r="G10" i="16" s="1"/>
  <c r="I11" i="16"/>
  <c r="I10" i="16" s="1"/>
  <c r="K11" i="16"/>
  <c r="K10" i="16" s="1"/>
  <c r="M11" i="16"/>
  <c r="M10" i="16" s="1"/>
  <c r="O11" i="16"/>
  <c r="O10" i="16" s="1"/>
  <c r="C34" i="16"/>
  <c r="C33" i="16" s="1"/>
  <c r="C11" i="16" s="1"/>
  <c r="C10" i="16" s="1"/>
  <c r="H12" i="17"/>
  <c r="J12" i="17"/>
  <c r="L12" i="17"/>
  <c r="F26" i="17"/>
  <c r="E26" i="17" s="1"/>
  <c r="E205" i="16"/>
  <c r="H205" i="16"/>
  <c r="J205" i="16"/>
  <c r="J9" i="16" s="1"/>
  <c r="M256" i="16"/>
  <c r="N266" i="16"/>
  <c r="N255" i="16" s="1"/>
  <c r="N205" i="16" s="1"/>
  <c r="N9" i="16" s="1"/>
  <c r="U11" i="17"/>
  <c r="U10" i="17" s="1"/>
  <c r="F13" i="17"/>
  <c r="E13" i="17" s="1"/>
  <c r="G15" i="17"/>
  <c r="H15" i="17"/>
  <c r="J15" i="17"/>
  <c r="L15" i="17"/>
  <c r="F19" i="17"/>
  <c r="E19" i="17" s="1"/>
  <c r="G21" i="17"/>
  <c r="S28" i="17"/>
  <c r="F33" i="17"/>
  <c r="E33" i="17" s="1"/>
  <c r="G35" i="17"/>
  <c r="F40" i="17"/>
  <c r="E40" i="17" s="1"/>
  <c r="G41" i="17"/>
  <c r="F42" i="17"/>
  <c r="E42" i="17" s="1"/>
  <c r="R41" i="17"/>
  <c r="T41" i="17"/>
  <c r="F48" i="17"/>
  <c r="E48" i="17" s="1"/>
  <c r="F50" i="17"/>
  <c r="E50" i="17" s="1"/>
  <c r="G52" i="17"/>
  <c r="F61" i="17"/>
  <c r="G63" i="17"/>
  <c r="F65" i="17"/>
  <c r="F63" i="17" s="1"/>
  <c r="E63" i="17" s="1"/>
  <c r="F72" i="17"/>
  <c r="F78" i="17"/>
  <c r="E78" i="17" s="1"/>
  <c r="G80" i="17"/>
  <c r="H80" i="17"/>
  <c r="J80" i="17"/>
  <c r="L80" i="17"/>
  <c r="F84" i="17"/>
  <c r="F89" i="17"/>
  <c r="E89" i="17" s="1"/>
  <c r="G90" i="17"/>
  <c r="H90" i="17"/>
  <c r="J90" i="17"/>
  <c r="L90" i="17"/>
  <c r="H83" i="17"/>
  <c r="J83" i="17"/>
  <c r="L83" i="17"/>
  <c r="H103" i="17"/>
  <c r="J103" i="17"/>
  <c r="L103" i="17"/>
  <c r="N103" i="17"/>
  <c r="H98" i="17"/>
  <c r="J98" i="17"/>
  <c r="L98" i="17"/>
  <c r="N98" i="17"/>
  <c r="F101" i="17"/>
  <c r="E101" i="17" s="1"/>
  <c r="F102" i="17"/>
  <c r="E102" i="17" s="1"/>
  <c r="F104" i="17"/>
  <c r="F103" i="17" s="1"/>
  <c r="E103" i="17" s="1"/>
  <c r="F108" i="17"/>
  <c r="E108" i="17" s="1"/>
  <c r="S112" i="17"/>
  <c r="F114" i="17"/>
  <c r="I112" i="17"/>
  <c r="K112" i="17"/>
  <c r="M112" i="17"/>
  <c r="F118" i="17"/>
  <c r="E118" i="17" s="1"/>
  <c r="F122" i="17"/>
  <c r="F121" i="17" s="1"/>
  <c r="E121" i="17" s="1"/>
  <c r="F125" i="17"/>
  <c r="F131" i="17"/>
  <c r="E131" i="17" s="1"/>
  <c r="F135" i="17"/>
  <c r="E135" i="17" s="1"/>
  <c r="F139" i="17"/>
  <c r="E139" i="17" s="1"/>
  <c r="G140" i="17"/>
  <c r="F141" i="17"/>
  <c r="F140" i="17" s="1"/>
  <c r="E140" i="17" s="1"/>
  <c r="R140" i="17"/>
  <c r="T140" i="17"/>
  <c r="F145" i="17"/>
  <c r="E145" i="17" s="1"/>
  <c r="G146" i="17"/>
  <c r="F147" i="17"/>
  <c r="R146" i="17"/>
  <c r="T146" i="17"/>
  <c r="F151" i="17"/>
  <c r="E151" i="17" s="1"/>
  <c r="F155" i="17"/>
  <c r="E155" i="17" s="1"/>
  <c r="S156" i="17"/>
  <c r="F158" i="17"/>
  <c r="I156" i="17"/>
  <c r="K156" i="17"/>
  <c r="M156" i="17"/>
  <c r="F162" i="17"/>
  <c r="E162" i="17" s="1"/>
  <c r="I160" i="17"/>
  <c r="K160" i="17"/>
  <c r="M160" i="17"/>
  <c r="F164" i="17"/>
  <c r="E164" i="17" s="1"/>
  <c r="F167" i="17"/>
  <c r="F166" i="17" s="1"/>
  <c r="F168" i="17"/>
  <c r="E168" i="17" s="1"/>
  <c r="R166" i="17"/>
  <c r="R160" i="17" s="1"/>
  <c r="T166" i="17"/>
  <c r="T160" i="17" s="1"/>
  <c r="F173" i="17"/>
  <c r="F172" i="17" s="1"/>
  <c r="E172" i="17" s="1"/>
  <c r="E181" i="17"/>
  <c r="E196" i="17"/>
  <c r="E202" i="17"/>
  <c r="E236" i="17"/>
  <c r="H121" i="17"/>
  <c r="J121" i="17"/>
  <c r="L121" i="17"/>
  <c r="H124" i="17"/>
  <c r="J124" i="17"/>
  <c r="L124" i="17"/>
  <c r="N124" i="17"/>
  <c r="H140" i="17"/>
  <c r="J140" i="17"/>
  <c r="L140" i="17"/>
  <c r="N140" i="17"/>
  <c r="H146" i="17"/>
  <c r="J146" i="17"/>
  <c r="L146" i="17"/>
  <c r="N146" i="17"/>
  <c r="N160" i="17"/>
  <c r="Q160" i="17"/>
  <c r="H166" i="17"/>
  <c r="H160" i="17" s="1"/>
  <c r="J166" i="17"/>
  <c r="J160" i="17" s="1"/>
  <c r="L166" i="17"/>
  <c r="L160" i="17" s="1"/>
  <c r="N166" i="17"/>
  <c r="H172" i="17"/>
  <c r="J172" i="17"/>
  <c r="L172" i="17"/>
  <c r="N172" i="17"/>
  <c r="E178" i="17"/>
  <c r="V180" i="17"/>
  <c r="V178" i="17" s="1"/>
  <c r="V177" i="17" s="1"/>
  <c r="V9" i="17" s="1"/>
  <c r="E208" i="17"/>
  <c r="E209" i="17"/>
  <c r="E210" i="17"/>
  <c r="E214" i="17"/>
  <c r="E218" i="17"/>
  <c r="E222" i="17"/>
  <c r="E226" i="17"/>
  <c r="E231" i="17"/>
  <c r="E235" i="17"/>
  <c r="E237" i="17"/>
  <c r="D179" i="16"/>
  <c r="D183" i="16"/>
  <c r="D189" i="16"/>
  <c r="D209" i="16"/>
  <c r="D207" i="16" s="1"/>
  <c r="F18" i="17"/>
  <c r="E18" i="17" s="1"/>
  <c r="E61" i="17"/>
  <c r="E65" i="17"/>
  <c r="E72" i="17"/>
  <c r="E22" i="17"/>
  <c r="F25" i="17"/>
  <c r="E25" i="17" s="1"/>
  <c r="F35" i="17"/>
  <c r="E35" i="17" s="1"/>
  <c r="E46" i="17"/>
  <c r="E54" i="17"/>
  <c r="E57" i="17"/>
  <c r="F56" i="17"/>
  <c r="E56" i="17" s="1"/>
  <c r="E68" i="17"/>
  <c r="N12" i="17"/>
  <c r="N15" i="17"/>
  <c r="E104" i="17"/>
  <c r="E114" i="17"/>
  <c r="F112" i="17"/>
  <c r="E112" i="17" s="1"/>
  <c r="E122" i="17"/>
  <c r="E125" i="17"/>
  <c r="F124" i="17"/>
  <c r="E124" i="17" s="1"/>
  <c r="E141" i="17"/>
  <c r="E147" i="17"/>
  <c r="E146" i="17" s="1"/>
  <c r="E158" i="17"/>
  <c r="F156" i="17"/>
  <c r="E156" i="17" s="1"/>
  <c r="Q82" i="17"/>
  <c r="Q80" i="17" s="1"/>
  <c r="N80" i="17"/>
  <c r="Q85" i="17"/>
  <c r="Q83" i="17" s="1"/>
  <c r="N83" i="17"/>
  <c r="E91" i="17"/>
  <c r="E96" i="17"/>
  <c r="E99" i="17"/>
  <c r="E129" i="17"/>
  <c r="N90" i="17"/>
  <c r="G94" i="17"/>
  <c r="G112" i="17"/>
  <c r="N121" i="17"/>
  <c r="G127" i="17"/>
  <c r="G156" i="17"/>
  <c r="E167" i="17"/>
  <c r="E173" i="17"/>
  <c r="E180" i="17"/>
  <c r="E184" i="17"/>
  <c r="E185" i="17"/>
  <c r="E186" i="17"/>
  <c r="E187" i="17"/>
  <c r="E188" i="17"/>
  <c r="E189" i="17"/>
  <c r="E190" i="17"/>
  <c r="E205" i="17"/>
  <c r="E225" i="17"/>
  <c r="F177" i="17"/>
  <c r="E177" i="17" s="1"/>
  <c r="D35" i="16"/>
  <c r="D38" i="16"/>
  <c r="D44" i="16"/>
  <c r="D51" i="16"/>
  <c r="D58" i="16"/>
  <c r="D64" i="16"/>
  <c r="D72" i="16"/>
  <c r="D75" i="16"/>
  <c r="D79" i="16"/>
  <c r="D86" i="16"/>
  <c r="D89" i="16"/>
  <c r="D94" i="16"/>
  <c r="D106" i="16"/>
  <c r="D117" i="16"/>
  <c r="D121" i="16"/>
  <c r="D126" i="16"/>
  <c r="D135" i="16"/>
  <c r="D144" i="16"/>
  <c r="D147" i="16"/>
  <c r="D150" i="16"/>
  <c r="D258" i="16"/>
  <c r="D256" i="16" s="1"/>
  <c r="L256" i="16"/>
  <c r="L266" i="16"/>
  <c r="D267" i="16"/>
  <c r="D266" i="16" s="1"/>
  <c r="O209" i="16"/>
  <c r="O207" i="16" s="1"/>
  <c r="O205" i="16" s="1"/>
  <c r="K9" i="16" l="1"/>
  <c r="G9" i="16"/>
  <c r="E11" i="16"/>
  <c r="E10" i="16" s="1"/>
  <c r="F127" i="17"/>
  <c r="E127" i="17" s="1"/>
  <c r="F98" i="17"/>
  <c r="E98" i="17" s="1"/>
  <c r="F90" i="17"/>
  <c r="E90" i="17" s="1"/>
  <c r="F146" i="17"/>
  <c r="F29" i="17"/>
  <c r="F28" i="17" s="1"/>
  <c r="E28" i="17" s="1"/>
  <c r="F21" i="17"/>
  <c r="E21" i="17" s="1"/>
  <c r="F15" i="17"/>
  <c r="E15" i="17" s="1"/>
  <c r="F59" i="17"/>
  <c r="E59" i="17" s="1"/>
  <c r="F49" i="17"/>
  <c r="E49" i="17" s="1"/>
  <c r="F71" i="17"/>
  <c r="E71" i="17" s="1"/>
  <c r="U9" i="17"/>
  <c r="M255" i="16"/>
  <c r="M205" i="16" s="1"/>
  <c r="M9" i="16" s="1"/>
  <c r="C9" i="16"/>
  <c r="I9" i="16"/>
  <c r="P9" i="16"/>
  <c r="P9" i="17"/>
  <c r="R11" i="17"/>
  <c r="R10" i="17" s="1"/>
  <c r="R9" i="17" s="1"/>
  <c r="F52" i="17"/>
  <c r="E52" i="17" s="1"/>
  <c r="E9" i="16"/>
  <c r="G11" i="17"/>
  <c r="F66" i="17"/>
  <c r="E66" i="17" s="1"/>
  <c r="F41" i="17"/>
  <c r="E41" i="17" s="1"/>
  <c r="I11" i="17"/>
  <c r="I10" i="17" s="1"/>
  <c r="I9" i="17" s="1"/>
  <c r="F12" i="17"/>
  <c r="S11" i="17"/>
  <c r="S10" i="17" s="1"/>
  <c r="S9" i="17" s="1"/>
  <c r="F45" i="17"/>
  <c r="E45" i="17" s="1"/>
  <c r="M11" i="17"/>
  <c r="M10" i="17" s="1"/>
  <c r="M9" i="17" s="1"/>
  <c r="K11" i="17"/>
  <c r="K10" i="17" s="1"/>
  <c r="K9" i="17" s="1"/>
  <c r="O9" i="16"/>
  <c r="H9" i="16"/>
  <c r="J11" i="17"/>
  <c r="J10" i="17" s="1"/>
  <c r="J9" i="17" s="1"/>
  <c r="G10" i="17"/>
  <c r="G9" i="17" s="1"/>
  <c r="Q11" i="17"/>
  <c r="Q10" i="17" s="1"/>
  <c r="Q9" i="17" s="1"/>
  <c r="F83" i="17"/>
  <c r="E83" i="17" s="1"/>
  <c r="E84" i="17"/>
  <c r="L11" i="17"/>
  <c r="L10" i="17" s="1"/>
  <c r="L9" i="17" s="1"/>
  <c r="H11" i="17"/>
  <c r="H10" i="17" s="1"/>
  <c r="H9" i="17" s="1"/>
  <c r="L255" i="16"/>
  <c r="L205" i="16" s="1"/>
  <c r="L9" i="16" s="1"/>
  <c r="E166" i="17"/>
  <c r="F160" i="17"/>
  <c r="E160" i="17" s="1"/>
  <c r="E29" i="17"/>
  <c r="N11" i="17"/>
  <c r="N10" i="17" s="1"/>
  <c r="N9" i="17" s="1"/>
  <c r="E12" i="17"/>
  <c r="D34" i="16"/>
  <c r="D33" i="16" s="1"/>
  <c r="D11" i="16" s="1"/>
  <c r="D10" i="16" s="1"/>
  <c r="D9" i="16" s="1"/>
  <c r="D255" i="16"/>
  <c r="D205" i="16" s="1"/>
  <c r="E11" i="17" l="1"/>
  <c r="E10" i="17" s="1"/>
  <c r="E9" i="17" s="1"/>
  <c r="F11" i="17"/>
  <c r="F10" i="17" s="1"/>
  <c r="F9" i="17" s="1"/>
  <c r="F9" i="4" l="1"/>
  <c r="C31" i="4"/>
  <c r="C127" i="4"/>
  <c r="C126" i="4"/>
  <c r="C128" i="4"/>
  <c r="C129" i="4"/>
  <c r="D105" i="4"/>
  <c r="E90" i="4"/>
  <c r="D69" i="4"/>
  <c r="E59" i="4"/>
  <c r="E40" i="4" s="1"/>
  <c r="E38" i="4" s="1"/>
  <c r="D86" i="4" l="1"/>
  <c r="D80" i="4" s="1"/>
  <c r="D59" i="4"/>
  <c r="D40" i="4" s="1"/>
  <c r="D38" i="4" s="1"/>
  <c r="C38" i="4" s="1"/>
  <c r="E11" i="4" l="1"/>
  <c r="E10" i="4" s="1"/>
  <c r="D11" i="2" l="1"/>
  <c r="D12" i="2"/>
  <c r="G9" i="11" l="1"/>
  <c r="E10" i="11" l="1"/>
  <c r="H12" i="10" l="1"/>
  <c r="H13" i="10"/>
  <c r="H14" i="10"/>
  <c r="H15" i="10"/>
  <c r="H16" i="10"/>
  <c r="H17" i="10"/>
  <c r="H18" i="10"/>
  <c r="H19" i="10"/>
  <c r="H20" i="10"/>
  <c r="H11" i="10"/>
  <c r="K10" i="10"/>
  <c r="D11" i="1" l="1"/>
  <c r="E11" i="11" l="1"/>
  <c r="E12" i="11"/>
  <c r="E13" i="11"/>
  <c r="E14" i="11"/>
  <c r="E15" i="11"/>
  <c r="E16" i="11"/>
  <c r="E17" i="11"/>
  <c r="E18" i="11"/>
  <c r="E19" i="11"/>
  <c r="J10" i="10"/>
  <c r="I10" i="10" l="1"/>
  <c r="C39" i="4" l="1"/>
  <c r="C40" i="4"/>
  <c r="C42" i="4"/>
  <c r="C43" i="4"/>
  <c r="C44" i="4"/>
  <c r="C45" i="4"/>
  <c r="C46" i="4"/>
  <c r="C47" i="4"/>
  <c r="C48" i="4"/>
  <c r="C49" i="4"/>
  <c r="C50" i="4"/>
  <c r="C51" i="4"/>
  <c r="C52" i="4"/>
  <c r="C53" i="4"/>
  <c r="C54" i="4"/>
  <c r="C55" i="4"/>
  <c r="C57" i="4"/>
  <c r="C56" i="4" s="1"/>
  <c r="C58" i="4"/>
  <c r="C59" i="4"/>
  <c r="C60" i="4"/>
  <c r="C61" i="4"/>
  <c r="C62" i="4"/>
  <c r="C64" i="4"/>
  <c r="C63" i="4" s="1"/>
  <c r="C65" i="4"/>
  <c r="C66" i="4"/>
  <c r="C68" i="4"/>
  <c r="C67" i="4" s="1"/>
  <c r="C69" i="4"/>
  <c r="C70" i="4"/>
  <c r="C71" i="4"/>
  <c r="C72" i="4"/>
  <c r="C73" i="4"/>
  <c r="C74" i="4"/>
  <c r="C75" i="4"/>
  <c r="C76" i="4"/>
  <c r="C77" i="4"/>
  <c r="C78" i="4"/>
  <c r="C80" i="4"/>
  <c r="C81" i="4"/>
  <c r="C82" i="4"/>
  <c r="C83" i="4"/>
  <c r="C84" i="4"/>
  <c r="C85" i="4"/>
  <c r="C86" i="4"/>
  <c r="C87" i="4"/>
  <c r="C88" i="4"/>
  <c r="C90" i="4"/>
  <c r="C91" i="4"/>
  <c r="C92" i="4"/>
  <c r="C93" i="4"/>
  <c r="C94" i="4"/>
  <c r="C95" i="4"/>
  <c r="C96" i="4"/>
  <c r="C97" i="4"/>
  <c r="C98" i="4"/>
  <c r="C99" i="4"/>
  <c r="C100" i="4"/>
  <c r="C101" i="4"/>
  <c r="C105" i="4"/>
  <c r="C106" i="4"/>
  <c r="C107" i="4"/>
  <c r="C108" i="4"/>
  <c r="C109" i="4"/>
  <c r="C110" i="4"/>
  <c r="C111" i="4"/>
  <c r="C112" i="4"/>
  <c r="C113" i="4"/>
  <c r="C114" i="4"/>
  <c r="C115" i="4"/>
  <c r="C116" i="4"/>
  <c r="C117" i="4"/>
  <c r="C118" i="4"/>
  <c r="C119" i="4"/>
  <c r="C120" i="4"/>
  <c r="C121" i="4"/>
  <c r="C122" i="4"/>
  <c r="C123" i="4"/>
  <c r="C124" i="4"/>
  <c r="C125" i="4"/>
  <c r="C41" i="4" l="1"/>
  <c r="C79" i="4"/>
  <c r="C19" i="4" l="1"/>
  <c r="D11" i="10" l="1"/>
  <c r="M11" i="10" s="1"/>
  <c r="C10" i="10"/>
  <c r="E9" i="4" l="1"/>
  <c r="D9" i="4" l="1"/>
  <c r="D12" i="10" l="1"/>
  <c r="D13" i="10"/>
  <c r="D14" i="10"/>
  <c r="M14" i="10" s="1"/>
  <c r="D15" i="10"/>
  <c r="D16" i="10"/>
  <c r="D17" i="10"/>
  <c r="D18" i="10"/>
  <c r="D19" i="10"/>
  <c r="D20" i="10"/>
  <c r="C11" i="11" l="1"/>
  <c r="C12" i="11"/>
  <c r="C13" i="11"/>
  <c r="C14" i="11"/>
  <c r="C15" i="11"/>
  <c r="C16" i="11"/>
  <c r="C17" i="11"/>
  <c r="C18" i="11"/>
  <c r="C19" i="11"/>
  <c r="C10" i="11"/>
  <c r="D9" i="11"/>
  <c r="F9" i="11"/>
  <c r="M12" i="10"/>
  <c r="M13" i="10"/>
  <c r="M16" i="10"/>
  <c r="M17" i="10"/>
  <c r="M18" i="10"/>
  <c r="M19" i="10"/>
  <c r="M20" i="10"/>
  <c r="E9" i="11" l="1"/>
  <c r="C9" i="11"/>
  <c r="M15" i="10"/>
  <c r="E10" i="10"/>
  <c r="G10" i="10"/>
  <c r="D8" i="5" s="1"/>
  <c r="H10" i="10"/>
  <c r="L10" i="10"/>
  <c r="D41" i="5"/>
  <c r="D9" i="5" s="1"/>
  <c r="D39" i="5"/>
  <c r="E40" i="5" s="1"/>
  <c r="M10" i="10" l="1"/>
  <c r="D10" i="10"/>
  <c r="E33" i="4" l="1"/>
  <c r="D33" i="4"/>
  <c r="C34" i="4"/>
  <c r="C29" i="4"/>
  <c r="C23" i="4"/>
  <c r="C24" i="4"/>
  <c r="C25" i="4"/>
  <c r="C26" i="4"/>
  <c r="C27" i="4"/>
  <c r="C28" i="4"/>
  <c r="C11" i="4"/>
  <c r="C12" i="4"/>
  <c r="C14" i="4"/>
  <c r="C15" i="4"/>
  <c r="C17" i="4"/>
  <c r="C18" i="4"/>
  <c r="C20" i="4"/>
  <c r="C21" i="4"/>
  <c r="C10" i="4" l="1"/>
  <c r="C9" i="4"/>
  <c r="D7" i="5"/>
  <c r="C33" i="4"/>
  <c r="C37" i="4" l="1"/>
  <c r="D36" i="4" l="1"/>
  <c r="D32" i="4" s="1"/>
  <c r="D8" i="4" s="1"/>
  <c r="F9" i="5" l="1"/>
  <c r="G9" i="5" s="1"/>
  <c r="E36" i="4"/>
  <c r="E32" i="4" s="1"/>
  <c r="E8" i="4" s="1"/>
  <c r="C36" i="4" l="1"/>
  <c r="C32" i="4" l="1"/>
  <c r="C8" i="4"/>
  <c r="D27" i="2"/>
  <c r="D25" i="2" s="1"/>
  <c r="D33" i="2" s="1"/>
  <c r="D13" i="2"/>
  <c r="D10" i="2" s="1"/>
  <c r="D8" i="1"/>
  <c r="D32" i="2" l="1"/>
  <c r="D19" i="1"/>
  <c r="D37" i="1"/>
  <c r="D30" i="1"/>
  <c r="D7" i="1"/>
  <c r="D18" i="1" l="1"/>
  <c r="F18" i="1" s="1"/>
  <c r="F18" i="2"/>
  <c r="F17" i="2"/>
</calcChain>
</file>

<file path=xl/sharedStrings.xml><?xml version="1.0" encoding="utf-8"?>
<sst xmlns="http://schemas.openxmlformats.org/spreadsheetml/2006/main" count="3410" uniqueCount="974">
  <si>
    <t>Biểu số 46/CK-NSNN</t>
  </si>
  <si>
    <t>Đơn vị: Triệu đồng</t>
  </si>
  <si>
    <t>STT</t>
  </si>
  <si>
    <t>NỘI DUNG</t>
  </si>
  <si>
    <t>DỰ TOÁN</t>
  </si>
  <si>
    <t>A</t>
  </si>
  <si>
    <t>TỔNG NGUỒN THU NSĐP</t>
  </si>
  <si>
    <t>I</t>
  </si>
  <si>
    <t>Thu NSĐP được hưởng theo phân cấp</t>
  </si>
  <si>
    <t>Thu NSĐP được hưởng 100%</t>
  </si>
  <si>
    <t xml:space="preserve">Thu NSĐP hưởng từ các khoản thu phân chia </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</si>
  <si>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</si>
  <si>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</si>
  <si>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</si>
  <si>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</si>
  <si>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</si>
  <si>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</si>
  <si>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</si>
  <si>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</si>
  <si>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</si>
  <si>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</si>
  <si>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B</t>
  </si>
  <si>
    <t>TỔNG CHI NSĐP</t>
  </si>
  <si>
    <t>Tổng chi cân đối NSĐP</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</si>
  <si>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</si>
  <si>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</si>
  <si>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</si>
  <si>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</si>
  <si>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</si>
  <si>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</si>
  <si>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</si>
  <si>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</si>
  <si>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</si>
  <si>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t>
  </si>
  <si>
    <t>D</t>
  </si>
  <si>
    <t xml:space="preserve">Từ nguồn vay để trả nợ gốc </t>
  </si>
  <si>
    <t>2 </t>
  </si>
  <si>
    <t>Từ nguồn bội thu, tăng thu, tiết kiệm chi, kết dư ngân sách cấp tỉnh</t>
  </si>
  <si>
    <t>TỔNG MỨC VAY CỦA NSĐP</t>
  </si>
  <si>
    <t>Vay để bù đắp bội chi</t>
  </si>
  <si>
    <t>UBND TỈNH KON TUM</t>
  </si>
  <si>
    <t>Biểu số 47/CK-NSNN</t>
  </si>
  <si>
    <t xml:space="preserve">DỰ TOÁN </t>
  </si>
  <si>
    <t>NGÂN SÁCH CẤP TỈNH</t>
  </si>
  <si>
    <t>Nguồn thu ngân sách</t>
  </si>
  <si>
    <t>Thu ngân sách được hưởng theo phân cấp</t>
  </si>
  <si>
    <t>-</t>
  </si>
  <si>
    <t>Chi ngân sách</t>
  </si>
  <si>
    <t>Chi thuộc nhiệm vụ của ngân sách cấp tỉnh</t>
  </si>
  <si>
    <t>Chi bổ sung cho ngân sách huyện</t>
  </si>
  <si>
    <t> -</t>
  </si>
  <si>
    <t>Chi bổ sung cân đối</t>
  </si>
  <si>
    <t>Chi bổ sung có mục tiêu</t>
  </si>
  <si>
    <t>Chi chuyển nguồn sang năm sau</t>
  </si>
  <si>
    <t>NGÂN SÁCH HUYỆN (BAO GỒM NGÂN SÁCH CẤP HUYỆN VÀ NGÂN SÁCH XÃ)</t>
  </si>
  <si>
    <t>Thu ngân sách huyện được hưởng theo phân cấp</t>
  </si>
  <si>
    <t>Thu bổ sung từ ngân sách cấp tỉnh</t>
  </si>
  <si>
    <t>- </t>
  </si>
  <si>
    <t>Chi thuộc nhiệm vụ của ngân sách cấp huyện</t>
  </si>
  <si>
    <t>Chi bổ sung cho ngân sách xã</t>
  </si>
  <si>
    <t>Biểu số 48/CK-NSNN</t>
  </si>
  <si>
    <t>TỔNG THU NSNN</t>
  </si>
  <si>
    <t>THU NSĐP</t>
  </si>
  <si>
    <t>TỔNG THU NGÂN SÁCH NHÀ NƯỚC</t>
  </si>
  <si>
    <t>Thu nội địa</t>
  </si>
  <si>
    <t xml:space="preserve">Thu từ khu vực DNNN do Trung ương quản lý </t>
  </si>
  <si>
    <t xml:space="preserve">Thu từ khu vực DNNN do địa phương quản lý </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</si>
  <si>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</si>
  <si>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</si>
  <si>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</si>
  <si>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</si>
  <si>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</si>
  <si>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</si>
  <si>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Phí và lệ phí trung ương</t>
  </si>
  <si>
    <t>Phí và lệ phí địa phương</t>
  </si>
  <si>
    <t>Thuế sử dụng đất nông nghiệp</t>
  </si>
  <si>
    <t>Thuế sử dụng đất phi nông nghiệp</t>
  </si>
  <si>
    <t>Thu tiền sử dụng đất</t>
  </si>
  <si>
    <t xml:space="preserve">Thu từ hoạt động xổ số kiến thiết </t>
  </si>
  <si>
    <t>Thu khác ngân sách</t>
  </si>
  <si>
    <t>Thu từ hoạt động xuất, nhập khẩu</t>
  </si>
  <si>
    <t>Thuế giá trị gia tăng thu từ hàng hóa nhập khẩu</t>
  </si>
  <si>
    <t>Thuế xuất khẩu</t>
  </si>
  <si>
    <t>Thuế nhập khẩu</t>
  </si>
  <si>
    <t>Thu viện trợ</t>
  </si>
  <si>
    <t>Biểu số 49/CK-NSNN</t>
  </si>
  <si>
    <t>NSĐP</t>
  </si>
  <si>
    <t>CHIA RA</t>
  </si>
  <si>
    <t>TỔNG CHI NGÂN SÁCH ĐỊA PHƯƠNG</t>
  </si>
  <si>
    <t>CHI CÂN ĐỐI NGÂN SÁCH ĐỊA PHƯƠNG</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</si>
  <si>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</si>
  <si>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</si>
  <si>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</si>
  <si>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</si>
  <si>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</si>
  <si>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</si>
  <si>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</si>
  <si>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</si>
  <si>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</si>
  <si>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</si>
  <si>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</si>
  <si>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</si>
  <si>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CHI CHUYỂN NGUỒN SANG NĂM SAU</t>
  </si>
  <si>
    <t>Biểu số 50/CK-NSNN</t>
  </si>
  <si>
    <t xml:space="preserve">CHI BỔ SUNG CÂN ĐỐI CHO NGÂN SÁCH HUYỆN </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</si>
  <si>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</si>
  <si>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</si>
  <si>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</si>
  <si>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</si>
  <si>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</si>
  <si>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</si>
  <si>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</si>
  <si>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</si>
  <si>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</si>
  <si>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</si>
  <si>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</si>
  <si>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</si>
  <si>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</si>
  <si>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</si>
  <si>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</si>
  <si>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</si>
  <si>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</si>
  <si>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</si>
  <si>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</si>
  <si>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Biểu số 51/CK-NSNN</t>
  </si>
  <si>
    <t>TỔNG SỐ</t>
  </si>
  <si>
    <t>VII</t>
  </si>
  <si>
    <t>Biểu số 52/CK-NSNN</t>
  </si>
  <si>
    <t>Biểu số 53/CK-NSNN</t>
  </si>
  <si>
    <t>Biểu số 54/CK-NSNN</t>
  </si>
  <si>
    <t>Đơn vị: %</t>
  </si>
  <si>
    <t>Stt</t>
  </si>
  <si>
    <t>Tên đơn vị</t>
  </si>
  <si>
    <t>Thuế giá trị gia tăng</t>
  </si>
  <si>
    <t>Thuế thu nhập doanh nghiệp</t>
  </si>
  <si>
    <t>Biểu số 55/CK-NSNN</t>
  </si>
  <si>
    <t>Số bổ sung cân đối từ ngân sách cấp tỉnh</t>
  </si>
  <si>
    <t>Tổng chi cân đối ngân sách huyện</t>
  </si>
  <si>
    <t>Tổng số</t>
  </si>
  <si>
    <t xml:space="preserve">Chia ra </t>
  </si>
  <si>
    <t>Thu ngân sách huyện hưởng 100%</t>
  </si>
  <si>
    <t>Thu ngân sách huyện hưởng từ các khoản thu phân chia (theo phân cấp HĐND cấp tỉnh)</t>
  </si>
  <si>
    <t>Biểu số 56/CK-NSNN</t>
  </si>
  <si>
    <t>Bổ sung vốn sự nghiệp để thực hiện các chế độ, chính sách, nhiệm vụ</t>
  </si>
  <si>
    <t>Bổ sung thực hiện các chương trình mục tiêu quốc gia</t>
  </si>
  <si>
    <t>Biểu số 57/CK-NSNN</t>
  </si>
  <si>
    <t>Trong đó</t>
  </si>
  <si>
    <t>Đầu tư phát triển</t>
  </si>
  <si>
    <t>Kinh phí sự nghiệp</t>
  </si>
  <si>
    <t>Vốn trong nước</t>
  </si>
  <si>
    <t>Vốn ngoài nước</t>
  </si>
  <si>
    <t>1=2+3</t>
  </si>
  <si>
    <t>2=5+12</t>
  </si>
  <si>
    <t>3=8+15</t>
  </si>
  <si>
    <t>4=5+8</t>
  </si>
  <si>
    <t>5=6+7</t>
  </si>
  <si>
    <t>8=9+10</t>
  </si>
  <si>
    <t>11=12+15</t>
  </si>
  <si>
    <t>12=13+14</t>
  </si>
  <si>
    <t>15=16+17</t>
  </si>
  <si>
    <t>Biểu số 58/CK-NSNN</t>
  </si>
  <si>
    <t>Năng lực thiết kế</t>
  </si>
  <si>
    <t>Tổng mức đầu tư được duyệt</t>
  </si>
  <si>
    <t>Tổng số (tất cả các nguồn vốn)</t>
  </si>
  <si>
    <t>Chia theo nguồn vốn</t>
  </si>
  <si>
    <t>Ngân sách trung ương</t>
  </si>
  <si>
    <t>a</t>
  </si>
  <si>
    <t>b</t>
  </si>
  <si>
    <t>Chương trình MTQG NTM</t>
  </si>
  <si>
    <t>Chương trình MTQG Giảm nghèo bền vững</t>
  </si>
  <si>
    <t>Phòng Đầu tư phối hợp</t>
  </si>
  <si>
    <t>II.1</t>
  </si>
  <si>
    <t>II.2</t>
  </si>
  <si>
    <t>Bổ sung mục tiêu vốn sự nghiệp</t>
  </si>
  <si>
    <t>Sở Tư pháp</t>
  </si>
  <si>
    <t>Khối huyện, TP</t>
  </si>
  <si>
    <t>Khối tỉnh</t>
  </si>
  <si>
    <t>Sở Giáo dục và Đào tạo</t>
  </si>
  <si>
    <t>Trường Cao đẳng Cộng đồng Kon Tum</t>
  </si>
  <si>
    <t>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t>
  </si>
  <si>
    <t>Chính sách nội trú đối với học sinh, sinh viên học cao đẳng, trung cấp (Trường Cao đẳng Cộng đồng tỉnh Kon Tum)</t>
  </si>
  <si>
    <t xml:space="preserve">Hỗ trợ kinh phí đào tạo cán bộ quân sự cấp xã </t>
  </si>
  <si>
    <t>Bộ Chỉ huy Quân sự tỉnh</t>
  </si>
  <si>
    <t>Tập trung tại tỉnh</t>
  </si>
  <si>
    <t xml:space="preserve"> Hỗ trợ kinh phí mua thẻ BHYT người nghèo, người sống ở vùng kinh tế xã hội ĐBKK, người dân tộc thiểu số sống ở vùng KT-XH khó khăn</t>
  </si>
  <si>
    <t xml:space="preserve">Cấp KP trực tiếp vể Bảo hiểm Xã hội tỉnh </t>
  </si>
  <si>
    <t>Hỗ trợ kinh phí mua thẻ BHYT cho trẻ em dưới 6 tuổi</t>
  </si>
  <si>
    <t>Hỗ trợ kinh phí mua thẻ BHYT cho các đối tượng (cựu chiến binh, thanh niên xung phong, bảo trợ xã hội, học sinh, sinh viên, hộ cận nghèo, hộ nông lâm ngư nghiệp có mức sống trung bình, người hiến bộ phận cơ thể người)</t>
  </si>
  <si>
    <t>Hỗ trợ kinh phí mua thẻ BHYT cho các đối tượng bảo trợ xã hội</t>
  </si>
  <si>
    <t xml:space="preserve">Hỗ trợ kinh phí mua thẻ BHYT cho các đối tượng học sinh, sinh viên (Cấp KP trực tiếp vể Bảo hiểm Xã hội tỉnh) </t>
  </si>
  <si>
    <t>Hỗ trợ thực hiện chính sách đối với đối tượng bảo trợ xã hội theo NĐ 136</t>
  </si>
  <si>
    <t>Sở Lao động TB và XH</t>
  </si>
  <si>
    <t>Khối huyện</t>
  </si>
  <si>
    <t>Hỗ trợ chính sách đối với người có uy tín trong đồng bào dân tộc thiểu số</t>
  </si>
  <si>
    <t>Ban Dân tộc</t>
  </si>
  <si>
    <t>Công ty TNHH MTV Lâm nghiệp ĐăkGLei</t>
  </si>
  <si>
    <t>Công ty TNHH MTV Lâm nghiệp Kon Rẫy</t>
  </si>
  <si>
    <t>Công ty TNHH MTV Lâm nghiệp Sa Thầy</t>
  </si>
  <si>
    <t>Công ty TNHH MTV Lâm nghiệp Ngọc Hồi</t>
  </si>
  <si>
    <t>Công ty TNHH MTV Lâm nghiệp Đăk Tô</t>
  </si>
  <si>
    <t>Công ty TNHH MTV Lâm nghiệp Ia Hdrai</t>
  </si>
  <si>
    <t>Bổ sung kinh phí thực hiện nhiệm vụ đảm bảo trật tự an toàn giao thông</t>
  </si>
  <si>
    <t>Công an tỉnh</t>
  </si>
  <si>
    <t>Ban an toàn giao thông tỉnh</t>
  </si>
  <si>
    <t>Thanh tra giao thông</t>
  </si>
  <si>
    <t>Sở Giáo dục và Đào tạo tỉnh</t>
  </si>
  <si>
    <t>Sở Văn hóa Thể thao và DL</t>
  </si>
  <si>
    <t>UB mặt trận tổ chốc VN tỉnh</t>
  </si>
  <si>
    <t>Báo Kon Tum</t>
  </si>
  <si>
    <t>Tỉnh đoàn thanh niên</t>
  </si>
  <si>
    <t>Đài phát thanh Truyền hình</t>
  </si>
  <si>
    <t>Sở Thông tin Truyền thông</t>
  </si>
  <si>
    <t>BQL rừng phòng hộ Thạch Nham</t>
  </si>
  <si>
    <t>BQL khu bảo tồn thiên nhiên Ngọc Linh</t>
  </si>
  <si>
    <t>BQL vườn quốc gia Chư Mom Ray</t>
  </si>
  <si>
    <t>2.1</t>
  </si>
  <si>
    <t>2.2</t>
  </si>
  <si>
    <t>2.3</t>
  </si>
  <si>
    <t>c</t>
  </si>
  <si>
    <t>d</t>
  </si>
  <si>
    <t>Chi thường xuyên khác</t>
  </si>
  <si>
    <t>Thành phố Kon Tum</t>
  </si>
  <si>
    <t>Huyện Đăk Tô</t>
  </si>
  <si>
    <t xml:space="preserve">Huyện Ngọc Hồi </t>
  </si>
  <si>
    <t>Huyện Đăk Hà</t>
  </si>
  <si>
    <t>Huyện Đăk Glei</t>
  </si>
  <si>
    <t>Huyện Sa Thầy</t>
  </si>
  <si>
    <t>Huyện Ia H'Drai</t>
  </si>
  <si>
    <t>Huyện Kon Rẫy</t>
  </si>
  <si>
    <t>Huyện Kon Plong</t>
  </si>
  <si>
    <t>Huyện Tu Mơ Rông</t>
  </si>
  <si>
    <t>Số bổ sung thực hiện tiền lương</t>
  </si>
  <si>
    <t>Ngân sách Trung ương</t>
  </si>
  <si>
    <t>Ngân sách tỉnh</t>
  </si>
  <si>
    <t>Tổng cộng</t>
  </si>
  <si>
    <t>Phần B theo em của ngân sách cấp huyện trình HĐND huyện phân bổ nên dấu lại</t>
  </si>
  <si>
    <t>Thuế tài nguyên</t>
  </si>
  <si>
    <t>+</t>
  </si>
  <si>
    <t>Thuế tài nguyên nước</t>
  </si>
  <si>
    <t>Thuế tài nguyên khác</t>
  </si>
  <si>
    <t>3.1</t>
  </si>
  <si>
    <t>3.2</t>
  </si>
  <si>
    <t>4.1</t>
  </si>
  <si>
    <t>4.2</t>
  </si>
  <si>
    <t>4.3</t>
  </si>
  <si>
    <t>Thuế tài nguyên rừng</t>
  </si>
  <si>
    <t>4.4</t>
  </si>
  <si>
    <t>Thuế TTĐB hàng nội địa</t>
  </si>
  <si>
    <t>8.1</t>
  </si>
  <si>
    <t>8.2</t>
  </si>
  <si>
    <t>Lệ phí môn bài</t>
  </si>
  <si>
    <t>Phí, lệ phí khác</t>
  </si>
  <si>
    <t>Thuế Tài nguyên nước khu vực NQD</t>
  </si>
  <si>
    <t xml:space="preserve">Thuế tài nguyên khác </t>
  </si>
  <si>
    <t>Lệ phí trước bạ nhà đất</t>
  </si>
  <si>
    <t>Lệ phí trước bạ tài sản</t>
  </si>
  <si>
    <t>Thu từ việc bán tài sản nhà nước, kể cả thu tiền sử dụng đất gắn với tài sản trên đất do các cơ quan, tổ chức thuộc huyện, thị xã, thành phố quản lý</t>
  </si>
  <si>
    <t>Viện trợ không hoàn lại của các tổ chức, cá nhân ở nước ngoài được cấp thẩm quyền giao UBND huyện, thị xã, thành phố</t>
  </si>
  <si>
    <t>Phí thu từ các hoạt động dịch vụ do cơ quan nhà nước thuộc huyện, thị xã, thành phố quản lý, thu</t>
  </si>
  <si>
    <t>Phí bảo vệ môi trường khai thác khoáng sản</t>
  </si>
  <si>
    <t>Lệ phí do cơ quan, đơn vị thuộc huyện, thị xã, thành phố quản lý, thu (không bao gồm lệ phí môn bài)</t>
  </si>
  <si>
    <t>Thu cấp quyền khai thác khoáng sản (đối với giấy phép do địa phương phát sinh trên địa bàn huyện, thị xã, thành phố)</t>
  </si>
  <si>
    <t>Tiền phạt vi phạm hành chính</t>
  </si>
  <si>
    <t>Thu từ tài sản được xác lập quyền sở hữu của nhà nước do các cơ quan, đơn vị cấp huyện quản lý, thu</t>
  </si>
  <si>
    <t>Thu huy động đóng góp từ các  cơ quan, đơn vị cấp huyện quản lý, thu</t>
  </si>
  <si>
    <t>Thu kết dư ngân sách cấp huyện</t>
  </si>
  <si>
    <t>Các khoản thu khác của theo quy định của pháp luật</t>
  </si>
  <si>
    <t>Thuế GTGT và TNDN thu từ khu vực DNNN và DN có vốn ĐTNN</t>
  </si>
  <si>
    <t>Thuế GTGT và TNDN thu từ công thương nghiệp và dịch vụ NQD</t>
  </si>
  <si>
    <t>Thuế tiêu thu đặc biệt (trừ thuế TTĐB thu từ hàng hóa XNK)</t>
  </si>
  <si>
    <t>Thu bổ sung từ ngân sách tỉnh</t>
  </si>
  <si>
    <t>Thu chuyển nguồn ngân sách cấp huyện</t>
  </si>
  <si>
    <t>UBND TỈNH KONTUM</t>
  </si>
  <si>
    <t xml:space="preserve">                            TỶ LỆ PHẦN TRĂM (%) PHÂN CHIA CÁC KHOẢN THU </t>
  </si>
  <si>
    <t>Nội dung</t>
  </si>
  <si>
    <t>Thuế sử dụng đất NN</t>
  </si>
  <si>
    <t>Thuế SD đất phi nông nghiệp</t>
  </si>
  <si>
    <t>Phí trước bạ nhà đất</t>
  </si>
  <si>
    <t>Viện trợ không hoàn lại của các tổ chức, cá nhân ở nước ngoài được cấp thẩm quyền giao UBND cấp xã</t>
  </si>
  <si>
    <t>Phí thu từ các hoạt động dịch vụ do cơ quan nhà nước thuộc  xã quản lý, thu</t>
  </si>
  <si>
    <t>Lệ phí do thuộc xã quản lý, thu (không bao gồm lệ phí môn bài)</t>
  </si>
  <si>
    <t>Tiền thu phạt vi phạm hành chính</t>
  </si>
  <si>
    <t>Thu từ quỹ đất công ích và thu hoa lợi công sản khác</t>
  </si>
  <si>
    <t>Thu huy động đóng góp từ các  cơ quan, đơn vị cấp xã quản lý, thu</t>
  </si>
  <si>
    <t>Thu kết dư ngân sách cấp xã</t>
  </si>
  <si>
    <t>Các khoản thu khác của ngân sách xã theo quy định của pháp luật</t>
  </si>
  <si>
    <t>Thu bổ sung từ ngân sách cấp trên</t>
  </si>
  <si>
    <t>Thu chuyển nguồn ngân sách cấp xã</t>
  </si>
  <si>
    <t>Trên địa bàn các phường, thị trấn, xã chưa đạt chuẩn nông thôn mới</t>
  </si>
  <si>
    <t xml:space="preserve"> Trên địa bàn các phường, thị trấn, xã đã đạt chuẩn nông thôn mới</t>
  </si>
  <si>
    <t>NS xã, phường, thị trấn</t>
  </si>
  <si>
    <t>Biểu số 54a/CK-NSNN</t>
  </si>
  <si>
    <t>Phòng Đầu tư phối hợp (Xong) chưa có chi tiết các khoản còn lại</t>
  </si>
  <si>
    <t>1</t>
  </si>
  <si>
    <t>2</t>
  </si>
  <si>
    <t>3</t>
  </si>
  <si>
    <t xml:space="preserve"> -</t>
  </si>
  <si>
    <t>4</t>
  </si>
  <si>
    <t>5</t>
  </si>
  <si>
    <t>7.1</t>
  </si>
  <si>
    <t>7.2</t>
  </si>
  <si>
    <t>đ</t>
  </si>
  <si>
    <t>CHI NGÂN SÁCH TỈNH THEO LĨNH VỰC</t>
  </si>
  <si>
    <t>Chương trình mục tiêu quốc gia giảm nghèo bền vững</t>
  </si>
  <si>
    <t>Chương trình mục tiêu quốc gia xây dựng nông thôn mới</t>
  </si>
  <si>
    <t>Huyện Ngọc Hồi</t>
  </si>
  <si>
    <t>Văn phòng Điều phối NTM tỉnh</t>
  </si>
  <si>
    <t>Hội Nông dân tỉnh</t>
  </si>
  <si>
    <t>Hội Liên hiệp Phụ nữ tỉnh</t>
  </si>
  <si>
    <t>Ủy ban Mặt trận Tổ quốc Việt Nam tỉnh</t>
  </si>
  <si>
    <t>Liên minh Hợp tác xã tỉnh</t>
  </si>
  <si>
    <t>NGÂN SÁCH CẤP HUYỆN</t>
  </si>
  <si>
    <t>TT</t>
  </si>
  <si>
    <t>Nguồn vốn/ Danh mục dự án</t>
  </si>
  <si>
    <t>Chi Giáo dục - Đào tạo và Dạy nghề</t>
  </si>
  <si>
    <t>Chi Khoa học và Công nghệ</t>
  </si>
  <si>
    <t>Chi Y tế, dân số và gia đình</t>
  </si>
  <si>
    <t>Chi Văn hóa thông tin</t>
  </si>
  <si>
    <t>Chi Phát thanh, Truyền hình, Thông tấn</t>
  </si>
  <si>
    <t>Chi Thể dục thể thao</t>
  </si>
  <si>
    <t>Chi hoạt động của cơ quan quản lý ĐP, Đảng, đoàn thể</t>
  </si>
  <si>
    <t>Chi giao thông</t>
  </si>
  <si>
    <t>Khác</t>
  </si>
  <si>
    <t>Kon Tum</t>
  </si>
  <si>
    <t>2018-</t>
  </si>
  <si>
    <t>Bệnh viện đa khoa tỉnh</t>
  </si>
  <si>
    <t>Bộ chỉ huy quân sự tỉnh</t>
  </si>
  <si>
    <t>Đăk Tô</t>
  </si>
  <si>
    <t>2017-</t>
  </si>
  <si>
    <t>Ngọc Hồi</t>
  </si>
  <si>
    <t>Đầu tư cơ sở hạ tầng Khu nông nghiệp ứng dụng công nghệ cao Măng Đen</t>
  </si>
  <si>
    <t>770-11/8/2017</t>
  </si>
  <si>
    <t>Toàn tỉnh</t>
  </si>
  <si>
    <t>Đăk Hà</t>
  </si>
  <si>
    <t>Các chủ đầu tư</t>
  </si>
  <si>
    <t>Chi phí quản lý đất đai</t>
  </si>
  <si>
    <t>Ia H'Drai</t>
  </si>
  <si>
    <t>Hiện đại hóa trang thiết bị Trung tâm sản xuất chương trình phát thanh, truyền hình và hệ thống tổng khống chế</t>
  </si>
  <si>
    <t>980-28/9/2017</t>
  </si>
  <si>
    <t>Đăk Glei</t>
  </si>
  <si>
    <t>2016-</t>
  </si>
  <si>
    <t>Sở Kế hoạch và Đầu tư</t>
  </si>
  <si>
    <t>669-14/7/2017</t>
  </si>
  <si>
    <t>Sở Nông nghiệp và PTNT</t>
  </si>
  <si>
    <t>2016-2020</t>
  </si>
  <si>
    <t>Sở Y tế</t>
  </si>
  <si>
    <t>2017-2020</t>
  </si>
  <si>
    <t>UBND thành phố Kon Tum</t>
  </si>
  <si>
    <t>UBND huyện Ia H'Drai</t>
  </si>
  <si>
    <t>UBND huyện Kon Plong</t>
  </si>
  <si>
    <t>UBND huyện Sa Thầy</t>
  </si>
  <si>
    <t>UBND huyện Tu Mơ Rông</t>
  </si>
  <si>
    <t>UBND huyện Đăk Glei</t>
  </si>
  <si>
    <t>Đvt: triệu đồng</t>
  </si>
  <si>
    <t>Đơn vị</t>
  </si>
  <si>
    <t>Chi giáo dục-đào tạo và dạy nghề</t>
  </si>
  <si>
    <t>Chi KHCN</t>
  </si>
  <si>
    <t>Chi sự nghiệp y tế</t>
  </si>
  <si>
    <t>Chi PTTH</t>
  </si>
  <si>
    <t>Chi NLN, thủy lợi</t>
  </si>
  <si>
    <t xml:space="preserve">hµnh </t>
  </si>
  <si>
    <t>chÝnh</t>
  </si>
  <si>
    <t>Chi cân đối ngân sách cấp tỉnh</t>
  </si>
  <si>
    <t>A1</t>
  </si>
  <si>
    <t>Các cơ quan, tổ chức</t>
  </si>
  <si>
    <t>A2</t>
  </si>
  <si>
    <t>Sở NN và PT nông thôn</t>
  </si>
  <si>
    <t>Chi quản lý hành chính</t>
  </si>
  <si>
    <t>Sở GTVT và các đơn vị trực thuộc</t>
  </si>
  <si>
    <t>Sở Xây dựng và các đơn vị trực thuộc</t>
  </si>
  <si>
    <t>Sở Tài  nguyên MT và các ĐV trực thuộc</t>
  </si>
  <si>
    <t>Sở Công Thương và các ĐV trực thuộc</t>
  </si>
  <si>
    <t>6</t>
  </si>
  <si>
    <t>Chi  giáo dục - Đào tạo ngành Giáo dục</t>
  </si>
  <si>
    <t xml:space="preserve"> Sở Giáo dục đào tạo</t>
  </si>
  <si>
    <t>7</t>
  </si>
  <si>
    <t>7.3</t>
  </si>
  <si>
    <t>7.4</t>
  </si>
  <si>
    <t>7.5</t>
  </si>
  <si>
    <t>8</t>
  </si>
  <si>
    <t xml:space="preserve"> Văn hoá Thể thao và Du lịch</t>
  </si>
  <si>
    <t>9</t>
  </si>
  <si>
    <t>Sở LĐ TB-XH và các đơn vị trực thuộc</t>
  </si>
  <si>
    <t>10</t>
  </si>
  <si>
    <t>Sở Tư pháp và các đơn vị trực thuộc</t>
  </si>
  <si>
    <t>11</t>
  </si>
  <si>
    <t>VP Tỉnh Uỷ và các đơn vị trực thuộc Tỉnh Uỷ</t>
  </si>
  <si>
    <t>12</t>
  </si>
  <si>
    <t>Sở Kh. học và CN và các ĐV trực thuộc</t>
  </si>
  <si>
    <t>13</t>
  </si>
  <si>
    <t>Tỉnh đoàn và các đơn vị trực thuộc</t>
  </si>
  <si>
    <t>14</t>
  </si>
  <si>
    <t>Sở Thông tin và truyền thông</t>
  </si>
  <si>
    <t>15</t>
  </si>
  <si>
    <t xml:space="preserve">Ban QL Khu Kinh tế  </t>
  </si>
  <si>
    <t>Sở Nội vụ</t>
  </si>
  <si>
    <t>Vườn quốc gia Chư Mo Ray</t>
  </si>
  <si>
    <t>Trường Chính trị</t>
  </si>
  <si>
    <t>Ban bảo vệ sức khoẻ cán bộ</t>
  </si>
  <si>
    <t>Sở Ngọai vụ</t>
  </si>
  <si>
    <t>Thanh tra nhà nước</t>
  </si>
  <si>
    <t>VP Đoàn ĐBQH và  HĐND tỉnh</t>
  </si>
  <si>
    <t>Hỗ trợ hoạt động Đoàn đại biểu quốc hội</t>
  </si>
  <si>
    <t>Sở Kế hoạch  và Đầu tư</t>
  </si>
  <si>
    <t>Sở Tài chính</t>
  </si>
  <si>
    <t>VP Uỷ ban nhân dân tỉnh</t>
  </si>
  <si>
    <t>Hội Cựu chiến binh</t>
  </si>
  <si>
    <t>Hội Nông dân</t>
  </si>
  <si>
    <t>Uỷ ban mặt trận tổ quốc</t>
  </si>
  <si>
    <t>Hội liên hiệp phụ nữ tỉnh</t>
  </si>
  <si>
    <t>Hỗ trợ kinh phí người cao tuổi</t>
  </si>
  <si>
    <t>Hội khuyến học</t>
  </si>
  <si>
    <t>Ban liên lạc tù chính trị</t>
  </si>
  <si>
    <t>Hội nhà báo</t>
  </si>
  <si>
    <t>Hội Cựu Thanh niên xung phong</t>
  </si>
  <si>
    <t>Hội Văn học Nghệ thuật</t>
  </si>
  <si>
    <t>Hội HN Việt Nam -Lào, Việt nam - CamPuchia</t>
  </si>
  <si>
    <t>Hội liên lạc người Việt Nam ở nước ngoài</t>
  </si>
  <si>
    <t>Hội Luật gia</t>
  </si>
  <si>
    <t xml:space="preserve">Hội chữ thập đỏ </t>
  </si>
  <si>
    <t>Liên minh các Hợp tác xã</t>
  </si>
  <si>
    <t>Các Hội đặc thù khác</t>
  </si>
  <si>
    <t>Đoàn Luật sư</t>
  </si>
  <si>
    <t>KP hoạt động Ban chỉ đạo thi hành án dân sự tỉnh</t>
  </si>
  <si>
    <t>Hỗ trợ đơn vị Trung ương kết nghĩa xây dựng xã theo NQ 04-TU</t>
  </si>
  <si>
    <t>Kho bạc nhà nước tỉnh</t>
  </si>
  <si>
    <t>Cục thi hành án dân sự</t>
  </si>
  <si>
    <t>Ngân hàng nhà nước tỉnh</t>
  </si>
  <si>
    <t>Tòa án nhân dân tỉnh</t>
  </si>
  <si>
    <t>Viện Kiểm sát nhân dân tỉnh</t>
  </si>
  <si>
    <t>Bưu điện tỉnh</t>
  </si>
  <si>
    <t>Viễn thông tinh</t>
  </si>
  <si>
    <t>Ngân hàng chĩnh sánh XH tỉnh</t>
  </si>
  <si>
    <t>Cục Thống kê tỉnh</t>
  </si>
  <si>
    <t>Cục Thuế tỉnh</t>
  </si>
  <si>
    <t>Bảo hiểm xã hội tỉnh</t>
  </si>
  <si>
    <t>Liên đoàn lao động tỉnh</t>
  </si>
  <si>
    <t>Kinh phí trực phục vụ Tết Nguyên đán 2017</t>
  </si>
  <si>
    <t>Công ty TNHH MTV Môi trường đô thị</t>
  </si>
  <si>
    <t>Công ty điện lực Kon Tum</t>
  </si>
  <si>
    <t>Chi khác ngân sách</t>
  </si>
  <si>
    <t>Hoạt động đối ngoại Lào CPC</t>
  </si>
  <si>
    <t>Chi hoạt động thu lệ phí</t>
  </si>
  <si>
    <t>Quĩ khen thưởng</t>
  </si>
  <si>
    <t>Nguồn thực hiện CCTL</t>
  </si>
  <si>
    <t>Chi trả nợ lãi</t>
  </si>
  <si>
    <t>Hội Nhà báo</t>
  </si>
  <si>
    <t>Công ty TNHH MTV Lâm nghiệp Ia H'Drai</t>
  </si>
  <si>
    <t>Đài PTTH</t>
  </si>
  <si>
    <t>Vay để trả nợ gốc (là mức tối đa được vay)</t>
  </si>
  <si>
    <t>Nên bung ra để phù hợp với Quy định CK. Số liệu (khi chưa cso đầy đủ các huyện, thì có thể TH được)</t>
  </si>
  <si>
    <t>E kiểm tra lại số này cho khớp.</t>
  </si>
  <si>
    <t>Tổng không cộng, đưa chỉ tiêu này làm gì (xem lại Chỉ tiêu này GTGC, có nên đưa vào không?)</t>
  </si>
  <si>
    <t>CTMTQG, TW bổ sung</t>
  </si>
  <si>
    <t xml:space="preserve"> Tại biểu 04/UB: 181,220+383,090 = 564,310</t>
  </si>
  <si>
    <t>Nếu chuyển 32.791 trđ chi TX thuộc nhiệm vụ chi NST thì chi BS NSH còn lại (564.310 trđ - 32791 trđ)</t>
  </si>
  <si>
    <t>SL lấy chi NS cấp tỉnh</t>
  </si>
  <si>
    <t>E Hà , Long phối hợp thông nhất lấy chỉ tiêu này</t>
  </si>
  <si>
    <t>SL thường xuyên lấy số chi NST (Biểu số 04/UB)</t>
  </si>
  <si>
    <t>= Biểu 56</t>
  </si>
  <si>
    <t>Ghi chú</t>
  </si>
  <si>
    <t>Ngân sách địa phương</t>
  </si>
  <si>
    <t>I.1</t>
  </si>
  <si>
    <t>I.2</t>
  </si>
  <si>
    <t>Kon Rẫy</t>
  </si>
  <si>
    <t>NGUỒN THU TIỀN SỬ DỤNG ĐẤT</t>
  </si>
  <si>
    <t>NGUỒN THU XỔ SỐ KIẾN THIẾT</t>
  </si>
  <si>
    <t>III.1</t>
  </si>
  <si>
    <t>III.2</t>
  </si>
  <si>
    <t>Huyện Kon Plông</t>
  </si>
  <si>
    <t>Huyện Ia H'drai</t>
  </si>
  <si>
    <t>Dòng này P.NS chỉ ghi bội thu (năm nay không có bội chi)</t>
  </si>
  <si>
    <t>P.NS tổng hợp nhanh số bổ sung NSH cho NSX cho đầy đủ theo yêu cầu</t>
  </si>
  <si>
    <t xml:space="preserve">P.NS Xem lại thể hiện cột số liệu thu NSĐP có đúng với tinh thần biểu quy định? ( thu NSĐP hay nhiệm vụ của địa phương thu? Cầ phân định rõ để thực hiện ) </t>
  </si>
  <si>
    <t xml:space="preserve">                                                                                           Chia theo sắc thuế</t>
  </si>
  <si>
    <t>Các huyện còn lại (9 huyện)</t>
  </si>
  <si>
    <t>Thu cho thuê mặt đất mặt nước</t>
  </si>
  <si>
    <t>Thu tiền cho thuê và bán nhà ở thuộc sở hữu nhà nước</t>
  </si>
  <si>
    <t>Thu tiền cấp quyền khai thác khoáng sản, tài nguyên nước</t>
  </si>
  <si>
    <t>Thu cổ tức, lợi nhuận sau thuế</t>
  </si>
  <si>
    <t>Công ty TNHH MTV Lâm nghiệp KonPlong</t>
  </si>
  <si>
    <t>Công ty cổ phần Đầu tư phát triển Duy Tân</t>
  </si>
  <si>
    <t>Ban quản lý khai thác các công trình thủy lợi</t>
  </si>
  <si>
    <t>BQL rừng phòng hộ Đăk Glei</t>
  </si>
  <si>
    <t>6a</t>
  </si>
  <si>
    <t>Sở Văn hóa, Thể thao và Du lịch</t>
  </si>
  <si>
    <t>Văn phòng Hội đồng nhân dân tỉnh</t>
  </si>
  <si>
    <t>Trường Chính trị tỉnh</t>
  </si>
  <si>
    <t>16</t>
  </si>
  <si>
    <t>Các đơn vị khác</t>
  </si>
  <si>
    <t>17</t>
  </si>
  <si>
    <t>KP sắp xếp bộ máy theo NQ 18, 19/CP và KP dự phòng cho số nhân viên 68/NĐ-CP (phân bổ khi có chủ trương của cấp thẩm quyền)</t>
  </si>
  <si>
    <t>Hỗ trợ hộ nghèo ăn Tết (triển khai theo KH của UBND tỉnh)</t>
  </si>
  <si>
    <t>Chi đầu tư thực hiện các chương trình mục tiêu, nhiệm vụ</t>
  </si>
  <si>
    <t>A.1</t>
  </si>
  <si>
    <t>Cấp bù LS hộ nghèo vay vốn theo NQ HĐND (xử lý cho các khế ước vay còn trong hạn)</t>
  </si>
  <si>
    <t>10% nhưng lũy kế số tiền sử dụng đất điều tiết cho 01 xã không quá 5 tỷ đồng/năm</t>
  </si>
  <si>
    <t>Số thu còn lại sau khi điều tiết cho ngân sách cấp xã, ngân sách cấp tỉnh</t>
  </si>
  <si>
    <t xml:space="preserve">Tiền sử dụng đất; nguồn thu từ đề án khai thác quỹ đất tạo vốn đầu tư xây dựng kết cấu hạ tầng do cấp tỉnh, cấp huyện quản lý thu </t>
  </si>
  <si>
    <t>Tiền sử dụng đất; nguồn thu từ đề án khai thác quỹ đất tạo vốn đầu tư xây dựng kết cấu hạ tầng do cấp tỉnh, cấp huyện quản lý thu</t>
  </si>
  <si>
    <t xml:space="preserve">Thu tiền chậm nộp do Chi Cục thuế cấp huyện thu </t>
  </si>
  <si>
    <t>Quy hoạch tỉnh Kon Tum thời kỳ 2021 - 2030</t>
  </si>
  <si>
    <t>Trưng bày bảo tàng ngoài trời</t>
  </si>
  <si>
    <t>Đài Phát thanh và Truyền hình tỉnh</t>
  </si>
  <si>
    <t>Ban quản lý các dự án 98</t>
  </si>
  <si>
    <t>Đường và cầu từ tỉnh lộ 671 đi Quốc lộ 14</t>
  </si>
  <si>
    <t>Ban quản lý dự án đầu tư xây dựng các công trình Nông nghiệp và PTNT</t>
  </si>
  <si>
    <t>Hồ chứa nước Đăk Pokei (giai đoạn 1)</t>
  </si>
  <si>
    <t>Trung tâm nước sinh hoạt và Vệ sinh môi trường nông thôn</t>
  </si>
  <si>
    <t>UBND huyện Kon Plông</t>
  </si>
  <si>
    <t xml:space="preserve">Tổng số </t>
  </si>
  <si>
    <t>Chi Quốc phòng</t>
  </si>
  <si>
    <t>Chi nông ngiệp, lâm nghiệp, thủy lợi, thủy sản</t>
  </si>
  <si>
    <t>ĐVT: Triệu đồng</t>
  </si>
  <si>
    <t>Nước ngoài</t>
  </si>
  <si>
    <t>Huy động dân góp</t>
  </si>
  <si>
    <t>NGUỒN CÂN ĐỐI NGÂN SÁCH ĐỊA PHƯƠNG</t>
  </si>
  <si>
    <t>I.2.</t>
  </si>
  <si>
    <t>2019-</t>
  </si>
  <si>
    <t>Kon Rẫy, Kon Tum</t>
  </si>
  <si>
    <t>2010-</t>
  </si>
  <si>
    <t>Phân cấp ngân sách các huyện, thành phố được hưởng</t>
  </si>
  <si>
    <t>Phân cấp đầu tư cho các huyện, thành phố</t>
  </si>
  <si>
    <t>Chi phí quản lý đất đai tại tỉnh</t>
  </si>
  <si>
    <t>Bổ sung quỹ phát triển đất</t>
  </si>
  <si>
    <t>1203-31/10/2018</t>
  </si>
  <si>
    <t>B.</t>
  </si>
  <si>
    <t>a.</t>
  </si>
  <si>
    <t>b.</t>
  </si>
  <si>
    <t>Các Chủ đầu tư khác</t>
  </si>
  <si>
    <t>3=4+5</t>
  </si>
  <si>
    <t>Tổng thu NSNN trên địa bàn (1)</t>
  </si>
  <si>
    <t>1.11</t>
  </si>
  <si>
    <t xml:space="preserve">Thu cấp quyền khai thác tài nguyên nước  (đối với giấy phép do UBND tỉnh cấp phép) </t>
  </si>
  <si>
    <t>Thu bổ sung thực hiện tiền lương tăng thêm</t>
  </si>
  <si>
    <t> I.1</t>
  </si>
  <si>
    <t>Chi từ nguồn bội chi ngân sách địa phương</t>
  </si>
  <si>
    <t>Tổng chi cân đối NSĐP (Bao gồm bội chi NSĐP)</t>
  </si>
  <si>
    <t>BỘI CHI NSĐP</t>
  </si>
  <si>
    <t xml:space="preserve"> Thu từ hàng hóa nhập khẩu</t>
  </si>
  <si>
    <t xml:space="preserve"> Thu từ hàng hóa  sản xuất trong nước</t>
  </si>
  <si>
    <t>19</t>
  </si>
  <si>
    <t>DỰ TOÁN CHI BỔ SUNG CÓ MỤC TIÊU TỪ NGÂN SÁCH CẤP TỈNH CHO NGÂN SÁCH TỪNG HUYỆN NĂM 2020</t>
  </si>
  <si>
    <t>Tiền cho thuê mặt đất mặt nước (1)</t>
  </si>
  <si>
    <t>* Ghi chú: (1) Đối với nguồn thu tiền cho thuê đất theo hình thức đấu giá quyền sử dụng đất, đấu thầu lựa chọn nhà đầu tư do cấp tỉnh phê duyệt và trực tiếp quản lý, tổ chức đấu thầu, đấu giá: Ngân sách tỉnh 100%</t>
  </si>
  <si>
    <t>Hỗ trợ kinh phí ăn trưa đối với trẻ em mẫu giáo và chính sách đối với giáo viên mầm non; Chính sách ưu tiên đối với học sinh mẫu giáo, học sinh dân tộc rất ít người</t>
  </si>
  <si>
    <t>Hỗ trợ kinh phí mua thẻ BHYT cho các đối tượng cựu chiến binh, thanh niên xung phong, dân công hỏa tuyến</t>
  </si>
  <si>
    <t>Sở Lao động Thương binh và Xã hội</t>
  </si>
  <si>
    <t xml:space="preserve">Hỗ trợ kinh phí mua thẻ BHYT cho các đối tượng hộ cận nghèo, hộ làm nông nghiệp có mức sống trung bình, hiến tạng (Cấp KP trực tiếp vể Bảo hiểm Xã hội tỉnh) </t>
  </si>
  <si>
    <t>+ Cận nghèo</t>
  </si>
  <si>
    <t>+ Nông lâm ngư nghiệp</t>
  </si>
  <si>
    <t>+ Hiến tạng</t>
  </si>
  <si>
    <t xml:space="preserve"> Hỗ trợ thực hiện chính sách đối với đối tượng bảo trợ xã hội; hỗ trợ tiền điện hộ nghèo, hộ chính sách xã hội; hỗ trợ chính sách đối với người có uy tín trong đồng bào dân tộc thiểu số; hỗ trợ tổ chức, đơn vị sử dụng lao động là người dân tộc thiểu số;...</t>
  </si>
  <si>
    <t>12.1</t>
  </si>
  <si>
    <t>12.2</t>
  </si>
  <si>
    <t>Công ty TNHH MTV cao su Kon Tum</t>
  </si>
  <si>
    <t>Công ty TNHH MTV Cao su Chư Mom Ray</t>
  </si>
  <si>
    <t>Công ty cổ phần cao su Sa Thầy</t>
  </si>
  <si>
    <t>BQL khai thác công trình thủy lợi tỉnh</t>
  </si>
  <si>
    <t>Sửa chữa các tuyến đường giao thông bị hư hỏng, xuống cấp</t>
  </si>
  <si>
    <t>TỔNG CHI NGÂN SÁCH ĐỊA PHƯƠNG (BAO GỒM BỘI CHI NSĐP)</t>
  </si>
  <si>
    <t>A.2</t>
  </si>
  <si>
    <t>CHI TỪ NGUỒN BỘI CHI NSĐP</t>
  </si>
  <si>
    <t>Chi từ nguồn bội chi NSĐP</t>
  </si>
  <si>
    <t>Sở Công thương</t>
  </si>
  <si>
    <t>Sở Khoa học và Công nghệ</t>
  </si>
  <si>
    <t>Nâng cao năng lực ứng dụng công nghệ cao trong sản xuất nông nghiệp tại thành phố Kon Tum</t>
  </si>
  <si>
    <t>Ban quản lý Khu kinh tế tỉnh</t>
  </si>
  <si>
    <t>Hệ thống xử lý nước thải tập trung Khu Công nghiệp Sao Mai (giai đoạn 1)</t>
  </si>
  <si>
    <t>Trung tâm Phát triển quỹ đất tỉnh</t>
  </si>
  <si>
    <t>Chuẩn bị đầu tư các dự án khác</t>
  </si>
  <si>
    <t>UBND huyện Đăk Tô</t>
  </si>
  <si>
    <t>Danh mục dự án</t>
  </si>
  <si>
    <t>Chủ đầu tư</t>
  </si>
  <si>
    <t>Mã dự án</t>
  </si>
  <si>
    <t>Mã ngành kinh tế</t>
  </si>
  <si>
    <t>Địa điểm XD</t>
  </si>
  <si>
    <t>Thời gian KC-HT</t>
  </si>
  <si>
    <t xml:space="preserve">Quyết định đầu tư </t>
  </si>
  <si>
    <t>Số quyết định; ngày, tháng, năm ban hành</t>
  </si>
  <si>
    <t>PHÂN CÂP CHO NGÂN SÁCH CẤP HUYỆN</t>
  </si>
  <si>
    <t>UBND huyện Đăk Hà</t>
  </si>
  <si>
    <t>Tu Mơ Rông</t>
  </si>
  <si>
    <t>UBND huyện Ngọc Hồi</t>
  </si>
  <si>
    <t>Sa Thầy</t>
  </si>
  <si>
    <t>UBND huyện Kon Rẫy</t>
  </si>
  <si>
    <t>Kon Plong</t>
  </si>
  <si>
    <t>Phân cấp đầu tư các công trình cấp bách</t>
  </si>
  <si>
    <t xml:space="preserve">Huyện Đăk Hà </t>
  </si>
  <si>
    <t xml:space="preserve">Huyện Ia Hdrai </t>
  </si>
  <si>
    <t>CHI NGÂN SÁCH TỈNH</t>
  </si>
  <si>
    <t>BQL khai thác các công trình thủy lợi</t>
  </si>
  <si>
    <t>Ban quản lý đầu tư xây dựng các công trình Nông nghiệp và PTNT</t>
  </si>
  <si>
    <t>1211/31/10/2018</t>
  </si>
  <si>
    <t>Bố trí trả nợ quyết toán dự án hoàn thành</t>
  </si>
  <si>
    <t>2020-</t>
  </si>
  <si>
    <t>257-21/3/2019</t>
  </si>
  <si>
    <t>Đài Phát thanh và truyền hình tỉnh</t>
  </si>
  <si>
    <t>1217-31/10/2019</t>
  </si>
  <si>
    <t>Nguồn thu tiền sử dụng đất theo mức vốn cân đối của Bộ Tài chính</t>
  </si>
  <si>
    <t>c.</t>
  </si>
  <si>
    <t>Quỹ phát triển đất</t>
  </si>
  <si>
    <t>d.</t>
  </si>
  <si>
    <t>Bố trí đầu tư các dự án do cấp tỉnh quản lý</t>
  </si>
  <si>
    <t>092</t>
  </si>
  <si>
    <t>2018-2020</t>
  </si>
  <si>
    <t>Sở Văn hóa, thể thao và du lịch</t>
  </si>
  <si>
    <t>Chi đầu tư phát triển (Không kể chương trình mục tiêu quốc gia</t>
  </si>
  <si>
    <t>Chi thường xuyên (không kể chương trình mục tiêu quốc gia)</t>
  </si>
  <si>
    <t>Chi trả nợ lãi vay</t>
  </si>
  <si>
    <t>Chi bổ sung Quỹ dự trữ tài chính</t>
  </si>
  <si>
    <t xml:space="preserve">Chi từ nguồn tăng thu; kể cả xác định 50% thực hiện CCTL theo quy định các dự án khai thác quỹ đất so với dự toán Trung ương giao </t>
  </si>
  <si>
    <t>Chi dự phòng ngân sách</t>
  </si>
  <si>
    <t>Chi đầu tư từ nguồn bội chi NSĐP</t>
  </si>
  <si>
    <t>Chi Chương trình MTQG</t>
  </si>
  <si>
    <t>Trung ương bổ sung mục tiêu</t>
  </si>
  <si>
    <t>Chi chuyển nguồn sang ngân sách năm sau</t>
  </si>
  <si>
    <t>TỔNG CỘNG</t>
  </si>
  <si>
    <t xml:space="preserve">TỔNG CHI CÂN ĐỐI NGÂN SÁCH TỈNH (BAO GỒM CẢ BỘI CHI) </t>
  </si>
  <si>
    <t>18</t>
  </si>
  <si>
    <t>20</t>
  </si>
  <si>
    <t>Chi SN NLN, thủy lợi</t>
  </si>
  <si>
    <t>Chi SN giao thông</t>
  </si>
  <si>
    <t>Chi SN kinh tế</t>
  </si>
  <si>
    <t>Chi SN môi trường</t>
  </si>
  <si>
    <t>Chi SN giáo dục-đào tạo</t>
  </si>
  <si>
    <t>Chi đào tạo bồi dưỡng CBCC, hỗ trợ đào tạo, thu hút cán bộ</t>
  </si>
  <si>
    <t>Chi SN y tế</t>
  </si>
  <si>
    <t>Chi SN văn hóa</t>
  </si>
  <si>
    <t>Chi SN thể dục thể thao</t>
  </si>
  <si>
    <t>Chi SN đảm bảo xã hội</t>
  </si>
  <si>
    <t>1.12</t>
  </si>
  <si>
    <t>Chi SN khoa học công nghệ</t>
  </si>
  <si>
    <t>1.13</t>
  </si>
  <si>
    <t>1.14</t>
  </si>
  <si>
    <t>1.15</t>
  </si>
  <si>
    <t>Chi SN bảo vệ môi trường</t>
  </si>
  <si>
    <t>1.16</t>
  </si>
  <si>
    <t>1.17</t>
  </si>
  <si>
    <t>1.18</t>
  </si>
  <si>
    <t>Truờng Cao đẳng kinh tế cộng đồng</t>
  </si>
  <si>
    <t>1.19</t>
  </si>
  <si>
    <t>1.20</t>
  </si>
  <si>
    <t xml:space="preserve"> Đài phát thanh - Truyền hình</t>
  </si>
  <si>
    <t>1.21</t>
  </si>
  <si>
    <t>1.22</t>
  </si>
  <si>
    <t>1.23</t>
  </si>
  <si>
    <t>Đoàn ra đoàn vào</t>
  </si>
  <si>
    <t>1.24</t>
  </si>
  <si>
    <t>1.25</t>
  </si>
  <si>
    <t>1.26</t>
  </si>
  <si>
    <t>1.27</t>
  </si>
  <si>
    <t>1.28</t>
  </si>
  <si>
    <t>1.29</t>
  </si>
  <si>
    <t>1.30</t>
  </si>
  <si>
    <t>1.31</t>
  </si>
  <si>
    <t>1.32</t>
  </si>
  <si>
    <t>1.33</t>
  </si>
  <si>
    <t>1.34</t>
  </si>
  <si>
    <t>1.35</t>
  </si>
  <si>
    <t>Hội nạn nhân chất độc da cam/dioxin</t>
  </si>
  <si>
    <t>1.36</t>
  </si>
  <si>
    <t>Hội bảo trợ người khuyết tật và trẻ mồ côi</t>
  </si>
  <si>
    <t>1.37</t>
  </si>
  <si>
    <t>1.38</t>
  </si>
  <si>
    <t>1.39</t>
  </si>
  <si>
    <t>1.40</t>
  </si>
  <si>
    <t xml:space="preserve">Liên hiệp hội khoa học và kỹ thuật </t>
  </si>
  <si>
    <t>1.41</t>
  </si>
  <si>
    <t>1.42</t>
  </si>
  <si>
    <t>1.43</t>
  </si>
  <si>
    <t>1.44</t>
  </si>
  <si>
    <t>1.45</t>
  </si>
  <si>
    <t>1.46</t>
  </si>
  <si>
    <t>1.47</t>
  </si>
  <si>
    <t>1.48</t>
  </si>
  <si>
    <t>1.49</t>
  </si>
  <si>
    <t>1.50</t>
  </si>
  <si>
    <t>Công ty CP cấp nước Kon Tum (KP chúc Tết)</t>
  </si>
  <si>
    <t>1.51</t>
  </si>
  <si>
    <t>Công đoàn viên chức tỉnh</t>
  </si>
  <si>
    <t>1.52</t>
  </si>
  <si>
    <t>Chi mua sắm, sửa chữa lớn xe ô tô, nhà làm việc</t>
  </si>
  <si>
    <t>Văn phòng Tỉnh ủy</t>
  </si>
  <si>
    <t>2.4</t>
  </si>
  <si>
    <t>2.5</t>
  </si>
  <si>
    <t>Đảng ủy khối các cơ quan tỉnh</t>
  </si>
  <si>
    <t>2.6</t>
  </si>
  <si>
    <t>Phân bổ khi có chủ trương cấp thẩm quyền</t>
  </si>
  <si>
    <t>2.7</t>
  </si>
  <si>
    <t>Tiết kiệm 10%</t>
  </si>
  <si>
    <t>KP lập các Quy hoạch theo NQ 69/TW  (phân bổ cụ thể khi có chủ trương cấp thẩm quyền)</t>
  </si>
  <si>
    <t xml:space="preserve">Cấp vốn ủy thác, bù lãi suất theo NQ  HĐND </t>
  </si>
  <si>
    <t>Bổ sung vốn ủy thác cho vay hộ nghèo qua NHCS tỉnh</t>
  </si>
  <si>
    <t>KP Đại hội Đảng các cấp ở địa phương  (tạm giao, phân bổ kết hợp nguồn  TW bổ sung trong năm)</t>
  </si>
  <si>
    <t>Chi hoạt động phạt vi phạm hành chính, thanh tra</t>
  </si>
  <si>
    <t>Quỹ hỗ trợ nông dân</t>
  </si>
  <si>
    <t>7.6</t>
  </si>
  <si>
    <t>Các nhiệm vụ phân bổ khi kế hoạch, đề án được phê duyệt</t>
  </si>
  <si>
    <t>Đối ứng CNTT nâng cấp công thông tin điện tử; kinh phí CNTT liên quan khác,…</t>
  </si>
  <si>
    <t>KP tham gia các sự kiện thu hút đầu tư, tổ chức các ngày lễ lớn trong năm, tổ chức tuần lễ văn hóa,... (triển khai khi có KH UB)</t>
  </si>
  <si>
    <t>KP hoạt động Trụ sở hành chính mới (phân bổ khi trụ sở đi vào hoạt động)</t>
  </si>
  <si>
    <t xml:space="preserve">KP thực hiện đối ứng các DA, ĐA đang chờ cấp thẩm quyền phê duyệt (Đề án xây dựng hệ thống thông tin dữ liệu về công tác dân tộc;Đề án số hoá triển khai truyền hình mặt đất; biên soạn lịch sử; đối ứng nông thôn mới…) và nhiệm vụ khác </t>
  </si>
  <si>
    <t>Nguồn thực hiện CCTL SN khác</t>
  </si>
  <si>
    <t>Chi bổ sung Quỹ dự trữ tài chính địa phương</t>
  </si>
  <si>
    <t>Chi từ nguồn tăng thu; kể cả xác định 50% thực hiện CCTL theo quy định các dự án khai thác quỹ đất so với dự toán Trung ương giao (phân bổ cho các dự án, nhiệm vụ theo tiến độ nguồn thu thực tế)</t>
  </si>
  <si>
    <t>Chi đầu tư từ nguồn bội chi ngân sách địa phương</t>
  </si>
  <si>
    <t>Chi từ nguồn bổ sung có mục tiêu từ ngân sách trung ương để thực hiện các Chương trình mục tiêu quốc gia, Chương trình mục tiêu và nhiệm vụ khác</t>
  </si>
  <si>
    <t>Chi từ nguồn hỗ trợ vốn sự nghiệp thực hiện các chế độ, chính sách theo  quy định và một số chương trình mục tiêu</t>
  </si>
  <si>
    <t>Hội Văn học nghệ thuật</t>
  </si>
  <si>
    <t>Hội Liên hiệp phụ nữ</t>
  </si>
  <si>
    <t>Sở Giáo dục Đào tạo</t>
  </si>
  <si>
    <t>Trường Cao đẳng cộng đồng Kon Tum</t>
  </si>
  <si>
    <t>2.8</t>
  </si>
  <si>
    <t>2.9</t>
  </si>
  <si>
    <t>2.10</t>
  </si>
  <si>
    <t>BHXH tỉnh</t>
  </si>
  <si>
    <t>2.11</t>
  </si>
  <si>
    <t>Sở Lao động TBXH</t>
  </si>
  <si>
    <t>2.12</t>
  </si>
  <si>
    <t>Công ty TNHH MTV Lâm nghiệp Đăk Glei</t>
  </si>
  <si>
    <t>2.13</t>
  </si>
  <si>
    <t>2.14</t>
  </si>
  <si>
    <t>2.15</t>
  </si>
  <si>
    <t>2.16</t>
  </si>
  <si>
    <t>2.17</t>
  </si>
  <si>
    <t>Công ty TNHH MTV Lâm nghiệp Kon Plong</t>
  </si>
  <si>
    <t>2.18</t>
  </si>
  <si>
    <t>2.19</t>
  </si>
  <si>
    <t>Công ty Cổ phần Sâm Ngọc Linh Kon Tum</t>
  </si>
  <si>
    <t>2.20</t>
  </si>
  <si>
    <t>Công ty Cổ phần Đầu tư phát triển Duy Tân</t>
  </si>
  <si>
    <t>2.21</t>
  </si>
  <si>
    <t>2.22</t>
  </si>
  <si>
    <t>2.23</t>
  </si>
  <si>
    <t>Công ty Cổ phần cao su Sa Thầy</t>
  </si>
  <si>
    <t>2.24</t>
  </si>
  <si>
    <t>2.25</t>
  </si>
  <si>
    <t>2.26</t>
  </si>
  <si>
    <t>Ban An toàn giao thông tỉnh</t>
  </si>
  <si>
    <t>2.27</t>
  </si>
  <si>
    <t>2.28</t>
  </si>
  <si>
    <t>2.29</t>
  </si>
  <si>
    <t>Ủy ban mặt trận tổ quốc Việt Nam tỉnh</t>
  </si>
  <si>
    <t>2.30</t>
  </si>
  <si>
    <t>2.31</t>
  </si>
  <si>
    <t>2.32</t>
  </si>
  <si>
    <t>2.33</t>
  </si>
  <si>
    <t>2.34</t>
  </si>
  <si>
    <t>Bộ chỉ huy bộ đội biên phòng</t>
  </si>
  <si>
    <t>2.35</t>
  </si>
  <si>
    <t>Quỹ bảo trì đường bộ tỉnh</t>
  </si>
  <si>
    <t>2.36</t>
  </si>
  <si>
    <t>2.37</t>
  </si>
  <si>
    <t>2.38</t>
  </si>
  <si>
    <t>2.39</t>
  </si>
  <si>
    <t>2.40</t>
  </si>
  <si>
    <t>BQL rừng phòng hộ Đăk Uy</t>
  </si>
  <si>
    <t>2.41</t>
  </si>
  <si>
    <t>2.42</t>
  </si>
  <si>
    <t>Chi cục Kiểm lâm</t>
  </si>
  <si>
    <t>2.43</t>
  </si>
  <si>
    <t>2.44</t>
  </si>
  <si>
    <t>Sở Tài nguyên môi trường</t>
  </si>
  <si>
    <t>2.45</t>
  </si>
  <si>
    <t>Nguồn tập trung NS tỉnh</t>
  </si>
  <si>
    <t>Chi thực hiện 02 chương trình mục tiêu quốc gia</t>
  </si>
  <si>
    <t>CT MTQG xây dựng nông thôn mới</t>
  </si>
  <si>
    <t>Sở Lao động, Thương binh và Xã hội</t>
  </si>
  <si>
    <t>Tỉnh Đoàn</t>
  </si>
  <si>
    <t>CT MTQG giảm nghèo bền vững</t>
  </si>
  <si>
    <t>Sở Thông tin và Truyền thông</t>
  </si>
  <si>
    <t>DỰ TOÁN CHI THƯỜNG XUYÊN NGÂN SÁCH CẤP TỈNH 
CHO TỪNG CƠ QUAN, TỔ CHỨC THEO LĨNH VỰC NĂM 2020</t>
  </si>
  <si>
    <t>Mã</t>
  </si>
  <si>
    <t>Chi thường xuyên (không kể CTMTQG)</t>
  </si>
  <si>
    <t>Chi CTMTQG (nguồn chi TX)</t>
  </si>
  <si>
    <t>Trung ương bổ sung mục tiêu (nguồn chi TX)</t>
  </si>
  <si>
    <t>Chi sự nghiệp y tế, dân số và gia đình</t>
  </si>
  <si>
    <t>Chi sự nghiệp văn hóa thông tin</t>
  </si>
  <si>
    <t>Chi TDTT</t>
  </si>
  <si>
    <t>Chi hoạt động kinh tế</t>
  </si>
  <si>
    <t>Chi hoạt động quản lý nhà nước, Đảng, đoàn thể</t>
  </si>
  <si>
    <t>Hoạt động KT khác</t>
  </si>
  <si>
    <t xml:space="preserve">Chi thường xuyên </t>
  </si>
  <si>
    <t>340</t>
  </si>
  <si>
    <t>280</t>
  </si>
  <si>
    <t>250</t>
  </si>
  <si>
    <t>070</t>
  </si>
  <si>
    <t>130</t>
  </si>
  <si>
    <t>370</t>
  </si>
  <si>
    <t>160</t>
  </si>
  <si>
    <t>220</t>
  </si>
  <si>
    <t>100</t>
  </si>
  <si>
    <t>190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</si>
  <si>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</si>
  <si>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</si>
  <si>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</si>
  <si>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</si>
  <si>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</si>
  <si>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</si>
  <si>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</si>
  <si>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</si>
  <si>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</si>
  <si>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</si>
  <si>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</si>
  <si>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</si>
  <si>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</si>
  <si>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</si>
  <si>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</si>
  <si>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</si>
  <si>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</si>
  <si>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</si>
  <si>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</si>
  <si>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</si>
  <si>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</si>
  <si>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</si>
  <si>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</si>
  <si>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</si>
  <si>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</si>
  <si>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</si>
  <si>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</si>
  <si>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</si>
  <si>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</si>
  <si>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</si>
  <si>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</si>
  <si>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428</t>
  </si>
  <si>
    <t>52</t>
  </si>
  <si>
    <t>VIII</t>
  </si>
  <si>
    <t>933</t>
  </si>
  <si>
    <t>(1)</t>
  </si>
  <si>
    <t>Ghi chú: (1) Chờ cấp có thẩm quyền phân bổ chi tiết cho các Chủ đầu tư thực hiện.</t>
  </si>
  <si>
    <t>Bội chi NSĐP</t>
  </si>
  <si>
    <t>DỰ TOÁN THU, SỐ BỔ SUNG VÀ DỰ TOÁN CHI CÂN ĐỐI NGÂN SÁCH TỪNG HUYỆN NĂM 2020</t>
  </si>
  <si>
    <r>
      <rPr>
        <sz val="11"/>
        <rFont val="Calibri"/>
        <family val="2"/>
        <scheme val="minor"/>
      </rPr>
      <t xml:space="preserve">Ghi chú: </t>
    </r>
    <r>
      <rPr>
        <i/>
        <sz val="11"/>
        <rFont val="Calibri"/>
        <family val="2"/>
        <scheme val="minor"/>
      </rPr>
      <t>(1) Bao gồm số thu thuế XNK trên địa bàn 270.000 triệu đồng</t>
    </r>
  </si>
  <si>
    <t>CÂN ĐỐI NGÂN SÁCH ĐỊA PHƯƠNG NĂM 2021</t>
  </si>
  <si>
    <t>DỰ TOÁN CHI NGÂN SÁCH CẤP TỈNH 
CHO TỪNG CƠ QUAN, TỔ CHỨC THEO LĨNH VỰC NĂM 2021</t>
  </si>
  <si>
    <t>Chi sự nghiệp đào tạo, bồi dưỡng</t>
  </si>
  <si>
    <t>KP thực hiện đối ứng các chương trình dự án; cải cách tiền lương, sắp xếp theo NQ 18, 19 và SN GD ĐT khác</t>
  </si>
  <si>
    <t>Bổ sung Quỹ khám chữa bệnh</t>
  </si>
  <si>
    <t>Nguồn giảm cấp SNYT (tạm xác định, quyết toán theo thực tế)</t>
  </si>
  <si>
    <t>Bổ sung kinh phí thực hiện các dịch vụ sự nghiệp công tại Khu kinh tế cửa khẩu quốc tế Bờ Y theo đơn giá mới</t>
  </si>
  <si>
    <t>Hội hữu nghị Việt - Lào</t>
  </si>
  <si>
    <t>Hội Hữu nghị Việt Nam - Campuchia</t>
  </si>
  <si>
    <t>Hội Bảo vệ người tiêu dùng</t>
  </si>
  <si>
    <t>1.53</t>
  </si>
  <si>
    <t xml:space="preserve">Kinh phí trực phục vụ Tết Nguyên đán </t>
  </si>
  <si>
    <t xml:space="preserve">Công ty CP cấp nước Kon Tum </t>
  </si>
  <si>
    <t>Ban Quản lý Dự án Phát triển trẻ thơ toàn diện tỉnh (Kinh phí đối ứng Dự án Phát triển trẻ thơ toàn diện)</t>
  </si>
  <si>
    <t>Ủy ban Mặt trận tổ quốc Việt Nam tỉnh</t>
  </si>
  <si>
    <t>Sở Văn hóa- TT&amp;DL</t>
  </si>
  <si>
    <t>Thanh tra tỉnh</t>
  </si>
  <si>
    <t>Liên minh HTX</t>
  </si>
  <si>
    <t>Công an tỉnh Kon Tum</t>
  </si>
  <si>
    <t>KP bầu cử các cấp  (tạm giao, phân bổ kết hợp nguồn  TW bổ sung trong năm)</t>
  </si>
  <si>
    <t>53</t>
  </si>
  <si>
    <t>54</t>
  </si>
  <si>
    <t>Nguồn thực hiện CCTL SN thường xuyên khác</t>
  </si>
  <si>
    <t>Chi từ nguồn thu các dự án khai thác quỹ đất so với dự toán Trung ương giao (Bao gồm chi đền bù GPMB của các DA đầu tư mà nhà đầu tư đã tự nguyện ứng trước từ nguồn thu tiền thuê đất, tiền sử dụng đất  phân bổ cho các dự án, nhiệm vụ theo tiến độ nguồn thu thực tế; kể cả xác định 50% thực hiện CCTL theo quy định)</t>
  </si>
  <si>
    <t xml:space="preserve">Chi từ nguồn viện trợ thuộc nguồn thu ngân sách địa phương </t>
  </si>
  <si>
    <t>CÂN ĐỐI NGUỒN THU, CHI DỰ TOÁN NGÂN SÁCH CẤP TỈNH VÀ NGÂN SÁCH HUYỆN NĂM 2021</t>
  </si>
  <si>
    <t xml:space="preserve">    Trong đó: + Phí sử dụng các công trình kết cấu hạ tầng (đối với phương tiện ra, vào cửa khẩu) trong Khu kinh tế Cửa khẩu quốc tế Bờ Y</t>
  </si>
  <si>
    <t xml:space="preserve">                    + Phí bảo vệ môi trường đối với nước thải</t>
  </si>
  <si>
    <t>Thu từ quỹ đất công ích, thu hoa lợi, công sản tại xã</t>
  </si>
  <si>
    <t>Tăng thu từ các dự án khai thác quỹ đất so với dự toán Trung ương giao (Bao gồm Ghi thu tiền thuê đất, tiền sử dụng đất tương ứng số tiền đền bù GPMB của các DA đầu tư mà nhà đầu tư đã tự nguyện ứng trước và phân bổ chi đầu tư các dự án, nhiệm vụ theo tiến độ nguồn thu thực tế)</t>
  </si>
  <si>
    <t>Thu viện trợ thuộc nguồn thu ngân sách địa phương</t>
  </si>
  <si>
    <t>DỰ TOÁN THU NGÂN SÁCH NHÀ NƯỚC NĂM 2021</t>
  </si>
  <si>
    <t>CHO NGÂN SÁCH XÃ, PHƯỜNG, THỊ TRẤN THUỘC HUYỆN, THÀNH PHỐ NĂM 2021</t>
  </si>
  <si>
    <t>TỶ LỆ PHẦN TRĂM (%) CÁC KHOẢN THU PHÂN CHIA GIỮA NGÂN SÁCH HUYỆN, THÀNH PHỐ NĂM 2021</t>
  </si>
  <si>
    <t>DỰ TOÁN CHI CHƯƠNG TRÌNH MỤC TIÊU QUỐC GIA NGÂN SÁCH CẤP TỈNH VÀ NGÂN SÁCH HUYỆN NĂM 2021</t>
  </si>
  <si>
    <t>Chi từ nguồn thu các dự án khai thác quỹ đất so với dự toán Trung ương giao (Bao gồm chi đền bù GPMB của các DA đầu tư mà nhà đầu tư đã tự nguyện ứng trước từ nguồn thu tiền thuê đất, tiền sử dụng đất  phân bổ cho các dự án, nhiệm vụ theo tiến độ nguồn thu thực tế)</t>
  </si>
  <si>
    <t>Chi từ nguồn viện trợ thuộc nguồn thu NSĐP</t>
  </si>
  <si>
    <t>DỰ TOÁN CHI NGÂN SÁCH CẤP TỈNH THEO TỪNG LĨNH VỰC NĂM 2021</t>
  </si>
  <si>
    <t>DỰ TOÁN CHI NGÂN SÁCH ĐỊA PHƯƠNG, CHI NGÂN SÁCH CẤP TỈNH VÀ CHI NGÂN SÁCH HUYỆN THEO CƠ CẤU CHI NĂM 2021</t>
  </si>
  <si>
    <t>Hỗ trợ chi phí học tập và miễn giảm học phí</t>
  </si>
  <si>
    <t>Hỗ trợ học sinh và trường phổ thông ở xã, thôn đặc biệt khó khăn</t>
  </si>
  <si>
    <t>Kinh phí thực hiện Nghị định số 105/2020/NĐ-CP quy định chính sách phát triển giáo dục mầm non</t>
  </si>
  <si>
    <t>Chính sách ưu tiên đối với học sinh mẫu giáo, học sinh dân tộc rất ít người theo Nghị định 57/2017/NĐ-CP</t>
  </si>
  <si>
    <t>Học bổng học sinh dân tộc nội trú theo Quyết định số 82 (Sở Giáo dục và Đào tạo)</t>
  </si>
  <si>
    <t>Hỗ trợ học bổng, phương tiện học tập cho học sinh khuyết tật TTLT 42</t>
  </si>
  <si>
    <t>Hỗ trợ kinh phí đào tạo cán bộ quân sự cấp xã; Kinh phí thực hiện đề án giảm thiểu hôn nhân cận huyết</t>
  </si>
  <si>
    <t>5.1</t>
  </si>
  <si>
    <t>5.2</t>
  </si>
  <si>
    <t>Kinh phí thực hiện Đề án giảm thiểu hôn nhân cận huyết</t>
  </si>
  <si>
    <t>9.1</t>
  </si>
  <si>
    <t>9.2</t>
  </si>
  <si>
    <t>Hỗ trợ tiền điện hộ nghèo, hộ chính sách xã hội theo QĐ 28/QĐ-TTg và QĐ 60/QĐ-TTg của TTCP</t>
  </si>
  <si>
    <t>9.3</t>
  </si>
  <si>
    <t>9.4</t>
  </si>
  <si>
    <t>Hỗ trợ tổ chức, đơn vị sử dụng lao động là người dân tộc thiểu số theo QĐ42</t>
  </si>
  <si>
    <t>Công ty cổ phần Sân Ngọc Linh Kon Tum</t>
  </si>
  <si>
    <t>Hỗ trợ kinh phí sản phẩm, dịch vụ công ích thủy lợi</t>
  </si>
  <si>
    <t>Bộ đội biên phòng tỉnh Kon Tum</t>
  </si>
  <si>
    <t>Kinh phí quản lý, bảo trì đường bộ (Sở Giao thông vận tải)</t>
  </si>
  <si>
    <t>Hỗ trợ chi hoạt động Trạm Kiểm tra tải trọng xe lưu động</t>
  </si>
  <si>
    <t>Sửa chữa nền, mặt đường, công trình thoát nước, ATGT đoạn từ Km6 – Km20, đường tái định cư thuỷ điện PleiKrông</t>
  </si>
  <si>
    <t>Sửa chữa nền, mặt đường, công trình thoát nước, ATGT đoạn từ Km20 – Km30, đường tái định cư thuỷ điện PleiKrông</t>
  </si>
  <si>
    <t>Kinh phí hỗ trợ an ninh, quốc phòng (Bộ chỉ huy bộ đội biên phòng tỉnh Kon Tum)</t>
  </si>
  <si>
    <t>Kinh phí phát quang đường thông tầm nhìn biên giới; phát quang xung quanh mốc giới</t>
  </si>
  <si>
    <t>Hỗ trợ bồi dưỡng cán bộ, công chức Hội Liên hiệp các cấp và Chi hội trưởng Phụ nữ (Hội Liên hiệp phụ nữ tỉnh)</t>
  </si>
  <si>
    <t>Hỗ trợ thực hiện một số Đề án, Dự án khoa học và công nghệ (Sở Khoa học và Công nghệ)</t>
  </si>
  <si>
    <t>Vốn ngoài nước  (1)</t>
  </si>
  <si>
    <t>DỰ TOÁN CHI THƯỜNG XUYÊN NGÂN SÁCH CẤP TỈNH 
CHO TỪNG CƠ QUAN, TỔ CHỨC THEO LĨNH VỰC NĂM 2021</t>
  </si>
  <si>
    <t>Ban Thường vụ Tỉnh đoàn Kon Tum</t>
  </si>
  <si>
    <t>Bệnh viện Y dược - PHCN</t>
  </si>
  <si>
    <t>Sở LĐ,TB&amp;XD; UBND các huyện, thành phố</t>
  </si>
  <si>
    <t>DỰ TOÁN CHI ĐẦU TƯ PHÁT TRIỂN CỦA NGÂN SÁCH CẤP TỈNH CHO TỪNG CƠ QUAN, TỔ CHỨC THEO LĨNH VỰC NĂM 2021</t>
  </si>
  <si>
    <t>DANH MỤC CÁC CHƯƠNG TRÌNH, DỰ ÁN SỬ DỤNG VỐN NGÂN SÁCH NHÀ NƯỚC NĂM 2021</t>
  </si>
  <si>
    <t>Lũy kế vốn đã bố trí đến hết kế hoạch năm 2020</t>
  </si>
  <si>
    <t>Kế hoạch năm 2021</t>
  </si>
  <si>
    <t>17=18+19+20</t>
  </si>
  <si>
    <t>NGUỒN CÂN ĐỐI NSĐP THEO TIÊU CHI QUY ĐỊNH TẠI QĐ 26/2020/QĐ-TTG</t>
  </si>
  <si>
    <t>Phân cấp cân đối theo tiêu chí quy định tại NQ 63/2020/NQ-HĐND</t>
  </si>
  <si>
    <t>Phân cấp hỗ trợ nông thôn mới (Ưu tiên đầu tư các công trình GD-ĐT)</t>
  </si>
  <si>
    <t>Phân cấp hỗ trợ đầu tư xây dựng cụm công nghiệp</t>
  </si>
  <si>
    <t>Phân cấp hỗ trợ đầu tư chỉnh trang đô thị</t>
  </si>
  <si>
    <t>752-05/8/2020</t>
  </si>
  <si>
    <t>Đối ứng dự án Hỗ trợ phát triển khu vực biên giới - Tiểu dự án tỉnh Kon Tum</t>
  </si>
  <si>
    <t>2019-2023</t>
  </si>
  <si>
    <t>Đối ứng dự án Chuyển đổi nông nghiệp bền vững (Vnsat)</t>
  </si>
  <si>
    <t>2988/QĐ-BNN-HTQT-06/8/2020</t>
  </si>
  <si>
    <t>Đối ứng dự án Sửa chữa và nâng cao an toàn đập (WB8)</t>
  </si>
  <si>
    <t>2019-2022</t>
  </si>
  <si>
    <t>4638-09/11/2015</t>
  </si>
  <si>
    <t>Đầu tư xây dựng các công trình theo chủ trương của Tỉnh ủy</t>
  </si>
  <si>
    <t>Cấp nước sinh hoạt thị trấn Sa Thầy</t>
  </si>
  <si>
    <t>1333-31/10/2016</t>
  </si>
  <si>
    <t xml:space="preserve">1185-10/10/2016 </t>
  </si>
  <si>
    <t>Cầu qua sông Đăk Bla (từ xã Vinh Quang đi phường Nguyễn Trãi, Thành phố Kon Tum - Cầu số 3)</t>
  </si>
  <si>
    <t>2018-2021</t>
  </si>
  <si>
    <t>Bệnh viện Đa khoa tỉnh</t>
  </si>
  <si>
    <t>Mua sắm trang thiết bị y tế để nâng cấp Bệnh viện Đa khoa tỉnh từ bệnh viện hạng II lên bệnh viện hạng I quy mô 750 giường</t>
  </si>
  <si>
    <t>1326-22/11/2019</t>
  </si>
  <si>
    <t>2017-2021</t>
  </si>
  <si>
    <t>117-16/02/2017</t>
  </si>
  <si>
    <t>Đường vào thôn 8, xã Đăk Tơ Lung, huyện Kon Rẫy</t>
  </si>
  <si>
    <t>392-24/4/2020;
935-24/9/2020</t>
  </si>
  <si>
    <t>Đối ứng xây dựng 09 Nghĩa trang liệt sỹ trên địa bàn tỉnh</t>
  </si>
  <si>
    <t>1073-19/4/2017</t>
  </si>
  <si>
    <t>Trụ sở làm việc Huyện ủy, HĐND-UBND, Mặt trận đoàn thể và các công trình phụ trợ huyện Ia H'Drai</t>
  </si>
  <si>
    <t>477-14/7/2015; 487-06/5/2016</t>
  </si>
  <si>
    <t>Đầu tư cơ sở hạ tầng phục vụ giãn dân tại làng Xộp, xã Mô Rai, huyện Sa Thầy, tỉnh Kon Tum</t>
  </si>
  <si>
    <t>395-24/4/2020;
700-26/7/2020</t>
  </si>
  <si>
    <t>Di dời, tái định cư cho các hộ dân tại 03 xã: Tê Xăng, Tu Mơ Rông, Đăk Rơ Ông và Trụ sở Đảng ủy, HĐND-UBND, Ủy ban Mặt trận Tổ quốc Việt Nam (UBMT TQ VN) xã Tu Mơ Rông, huyện Tu Mơ Rông</t>
  </si>
  <si>
    <t>1137-17/10-2019</t>
  </si>
  <si>
    <t>Trụ sở Tỉnh đoàn Kon Tum; Hạng mục: Cải tạo, sửa chữa nhà làm việc và các hạng mục phụ trợ khác</t>
  </si>
  <si>
    <t>907-17/9/2020</t>
  </si>
  <si>
    <t>Sở Văn hóa, Thể thao và du lịch</t>
  </si>
  <si>
    <t>Nhà thi đấu Tổng hợp tỉnh</t>
  </si>
  <si>
    <t>1465-23/12/2019;
939-25/9/2020</t>
  </si>
  <si>
    <t>2019-2021</t>
  </si>
  <si>
    <t>Hệ thống xử lý nước thải tập trung Cụm công nghiệp Đăk La, huyện Đăk Hà, tỉnh Kon Tum</t>
  </si>
  <si>
    <t>581-10/6/2019</t>
  </si>
  <si>
    <t>Quốc môn cửa khẩu Quốc tế Bờ Y, tỉnh Kon Tum</t>
  </si>
  <si>
    <t>277-29/3/2016</t>
  </si>
  <si>
    <t>Chi từ nguồn thu các dự án khai thác quỹ đất so với dự toán Trung ương giao (Bao gồm chi đền bù GPMB của các dự án đầu tư mà nhà đầu tư đã tự nguyện ứng trước từ nguồn thu tiền thuê đất, tiền sử dụng đất phân bổ cho các dự án, nhiệm vụ theo tiến độ nguồn thu thực tế</t>
  </si>
  <si>
    <t>Phân cấp ngân sách huyện (Ưu tiên đầu tư các công trình GD-ĐT thực hiện CT MTQG xây dựng NTM)</t>
  </si>
  <si>
    <t>Lĩnh vực giáo dục, đào tạo và giáo dục nghề nghiệp</t>
  </si>
  <si>
    <t>Các dự án chuẩn bị đầu tư</t>
  </si>
  <si>
    <t>Bổ sung thiết bị cho các trường theo chương trình giáo dục phổ thông năm 2018</t>
  </si>
  <si>
    <t>Lĩnh vực y tế, dân số và gia đình</t>
  </si>
  <si>
    <t>Đối ứng Chương trình đầu tư phát triển mạng lưới y tế cơ sở vùng khó khăn</t>
  </si>
  <si>
    <t>3828-28/8/2019</t>
  </si>
  <si>
    <t>Nâng cấp Bệnh viện Y dược cổ truyền - Phục hồi chức năng tỉnh Kon Tum lên 165 giường</t>
  </si>
  <si>
    <t>311-03/4/2020</t>
  </si>
  <si>
    <t>Lĩnh vực văn hóa</t>
  </si>
  <si>
    <t>Nguồn thu phí sử dụng hạ tầng tại KKT cửa khẩu quốc tế Bờ Y</t>
  </si>
  <si>
    <t>Dự án đường lên cột mốc biên giới Việt Nam - Lào - CamPuChia</t>
  </si>
  <si>
    <t>153-11/11/09</t>
  </si>
  <si>
    <t>TỔNG CỘNG: (A+B)</t>
  </si>
  <si>
    <t xml:space="preserve">NGUỒN NGÂN SÁCH TRUNG ƯƠNG </t>
  </si>
  <si>
    <t>I.</t>
  </si>
  <si>
    <t>CHI ĐẦU TƯ THỰC HIỆN CÁC CHƯƠNG TRÌNH, MỤC TIÊU, NHIỆM VỤ</t>
  </si>
  <si>
    <t>(Kèm theo Quyết định số           /QĐ-UBND ngày    tháng   năm 2020 của Ủy ban nhân dân tỉnh Kon Tum)</t>
  </si>
  <si>
    <t>* Ghi chú: Dự toán đầu năm 2021 Trung ương chưa giao bổ sung kinh phí thực hiện các Chương trình MTQG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</si>
</sst>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9">
    <numFmt numFmtId="41" formatCode="_-* #,##0_-;\-* #,##0_-;_-* &quot;-&quot;_-;_-@_-"/>
    <numFmt numFmtId="43" formatCode="_-* #,##0.00_-;\-* #,##0.00_-;_-* &quot;-&quot;??_-;_-@_-"/>
    <numFmt numFmtId="164" formatCode="_-* #,##0\ _₫_-;\-* #,##0\ _₫_-;_-* &quot;-&quot;\ _₫_-;_-@_-"/>
    <numFmt numFmtId="165" formatCode="_-* #,##0.00\ _₫_-;\-* #,##0.00\ _₫_-;_-* &quot;-&quot;??\ _₫_-;_-@_-"/>
    <numFmt numFmtId="166" formatCode="&quot;$&quot;#,##0_);[Red]\(&quot;$&quot;#,##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 &quot;€&quot;_-;\-* #,##0\ &quot;€&quot;_-;_-* &quot;-&quot;\ &quot;€&quot;_-;_-@_-"/>
    <numFmt numFmtId="172" formatCode="_-* #,##0\ _€_-;\-* #,##0\ _€_-;_-* &quot;-&quot;\ _€_-;_-@_-"/>
    <numFmt numFmtId="173" formatCode="_-* #,##0.00\ _€_-;\-* #,##0.00\ _€_-;_-* &quot;-&quot;??\ _€_-;_-@_-"/>
    <numFmt numFmtId="174" formatCode="&quot;£&quot;#,##0;\-&quot;£&quot;#,##0"/>
    <numFmt numFmtId="175" formatCode="&quot;£&quot;#,##0;[Red]\-&quot;£&quot;#,##0"/>
    <numFmt numFmtId="176" formatCode="_-&quot;£&quot;* #,##0_-;\-&quot;£&quot;* #,##0_-;_-&quot;£&quot;* &quot;-&quot;_-;_-@_-"/>
    <numFmt numFmtId="177" formatCode="_-&quot;£&quot;* #,##0.00_-;\-&quot;£&quot;* #,##0.00_-;_-&quot;£&quot;* &quot;-&quot;??_-;_-@_-"/>
    <numFmt numFmtId="178" formatCode="_(* #,##0.00_);_(* \(#,##0.00\);_(* \-??_);_(@_)"/>
    <numFmt numFmtId="179" formatCode="_(* #,##0_);_(* \(#,##0\);_(* \-??_);_(@_)"/>
    <numFmt numFmtId="180" formatCode="#,##0.0"/>
    <numFmt numFmtId="181" formatCode="[&lt;=9999999][$-1000000]###\-####;[$-1000000]\(#\)\ ###\-####"/>
    <numFmt numFmtId="182" formatCode="_(* #,##0_);_(* \(#,##0\);_(* &quot;-&quot;??_);_(@_)"/>
    <numFmt numFmtId="183" formatCode="#,##0_ ;\-#,##0\ "/>
    <numFmt numFmtId="184" formatCode="_ * #,##0_)\ &quot;$&quot;_ ;_ * \(#,##0\)\ &quot;$&quot;_ ;_ * &quot;-&quot;_)\ &quot;$&quot;_ ;_ @_ "/>
    <numFmt numFmtId="185" formatCode="#,##0.000"/>
    <numFmt numFmtId="186" formatCode="_(* #,##0.0_);_(* \(#,##0.0\);_(* &quot;-&quot;??_);_(@_)"/>
    <numFmt numFmtId="187" formatCode="_-* #,##0_-;\-* #,##0_-;_-* &quot;-&quot;??_-;_-@_-"/>
    <numFmt numFmtId="188" formatCode="_-&quot;$&quot;* #,##0_-;\-&quot;$&quot;* #,##0_-;_-&quot;$&quot;* &quot;-&quot;_-;_-@_-"/>
    <numFmt numFmtId="189" formatCode="_(&quot;£&quot;\ * #,##0_);_(&quot;£&quot;\ * \(#,##0\);_(&quot;£&quot;\ * &quot;-&quot;_);_(@_)"/>
    <numFmt numFmtId="190" formatCode="&quot;€&quot;###,0&quot;.&quot;00_);\(&quot;€&quot;###,0&quot;.&quot;00\)"/>
    <numFmt numFmtId="191" formatCode="&quot;\&quot;#,##0;[Red]&quot;\&quot;&quot;\&quot;\-#,##0"/>
    <numFmt numFmtId="192" formatCode="#.##00"/>
    <numFmt numFmtId="193" formatCode="_-* #,##0\ _F_-;\-* #,##0\ _F_-;_-* &quot;-&quot;\ _F_-;_-@_-"/>
    <numFmt numFmtId="194" formatCode="_-* #,##0\ &quot;F&quot;_-;\-* #,##0\ &quot;F&quot;_-;_-* &quot;-&quot;\ &quot;F&quot;_-;_-@_-"/>
    <numFmt numFmtId="195" formatCode="_-* #,##0&quot;$&quot;_-;_-* #,##0&quot;$&quot;\-;_-* &quot;-&quot;&quot;$&quot;_-;_-@_-"/>
    <numFmt numFmtId="196" formatCode="_-* #,##0\ &quot;$&quot;_-;\-* #,##0\ &quot;$&quot;_-;_-* &quot;-&quot;\ &quot;$&quot;_-;_-@_-"/>
    <numFmt numFmtId="197" formatCode="_-&quot;$&quot;* #,##0.00_-;\-&quot;$&quot;* #,##0.00_-;_-&quot;$&quot;* &quot;-&quot;??_-;_-@_-"/>
    <numFmt numFmtId="198" formatCode="_-&quot;ñ&quot;* #,##0_-;\-&quot;ñ&quot;* #,##0_-;_-&quot;ñ&quot;* &quot;-&quot;_-;_-@_-"/>
    <numFmt numFmtId="199" formatCode="0.0000"/>
    <numFmt numFmtId="200" formatCode="_-&quot;€&quot;* #,##0_-;\-&quot;€&quot;* #,##0_-;_-&quot;€&quot;* &quot;-&quot;_-;_-@_-"/>
    <numFmt numFmtId="201" formatCode="_-* ###,0&quot;.&quot;00_-;\-* ###,0&quot;.&quot;00_-;_-* &quot;-&quot;??_-;_-@_-"/>
    <numFmt numFmtId="202" formatCode="_-* #,##0.00\ _F_-;\-* #,##0.00\ _F_-;_-* &quot;-&quot;??\ _F_-;_-@_-"/>
    <numFmt numFmtId="203" formatCode="_ * #,##0.00_ ;_ * \-#,##0.00_ ;_ * &quot;-&quot;??_ ;_ @_ "/>
    <numFmt numFmtId="204" formatCode="_-* #,##0.00\ _V_N_D_-;\-* #,##0.00\ _V_N_D_-;_-* &quot;-&quot;??\ _V_N_D_-;_-@_-"/>
    <numFmt numFmtId="205" formatCode="_-* #,##0.00\ _V_N_Ñ_-;_-* #,##0.00\ _V_N_Ñ\-;_-* &quot;-&quot;??\ _V_N_Ñ_-;_-@_-"/>
    <numFmt numFmtId="206" formatCode="_-* #,##0.00_$_-;_-* #,##0.00_$\-;_-* &quot;-&quot;??_$_-;_-@_-"/>
    <numFmt numFmtId="207" formatCode="_(* ###,0&quot;.&quot;00_);_(* \(###,0&quot;.&quot;00\);_(* &quot;-&quot;??_);_(@_)"/>
    <numFmt numFmtId="208" formatCode="_-* #,##0.00\ _ñ_-;\-* #,##0.00\ _ñ_-;_-* &quot;-&quot;??\ _ñ_-;_-@_-"/>
    <numFmt numFmtId="209" formatCode="0.00000"/>
    <numFmt numFmtId="210" formatCode="#,##0.00\ &quot;F&quot;;\-#,##0.00\ &quot;F&quot;"/>
    <numFmt numFmtId="211" formatCode="&quot;$&quot;#,##0;[Red]\-&quot;$&quot;#,##0"/>
    <numFmt numFmtId="212" formatCode="_(&quot;$&quot;\ * #,##0_);_(&quot;$&quot;\ * \(#,##0\);_(&quot;$&quot;\ * &quot;-&quot;_);_(@_)"/>
    <numFmt numFmtId="213" formatCode="&quot;$&quot;#,##0.00;[Red]\-&quot;$&quot;#,##0.00"/>
    <numFmt numFmtId="214" formatCode="_-* #,##0\ &quot;ñ&quot;_-;\-* #,##0\ &quot;ñ&quot;_-;_-* &quot;-&quot;\ &quot;ñ&quot;_-;_-@_-"/>
    <numFmt numFmtId="215" formatCode="0.0000000"/>
    <numFmt numFmtId="216" formatCode="_(&quot;€&quot;* #,##0_);_(&quot;€&quot;* \(#,##0\);_(&quot;€&quot;* &quot;-&quot;_);_(@_)"/>
    <numFmt numFmtId="217" formatCode="_ * #,##0_ ;_ * \-#,##0_ ;_ * &quot;-&quot;_ ;_ @_ "/>
    <numFmt numFmtId="218" formatCode="_-* #,##0\ _V_N_D_-;\-* #,##0\ _V_N_D_-;_-* &quot;-&quot;\ _V_N_D_-;_-@_-"/>
    <numFmt numFmtId="219" formatCode="_-* #,##0\ _V_N_Ñ_-;_-* #,##0\ _V_N_Ñ\-;_-* &quot;-&quot;\ _V_N_Ñ_-;_-@_-"/>
    <numFmt numFmtId="220" formatCode="_-* #,##0_$_-;_-* #,##0_$\-;_-* &quot;-&quot;_$_-;_-@_-"/>
    <numFmt numFmtId="221" formatCode="_-* #,##0\ _$_-;\-* #,##0\ _$_-;_-* &quot;-&quot;\ _$_-;_-@_-"/>
    <numFmt numFmtId="222" formatCode="_-* #,##0\ _m_k_-;\-* #,##0\ _m_k_-;_-* &quot;-&quot;\ _m_k_-;_-@_-"/>
    <numFmt numFmtId="223" formatCode="_-* #,##0\ _ñ_-;\-* #,##0\ _ñ_-;_-* &quot;-&quot;\ _ñ_-;_-@_-"/>
    <numFmt numFmtId="224" formatCode="0.000000"/>
    <numFmt numFmtId="225" formatCode="#,##0.0_);[Red]\(#,##0.0\)"/>
    <numFmt numFmtId="226" formatCode="_ &quot;\&quot;* #,##0_ ;_ &quot;\&quot;* \-#,##0_ ;_ &quot;\&quot;* &quot;-&quot;_ ;_ @_ "/>
    <numFmt numFmtId="227" formatCode="&quot;\&quot;#,##0.00;[Red]&quot;\&quot;\-#,##0.00"/>
    <numFmt numFmtId="228" formatCode="&quot;\&quot;#,##0;[Red]&quot;\&quot;\-#,##0"/>
    <numFmt numFmtId="229" formatCode="&quot;SFr.&quot;\ #,##0.00;[Red]&quot;SFr.&quot;\ \-#,##0.00"/>
    <numFmt numFmtId="230" formatCode="&quot;SFr.&quot;\ #,##0.00;&quot;SFr.&quot;\ \-#,##0.00"/>
    <numFmt numFmtId="231" formatCode="_ &quot;SFr.&quot;\ * #,##0_ ;_ &quot;SFr.&quot;\ * \-#,##0_ ;_ &quot;SFr.&quot;\ * &quot;-&quot;_ ;_ @_ "/>
    <numFmt numFmtId="232" formatCode="#,##0.0_);\(#,##0.0\)"/>
    <numFmt numFmtId="233" formatCode="_(* #,##0.0000_);_(* \(#,##0.0000\);_(* &quot;-&quot;??_);_(@_)"/>
    <numFmt numFmtId="234" formatCode="0.0%;[Red]\(0.0%\)"/>
    <numFmt numFmtId="235" formatCode="_ * #,##0.00_)&quot;£&quot;_ ;_ * \(#,##0.00\)&quot;£&quot;_ ;_ * &quot;-&quot;??_)&quot;£&quot;_ ;_ @_ "/>
    <numFmt numFmtId="236" formatCode="0.0%;\(0.0%\)"/>
    <numFmt numFmtId="237" formatCode="_-* #,##0.00\ &quot;F&quot;_-;\-* #,##0.00\ &quot;F&quot;_-;_-* &quot;-&quot;??\ &quot;F&quot;_-;_-@_-"/>
    <numFmt numFmtId="238" formatCode="0.000_)"/>
    <numFmt numFmtId="239" formatCode="_(* #,##0_);_(* \(#,##0\);_(* \-_);_(@_)"/>
    <numFmt numFmtId="240" formatCode="#,##0.00;[Red]#,##0.00"/>
    <numFmt numFmtId="241" formatCode="#,##0;\(#,##0\)"/>
    <numFmt numFmtId="242" formatCode="_ &quot;R&quot;\ * #,##0_ ;_ &quot;R&quot;\ * \-#,##0_ ;_ &quot;R&quot;\ * &quot;-&quot;_ ;_ @_ "/>
    <numFmt numFmtId="243" formatCode="\$#,##0\ ;&quot;($&quot;#,##0\)"/>
    <numFmt numFmtId="244" formatCode="\$#,##0\ ;\(\$#,##0\)"/>
    <numFmt numFmtId="245" formatCode="#,##0.000_);\(#,##0.000\)"/>
    <numFmt numFmtId="246" formatCode="\t0.00%"/>
    <numFmt numFmtId="247" formatCode="0.000"/>
    <numFmt numFmtId="248" formatCode="?\,???.??__;[Red]&quot;- &quot;?\,???.??__"/>
    <numFmt numFmtId="249" formatCode="?,???.??__;[Red]\-\ ?,???.??__;"/>
    <numFmt numFmtId="250" formatCode="\U\S\$#,##0.00;\(\U\S\$#,##0.00\)"/>
    <numFmt numFmtId="251" formatCode="_(\§\g\ #,##0_);_(\§\g\ \(#,##0\);_(\§\g\ &quot;-&quot;??_);_(@_)"/>
    <numFmt numFmtId="252" formatCode="_(\§\g\ #,##0_);_(\§\g\ \(#,##0\);_(\§\g\ &quot;-&quot;_);_(@_)"/>
    <numFmt numFmtId="253" formatCode="\t#\ ??/??"/>
    <numFmt numFmtId="254" formatCode="\§\g#,##0_);\(\§\g#,##0\)"/>
    <numFmt numFmtId="255" formatCode="_-&quot;VND&quot;* #,##0_-;\-&quot;VND&quot;* #,##0_-;_-&quot;VND&quot;* &quot;-&quot;_-;_-@_-"/>
    <numFmt numFmtId="256" formatCode="_(&quot;Rp&quot;* #,##0.00_);_(&quot;Rp&quot;* \(#,##0.00\);_(&quot;Rp&quot;* &quot;-&quot;??_);_(@_)"/>
    <numFmt numFmtId="257" formatCode="#,##0.00\ &quot;FB&quot;;[Red]\-#,##0.00\ &quot;FB&quot;"/>
    <numFmt numFmtId="258" formatCode="#,##0\ &quot;$&quot;;\-#,##0\ &quot;$&quot;"/>
    <numFmt numFmtId="259" formatCode="&quot;$&quot;#,##0;\-&quot;$&quot;#,##0"/>
    <numFmt numFmtId="260" formatCode="_-* #,##0\ _F_B_-;\-* #,##0\ _F_B_-;_-* &quot;-&quot;\ _F_B_-;_-@_-"/>
    <numFmt numFmtId="261" formatCode="_-[$€]* #,##0.00_-;\-[$€]* #,##0.00_-;_-[$€]* &quot;-&quot;??_-;_-@_-"/>
    <numFmt numFmtId="262" formatCode="&quot;öS&quot;\ #,##0;[Red]\-&quot;öS&quot;\ #,##0"/>
    <numFmt numFmtId="263" formatCode="&quot;Q&quot;#,##0_);\(&quot;Q&quot;#,##0\)"/>
    <numFmt numFmtId="264" formatCode="#,##0_);\-#,##0_)"/>
    <numFmt numFmtId="265" formatCode="#,###;\-#,###;&quot;&quot;;_(@_)"/>
    <numFmt numFmtId="266" formatCode="_(* #,##0.000000_);_(* \(#,##0.000000\);_(* &quot;-&quot;??_);_(@_)"/>
    <numFmt numFmtId="267" formatCode="#,##0\ &quot;$&quot;_);\(#,##0\ &quot;$&quot;\)"/>
    <numFmt numFmtId="268" formatCode="#,###"/>
    <numFmt numFmtId="269" formatCode="#,##0\ &quot;£&quot;_);[Red]\(#,##0\ &quot;£&quot;\)"/>
    <numFmt numFmtId="270" formatCode="&quot;£&quot;###,0&quot;.&quot;00_);[Red]\(&quot;£&quot;###,0&quot;.&quot;00\)"/>
    <numFmt numFmtId="271" formatCode="&quot;\&quot;#,##0;[Red]\-&quot;\&quot;#,##0"/>
    <numFmt numFmtId="272" formatCode="&quot;\&quot;#,##0.00;\-&quot;\&quot;#,##0.00"/>
    <numFmt numFmtId="273" formatCode="0#,###,#&quot;.&quot;00"/>
    <numFmt numFmtId="274" formatCode="&quot;VND&quot;#,##0_);[Red]\(&quot;VND&quot;#,##0\)"/>
    <numFmt numFmtId="275" formatCode="_ * #,##0_)&quot; $&quot;_ ;_ * \(#,##0&quot;) $&quot;_ ;_ * \-_)&quot; $&quot;_ ;_ @_ "/>
    <numFmt numFmtId="276" formatCode="#,##0.00_);\-#,##0.00_)"/>
    <numFmt numFmtId="277" formatCode="#"/>
    <numFmt numFmtId="278" formatCode="#,##0.0000"/>
    <numFmt numFmtId="279" formatCode="&quot;¡Ì&quot;#,##0;[Red]\-&quot;¡Ì&quot;#,##0"/>
    <numFmt numFmtId="280" formatCode="#,##0.00\ &quot;F&quot;;[Red]\-#,##0.00\ &quot;F&quot;"/>
    <numFmt numFmtId="281" formatCode="#,##0.00&quot; F&quot;;[Red]\-#,##0.00&quot; F&quot;"/>
    <numFmt numFmtId="282" formatCode="_-* #,##0.0\ _F_-;\-* #,##0.0\ _F_-;_-* &quot;-&quot;??\ _F_-;_-@_-"/>
    <numFmt numFmtId="283" formatCode="#,##0.00\ \ "/>
    <numFmt numFmtId="284" formatCode="0.00000000"/>
    <numFmt numFmtId="285" formatCode="_ * #,##0.0_ ;_ * \-#,##0.0_ ;_ * &quot;-&quot;??_ ;_ @_ "/>
    <numFmt numFmtId="286" formatCode="#,##0.00\ \ \ \ "/>
    <numFmt numFmtId="287" formatCode="_(* #.##0.00_);_(* \(#.##0.00\);_(* &quot;-&quot;??_);_(@_)"/>
    <numFmt numFmtId="288" formatCode="###\ ###\ ##0"/>
    <numFmt numFmtId="289" formatCode="&quot;\&quot;#,##0;&quot;\&quot;\-#,##0"/>
    <numFmt numFmtId="290" formatCode="_-* ###,0&quot;.&quot;00\ _F_B_-;\-* ###,0&quot;.&quot;00\ _F_B_-;_-* &quot;-&quot;??\ _F_B_-;_-@_-"/>
    <numFmt numFmtId="291" formatCode="\\#,##0;[Red]&quot;-\&quot;#,##0"/>
    <numFmt numFmtId="292" formatCode="_ * #.##._ ;_ * \-#.##._ ;_ * &quot;-&quot;??_ ;_ @_ⴆ"/>
    <numFmt numFmtId="293" formatCode="#,##0\ &quot;F&quot;;\-#,##0\ &quot;F&quot;"/>
    <numFmt numFmtId="294" formatCode="#,##0\ &quot;F&quot;;[Red]\-#,##0\ &quot;F&quot;"/>
    <numFmt numFmtId="295" formatCode="_-* #,##0\ _F_-;\-* #,##0\ _F_-;_-* &quot;-&quot;??\ _F_-;_-@_-"/>
    <numFmt numFmtId="296" formatCode="#.00\ ##0"/>
    <numFmt numFmtId="297" formatCode="#.\ ##0"/>
    <numFmt numFmtId="298" formatCode="_-* #,##0\ &quot;DM&quot;_-;\-* #,##0\ &quot;DM&quot;_-;_-* &quot;-&quot;\ &quot;DM&quot;_-;_-@_-"/>
    <numFmt numFmtId="299" formatCode="_-* #,##0.00\ &quot;DM&quot;_-;\-* #,##0.00\ &quot;DM&quot;_-;_-* &quot;-&quot;??\ &quot;DM&quot;_-;_-@_-"/>
    <numFmt numFmtId="300" formatCode="_-* #,##0\ _₫_-;\-* #,##0\ _₫_-;_-* &quot;-&quot;??\ _₫_-;_-@_-"/>
  </numFmts>
  <fonts count="250">
    <font>
      <sz val="11"/>
      <color theme="1"/>
      <name val="Calibri"/>
      <family val="2"/>
      <scheme val="minor"/>
    </font>
    <font>
      <sz val="12"/>
      <color theme="1"/>
      <name val="Times New Roman"/>
      <family val="2"/>
      <charset val="163"/>
    </font>
    <font>
      <sz val="12"/>
      <color theme="1"/>
      <name val="Times New Roman"/>
      <family val="2"/>
      <charset val="163"/>
    </font>
    <font>
      <sz val="12"/>
      <color theme="1"/>
      <name val="Times New Roman"/>
      <family val="2"/>
      <charset val="163"/>
    </font>
    <font>
      <sz val="12"/>
      <color theme="1"/>
      <name val="Times New Roman"/>
      <family val="2"/>
      <charset val="163"/>
    </font>
    <font>
      <b/>
      <sz val="10"/>
      <color rgb="FF000000"/>
      <name val="Arial"/>
      <family val="2"/>
    </font>
    <font>
      <i/>
      <sz val="10"/>
      <color rgb="FF000000"/>
      <name val="Arial"/>
      <family val="2"/>
    </font>
    <font>
      <b/>
      <sz val="10"/>
      <name val="Arial"/>
      <family val="2"/>
    </font>
    <font>
      <sz val="10"/>
      <name val="Arial"/>
      <family val="2"/>
    </font>
    <font>
      <i/>
      <sz val="10"/>
      <name val="Arial"/>
      <family val="2"/>
    </font>
    <font>
      <sz val="10"/>
      <color rgb="FF000000"/>
      <name val="Arial"/>
      <family val="2"/>
    </font>
    <font>
      <sz val="11"/>
      <color theme="1"/>
      <name val="Calibri"/>
      <family val="2"/>
      <scheme val="minor"/>
    </font>
    <font>
      <b/>
      <sz val="11"/>
      <color theme="1"/>
      <name val="Calibri"/>
      <family val="2"/>
      <scheme val="minor"/>
    </font>
    <font>
      <b/>
      <sz val="10"/>
      <name val="Arial Narrow"/>
      <family val="2"/>
    </font>
    <font>
      <sz val="10"/>
      <name val="Arial Narrow"/>
      <family val="2"/>
    </font>
    <font>
      <sz val="12"/>
      <name val=".VnTime"/>
      <family val="2"/>
    </font>
    <font>
      <sz val="8"/>
      <name val="Arial Narrow"/>
      <family val="2"/>
    </font>
    <font>
      <sz val="14"/>
      <name val="Arial Narrow"/>
      <family val="2"/>
    </font>
    <font>
      <b/>
      <sz val="14"/>
      <name val="Arial Narrow"/>
      <family val="2"/>
    </font>
    <font>
      <sz val="11"/>
      <name val="Arial Narrow"/>
      <family val="2"/>
    </font>
    <font>
      <sz val="11"/>
      <color theme="1"/>
      <name val="Arial Narrow"/>
      <family val="2"/>
    </font>
    <font>
      <b/>
      <sz val="11"/>
      <name val="Arial Narrow"/>
      <family val="2"/>
    </font>
    <font>
      <sz val="11"/>
      <color indexed="8"/>
      <name val="Calibri"/>
      <family val="2"/>
    </font>
    <font>
      <sz val="11"/>
      <color indexed="8"/>
      <name val="Arial Narrow"/>
      <family val="2"/>
    </font>
    <font>
      <sz val="10"/>
      <color indexed="8"/>
      <name val="Arial Narrow"/>
      <family val="2"/>
    </font>
    <font>
      <b/>
      <sz val="12"/>
      <name val="Arial Narrow"/>
      <family val="2"/>
    </font>
    <font>
      <sz val="12"/>
      <color theme="1"/>
      <name val="Times New Roman"/>
      <family val="2"/>
    </font>
    <font>
      <sz val="11"/>
      <name val="Calibri"/>
      <family val="2"/>
      <scheme val="minor"/>
    </font>
    <font>
      <b/>
      <sz val="11"/>
      <name val="Calibri"/>
      <family val="2"/>
      <scheme val="minor"/>
    </font>
    <font>
      <sz val="12"/>
      <name val="VNI-Times"/>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0"/>
      <name val="Times New Roman"/>
      <family val="1"/>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1"/>
      <name val="VNI-Aptima"/>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1"/>
      <color indexed="20"/>
      <name val="Calibri"/>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1"/>
      <color indexed="52"/>
      <name val="Calibri"/>
      <family val="2"/>
    </font>
    <font>
      <b/>
      <sz val="10"/>
      <name val="Helv"/>
    </font>
    <font>
      <b/>
      <sz val="12"/>
      <color indexed="9"/>
      <name val="Arial Narrow"/>
      <family val="2"/>
    </font>
    <font>
      <b/>
      <sz val="11"/>
      <color indexed="9"/>
      <name val="Calibri"/>
      <family val="2"/>
    </font>
    <font>
      <sz val="11"/>
      <name val="VNbook-Antiqua"/>
      <family val="2"/>
    </font>
    <font>
      <sz val="10"/>
      <name val="VNI-Aptima"/>
    </font>
    <font>
      <sz val="11"/>
      <name val="VNtimes new roman"/>
      <family val="2"/>
    </font>
    <font>
      <sz val="11"/>
      <name val="Tms Rmn"/>
    </font>
    <font>
      <sz val="11"/>
      <name val="UVnTime"/>
    </font>
    <font>
      <sz val="12"/>
      <color indexed="8"/>
      <name val="Times New Roman"/>
      <family val="2"/>
    </font>
    <font>
      <sz val="11"/>
      <color theme="1"/>
      <name val="Calibri"/>
      <family val="2"/>
      <charset val="163"/>
      <scheme val="minor"/>
    </font>
    <font>
      <sz val="12"/>
      <name val="Times New Roman"/>
      <family val="1"/>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11"/>
      <color indexed="17"/>
      <name val="Calibri"/>
      <family val="2"/>
    </font>
    <font>
      <sz val="8"/>
      <name val="Arial"/>
      <family val="2"/>
    </font>
    <font>
      <b/>
      <sz val="11"/>
      <name val="Times New Roman"/>
      <family val="1"/>
    </font>
    <font>
      <sz val="10"/>
      <name val=".VnArialH"/>
      <family val="2"/>
    </font>
    <font>
      <b/>
      <sz val="12"/>
      <name val=".VnBook-AntiquaH"/>
      <family val="2"/>
    </font>
    <font>
      <b/>
      <u/>
      <sz val="13"/>
      <name val="VnTime"/>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name val="Arial"/>
      <family val="2"/>
    </font>
    <font>
      <sz val="12"/>
      <color indexed="52"/>
      <name val="Arial Narrow"/>
      <family val="2"/>
    </font>
    <font>
      <sz val="11"/>
      <color indexed="52"/>
      <name val="Calibri"/>
      <family val="2"/>
    </font>
    <font>
      <sz val="8"/>
      <name val="VNarial"/>
      <family val="2"/>
    </font>
    <font>
      <b/>
      <sz val="11"/>
      <name val="Helv"/>
    </font>
    <font>
      <sz val="10"/>
      <name val=".VnAvant"/>
      <family val="2"/>
    </font>
    <font>
      <sz val="12"/>
      <color indexed="60"/>
      <name val="Arial Narrow"/>
      <family val="2"/>
    </font>
    <font>
      <sz val="11"/>
      <color indexed="60"/>
      <name val="Calibri"/>
      <family val="2"/>
    </font>
    <font>
      <sz val="7"/>
      <name val="Small Fonts"/>
      <family val="2"/>
    </font>
    <font>
      <b/>
      <sz val="12"/>
      <name val="VN-NTime"/>
    </font>
    <font>
      <sz val="12"/>
      <name val="???"/>
      <family val="1"/>
      <charset val="129"/>
    </font>
    <font>
      <sz val="12"/>
      <name val="바탕체"/>
      <family val="1"/>
      <charset val="129"/>
    </font>
    <font>
      <sz val="9"/>
      <name val="Arial"/>
      <family val="2"/>
    </font>
    <font>
      <sz val="12"/>
      <color indexed="8"/>
      <name val="Times New Roman"/>
      <family val="2"/>
      <charset val="163"/>
    </font>
    <font>
      <sz val="13"/>
      <name val="Times New Roman"/>
      <family val="1"/>
      <charset val="163"/>
    </font>
    <font>
      <sz val="12"/>
      <name val=".VnArial Narrow"/>
      <family val="2"/>
    </font>
    <font>
      <sz val="11"/>
      <color indexed="8"/>
      <name val="Arial"/>
      <family val="2"/>
    </font>
    <font>
      <sz val="11"/>
      <color indexed="8"/>
      <name val="Helvetica Neue"/>
    </font>
    <font>
      <sz val="10"/>
      <name val="VNlucida sans"/>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sz val="8"/>
      <name val="Tms Rmn"/>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0"/>
      <name val=".VnArial Narrow"/>
      <family val="2"/>
    </font>
    <font>
      <sz val="9"/>
      <name val="VNswitzerlandCondensed"/>
      <family val="2"/>
    </font>
    <font>
      <sz val="11"/>
      <name val="VNI-Times"/>
    </font>
    <font>
      <sz val="11"/>
      <color indexed="10"/>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b/>
      <strike/>
      <sz val="10"/>
      <color rgb="FF0000CC"/>
      <name val="Arial"/>
      <family val="2"/>
    </font>
    <font>
      <strike/>
      <sz val="11"/>
      <color rgb="FF0000CC"/>
      <name val="Calibri"/>
      <family val="2"/>
      <scheme val="minor"/>
    </font>
    <font>
      <b/>
      <sz val="10"/>
      <name val="Times New Roman"/>
      <family val="1"/>
    </font>
    <font>
      <b/>
      <i/>
      <sz val="11"/>
      <name val="Calibri"/>
      <family val="2"/>
      <scheme val="minor"/>
    </font>
    <font>
      <sz val="13"/>
      <color theme="1"/>
      <name val="Times New Roman"/>
      <family val="2"/>
    </font>
    <font>
      <sz val="10"/>
      <color indexed="8"/>
      <name val="Times New Roman"/>
      <family val="2"/>
    </font>
    <font>
      <sz val="11"/>
      <color rgb="FF7030A0"/>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4"/>
      <name val="Times New Roman"/>
      <family val="1"/>
    </font>
    <font>
      <i/>
      <sz val="14"/>
      <name val="Times New Roman"/>
      <family val="1"/>
    </font>
    <font>
      <sz val="14"/>
      <name val="Times New Roman"/>
      <family val="1"/>
    </font>
    <font>
      <i/>
      <sz val="10"/>
      <name val="Times New Roman"/>
      <family val="1"/>
    </font>
    <font>
      <b/>
      <i/>
      <sz val="10"/>
      <name val="Times New Roman"/>
      <family val="1"/>
    </font>
    <font>
      <sz val="12"/>
      <color theme="0"/>
      <name val="Calibri"/>
      <family val="2"/>
      <scheme val="minor"/>
    </font>
    <font>
      <i/>
      <sz val="11"/>
      <name val="Calibri"/>
      <family val="2"/>
      <scheme val="minor"/>
    </font>
    <font>
      <sz val="8"/>
      <name val="Calibri"/>
      <family val="2"/>
      <scheme val="minor"/>
    </font>
    <font>
      <sz val="10"/>
      <color rgb="FFFF0000"/>
      <name val="Arial Narrow"/>
      <family val="2"/>
    </font>
    <font>
      <b/>
      <sz val="10"/>
      <name val="Arial Narrow"/>
      <family val="2"/>
      <charset val="163"/>
    </font>
    <font>
      <sz val="10"/>
      <name val="Arial Narrow"/>
      <family val="2"/>
      <charset val="163"/>
    </font>
    <font>
      <sz val="12"/>
      <name val="Calibri"/>
      <family val="2"/>
      <charset val="163"/>
      <scheme val="minor"/>
    </font>
    <font>
      <sz val="11"/>
      <name val="Calibri"/>
      <family val="2"/>
      <charset val="163"/>
      <scheme val="minor"/>
    </font>
    <font>
      <b/>
      <sz val="12"/>
      <name val="Calibri"/>
      <family val="2"/>
      <charset val="163"/>
      <scheme val="minor"/>
    </font>
    <font>
      <b/>
      <sz val="11"/>
      <name val="Calibri"/>
      <family val="2"/>
      <charset val="163"/>
      <scheme val="minor"/>
    </font>
    <font>
      <i/>
      <sz val="12"/>
      <name val="Arial Narrow"/>
      <family val="2"/>
    </font>
    <font>
      <sz val="10"/>
      <color rgb="FF0070C0"/>
      <name val="Arial"/>
      <family val="2"/>
    </font>
    <font>
      <b/>
      <sz val="10"/>
      <color rgb="FF0070C0"/>
      <name val="Arial"/>
      <family val="2"/>
    </font>
    <font>
      <b/>
      <sz val="13"/>
      <name val="Times New Roman"/>
      <family val="1"/>
    </font>
    <font>
      <sz val="11"/>
      <name val="Times New Roman"/>
      <family val="1"/>
    </font>
  </fonts>
  <fills count="7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9"/>
        <bgColor indexed="10"/>
      </patternFill>
    </fill>
    <fill>
      <patternFill patternType="solid">
        <fgColor rgb="FFFFFF00"/>
        <bgColor indexed="64"/>
      </patternFill>
    </fill>
  </fills>
  <borders count="8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hair">
        <color rgb="FF000000"/>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rgb="FF000000"/>
      </left>
      <right style="thin">
        <color rgb="FF000000"/>
      </right>
      <top style="hair">
        <color rgb="FF000000"/>
      </top>
      <bottom style="thin">
        <color indexed="64"/>
      </bottom>
      <diagonal/>
    </border>
    <border>
      <left style="thin">
        <color rgb="FF000000"/>
      </left>
      <right/>
      <top/>
      <bottom/>
      <diagonal/>
    </border>
    <border>
      <left style="thin">
        <color rgb="FF000000"/>
      </left>
      <right style="thin">
        <color rgb="FF000000"/>
      </right>
      <top style="hair">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style="hair">
        <color rgb="FF000000"/>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rgb="FF000000"/>
      </right>
      <top style="hair">
        <color rgb="FF000000"/>
      </top>
      <bottom style="hair">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right/>
      <top style="double">
        <color indexed="8"/>
      </top>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indexed="64"/>
      </right>
      <top style="hair">
        <color rgb="FF000000"/>
      </top>
      <bottom style="hair">
        <color indexed="64"/>
      </bottom>
      <diagonal/>
    </border>
    <border>
      <left style="thin">
        <color indexed="64"/>
      </left>
      <right style="thin">
        <color indexed="64"/>
      </right>
      <top style="hair">
        <color rgb="FF000000"/>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2278">
    <xf numFmtId="0" fontId="0" fillId="0" borderId="0"/>
    <xf numFmtId="165" fontId="11" fillId="0" borderId="0" applyFont="0" applyFill="0" applyBorder="0" applyAlignment="0" applyProtection="0"/>
    <xf numFmtId="178" fontId="8" fillId="0" borderId="0" applyFill="0" applyBorder="0" applyAlignment="0" applyProtection="0"/>
    <xf numFmtId="0" fontId="8" fillId="0" borderId="0"/>
    <xf numFmtId="0" fontId="8" fillId="0" borderId="0"/>
    <xf numFmtId="0" fontId="4" fillId="0" borderId="0"/>
    <xf numFmtId="170" fontId="8" fillId="0" borderId="0" applyFont="0" applyFill="0" applyBorder="0" applyAlignment="0" applyProtection="0"/>
    <xf numFmtId="0" fontId="8" fillId="0" borderId="0"/>
    <xf numFmtId="0" fontId="11" fillId="0" borderId="0"/>
    <xf numFmtId="0" fontId="11" fillId="0" borderId="0"/>
    <xf numFmtId="0" fontId="8" fillId="0" borderId="0"/>
    <xf numFmtId="0" fontId="22" fillId="0" borderId="0"/>
    <xf numFmtId="184" fontId="15" fillId="0" borderId="0"/>
    <xf numFmtId="0" fontId="11" fillId="0" borderId="0"/>
    <xf numFmtId="0" fontId="22" fillId="0" borderId="0"/>
    <xf numFmtId="0" fontId="23" fillId="0" borderId="0"/>
    <xf numFmtId="0" fontId="24" fillId="0" borderId="0"/>
    <xf numFmtId="0" fontId="8" fillId="0" borderId="0"/>
    <xf numFmtId="0" fontId="8" fillId="0" borderId="0"/>
    <xf numFmtId="0" fontId="26" fillId="0" borderId="0"/>
    <xf numFmtId="0" fontId="26" fillId="0" borderId="0"/>
    <xf numFmtId="188" fontId="29" fillId="0" borderId="0" applyFont="0" applyFill="0" applyBorder="0" applyAlignment="0" applyProtection="0"/>
    <xf numFmtId="0" fontId="15" fillId="0" borderId="0" applyNumberFormat="0" applyFill="0" applyBorder="0" applyAlignment="0" applyProtection="0"/>
    <xf numFmtId="3" fontId="30" fillId="0" borderId="5"/>
    <xf numFmtId="3" fontId="30" fillId="0" borderId="5"/>
    <xf numFmtId="3" fontId="30" fillId="0" borderId="5"/>
    <xf numFmtId="3" fontId="30" fillId="0" borderId="5"/>
    <xf numFmtId="3" fontId="30" fillId="0" borderId="5"/>
    <xf numFmtId="3" fontId="30" fillId="0" borderId="5"/>
    <xf numFmtId="182" fontId="31" fillId="0" borderId="33" applyFont="0" applyBorder="0"/>
    <xf numFmtId="182" fontId="31" fillId="0" borderId="33" applyFont="0" applyBorder="0"/>
    <xf numFmtId="179" fontId="32" fillId="0" borderId="0" applyBorder="0"/>
    <xf numFmtId="182" fontId="31" fillId="0" borderId="33" applyFont="0" applyBorder="0"/>
    <xf numFmtId="182" fontId="31" fillId="0" borderId="33" applyFont="0" applyBorder="0"/>
    <xf numFmtId="0" fontId="33" fillId="0" borderId="0"/>
    <xf numFmtId="189" fontId="34"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90" fontId="36" fillId="0" borderId="0" applyFont="0" applyFill="0" applyBorder="0" applyAlignment="0" applyProtection="0"/>
    <xf numFmtId="191"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7" fillId="0" borderId="0" applyFont="0" applyFill="0" applyBorder="0" applyAlignment="0" applyProtection="0"/>
    <xf numFmtId="0" fontId="38" fillId="0" borderId="34"/>
    <xf numFmtId="176" fontId="39" fillId="0" borderId="0" applyFont="0" applyFill="0" applyBorder="0" applyAlignment="0" applyProtection="0"/>
    <xf numFmtId="177" fontId="39" fillId="0" borderId="0" applyFont="0" applyFill="0" applyBorder="0" applyAlignment="0" applyProtection="0"/>
    <xf numFmtId="192" fontId="33"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166" fontId="41" fillId="0" borderId="0" applyFont="0" applyFill="0" applyBorder="0" applyAlignment="0" applyProtection="0"/>
    <xf numFmtId="0" fontId="42"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3" fillId="0" borderId="0"/>
    <xf numFmtId="0" fontId="8" fillId="0" borderId="0" applyNumberFormat="0" applyFill="0" applyBorder="0" applyAlignment="0" applyProtection="0"/>
    <xf numFmtId="41" fontId="15" fillId="0" borderId="0" applyFont="0" applyFill="0" applyBorder="0" applyAlignment="0" applyProtection="0"/>
    <xf numFmtId="167" fontId="44" fillId="0" borderId="0" applyFont="0" applyFill="0" applyBorder="0" applyAlignment="0" applyProtection="0"/>
    <xf numFmtId="171" fontId="44" fillId="0" borderId="0" applyFont="0" applyFill="0" applyBorder="0" applyAlignment="0" applyProtection="0"/>
    <xf numFmtId="171" fontId="44" fillId="0" borderId="0" applyFont="0" applyFill="0" applyBorder="0" applyAlignment="0" applyProtection="0"/>
    <xf numFmtId="0" fontId="45" fillId="0" borderId="0"/>
    <xf numFmtId="0" fontId="45" fillId="0" borderId="0"/>
    <xf numFmtId="0" fontId="45" fillId="0" borderId="0"/>
    <xf numFmtId="193" fontId="15" fillId="0" borderId="0" applyFont="0" applyFill="0" applyBorder="0" applyAlignment="0" applyProtection="0"/>
    <xf numFmtId="167" fontId="44" fillId="0" borderId="0" applyFont="0" applyFill="0" applyBorder="0" applyAlignment="0" applyProtection="0"/>
    <xf numFmtId="0" fontId="45" fillId="0" borderId="0"/>
    <xf numFmtId="0" fontId="35" fillId="0" borderId="0"/>
    <xf numFmtId="0" fontId="46" fillId="0" borderId="0">
      <alignment vertical="top"/>
    </xf>
    <xf numFmtId="0" fontId="46" fillId="0" borderId="0">
      <alignment vertical="top"/>
    </xf>
    <xf numFmtId="167" fontId="44" fillId="0" borderId="0" applyFont="0" applyFill="0" applyBorder="0" applyAlignment="0" applyProtection="0"/>
    <xf numFmtId="194" fontId="29" fillId="0" borderId="0" applyFont="0" applyFill="0" applyBorder="0" applyAlignment="0" applyProtection="0"/>
    <xf numFmtId="195" fontId="44" fillId="0" borderId="0" applyFont="0" applyFill="0" applyBorder="0" applyAlignment="0" applyProtection="0"/>
    <xf numFmtId="196" fontId="44" fillId="0" borderId="0" applyFont="0" applyFill="0" applyBorder="0" applyAlignment="0" applyProtection="0"/>
    <xf numFmtId="195" fontId="44" fillId="0" borderId="0" applyFont="0" applyFill="0" applyBorder="0" applyAlignment="0" applyProtection="0"/>
    <xf numFmtId="194" fontId="29" fillId="0" borderId="0" applyFont="0" applyFill="0" applyBorder="0" applyAlignment="0" applyProtection="0"/>
    <xf numFmtId="0" fontId="35" fillId="0" borderId="0"/>
    <xf numFmtId="0" fontId="33" fillId="0" borderId="0" applyNumberFormat="0" applyFill="0" applyBorder="0" applyAlignment="0" applyProtection="0"/>
    <xf numFmtId="0" fontId="33" fillId="0" borderId="0" applyNumberFormat="0" applyFill="0" applyBorder="0" applyAlignment="0" applyProtection="0"/>
    <xf numFmtId="194" fontId="29" fillId="0" borderId="0" applyFont="0" applyFill="0" applyBorder="0" applyAlignment="0" applyProtection="0"/>
    <xf numFmtId="0" fontId="35" fillId="0" borderId="0"/>
    <xf numFmtId="0" fontId="46" fillId="0" borderId="0">
      <alignment vertical="top"/>
    </xf>
    <xf numFmtId="0" fontId="46" fillId="0" borderId="0">
      <alignment vertical="top"/>
    </xf>
    <xf numFmtId="167" fontId="44" fillId="0" borderId="0" applyFont="0" applyFill="0" applyBorder="0" applyAlignment="0" applyProtection="0"/>
    <xf numFmtId="167" fontId="44"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0" borderId="0"/>
    <xf numFmtId="0" fontId="35" fillId="0" borderId="0"/>
    <xf numFmtId="0" fontId="3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5" fillId="0" borderId="0"/>
    <xf numFmtId="0" fontId="35" fillId="0" borderId="0"/>
    <xf numFmtId="0" fontId="45" fillId="0" borderId="0"/>
    <xf numFmtId="167" fontId="44" fillId="0" borderId="0" applyFont="0" applyFill="0" applyBorder="0" applyAlignment="0" applyProtection="0"/>
    <xf numFmtId="187" fontId="29" fillId="0" borderId="0" applyFont="0" applyFill="0" applyBorder="0" applyAlignment="0" applyProtection="0"/>
    <xf numFmtId="176" fontId="44" fillId="0" borderId="0" applyFont="0" applyFill="0" applyBorder="0" applyAlignment="0" applyProtection="0"/>
    <xf numFmtId="176" fontId="29" fillId="0" borderId="0" applyFont="0" applyFill="0" applyBorder="0" applyAlignment="0" applyProtection="0"/>
    <xf numFmtId="188" fontId="29" fillId="0" borderId="0" applyFont="0" applyFill="0" applyBorder="0" applyAlignment="0" applyProtection="0"/>
    <xf numFmtId="188" fontId="29" fillId="0" borderId="0" applyFont="0" applyFill="0" applyBorder="0" applyAlignment="0" applyProtection="0"/>
    <xf numFmtId="197" fontId="48" fillId="0" borderId="0" applyFont="0" applyFill="0" applyBorder="0" applyAlignment="0" applyProtection="0"/>
    <xf numFmtId="198" fontId="29" fillId="0" borderId="0" applyFont="0" applyFill="0" applyBorder="0" applyAlignment="0" applyProtection="0"/>
    <xf numFmtId="198" fontId="29" fillId="0" borderId="0" applyFont="0" applyFill="0" applyBorder="0" applyAlignment="0" applyProtection="0"/>
    <xf numFmtId="199" fontId="8" fillId="0" borderId="0" applyFont="0" applyFill="0" applyBorder="0" applyAlignment="0" applyProtection="0"/>
    <xf numFmtId="199" fontId="48" fillId="0" borderId="0" applyFont="0" applyFill="0" applyBorder="0" applyAlignment="0" applyProtection="0"/>
    <xf numFmtId="198" fontId="29" fillId="0" borderId="0" applyFont="0" applyFill="0" applyBorder="0" applyAlignment="0" applyProtection="0"/>
    <xf numFmtId="197" fontId="48" fillId="0" borderId="0" applyFont="0" applyFill="0" applyBorder="0" applyAlignment="0" applyProtection="0"/>
    <xf numFmtId="200" fontId="29" fillId="0" borderId="0" applyFont="0" applyFill="0" applyBorder="0" applyAlignment="0" applyProtection="0"/>
    <xf numFmtId="18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01" fontId="29" fillId="0" borderId="0" applyFont="0" applyFill="0" applyBorder="0" applyAlignment="0" applyProtection="0"/>
    <xf numFmtId="201" fontId="29" fillId="0" borderId="0" applyFont="0" applyFill="0" applyBorder="0" applyAlignment="0" applyProtection="0"/>
    <xf numFmtId="202" fontId="44" fillId="0" borderId="0" applyFont="0" applyFill="0" applyBorder="0" applyAlignment="0" applyProtection="0"/>
    <xf numFmtId="165" fontId="44" fillId="0" borderId="0" applyFont="0" applyFill="0" applyBorder="0" applyAlignment="0" applyProtection="0"/>
    <xf numFmtId="203"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202" fontId="44" fillId="0" borderId="0" applyFont="0" applyFill="0" applyBorder="0" applyAlignment="0" applyProtection="0"/>
    <xf numFmtId="203" fontId="44" fillId="0" borderId="0" applyFont="0" applyFill="0" applyBorder="0" applyAlignment="0" applyProtection="0"/>
    <xf numFmtId="205" fontId="44" fillId="0" borderId="0" applyFont="0" applyFill="0" applyBorder="0" applyAlignment="0" applyProtection="0"/>
    <xf numFmtId="0" fontId="44" fillId="0" borderId="0" applyFont="0" applyFill="0" applyBorder="0" applyAlignment="0" applyProtection="0"/>
    <xf numFmtId="165" fontId="44" fillId="0" borderId="0" applyFont="0" applyFill="0" applyBorder="0" applyAlignment="0" applyProtection="0"/>
    <xf numFmtId="0"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3" fontId="44" fillId="0" borderId="0" applyFont="0" applyFill="0" applyBorder="0" applyAlignment="0" applyProtection="0"/>
    <xf numFmtId="173" fontId="44" fillId="0" borderId="0" applyFont="0" applyFill="0" applyBorder="0" applyAlignment="0" applyProtection="0"/>
    <xf numFmtId="204"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3"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165" fontId="44" fillId="0" borderId="0" applyFont="0" applyFill="0" applyBorder="0" applyAlignment="0" applyProtection="0"/>
    <xf numFmtId="204" fontId="44" fillId="0" borderId="0" applyFont="0" applyFill="0" applyBorder="0" applyAlignment="0" applyProtection="0"/>
    <xf numFmtId="165"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202" fontId="44" fillId="0" borderId="0" applyFont="0" applyFill="0" applyBorder="0" applyAlignment="0" applyProtection="0"/>
    <xf numFmtId="207" fontId="44" fillId="0" borderId="0" applyFont="0" applyFill="0" applyBorder="0" applyAlignment="0" applyProtection="0"/>
    <xf numFmtId="165" fontId="44" fillId="0" borderId="0" applyFont="0" applyFill="0" applyBorder="0" applyAlignment="0" applyProtection="0"/>
    <xf numFmtId="204" fontId="44" fillId="0" borderId="0" applyFont="0" applyFill="0" applyBorder="0" applyAlignment="0" applyProtection="0"/>
    <xf numFmtId="175" fontId="29"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41" fontId="48" fillId="0" borderId="0" applyFont="0" applyFill="0" applyBorder="0" applyAlignment="0" applyProtection="0"/>
    <xf numFmtId="208" fontId="44" fillId="0" borderId="0" applyFont="0" applyFill="0" applyBorder="0" applyAlignment="0" applyProtection="0"/>
    <xf numFmtId="208" fontId="44" fillId="0" borderId="0" applyFont="0" applyFill="0" applyBorder="0" applyAlignment="0" applyProtection="0"/>
    <xf numFmtId="209" fontId="8" fillId="0" borderId="0" applyFont="0" applyFill="0" applyBorder="0" applyAlignment="0" applyProtection="0"/>
    <xf numFmtId="43" fontId="48" fillId="0" borderId="0" applyFont="0" applyFill="0" applyBorder="0" applyAlignment="0" applyProtection="0"/>
    <xf numFmtId="208" fontId="44" fillId="0" borderId="0" applyFont="0" applyFill="0" applyBorder="0" applyAlignment="0" applyProtection="0"/>
    <xf numFmtId="41" fontId="48" fillId="0" borderId="0" applyFont="0" applyFill="0" applyBorder="0" applyAlignment="0" applyProtection="0"/>
    <xf numFmtId="210" fontId="49" fillId="0" borderId="0" applyFont="0" applyFill="0" applyBorder="0" applyAlignment="0" applyProtection="0"/>
    <xf numFmtId="207" fontId="44" fillId="0" borderId="0" applyFont="0" applyFill="0" applyBorder="0" applyAlignment="0" applyProtection="0"/>
    <xf numFmtId="20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165" fontId="44" fillId="0" borderId="0" applyFont="0" applyFill="0" applyBorder="0" applyAlignment="0" applyProtection="0"/>
    <xf numFmtId="204" fontId="44" fillId="0" borderId="0" applyFont="0" applyFill="0" applyBorder="0" applyAlignment="0" applyProtection="0"/>
    <xf numFmtId="41" fontId="29" fillId="0" borderId="0" applyFont="0" applyFill="0" applyBorder="0" applyAlignment="0" applyProtection="0"/>
    <xf numFmtId="176" fontId="44" fillId="0" borderId="0" applyFont="0" applyFill="0" applyBorder="0" applyAlignment="0" applyProtection="0"/>
    <xf numFmtId="194" fontId="29" fillId="0" borderId="0" applyFont="0" applyFill="0" applyBorder="0" applyAlignment="0" applyProtection="0"/>
    <xf numFmtId="195" fontId="44" fillId="0" borderId="0" applyFont="0" applyFill="0" applyBorder="0" applyAlignment="0" applyProtection="0"/>
    <xf numFmtId="196" fontId="44" fillId="0" borderId="0" applyFont="0" applyFill="0" applyBorder="0" applyAlignment="0" applyProtection="0"/>
    <xf numFmtId="195" fontId="44"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167" fontId="44" fillId="0" borderId="0" applyFont="0" applyFill="0" applyBorder="0" applyAlignment="0" applyProtection="0"/>
    <xf numFmtId="187" fontId="29" fillId="0" borderId="0" applyFont="0" applyFill="0" applyBorder="0" applyAlignment="0" applyProtection="0"/>
    <xf numFmtId="167" fontId="44" fillId="0" borderId="0" applyFont="0" applyFill="0" applyBorder="0" applyAlignment="0" applyProtection="0"/>
    <xf numFmtId="195" fontId="44"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189" fontId="44" fillId="0" borderId="0" applyFont="0" applyFill="0" applyBorder="0" applyAlignment="0" applyProtection="0"/>
    <xf numFmtId="194" fontId="29" fillId="0" borderId="0" applyFont="0" applyFill="0" applyBorder="0" applyAlignment="0" applyProtection="0"/>
    <xf numFmtId="211" fontId="48" fillId="0" borderId="0" applyFont="0" applyFill="0" applyBorder="0" applyAlignment="0" applyProtection="0"/>
    <xf numFmtId="212" fontId="44" fillId="0" borderId="0" applyFont="0" applyFill="0" applyBorder="0" applyAlignment="0" applyProtection="0"/>
    <xf numFmtId="212" fontId="44" fillId="0" borderId="0" applyFont="0" applyFill="0" applyBorder="0" applyAlignment="0" applyProtection="0"/>
    <xf numFmtId="213" fontId="48" fillId="0" borderId="0" applyFont="0" applyFill="0" applyBorder="0" applyAlignment="0" applyProtection="0"/>
    <xf numFmtId="212" fontId="44" fillId="0" borderId="0" applyFont="0" applyFill="0" applyBorder="0" applyAlignment="0" applyProtection="0"/>
    <xf numFmtId="211" fontId="48" fillId="0" borderId="0" applyFont="0" applyFill="0" applyBorder="0" applyAlignment="0" applyProtection="0"/>
    <xf numFmtId="212"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213" fontId="48"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8" fillId="0" borderId="0" applyFont="0" applyFill="0" applyBorder="0" applyAlignment="0" applyProtection="0"/>
    <xf numFmtId="41" fontId="48" fillId="0" borderId="0" applyFont="0" applyFill="0" applyBorder="0" applyAlignment="0" applyProtection="0"/>
    <xf numFmtId="214" fontId="44" fillId="0" borderId="0" applyFont="0" applyFill="0" applyBorder="0" applyAlignment="0" applyProtection="0"/>
    <xf numFmtId="213" fontId="48" fillId="0" borderId="0" applyFont="0" applyFill="0" applyBorder="0" applyAlignment="0" applyProtection="0"/>
    <xf numFmtId="180" fontId="49" fillId="0" borderId="0" applyFont="0" applyFill="0" applyBorder="0" applyAlignment="0" applyProtection="0"/>
    <xf numFmtId="216" fontId="44" fillId="0" borderId="0" applyFont="0" applyFill="0" applyBorder="0" applyAlignment="0" applyProtection="0"/>
    <xf numFmtId="167" fontId="44" fillId="0" borderId="0" applyFont="0" applyFill="0" applyBorder="0" applyAlignment="0" applyProtection="0"/>
    <xf numFmtId="202" fontId="44" fillId="0" borderId="0" applyFont="0" applyFill="0" applyBorder="0" applyAlignment="0" applyProtection="0"/>
    <xf numFmtId="165" fontId="44" fillId="0" borderId="0" applyFont="0" applyFill="0" applyBorder="0" applyAlignment="0" applyProtection="0"/>
    <xf numFmtId="203"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202" fontId="44" fillId="0" borderId="0" applyFont="0" applyFill="0" applyBorder="0" applyAlignment="0" applyProtection="0"/>
    <xf numFmtId="203" fontId="44" fillId="0" borderId="0" applyFont="0" applyFill="0" applyBorder="0" applyAlignment="0" applyProtection="0"/>
    <xf numFmtId="205" fontId="44" fillId="0" borderId="0" applyFont="0" applyFill="0" applyBorder="0" applyAlignment="0" applyProtection="0"/>
    <xf numFmtId="0" fontId="44" fillId="0" borderId="0" applyFont="0" applyFill="0" applyBorder="0" applyAlignment="0" applyProtection="0"/>
    <xf numFmtId="165" fontId="44" fillId="0" borderId="0" applyFont="0" applyFill="0" applyBorder="0" applyAlignment="0" applyProtection="0"/>
    <xf numFmtId="0"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3" fontId="44" fillId="0" borderId="0" applyFont="0" applyFill="0" applyBorder="0" applyAlignment="0" applyProtection="0"/>
    <xf numFmtId="173" fontId="44" fillId="0" borderId="0" applyFont="0" applyFill="0" applyBorder="0" applyAlignment="0" applyProtection="0"/>
    <xf numFmtId="204"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3"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165" fontId="44" fillId="0" borderId="0" applyFont="0" applyFill="0" applyBorder="0" applyAlignment="0" applyProtection="0"/>
    <xf numFmtId="204" fontId="44" fillId="0" borderId="0" applyFont="0" applyFill="0" applyBorder="0" applyAlignment="0" applyProtection="0"/>
    <xf numFmtId="165"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202" fontId="44" fillId="0" borderId="0" applyFont="0" applyFill="0" applyBorder="0" applyAlignment="0" applyProtection="0"/>
    <xf numFmtId="207" fontId="44" fillId="0" borderId="0" applyFont="0" applyFill="0" applyBorder="0" applyAlignment="0" applyProtection="0"/>
    <xf numFmtId="165" fontId="44" fillId="0" borderId="0" applyFont="0" applyFill="0" applyBorder="0" applyAlignment="0" applyProtection="0"/>
    <xf numFmtId="204" fontId="44" fillId="0" borderId="0" applyFont="0" applyFill="0" applyBorder="0" applyAlignment="0" applyProtection="0"/>
    <xf numFmtId="175" fontId="29"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41" fontId="48" fillId="0" borderId="0" applyFont="0" applyFill="0" applyBorder="0" applyAlignment="0" applyProtection="0"/>
    <xf numFmtId="208" fontId="44" fillId="0" borderId="0" applyFont="0" applyFill="0" applyBorder="0" applyAlignment="0" applyProtection="0"/>
    <xf numFmtId="208" fontId="44" fillId="0" borderId="0" applyFont="0" applyFill="0" applyBorder="0" applyAlignment="0" applyProtection="0"/>
    <xf numFmtId="209" fontId="8" fillId="0" borderId="0" applyFont="0" applyFill="0" applyBorder="0" applyAlignment="0" applyProtection="0"/>
    <xf numFmtId="43" fontId="48" fillId="0" borderId="0" applyFont="0" applyFill="0" applyBorder="0" applyAlignment="0" applyProtection="0"/>
    <xf numFmtId="208" fontId="44" fillId="0" borderId="0" applyFont="0" applyFill="0" applyBorder="0" applyAlignment="0" applyProtection="0"/>
    <xf numFmtId="41" fontId="48" fillId="0" borderId="0" applyFont="0" applyFill="0" applyBorder="0" applyAlignment="0" applyProtection="0"/>
    <xf numFmtId="210" fontId="49" fillId="0" borderId="0" applyFont="0" applyFill="0" applyBorder="0" applyAlignment="0" applyProtection="0"/>
    <xf numFmtId="207" fontId="44" fillId="0" borderId="0" applyFont="0" applyFill="0" applyBorder="0" applyAlignment="0" applyProtection="0"/>
    <xf numFmtId="204" fontId="44" fillId="0" borderId="0" applyFont="0" applyFill="0" applyBorder="0" applyAlignment="0" applyProtection="0"/>
    <xf numFmtId="43" fontId="4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01" fontId="29" fillId="0" borderId="0" applyFont="0" applyFill="0" applyBorder="0" applyAlignment="0" applyProtection="0"/>
    <xf numFmtId="201" fontId="29" fillId="0" borderId="0" applyFont="0" applyFill="0" applyBorder="0" applyAlignment="0" applyProtection="0"/>
    <xf numFmtId="43"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165" fontId="44" fillId="0" borderId="0" applyFont="0" applyFill="0" applyBorder="0" applyAlignment="0" applyProtection="0"/>
    <xf numFmtId="204" fontId="44" fillId="0" borderId="0" applyFont="0" applyFill="0" applyBorder="0" applyAlignment="0" applyProtection="0"/>
    <xf numFmtId="193" fontId="44" fillId="0" borderId="0" applyFont="0" applyFill="0" applyBorder="0" applyAlignment="0" applyProtection="0"/>
    <xf numFmtId="164" fontId="44" fillId="0" borderId="0" applyFont="0" applyFill="0" applyBorder="0" applyAlignment="0" applyProtection="0"/>
    <xf numFmtId="217"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93" fontId="44" fillId="0" borderId="0" applyFont="0" applyFill="0" applyBorder="0" applyAlignment="0" applyProtection="0"/>
    <xf numFmtId="217" fontId="44" fillId="0" borderId="0" applyFont="0" applyFill="0" applyBorder="0" applyAlignment="0" applyProtection="0"/>
    <xf numFmtId="219" fontId="44" fillId="0" borderId="0" applyFont="0" applyFill="0" applyBorder="0" applyAlignment="0" applyProtection="0"/>
    <xf numFmtId="193" fontId="29" fillId="0" borderId="0" applyFont="0" applyFill="0" applyBorder="0" applyAlignment="0" applyProtection="0"/>
    <xf numFmtId="164" fontId="44" fillId="0" borderId="0" applyFont="0" applyFill="0" applyBorder="0" applyAlignment="0" applyProtection="0"/>
    <xf numFmtId="193" fontId="29"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217" fontId="44" fillId="0" borderId="0" applyFont="0" applyFill="0" applyBorder="0" applyAlignment="0" applyProtection="0"/>
    <xf numFmtId="172" fontId="44" fillId="0" borderId="0" applyFont="0" applyFill="0" applyBorder="0" applyAlignment="0" applyProtection="0"/>
    <xf numFmtId="218" fontId="44" fillId="0" borderId="0" applyFont="0" applyFill="0" applyBorder="0" applyAlignment="0" applyProtection="0"/>
    <xf numFmtId="220" fontId="44" fillId="0" borderId="0" applyFont="0" applyFill="0" applyBorder="0" applyAlignment="0" applyProtection="0"/>
    <xf numFmtId="221" fontId="44" fillId="0" borderId="0" applyFont="0" applyFill="0" applyBorder="0" applyAlignment="0" applyProtection="0"/>
    <xf numFmtId="220" fontId="44" fillId="0" borderId="0" applyFont="0" applyFill="0" applyBorder="0" applyAlignment="0" applyProtection="0"/>
    <xf numFmtId="217" fontId="44" fillId="0" borderId="0" applyFont="0" applyFill="0" applyBorder="0" applyAlignment="0" applyProtection="0"/>
    <xf numFmtId="193" fontId="44" fillId="0" borderId="0" applyFont="0" applyFill="0" applyBorder="0" applyAlignment="0" applyProtection="0"/>
    <xf numFmtId="193"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93" fontId="44" fillId="0" borderId="0" applyFont="0" applyFill="0" applyBorder="0" applyAlignment="0" applyProtection="0"/>
    <xf numFmtId="222"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174" fontId="29"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188" fontId="48" fillId="0" borderId="0" applyFont="0" applyFill="0" applyBorder="0" applyAlignment="0" applyProtection="0"/>
    <xf numFmtId="223" fontId="44" fillId="0" borderId="0" applyFont="0" applyFill="0" applyBorder="0" applyAlignment="0" applyProtection="0"/>
    <xf numFmtId="223" fontId="44" fillId="0" borderId="0" applyFont="0" applyFill="0" applyBorder="0" applyAlignment="0" applyProtection="0"/>
    <xf numFmtId="224" fontId="8" fillId="0" borderId="0" applyFont="0" applyFill="0" applyBorder="0" applyAlignment="0" applyProtection="0"/>
    <xf numFmtId="197" fontId="48" fillId="0" borderId="0" applyFont="0" applyFill="0" applyBorder="0" applyAlignment="0" applyProtection="0"/>
    <xf numFmtId="223" fontId="44" fillId="0" borderId="0" applyFont="0" applyFill="0" applyBorder="0" applyAlignment="0" applyProtection="0"/>
    <xf numFmtId="188" fontId="48" fillId="0" borderId="0" applyFont="0" applyFill="0" applyBorder="0" applyAlignment="0" applyProtection="0"/>
    <xf numFmtId="225" fontId="49" fillId="0" borderId="0" applyFont="0" applyFill="0" applyBorder="0" applyAlignment="0" applyProtection="0"/>
    <xf numFmtId="218"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194" fontId="29" fillId="0" borderId="0" applyFont="0" applyFill="0" applyBorder="0" applyAlignment="0" applyProtection="0"/>
    <xf numFmtId="195" fontId="44" fillId="0" borderId="0" applyFont="0" applyFill="0" applyBorder="0" applyAlignment="0" applyProtection="0"/>
    <xf numFmtId="196" fontId="44" fillId="0" borderId="0" applyFont="0" applyFill="0" applyBorder="0" applyAlignment="0" applyProtection="0"/>
    <xf numFmtId="195" fontId="44"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167" fontId="44" fillId="0" borderId="0" applyFont="0" applyFill="0" applyBorder="0" applyAlignment="0" applyProtection="0"/>
    <xf numFmtId="187" fontId="29" fillId="0" borderId="0" applyFont="0" applyFill="0" applyBorder="0" applyAlignment="0" applyProtection="0"/>
    <xf numFmtId="167" fontId="44" fillId="0" borderId="0" applyFont="0" applyFill="0" applyBorder="0" applyAlignment="0" applyProtection="0"/>
    <xf numFmtId="195" fontId="44"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189" fontId="44" fillId="0" borderId="0" applyFont="0" applyFill="0" applyBorder="0" applyAlignment="0" applyProtection="0"/>
    <xf numFmtId="194" fontId="29" fillId="0" borderId="0" applyFont="0" applyFill="0" applyBorder="0" applyAlignment="0" applyProtection="0"/>
    <xf numFmtId="211" fontId="48" fillId="0" borderId="0" applyFont="0" applyFill="0" applyBorder="0" applyAlignment="0" applyProtection="0"/>
    <xf numFmtId="212" fontId="44" fillId="0" borderId="0" applyFont="0" applyFill="0" applyBorder="0" applyAlignment="0" applyProtection="0"/>
    <xf numFmtId="212" fontId="44" fillId="0" borderId="0" applyFont="0" applyFill="0" applyBorder="0" applyAlignment="0" applyProtection="0"/>
    <xf numFmtId="213" fontId="48" fillId="0" borderId="0" applyFont="0" applyFill="0" applyBorder="0" applyAlignment="0" applyProtection="0"/>
    <xf numFmtId="212" fontId="44" fillId="0" borderId="0" applyFont="0" applyFill="0" applyBorder="0" applyAlignment="0" applyProtection="0"/>
    <xf numFmtId="211" fontId="48" fillId="0" borderId="0" applyFont="0" applyFill="0" applyBorder="0" applyAlignment="0" applyProtection="0"/>
    <xf numFmtId="212"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213" fontId="48"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8" fillId="0" borderId="0" applyFont="0" applyFill="0" applyBorder="0" applyAlignment="0" applyProtection="0"/>
    <xf numFmtId="41" fontId="48" fillId="0" borderId="0" applyFont="0" applyFill="0" applyBorder="0" applyAlignment="0" applyProtection="0"/>
    <xf numFmtId="214" fontId="44" fillId="0" borderId="0" applyFont="0" applyFill="0" applyBorder="0" applyAlignment="0" applyProtection="0"/>
    <xf numFmtId="213" fontId="48" fillId="0" borderId="0" applyFont="0" applyFill="0" applyBorder="0" applyAlignment="0" applyProtection="0"/>
    <xf numFmtId="180" fontId="49" fillId="0" borderId="0" applyFont="0" applyFill="0" applyBorder="0" applyAlignment="0" applyProtection="0"/>
    <xf numFmtId="216" fontId="44" fillId="0" borderId="0" applyFont="0" applyFill="0" applyBorder="0" applyAlignment="0" applyProtection="0"/>
    <xf numFmtId="41" fontId="29" fillId="0" borderId="0" applyFont="0" applyFill="0" applyBorder="0" applyAlignment="0" applyProtection="0"/>
    <xf numFmtId="167" fontId="44" fillId="0" borderId="0" applyFont="0" applyFill="0" applyBorder="0" applyAlignment="0" applyProtection="0"/>
    <xf numFmtId="43" fontId="29" fillId="0" borderId="0" applyFont="0" applyFill="0" applyBorder="0" applyAlignment="0" applyProtection="0"/>
    <xf numFmtId="193" fontId="44" fillId="0" borderId="0" applyFont="0" applyFill="0" applyBorder="0" applyAlignment="0" applyProtection="0"/>
    <xf numFmtId="164" fontId="44" fillId="0" borderId="0" applyFont="0" applyFill="0" applyBorder="0" applyAlignment="0" applyProtection="0"/>
    <xf numFmtId="217"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93" fontId="44" fillId="0" borderId="0" applyFont="0" applyFill="0" applyBorder="0" applyAlignment="0" applyProtection="0"/>
    <xf numFmtId="217" fontId="44" fillId="0" borderId="0" applyFont="0" applyFill="0" applyBorder="0" applyAlignment="0" applyProtection="0"/>
    <xf numFmtId="219" fontId="44" fillId="0" borderId="0" applyFont="0" applyFill="0" applyBorder="0" applyAlignment="0" applyProtection="0"/>
    <xf numFmtId="193" fontId="29" fillId="0" borderId="0" applyFont="0" applyFill="0" applyBorder="0" applyAlignment="0" applyProtection="0"/>
    <xf numFmtId="164" fontId="44" fillId="0" borderId="0" applyFont="0" applyFill="0" applyBorder="0" applyAlignment="0" applyProtection="0"/>
    <xf numFmtId="193" fontId="29"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217" fontId="44" fillId="0" borderId="0" applyFont="0" applyFill="0" applyBorder="0" applyAlignment="0" applyProtection="0"/>
    <xf numFmtId="172" fontId="44" fillId="0" borderId="0" applyFont="0" applyFill="0" applyBorder="0" applyAlignment="0" applyProtection="0"/>
    <xf numFmtId="218" fontId="44" fillId="0" borderId="0" applyFont="0" applyFill="0" applyBorder="0" applyAlignment="0" applyProtection="0"/>
    <xf numFmtId="220" fontId="44" fillId="0" borderId="0" applyFont="0" applyFill="0" applyBorder="0" applyAlignment="0" applyProtection="0"/>
    <xf numFmtId="221" fontId="44" fillId="0" borderId="0" applyFont="0" applyFill="0" applyBorder="0" applyAlignment="0" applyProtection="0"/>
    <xf numFmtId="220" fontId="44" fillId="0" borderId="0" applyFont="0" applyFill="0" applyBorder="0" applyAlignment="0" applyProtection="0"/>
    <xf numFmtId="217" fontId="44" fillId="0" borderId="0" applyFont="0" applyFill="0" applyBorder="0" applyAlignment="0" applyProtection="0"/>
    <xf numFmtId="193" fontId="44" fillId="0" borderId="0" applyFont="0" applyFill="0" applyBorder="0" applyAlignment="0" applyProtection="0"/>
    <xf numFmtId="193"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93" fontId="44" fillId="0" borderId="0" applyFont="0" applyFill="0" applyBorder="0" applyAlignment="0" applyProtection="0"/>
    <xf numFmtId="222"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174" fontId="29"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188" fontId="48" fillId="0" borderId="0" applyFont="0" applyFill="0" applyBorder="0" applyAlignment="0" applyProtection="0"/>
    <xf numFmtId="223" fontId="44" fillId="0" borderId="0" applyFont="0" applyFill="0" applyBorder="0" applyAlignment="0" applyProtection="0"/>
    <xf numFmtId="223" fontId="44" fillId="0" borderId="0" applyFont="0" applyFill="0" applyBorder="0" applyAlignment="0" applyProtection="0"/>
    <xf numFmtId="224" fontId="8" fillId="0" borderId="0" applyFont="0" applyFill="0" applyBorder="0" applyAlignment="0" applyProtection="0"/>
    <xf numFmtId="197" fontId="48" fillId="0" borderId="0" applyFont="0" applyFill="0" applyBorder="0" applyAlignment="0" applyProtection="0"/>
    <xf numFmtId="223" fontId="44" fillId="0" borderId="0" applyFont="0" applyFill="0" applyBorder="0" applyAlignment="0" applyProtection="0"/>
    <xf numFmtId="188" fontId="48" fillId="0" borderId="0" applyFont="0" applyFill="0" applyBorder="0" applyAlignment="0" applyProtection="0"/>
    <xf numFmtId="225" fontId="49" fillId="0" borderId="0" applyFont="0" applyFill="0" applyBorder="0" applyAlignment="0" applyProtection="0"/>
    <xf numFmtId="218"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202" fontId="44" fillId="0" borderId="0" applyFont="0" applyFill="0" applyBorder="0" applyAlignment="0" applyProtection="0"/>
    <xf numFmtId="165" fontId="44" fillId="0" borderId="0" applyFont="0" applyFill="0" applyBorder="0" applyAlignment="0" applyProtection="0"/>
    <xf numFmtId="203"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202" fontId="44" fillId="0" borderId="0" applyFont="0" applyFill="0" applyBorder="0" applyAlignment="0" applyProtection="0"/>
    <xf numFmtId="203" fontId="44" fillId="0" borderId="0" applyFont="0" applyFill="0" applyBorder="0" applyAlignment="0" applyProtection="0"/>
    <xf numFmtId="205" fontId="44" fillId="0" borderId="0" applyFont="0" applyFill="0" applyBorder="0" applyAlignment="0" applyProtection="0"/>
    <xf numFmtId="0" fontId="44" fillId="0" borderId="0" applyFont="0" applyFill="0" applyBorder="0" applyAlignment="0" applyProtection="0"/>
    <xf numFmtId="165" fontId="44" fillId="0" borderId="0" applyFont="0" applyFill="0" applyBorder="0" applyAlignment="0" applyProtection="0"/>
    <xf numFmtId="0"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3" fontId="44" fillId="0" borderId="0" applyFont="0" applyFill="0" applyBorder="0" applyAlignment="0" applyProtection="0"/>
    <xf numFmtId="173" fontId="44" fillId="0" borderId="0" applyFont="0" applyFill="0" applyBorder="0" applyAlignment="0" applyProtection="0"/>
    <xf numFmtId="204"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3"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165" fontId="44" fillId="0" borderId="0" applyFont="0" applyFill="0" applyBorder="0" applyAlignment="0" applyProtection="0"/>
    <xf numFmtId="204" fontId="44" fillId="0" borderId="0" applyFont="0" applyFill="0" applyBorder="0" applyAlignment="0" applyProtection="0"/>
    <xf numFmtId="165"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202" fontId="44" fillId="0" borderId="0" applyFont="0" applyFill="0" applyBorder="0" applyAlignment="0" applyProtection="0"/>
    <xf numFmtId="207" fontId="44" fillId="0" borderId="0" applyFont="0" applyFill="0" applyBorder="0" applyAlignment="0" applyProtection="0"/>
    <xf numFmtId="165" fontId="44" fillId="0" borderId="0" applyFont="0" applyFill="0" applyBorder="0" applyAlignment="0" applyProtection="0"/>
    <xf numFmtId="204" fontId="44" fillId="0" borderId="0" applyFont="0" applyFill="0" applyBorder="0" applyAlignment="0" applyProtection="0"/>
    <xf numFmtId="175" fontId="29"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41" fontId="48" fillId="0" borderId="0" applyFont="0" applyFill="0" applyBorder="0" applyAlignment="0" applyProtection="0"/>
    <xf numFmtId="208" fontId="44" fillId="0" borderId="0" applyFont="0" applyFill="0" applyBorder="0" applyAlignment="0" applyProtection="0"/>
    <xf numFmtId="208" fontId="44" fillId="0" borderId="0" applyFont="0" applyFill="0" applyBorder="0" applyAlignment="0" applyProtection="0"/>
    <xf numFmtId="209" fontId="8" fillId="0" borderId="0" applyFont="0" applyFill="0" applyBorder="0" applyAlignment="0" applyProtection="0"/>
    <xf numFmtId="43" fontId="48" fillId="0" borderId="0" applyFont="0" applyFill="0" applyBorder="0" applyAlignment="0" applyProtection="0"/>
    <xf numFmtId="208" fontId="44" fillId="0" borderId="0" applyFont="0" applyFill="0" applyBorder="0" applyAlignment="0" applyProtection="0"/>
    <xf numFmtId="41" fontId="48" fillId="0" borderId="0" applyFont="0" applyFill="0" applyBorder="0" applyAlignment="0" applyProtection="0"/>
    <xf numFmtId="210" fontId="49" fillId="0" borderId="0" applyFont="0" applyFill="0" applyBorder="0" applyAlignment="0" applyProtection="0"/>
    <xf numFmtId="207" fontId="44" fillId="0" borderId="0" applyFont="0" applyFill="0" applyBorder="0" applyAlignment="0" applyProtection="0"/>
    <xf numFmtId="20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165" fontId="44" fillId="0" borderId="0" applyFont="0" applyFill="0" applyBorder="0" applyAlignment="0" applyProtection="0"/>
    <xf numFmtId="204" fontId="44" fillId="0" borderId="0" applyFont="0" applyFill="0" applyBorder="0" applyAlignment="0" applyProtection="0"/>
    <xf numFmtId="41" fontId="29" fillId="0" borderId="0" applyFont="0" applyFill="0" applyBorder="0" applyAlignment="0" applyProtection="0"/>
    <xf numFmtId="176" fontId="29" fillId="0" borderId="0" applyFont="0" applyFill="0" applyBorder="0" applyAlignment="0" applyProtection="0"/>
    <xf numFmtId="188" fontId="29" fillId="0" borderId="0" applyFont="0" applyFill="0" applyBorder="0" applyAlignment="0" applyProtection="0"/>
    <xf numFmtId="188" fontId="29" fillId="0" borderId="0" applyFont="0" applyFill="0" applyBorder="0" applyAlignment="0" applyProtection="0"/>
    <xf numFmtId="197" fontId="48" fillId="0" borderId="0" applyFont="0" applyFill="0" applyBorder="0" applyAlignment="0" applyProtection="0"/>
    <xf numFmtId="198" fontId="29" fillId="0" borderId="0" applyFont="0" applyFill="0" applyBorder="0" applyAlignment="0" applyProtection="0"/>
    <xf numFmtId="198" fontId="29" fillId="0" borderId="0" applyFont="0" applyFill="0" applyBorder="0" applyAlignment="0" applyProtection="0"/>
    <xf numFmtId="199" fontId="8" fillId="0" borderId="0" applyFont="0" applyFill="0" applyBorder="0" applyAlignment="0" applyProtection="0"/>
    <xf numFmtId="199" fontId="48" fillId="0" borderId="0" applyFont="0" applyFill="0" applyBorder="0" applyAlignment="0" applyProtection="0"/>
    <xf numFmtId="198" fontId="29" fillId="0" borderId="0" applyFont="0" applyFill="0" applyBorder="0" applyAlignment="0" applyProtection="0"/>
    <xf numFmtId="197" fontId="48" fillId="0" borderId="0" applyFont="0" applyFill="0" applyBorder="0" applyAlignment="0" applyProtection="0"/>
    <xf numFmtId="200" fontId="29" fillId="0" borderId="0" applyFont="0" applyFill="0" applyBorder="0" applyAlignment="0" applyProtection="0"/>
    <xf numFmtId="188" fontId="29" fillId="0" borderId="0" applyFont="0" applyFill="0" applyBorder="0" applyAlignment="0" applyProtection="0"/>
    <xf numFmtId="43" fontId="29" fillId="0" borderId="0" applyFont="0" applyFill="0" applyBorder="0" applyAlignment="0" applyProtection="0"/>
    <xf numFmtId="201" fontId="29" fillId="0" borderId="0" applyFont="0" applyFill="0" applyBorder="0" applyAlignment="0" applyProtection="0"/>
    <xf numFmtId="201" fontId="29" fillId="0" borderId="0" applyFont="0" applyFill="0" applyBorder="0" applyAlignment="0" applyProtection="0"/>
    <xf numFmtId="167" fontId="44" fillId="0" borderId="0" applyFont="0" applyFill="0" applyBorder="0" applyAlignment="0" applyProtection="0"/>
    <xf numFmtId="195" fontId="44"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9" fontId="44" fillId="0" borderId="0" applyFont="0" applyFill="0" applyBorder="0" applyAlignment="0" applyProtection="0"/>
    <xf numFmtId="194" fontId="29" fillId="0" borderId="0" applyFont="0" applyFill="0" applyBorder="0" applyAlignment="0" applyProtection="0"/>
    <xf numFmtId="211" fontId="48" fillId="0" borderId="0" applyFont="0" applyFill="0" applyBorder="0" applyAlignment="0" applyProtection="0"/>
    <xf numFmtId="212" fontId="44" fillId="0" borderId="0" applyFont="0" applyFill="0" applyBorder="0" applyAlignment="0" applyProtection="0"/>
    <xf numFmtId="212" fontId="44" fillId="0" borderId="0" applyFont="0" applyFill="0" applyBorder="0" applyAlignment="0" applyProtection="0"/>
    <xf numFmtId="213" fontId="48" fillId="0" borderId="0" applyFont="0" applyFill="0" applyBorder="0" applyAlignment="0" applyProtection="0"/>
    <xf numFmtId="212" fontId="44" fillId="0" borderId="0" applyFont="0" applyFill="0" applyBorder="0" applyAlignment="0" applyProtection="0"/>
    <xf numFmtId="211" fontId="48" fillId="0" borderId="0" applyFont="0" applyFill="0" applyBorder="0" applyAlignment="0" applyProtection="0"/>
    <xf numFmtId="212"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0" fontId="50" fillId="0" borderId="0"/>
    <xf numFmtId="167" fontId="44" fillId="0" borderId="0" applyFont="0" applyFill="0" applyBorder="0" applyAlignment="0" applyProtection="0"/>
    <xf numFmtId="167" fontId="44" fillId="0" borderId="0" applyFont="0" applyFill="0" applyBorder="0" applyAlignment="0" applyProtection="0"/>
    <xf numFmtId="0" fontId="35" fillId="0" borderId="0"/>
    <xf numFmtId="213" fontId="48"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8" fillId="0" borderId="0" applyFont="0" applyFill="0" applyBorder="0" applyAlignment="0" applyProtection="0"/>
    <xf numFmtId="41" fontId="48" fillId="0" borderId="0" applyFont="0" applyFill="0" applyBorder="0" applyAlignment="0" applyProtection="0"/>
    <xf numFmtId="214" fontId="44" fillId="0" borderId="0" applyFont="0" applyFill="0" applyBorder="0" applyAlignment="0" applyProtection="0"/>
    <xf numFmtId="213" fontId="48" fillId="0" borderId="0" applyFont="0" applyFill="0" applyBorder="0" applyAlignment="0" applyProtection="0"/>
    <xf numFmtId="180" fontId="49" fillId="0" borderId="0" applyFont="0" applyFill="0" applyBorder="0" applyAlignment="0" applyProtection="0"/>
    <xf numFmtId="216"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41" fontId="29" fillId="0" borderId="0" applyFont="0" applyFill="0" applyBorder="0" applyAlignment="0" applyProtection="0"/>
    <xf numFmtId="193" fontId="44" fillId="0" borderId="0" applyFont="0" applyFill="0" applyBorder="0" applyAlignment="0" applyProtection="0"/>
    <xf numFmtId="164" fontId="44" fillId="0" borderId="0" applyFont="0" applyFill="0" applyBorder="0" applyAlignment="0" applyProtection="0"/>
    <xf numFmtId="217"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93" fontId="44" fillId="0" borderId="0" applyFont="0" applyFill="0" applyBorder="0" applyAlignment="0" applyProtection="0"/>
    <xf numFmtId="217" fontId="44" fillId="0" borderId="0" applyFont="0" applyFill="0" applyBorder="0" applyAlignment="0" applyProtection="0"/>
    <xf numFmtId="219" fontId="44" fillId="0" borderId="0" applyFont="0" applyFill="0" applyBorder="0" applyAlignment="0" applyProtection="0"/>
    <xf numFmtId="193" fontId="29" fillId="0" borderId="0" applyFont="0" applyFill="0" applyBorder="0" applyAlignment="0" applyProtection="0"/>
    <xf numFmtId="164" fontId="44" fillId="0" borderId="0" applyFont="0" applyFill="0" applyBorder="0" applyAlignment="0" applyProtection="0"/>
    <xf numFmtId="193" fontId="29"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217" fontId="44" fillId="0" borderId="0" applyFont="0" applyFill="0" applyBorder="0" applyAlignment="0" applyProtection="0"/>
    <xf numFmtId="172" fontId="44" fillId="0" borderId="0" applyFont="0" applyFill="0" applyBorder="0" applyAlignment="0" applyProtection="0"/>
    <xf numFmtId="218" fontId="44" fillId="0" borderId="0" applyFont="0" applyFill="0" applyBorder="0" applyAlignment="0" applyProtection="0"/>
    <xf numFmtId="220" fontId="44" fillId="0" borderId="0" applyFont="0" applyFill="0" applyBorder="0" applyAlignment="0" applyProtection="0"/>
    <xf numFmtId="221" fontId="44" fillId="0" borderId="0" applyFont="0" applyFill="0" applyBorder="0" applyAlignment="0" applyProtection="0"/>
    <xf numFmtId="220" fontId="44" fillId="0" borderId="0" applyFont="0" applyFill="0" applyBorder="0" applyAlignment="0" applyProtection="0"/>
    <xf numFmtId="217" fontId="44" fillId="0" borderId="0" applyFont="0" applyFill="0" applyBorder="0" applyAlignment="0" applyProtection="0"/>
    <xf numFmtId="193" fontId="44" fillId="0" borderId="0" applyFont="0" applyFill="0" applyBorder="0" applyAlignment="0" applyProtection="0"/>
    <xf numFmtId="193"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93" fontId="44" fillId="0" borderId="0" applyFont="0" applyFill="0" applyBorder="0" applyAlignment="0" applyProtection="0"/>
    <xf numFmtId="222"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174" fontId="29"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188" fontId="48" fillId="0" borderId="0" applyFont="0" applyFill="0" applyBorder="0" applyAlignment="0" applyProtection="0"/>
    <xf numFmtId="223" fontId="44" fillId="0" borderId="0" applyFont="0" applyFill="0" applyBorder="0" applyAlignment="0" applyProtection="0"/>
    <xf numFmtId="223" fontId="44" fillId="0" borderId="0" applyFont="0" applyFill="0" applyBorder="0" applyAlignment="0" applyProtection="0"/>
    <xf numFmtId="224" fontId="8" fillId="0" borderId="0" applyFont="0" applyFill="0" applyBorder="0" applyAlignment="0" applyProtection="0"/>
    <xf numFmtId="197" fontId="48" fillId="0" borderId="0" applyFont="0" applyFill="0" applyBorder="0" applyAlignment="0" applyProtection="0"/>
    <xf numFmtId="223" fontId="44" fillId="0" borderId="0" applyFont="0" applyFill="0" applyBorder="0" applyAlignment="0" applyProtection="0"/>
    <xf numFmtId="188" fontId="48" fillId="0" borderId="0" applyFont="0" applyFill="0" applyBorder="0" applyAlignment="0" applyProtection="0"/>
    <xf numFmtId="225" fontId="49" fillId="0" borderId="0" applyFont="0" applyFill="0" applyBorder="0" applyAlignment="0" applyProtection="0"/>
    <xf numFmtId="218"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202" fontId="44" fillId="0" borderId="0" applyFont="0" applyFill="0" applyBorder="0" applyAlignment="0" applyProtection="0"/>
    <xf numFmtId="165" fontId="44" fillId="0" borderId="0" applyFont="0" applyFill="0" applyBorder="0" applyAlignment="0" applyProtection="0"/>
    <xf numFmtId="203"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202" fontId="44" fillId="0" borderId="0" applyFont="0" applyFill="0" applyBorder="0" applyAlignment="0" applyProtection="0"/>
    <xf numFmtId="203" fontId="44" fillId="0" borderId="0" applyFont="0" applyFill="0" applyBorder="0" applyAlignment="0" applyProtection="0"/>
    <xf numFmtId="205" fontId="44" fillId="0" borderId="0" applyFont="0" applyFill="0" applyBorder="0" applyAlignment="0" applyProtection="0"/>
    <xf numFmtId="0" fontId="44" fillId="0" borderId="0" applyFont="0" applyFill="0" applyBorder="0" applyAlignment="0" applyProtection="0"/>
    <xf numFmtId="165" fontId="44" fillId="0" borderId="0" applyFont="0" applyFill="0" applyBorder="0" applyAlignment="0" applyProtection="0"/>
    <xf numFmtId="0"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3" fontId="44" fillId="0" borderId="0" applyFont="0" applyFill="0" applyBorder="0" applyAlignment="0" applyProtection="0"/>
    <xf numFmtId="173" fontId="44" fillId="0" borderId="0" applyFont="0" applyFill="0" applyBorder="0" applyAlignment="0" applyProtection="0"/>
    <xf numFmtId="204"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3" fontId="44" fillId="0" borderId="0" applyFont="0" applyFill="0" applyBorder="0" applyAlignment="0" applyProtection="0"/>
    <xf numFmtId="202" fontId="44" fillId="0" borderId="0" applyFont="0" applyFill="0" applyBorder="0" applyAlignment="0" applyProtection="0"/>
    <xf numFmtId="202" fontId="44" fillId="0" borderId="0" applyFont="0" applyFill="0" applyBorder="0" applyAlignment="0" applyProtection="0"/>
    <xf numFmtId="165" fontId="44" fillId="0" borderId="0" applyFont="0" applyFill="0" applyBorder="0" applyAlignment="0" applyProtection="0"/>
    <xf numFmtId="204" fontId="44" fillId="0" borderId="0" applyFont="0" applyFill="0" applyBorder="0" applyAlignment="0" applyProtection="0"/>
    <xf numFmtId="165"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202" fontId="44" fillId="0" borderId="0" applyFont="0" applyFill="0" applyBorder="0" applyAlignment="0" applyProtection="0"/>
    <xf numFmtId="207" fontId="44" fillId="0" borderId="0" applyFont="0" applyFill="0" applyBorder="0" applyAlignment="0" applyProtection="0"/>
    <xf numFmtId="165" fontId="44" fillId="0" borderId="0" applyFont="0" applyFill="0" applyBorder="0" applyAlignment="0" applyProtection="0"/>
    <xf numFmtId="204" fontId="44" fillId="0" borderId="0" applyFont="0" applyFill="0" applyBorder="0" applyAlignment="0" applyProtection="0"/>
    <xf numFmtId="175" fontId="29"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204" fontId="44" fillId="0" borderId="0" applyFont="0" applyFill="0" applyBorder="0" applyAlignment="0" applyProtection="0"/>
    <xf numFmtId="202" fontId="44" fillId="0" borderId="0" applyFont="0" applyFill="0" applyBorder="0" applyAlignment="0" applyProtection="0"/>
    <xf numFmtId="41" fontId="48" fillId="0" borderId="0" applyFont="0" applyFill="0" applyBorder="0" applyAlignment="0" applyProtection="0"/>
    <xf numFmtId="208" fontId="44" fillId="0" borderId="0" applyFont="0" applyFill="0" applyBorder="0" applyAlignment="0" applyProtection="0"/>
    <xf numFmtId="208" fontId="44" fillId="0" borderId="0" applyFont="0" applyFill="0" applyBorder="0" applyAlignment="0" applyProtection="0"/>
    <xf numFmtId="209" fontId="8" fillId="0" borderId="0" applyFont="0" applyFill="0" applyBorder="0" applyAlignment="0" applyProtection="0"/>
    <xf numFmtId="43" fontId="48" fillId="0" borderId="0" applyFont="0" applyFill="0" applyBorder="0" applyAlignment="0" applyProtection="0"/>
    <xf numFmtId="208" fontId="44" fillId="0" borderId="0" applyFont="0" applyFill="0" applyBorder="0" applyAlignment="0" applyProtection="0"/>
    <xf numFmtId="41" fontId="48" fillId="0" borderId="0" applyFont="0" applyFill="0" applyBorder="0" applyAlignment="0" applyProtection="0"/>
    <xf numFmtId="210" fontId="49" fillId="0" borderId="0" applyFont="0" applyFill="0" applyBorder="0" applyAlignment="0" applyProtection="0"/>
    <xf numFmtId="207" fontId="44" fillId="0" borderId="0" applyFont="0" applyFill="0" applyBorder="0" applyAlignment="0" applyProtection="0"/>
    <xf numFmtId="20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204" fontId="44" fillId="0" borderId="0" applyFont="0" applyFill="0" applyBorder="0" applyAlignment="0" applyProtection="0"/>
    <xf numFmtId="204" fontId="44" fillId="0" borderId="0" applyFont="0" applyFill="0" applyBorder="0" applyAlignment="0" applyProtection="0"/>
    <xf numFmtId="165" fontId="44" fillId="0" borderId="0" applyFont="0" applyFill="0" applyBorder="0" applyAlignment="0" applyProtection="0"/>
    <xf numFmtId="204" fontId="44" fillId="0" borderId="0" applyFont="0" applyFill="0" applyBorder="0" applyAlignment="0" applyProtection="0"/>
    <xf numFmtId="176" fontId="29" fillId="0" borderId="0" applyFont="0" applyFill="0" applyBorder="0" applyAlignment="0" applyProtection="0"/>
    <xf numFmtId="188" fontId="29" fillId="0" borderId="0" applyFont="0" applyFill="0" applyBorder="0" applyAlignment="0" applyProtection="0"/>
    <xf numFmtId="188" fontId="29" fillId="0" borderId="0" applyFont="0" applyFill="0" applyBorder="0" applyAlignment="0" applyProtection="0"/>
    <xf numFmtId="197" fontId="48" fillId="0" borderId="0" applyFont="0" applyFill="0" applyBorder="0" applyAlignment="0" applyProtection="0"/>
    <xf numFmtId="198" fontId="29" fillId="0" borderId="0" applyFont="0" applyFill="0" applyBorder="0" applyAlignment="0" applyProtection="0"/>
    <xf numFmtId="198" fontId="29" fillId="0" borderId="0" applyFont="0" applyFill="0" applyBorder="0" applyAlignment="0" applyProtection="0"/>
    <xf numFmtId="199" fontId="8" fillId="0" borderId="0" applyFont="0" applyFill="0" applyBorder="0" applyAlignment="0" applyProtection="0"/>
    <xf numFmtId="199" fontId="48" fillId="0" borderId="0" applyFont="0" applyFill="0" applyBorder="0" applyAlignment="0" applyProtection="0"/>
    <xf numFmtId="198" fontId="29" fillId="0" borderId="0" applyFont="0" applyFill="0" applyBorder="0" applyAlignment="0" applyProtection="0"/>
    <xf numFmtId="197" fontId="48" fillId="0" borderId="0" applyFont="0" applyFill="0" applyBorder="0" applyAlignment="0" applyProtection="0"/>
    <xf numFmtId="200" fontId="29" fillId="0" borderId="0" applyFont="0" applyFill="0" applyBorder="0" applyAlignment="0" applyProtection="0"/>
    <xf numFmtId="18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01" fontId="29" fillId="0" borderId="0" applyFont="0" applyFill="0" applyBorder="0" applyAlignment="0" applyProtection="0"/>
    <xf numFmtId="201" fontId="29" fillId="0" borderId="0" applyFont="0" applyFill="0" applyBorder="0" applyAlignment="0" applyProtection="0"/>
    <xf numFmtId="167" fontId="44" fillId="0" borderId="0" applyFont="0" applyFill="0" applyBorder="0" applyAlignment="0" applyProtection="0"/>
    <xf numFmtId="0" fontId="33" fillId="0" borderId="0" applyNumberForma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0" fontId="35" fillId="0" borderId="0"/>
    <xf numFmtId="0" fontId="33" fillId="0" borderId="0" applyNumberFormat="0" applyFill="0" applyBorder="0" applyAlignment="0" applyProtection="0"/>
    <xf numFmtId="0" fontId="33" fillId="0" borderId="0" applyNumberFormat="0" applyFill="0" applyBorder="0" applyAlignment="0" applyProtection="0"/>
    <xf numFmtId="167" fontId="44" fillId="0" borderId="0" applyFont="0" applyFill="0" applyBorder="0" applyAlignment="0" applyProtection="0"/>
    <xf numFmtId="0" fontId="46" fillId="0" borderId="0">
      <alignment vertical="top"/>
    </xf>
    <xf numFmtId="0" fontId="46" fillId="0" borderId="0">
      <alignment vertical="top"/>
    </xf>
    <xf numFmtId="0" fontId="46" fillId="0" borderId="0">
      <alignment vertical="top"/>
    </xf>
    <xf numFmtId="0" fontId="33" fillId="0" borderId="0" applyNumberFormat="0" applyFill="0" applyBorder="0" applyAlignment="0" applyProtection="0"/>
    <xf numFmtId="0" fontId="35" fillId="0" borderId="0"/>
    <xf numFmtId="0" fontId="45" fillId="0" borderId="0"/>
    <xf numFmtId="0" fontId="45" fillId="0" borderId="0"/>
    <xf numFmtId="176" fontId="44" fillId="0" borderId="0" applyFont="0" applyFill="0" applyBorder="0" applyAlignment="0" applyProtection="0"/>
    <xf numFmtId="226" fontId="51" fillId="0" borderId="0" applyFont="0" applyFill="0" applyBorder="0" applyAlignment="0" applyProtection="0"/>
    <xf numFmtId="227" fontId="52" fillId="0" borderId="0" applyFont="0" applyFill="0" applyBorder="0" applyAlignment="0" applyProtection="0"/>
    <xf numFmtId="228" fontId="52" fillId="0" borderId="0" applyFont="0" applyFill="0" applyBorder="0" applyAlignment="0" applyProtection="0"/>
    <xf numFmtId="0" fontId="53" fillId="0" borderId="0"/>
    <xf numFmtId="0" fontId="54" fillId="0" borderId="0"/>
    <xf numFmtId="0" fontId="54" fillId="0" borderId="0"/>
    <xf numFmtId="0" fontId="36" fillId="0" borderId="0"/>
    <xf numFmtId="1" fontId="55" fillId="0" borderId="5" applyBorder="0" applyAlignment="0">
      <alignment horizontal="center"/>
    </xf>
    <xf numFmtId="1" fontId="55" fillId="0" borderId="5" applyBorder="0" applyAlignment="0">
      <alignment horizontal="center"/>
    </xf>
    <xf numFmtId="1" fontId="55" fillId="0" borderId="5" applyBorder="0" applyAlignment="0">
      <alignment horizontal="center"/>
    </xf>
    <xf numFmtId="1" fontId="55" fillId="0" borderId="5" applyBorder="0" applyAlignment="0">
      <alignment horizontal="center"/>
    </xf>
    <xf numFmtId="1" fontId="55" fillId="0" borderId="5" applyBorder="0" applyAlignment="0">
      <alignment horizontal="center"/>
    </xf>
    <xf numFmtId="1" fontId="55" fillId="0" borderId="5" applyBorder="0" applyAlignment="0">
      <alignment horizontal="center"/>
    </xf>
    <xf numFmtId="3" fontId="30" fillId="0" borderId="5"/>
    <xf numFmtId="3" fontId="30" fillId="0" borderId="5"/>
    <xf numFmtId="3" fontId="30" fillId="0" borderId="5"/>
    <xf numFmtId="3" fontId="30" fillId="0" borderId="5"/>
    <xf numFmtId="3" fontId="30" fillId="0" borderId="5"/>
    <xf numFmtId="3" fontId="30" fillId="0" borderId="5"/>
    <xf numFmtId="3" fontId="30" fillId="0" borderId="5"/>
    <xf numFmtId="3" fontId="30" fillId="0" borderId="5"/>
    <xf numFmtId="3" fontId="30" fillId="0" borderId="5"/>
    <xf numFmtId="3" fontId="30" fillId="0" borderId="5"/>
    <xf numFmtId="3" fontId="30" fillId="0" borderId="5"/>
    <xf numFmtId="3" fontId="30" fillId="0" borderId="5"/>
    <xf numFmtId="226" fontId="51" fillId="0" borderId="0" applyFont="0" applyFill="0" applyBorder="0" applyAlignment="0" applyProtection="0"/>
    <xf numFmtId="0" fontId="56" fillId="0" borderId="7" applyFont="0" applyAlignment="0">
      <alignment horizontal="left"/>
    </xf>
    <xf numFmtId="0" fontId="56" fillId="0" borderId="7" applyFont="0" applyAlignment="0">
      <alignment horizontal="left"/>
    </xf>
    <xf numFmtId="0" fontId="56" fillId="0" borderId="7" applyFont="0" applyAlignment="0">
      <alignment horizontal="left"/>
    </xf>
    <xf numFmtId="226" fontId="51" fillId="0" borderId="0" applyFont="0" applyFill="0" applyBorder="0" applyAlignment="0" applyProtection="0"/>
    <xf numFmtId="226" fontId="51" fillId="0" borderId="0" applyFont="0" applyFill="0" applyBorder="0" applyAlignment="0" applyProtection="0"/>
    <xf numFmtId="226" fontId="51" fillId="0" borderId="0" applyFont="0" applyFill="0" applyBorder="0" applyAlignment="0" applyProtection="0"/>
    <xf numFmtId="0" fontId="57" fillId="3" borderId="0"/>
    <xf numFmtId="0" fontId="58" fillId="3" borderId="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58" fillId="4" borderId="0"/>
    <xf numFmtId="0" fontId="58" fillId="3" borderId="0"/>
    <xf numFmtId="0" fontId="56" fillId="0" borderId="7" applyFont="0" applyAlignment="0">
      <alignment horizontal="left"/>
    </xf>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58" fillId="3" borderId="0"/>
    <xf numFmtId="0" fontId="58" fillId="3" borderId="0"/>
    <xf numFmtId="0" fontId="58" fillId="3" borderId="0"/>
    <xf numFmtId="0" fontId="58" fillId="3" borderId="0"/>
    <xf numFmtId="0" fontId="56" fillId="0" borderId="7" applyFont="0" applyAlignment="0">
      <alignment horizontal="left"/>
    </xf>
    <xf numFmtId="0" fontId="32" fillId="0" borderId="35" applyAlignment="0"/>
    <xf numFmtId="0" fontId="32" fillId="0" borderId="35" applyAlignment="0"/>
    <xf numFmtId="0" fontId="57" fillId="3" borderId="0"/>
    <xf numFmtId="0" fontId="32" fillId="0" borderId="36" applyFill="0" applyAlignment="0"/>
    <xf numFmtId="0" fontId="32" fillId="0" borderId="36" applyFill="0" applyAlignment="0"/>
    <xf numFmtId="0" fontId="58" fillId="4" borderId="0"/>
    <xf numFmtId="0" fontId="32" fillId="0" borderId="36" applyFill="0" applyAlignment="0"/>
    <xf numFmtId="0" fontId="32" fillId="0" borderId="36" applyFill="0" applyAlignment="0"/>
    <xf numFmtId="0" fontId="58" fillId="3" borderId="0"/>
    <xf numFmtId="0" fontId="58" fillId="3" borderId="0"/>
    <xf numFmtId="0" fontId="32" fillId="0" borderId="35" applyAlignment="0"/>
    <xf numFmtId="0" fontId="32" fillId="0" borderId="35" applyAlignment="0"/>
    <xf numFmtId="0" fontId="32" fillId="0" borderId="35" applyAlignment="0"/>
    <xf numFmtId="0" fontId="32" fillId="0" borderId="35" applyAlignment="0"/>
    <xf numFmtId="0" fontId="57" fillId="3" borderId="0"/>
    <xf numFmtId="226" fontId="51" fillId="0" borderId="0" applyFont="0" applyFill="0" applyBorder="0" applyAlignment="0" applyProtection="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0" fontId="32" fillId="0" borderId="35" applyAlignment="0"/>
    <xf numFmtId="226" fontId="51" fillId="0" borderId="0" applyFont="0" applyFill="0" applyBorder="0" applyAlignment="0" applyProtection="0"/>
    <xf numFmtId="226" fontId="51" fillId="0" borderId="0" applyFont="0" applyFill="0" applyBorder="0" applyAlignment="0" applyProtection="0"/>
    <xf numFmtId="0" fontId="15" fillId="3" borderId="0"/>
    <xf numFmtId="0" fontId="58" fillId="3" borderId="0"/>
    <xf numFmtId="0" fontId="57" fillId="3" borderId="0"/>
    <xf numFmtId="0" fontId="58" fillId="3" borderId="0"/>
    <xf numFmtId="0" fontId="56" fillId="0" borderId="7" applyFont="0" applyAlignment="0">
      <alignment horizontal="left"/>
    </xf>
    <xf numFmtId="0" fontId="57" fillId="3" borderId="0"/>
    <xf numFmtId="0" fontId="56" fillId="0" borderId="7" applyFont="0" applyAlignment="0">
      <alignment horizontal="left"/>
    </xf>
    <xf numFmtId="0" fontId="32" fillId="0" borderId="35" applyAlignment="0"/>
    <xf numFmtId="0" fontId="32" fillId="0" borderId="35" applyAlignment="0"/>
    <xf numFmtId="0" fontId="32" fillId="0" borderId="35" applyAlignment="0"/>
    <xf numFmtId="0" fontId="32" fillId="0" borderId="35" applyAlignment="0"/>
    <xf numFmtId="0" fontId="59" fillId="0" borderId="0" applyFont="0" applyFill="0" applyBorder="0" applyAlignment="0">
      <alignment horizontal="left"/>
    </xf>
    <xf numFmtId="0" fontId="58" fillId="3" borderId="0"/>
    <xf numFmtId="0" fontId="56" fillId="0" borderId="7" applyFont="0" applyAlignment="0">
      <alignment horizontal="left"/>
    </xf>
    <xf numFmtId="0" fontId="58" fillId="3" borderId="0"/>
    <xf numFmtId="0" fontId="57" fillId="3" borderId="0"/>
    <xf numFmtId="0" fontId="58" fillId="3" borderId="0"/>
    <xf numFmtId="0" fontId="15" fillId="0" borderId="36" applyAlignment="0"/>
    <xf numFmtId="0" fontId="15" fillId="0" borderId="36" applyAlignment="0"/>
    <xf numFmtId="0" fontId="15" fillId="0" borderId="36" applyAlignment="0"/>
    <xf numFmtId="0" fontId="15" fillId="0" borderId="36" applyAlignment="0"/>
    <xf numFmtId="0" fontId="15" fillId="0" borderId="36" applyAlignment="0"/>
    <xf numFmtId="0" fontId="15" fillId="0" borderId="36" applyAlignment="0"/>
    <xf numFmtId="0" fontId="15" fillId="0" borderId="36" applyAlignment="0"/>
    <xf numFmtId="0" fontId="15" fillId="0" borderId="36" applyAlignment="0"/>
    <xf numFmtId="0" fontId="15" fillId="0" borderId="36" applyAlignment="0"/>
    <xf numFmtId="0" fontId="15" fillId="0" borderId="36" applyAlignment="0"/>
    <xf numFmtId="0" fontId="15" fillId="0" borderId="36" applyAlignment="0"/>
    <xf numFmtId="0" fontId="15" fillId="0" borderId="36" applyAlignment="0"/>
    <xf numFmtId="0" fontId="56" fillId="0" borderId="7" applyFont="0" applyAlignment="0">
      <alignment horizontal="left"/>
    </xf>
    <xf numFmtId="0" fontId="32" fillId="0" borderId="35" applyAlignment="0"/>
    <xf numFmtId="0" fontId="32" fillId="0" borderId="35" applyAlignment="0"/>
    <xf numFmtId="0" fontId="32" fillId="0" borderId="35" applyAlignment="0"/>
    <xf numFmtId="0" fontId="32" fillId="0" borderId="35" applyAlignment="0"/>
    <xf numFmtId="0" fontId="57" fillId="3" borderId="0"/>
    <xf numFmtId="0" fontId="57" fillId="3" borderId="0"/>
    <xf numFmtId="0" fontId="58" fillId="3" borderId="0"/>
    <xf numFmtId="0" fontId="58" fillId="3" borderId="0"/>
    <xf numFmtId="0" fontId="56" fillId="0" borderId="7" applyFont="0" applyAlignment="0">
      <alignment horizontal="left"/>
    </xf>
    <xf numFmtId="0" fontId="32" fillId="0" borderId="35" applyAlignment="0"/>
    <xf numFmtId="0" fontId="32" fillId="0" borderId="35" applyAlignment="0"/>
    <xf numFmtId="0" fontId="60" fillId="0" borderId="5" applyNumberFormat="0" applyFont="0" applyBorder="0">
      <alignment horizontal="left" indent="2"/>
    </xf>
    <xf numFmtId="0" fontId="60" fillId="0" borderId="5" applyNumberFormat="0" applyFont="0" applyBorder="0">
      <alignment horizontal="left" indent="2"/>
    </xf>
    <xf numFmtId="0" fontId="59" fillId="0" borderId="0" applyFont="0" applyFill="0" applyBorder="0" applyAlignment="0">
      <alignment horizontal="left"/>
    </xf>
    <xf numFmtId="0" fontId="60" fillId="0" borderId="5" applyNumberFormat="0" applyFont="0" applyBorder="0">
      <alignment horizontal="left" indent="2"/>
    </xf>
    <xf numFmtId="0" fontId="60" fillId="0" borderId="5" applyNumberFormat="0" applyFont="0" applyBorder="0">
      <alignment horizontal="left" indent="2"/>
    </xf>
    <xf numFmtId="0" fontId="58" fillId="3" borderId="0"/>
    <xf numFmtId="0" fontId="58" fillId="3" borderId="0"/>
    <xf numFmtId="0" fontId="61" fillId="0" borderId="0"/>
    <xf numFmtId="0" fontId="62" fillId="5" borderId="37" applyFont="0" applyFill="0" applyAlignment="0">
      <alignment vertical="center" wrapText="1"/>
    </xf>
    <xf numFmtId="9" fontId="63" fillId="0" borderId="0" applyBorder="0" applyAlignment="0" applyProtection="0"/>
    <xf numFmtId="0" fontId="64" fillId="3" borderId="0"/>
    <xf numFmtId="0" fontId="57" fillId="3" borderId="0"/>
    <xf numFmtId="0" fontId="64" fillId="4" borderId="0"/>
    <xf numFmtId="0" fontId="15" fillId="0" borderId="35" applyNumberFormat="0" applyFill="0"/>
    <xf numFmtId="0" fontId="15" fillId="0" borderId="35" applyNumberFormat="0" applyFill="0"/>
    <xf numFmtId="0" fontId="57" fillId="3" borderId="0"/>
    <xf numFmtId="0" fontId="15" fillId="0" borderId="35" applyNumberFormat="0" applyFill="0"/>
    <xf numFmtId="0" fontId="15" fillId="0" borderId="35" applyNumberFormat="0" applyFill="0"/>
    <xf numFmtId="0" fontId="15" fillId="0" borderId="35" applyNumberFormat="0" applyFill="0"/>
    <xf numFmtId="0" fontId="15" fillId="0" borderId="35" applyNumberFormat="0" applyFill="0"/>
    <xf numFmtId="0" fontId="15" fillId="0" borderId="35" applyNumberFormat="0" applyFill="0"/>
    <xf numFmtId="0" fontId="15" fillId="0" borderId="35" applyNumberFormat="0" applyFill="0"/>
    <xf numFmtId="0" fontId="64" fillId="3" borderId="0"/>
    <xf numFmtId="0" fontId="15" fillId="0" borderId="35" applyNumberFormat="0" applyFill="0"/>
    <xf numFmtId="0" fontId="15" fillId="0" borderId="35" applyNumberFormat="0" applyFill="0"/>
    <xf numFmtId="0" fontId="57" fillId="3" borderId="0"/>
    <xf numFmtId="0" fontId="15" fillId="3" borderId="0"/>
    <xf numFmtId="0" fontId="57" fillId="3" borderId="0"/>
    <xf numFmtId="0" fontId="57" fillId="3" borderId="0"/>
    <xf numFmtId="0" fontId="64" fillId="3" borderId="0"/>
    <xf numFmtId="0" fontId="57" fillId="3" borderId="0"/>
    <xf numFmtId="0" fontId="15" fillId="0" borderId="35" applyNumberFormat="0" applyAlignment="0"/>
    <xf numFmtId="0" fontId="15" fillId="0" borderId="35" applyNumberFormat="0" applyAlignment="0"/>
    <xf numFmtId="0" fontId="15" fillId="0" borderId="35" applyNumberFormat="0" applyAlignment="0"/>
    <xf numFmtId="0" fontId="15" fillId="0" borderId="35" applyNumberFormat="0" applyAlignment="0"/>
    <xf numFmtId="0" fontId="15" fillId="0" borderId="35" applyNumberFormat="0" applyAlignment="0"/>
    <xf numFmtId="0" fontId="15" fillId="0" borderId="35" applyNumberFormat="0" applyAlignment="0"/>
    <xf numFmtId="0" fontId="15" fillId="0" borderId="35" applyNumberFormat="0" applyAlignment="0"/>
    <xf numFmtId="0" fontId="15" fillId="0" borderId="35" applyNumberFormat="0" applyAlignment="0"/>
    <xf numFmtId="0" fontId="15" fillId="0" borderId="35" applyNumberFormat="0" applyAlignment="0"/>
    <xf numFmtId="0" fontId="15" fillId="0" borderId="35" applyNumberFormat="0" applyAlignment="0"/>
    <xf numFmtId="0" fontId="15" fillId="0" borderId="35" applyNumberFormat="0" applyAlignment="0"/>
    <xf numFmtId="0" fontId="15" fillId="0" borderId="35" applyNumberFormat="0" applyAlignment="0"/>
    <xf numFmtId="0" fontId="57" fillId="3" borderId="0"/>
    <xf numFmtId="0" fontId="57" fillId="3" borderId="0"/>
    <xf numFmtId="0" fontId="15" fillId="0" borderId="35" applyNumberFormat="0" applyFill="0"/>
    <xf numFmtId="0" fontId="15" fillId="0" borderId="35" applyNumberFormat="0" applyFill="0"/>
    <xf numFmtId="0" fontId="15" fillId="0" borderId="35" applyNumberFormat="0" applyFill="0"/>
    <xf numFmtId="0" fontId="15" fillId="0" borderId="35" applyNumberFormat="0" applyFill="0"/>
    <xf numFmtId="0" fontId="15" fillId="0" borderId="35" applyNumberFormat="0" applyFill="0"/>
    <xf numFmtId="0" fontId="15" fillId="0" borderId="35" applyNumberFormat="0" applyFill="0"/>
    <xf numFmtId="0" fontId="15" fillId="0" borderId="35" applyNumberFormat="0" applyFill="0"/>
    <xf numFmtId="0" fontId="15" fillId="0" borderId="35" applyNumberFormat="0" applyFill="0"/>
    <xf numFmtId="0" fontId="15" fillId="0" borderId="35" applyNumberFormat="0" applyFill="0"/>
    <xf numFmtId="0" fontId="15" fillId="0" borderId="35" applyNumberFormat="0" applyFill="0"/>
    <xf numFmtId="0" fontId="64" fillId="3" borderId="0"/>
    <xf numFmtId="0" fontId="64" fillId="3" borderId="0"/>
    <xf numFmtId="0" fontId="64" fillId="3" borderId="0"/>
    <xf numFmtId="0" fontId="60" fillId="0" borderId="5" applyNumberFormat="0" applyFont="0" applyBorder="0" applyAlignment="0">
      <alignment horizontal="center"/>
    </xf>
    <xf numFmtId="0" fontId="60" fillId="0" borderId="5" applyNumberFormat="0" applyFont="0" applyBorder="0" applyAlignment="0">
      <alignment horizontal="center"/>
    </xf>
    <xf numFmtId="0" fontId="60" fillId="0" borderId="5" applyNumberFormat="0" applyFont="0" applyBorder="0" applyAlignment="0">
      <alignment horizontal="center"/>
    </xf>
    <xf numFmtId="0" fontId="60" fillId="0" borderId="5" applyNumberFormat="0" applyFont="0" applyBorder="0" applyAlignment="0">
      <alignment horizontal="center"/>
    </xf>
    <xf numFmtId="0" fontId="15" fillId="0" borderId="0"/>
    <xf numFmtId="0" fontId="65" fillId="6" borderId="0" applyNumberFormat="0" applyBorder="0" applyAlignment="0" applyProtection="0"/>
    <xf numFmtId="0" fontId="22" fillId="7" borderId="0" applyNumberFormat="0" applyBorder="0" applyAlignment="0" applyProtection="0"/>
    <xf numFmtId="0" fontId="65" fillId="8" borderId="0" applyNumberFormat="0" applyBorder="0" applyAlignment="0" applyProtection="0"/>
    <xf numFmtId="0" fontId="22" fillId="9" borderId="0" applyNumberFormat="0" applyBorder="0" applyAlignment="0" applyProtection="0"/>
    <xf numFmtId="0" fontId="65" fillId="10" borderId="0" applyNumberFormat="0" applyBorder="0" applyAlignment="0" applyProtection="0"/>
    <xf numFmtId="0" fontId="22" fillId="11" borderId="0" applyNumberFormat="0" applyBorder="0" applyAlignment="0" applyProtection="0"/>
    <xf numFmtId="0" fontId="65" fillId="12" borderId="0" applyNumberFormat="0" applyBorder="0" applyAlignment="0" applyProtection="0"/>
    <xf numFmtId="0" fontId="22" fillId="13" borderId="0" applyNumberFormat="0" applyBorder="0" applyAlignment="0" applyProtection="0"/>
    <xf numFmtId="0" fontId="65" fillId="14" borderId="0" applyNumberFormat="0" applyBorder="0" applyAlignment="0" applyProtection="0"/>
    <xf numFmtId="0" fontId="22" fillId="15" borderId="0" applyNumberFormat="0" applyBorder="0" applyAlignment="0" applyProtection="0"/>
    <xf numFmtId="0" fontId="65" fillId="16" borderId="0" applyNumberFormat="0" applyBorder="0" applyAlignment="0" applyProtection="0"/>
    <xf numFmtId="0" fontId="22" fillId="17"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8" fillId="0" borderId="0"/>
    <xf numFmtId="0" fontId="66" fillId="3" borderId="0"/>
    <xf numFmtId="0" fontId="57" fillId="3" borderId="0"/>
    <xf numFmtId="0" fontId="66" fillId="4" borderId="0"/>
    <xf numFmtId="0" fontId="57" fillId="3" borderId="0"/>
    <xf numFmtId="0" fontId="57" fillId="3" borderId="0"/>
    <xf numFmtId="0" fontId="15" fillId="3" borderId="0"/>
    <xf numFmtId="0" fontId="57" fillId="3" borderId="0"/>
    <xf numFmtId="0" fontId="57" fillId="3" borderId="0"/>
    <xf numFmtId="0" fontId="66" fillId="3" borderId="0"/>
    <xf numFmtId="0" fontId="57" fillId="3" borderId="0"/>
    <xf numFmtId="0" fontId="57" fillId="3" borderId="0"/>
    <xf numFmtId="0" fontId="57" fillId="3" borderId="0"/>
    <xf numFmtId="0" fontId="66" fillId="3" borderId="0"/>
    <xf numFmtId="0" fontId="66" fillId="3" borderId="0"/>
    <xf numFmtId="0" fontId="67" fillId="0" borderId="0">
      <alignment wrapText="1"/>
    </xf>
    <xf numFmtId="0" fontId="57" fillId="0" borderId="0">
      <alignment wrapText="1"/>
    </xf>
    <xf numFmtId="0" fontId="67" fillId="0" borderId="0">
      <alignment wrapText="1"/>
    </xf>
    <xf numFmtId="0" fontId="57" fillId="0" borderId="0">
      <alignment wrapText="1"/>
    </xf>
    <xf numFmtId="0" fontId="57" fillId="0" borderId="0">
      <alignment wrapText="1"/>
    </xf>
    <xf numFmtId="0" fontId="15" fillId="0" borderId="0">
      <alignment wrapText="1"/>
    </xf>
    <xf numFmtId="0" fontId="57" fillId="0" borderId="0">
      <alignment wrapText="1"/>
    </xf>
    <xf numFmtId="0" fontId="57" fillId="0" borderId="0">
      <alignment wrapText="1"/>
    </xf>
    <xf numFmtId="0" fontId="67" fillId="0" borderId="0">
      <alignment wrapText="1"/>
    </xf>
    <xf numFmtId="0" fontId="57" fillId="0" borderId="0">
      <alignment wrapText="1"/>
    </xf>
    <xf numFmtId="0" fontId="57" fillId="0" borderId="0">
      <alignment wrapText="1"/>
    </xf>
    <xf numFmtId="0" fontId="57" fillId="0" borderId="0">
      <alignment wrapText="1"/>
    </xf>
    <xf numFmtId="0" fontId="67" fillId="0" borderId="0">
      <alignment wrapText="1"/>
    </xf>
    <xf numFmtId="0" fontId="65" fillId="18" borderId="0" applyNumberFormat="0" applyBorder="0" applyAlignment="0" applyProtection="0"/>
    <xf numFmtId="0" fontId="22" fillId="19" borderId="0" applyNumberFormat="0" applyBorder="0" applyAlignment="0" applyProtection="0"/>
    <xf numFmtId="0" fontId="65" fillId="20" borderId="0" applyNumberFormat="0" applyBorder="0" applyAlignment="0" applyProtection="0"/>
    <xf numFmtId="0" fontId="22" fillId="21" borderId="0" applyNumberFormat="0" applyBorder="0" applyAlignment="0" applyProtection="0"/>
    <xf numFmtId="0" fontId="65" fillId="22" borderId="0" applyNumberFormat="0" applyBorder="0" applyAlignment="0" applyProtection="0"/>
    <xf numFmtId="0" fontId="22" fillId="23" borderId="0" applyNumberFormat="0" applyBorder="0" applyAlignment="0" applyProtection="0"/>
    <xf numFmtId="0" fontId="65" fillId="12" borderId="0" applyNumberFormat="0" applyBorder="0" applyAlignment="0" applyProtection="0"/>
    <xf numFmtId="0" fontId="22" fillId="13" borderId="0" applyNumberFormat="0" applyBorder="0" applyAlignment="0" applyProtection="0"/>
    <xf numFmtId="0" fontId="65" fillId="18" borderId="0" applyNumberFormat="0" applyBorder="0" applyAlignment="0" applyProtection="0"/>
    <xf numFmtId="0" fontId="22" fillId="19" borderId="0" applyNumberFormat="0" applyBorder="0" applyAlignment="0" applyProtection="0"/>
    <xf numFmtId="0" fontId="65" fillId="24" borderId="0" applyNumberFormat="0" applyBorder="0" applyAlignment="0" applyProtection="0"/>
    <xf numFmtId="0" fontId="22" fillId="25" borderId="0" applyNumberFormat="0" applyBorder="0" applyAlignment="0" applyProtection="0"/>
    <xf numFmtId="0" fontId="22" fillId="18"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2" fillId="12" borderId="0" applyNumberFormat="0" applyBorder="0" applyAlignment="0" applyProtection="0"/>
    <xf numFmtId="0" fontId="22" fillId="18" borderId="0" applyNumberFormat="0" applyBorder="0" applyAlignment="0" applyProtection="0"/>
    <xf numFmtId="0" fontId="22" fillId="24" borderId="0" applyNumberFormat="0" applyBorder="0" applyAlignment="0" applyProtection="0"/>
    <xf numFmtId="0" fontId="33" fillId="0" borderId="0"/>
    <xf numFmtId="0" fontId="33" fillId="0" borderId="0"/>
    <xf numFmtId="0" fontId="33" fillId="0" borderId="0"/>
    <xf numFmtId="0" fontId="15" fillId="0" borderId="0"/>
    <xf numFmtId="0" fontId="33" fillId="0" borderId="0"/>
    <xf numFmtId="0" fontId="68" fillId="26" borderId="0" applyNumberFormat="0" applyBorder="0" applyAlignment="0" applyProtection="0"/>
    <xf numFmtId="0" fontId="69" fillId="27" borderId="0" applyNumberFormat="0" applyBorder="0" applyAlignment="0" applyProtection="0"/>
    <xf numFmtId="0" fontId="68" fillId="20" borderId="0" applyNumberFormat="0" applyBorder="0" applyAlignment="0" applyProtection="0"/>
    <xf numFmtId="0" fontId="69" fillId="21" borderId="0" applyNumberFormat="0" applyBorder="0" applyAlignment="0" applyProtection="0"/>
    <xf numFmtId="0" fontId="68" fillId="22" borderId="0" applyNumberFormat="0" applyBorder="0" applyAlignment="0" applyProtection="0"/>
    <xf numFmtId="0" fontId="69" fillId="23" borderId="0" applyNumberFormat="0" applyBorder="0" applyAlignment="0" applyProtection="0"/>
    <xf numFmtId="0" fontId="68" fillId="28" borderId="0" applyNumberFormat="0" applyBorder="0" applyAlignment="0" applyProtection="0"/>
    <xf numFmtId="0" fontId="69" fillId="29" borderId="0" applyNumberFormat="0" applyBorder="0" applyAlignment="0" applyProtection="0"/>
    <xf numFmtId="0" fontId="68" fillId="30" borderId="0" applyNumberFormat="0" applyBorder="0" applyAlignment="0" applyProtection="0"/>
    <xf numFmtId="0" fontId="69" fillId="31" borderId="0" applyNumberFormat="0" applyBorder="0" applyAlignment="0" applyProtection="0"/>
    <xf numFmtId="0" fontId="68" fillId="32" borderId="0" applyNumberFormat="0" applyBorder="0" applyAlignment="0" applyProtection="0"/>
    <xf numFmtId="0" fontId="69" fillId="33" borderId="0" applyNumberFormat="0" applyBorder="0" applyAlignment="0" applyProtection="0"/>
    <xf numFmtId="0" fontId="69" fillId="26" borderId="0" applyNumberFormat="0" applyBorder="0" applyAlignment="0" applyProtection="0"/>
    <xf numFmtId="0" fontId="69" fillId="20" borderId="0" applyNumberFormat="0" applyBorder="0" applyAlignment="0" applyProtection="0"/>
    <xf numFmtId="0" fontId="69" fillId="22" borderId="0" applyNumberFormat="0" applyBorder="0" applyAlignment="0" applyProtection="0"/>
    <xf numFmtId="0" fontId="69" fillId="28"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70" fillId="0" borderId="0"/>
    <xf numFmtId="0" fontId="68" fillId="34" borderId="0" applyNumberFormat="0" applyBorder="0" applyAlignment="0" applyProtection="0"/>
    <xf numFmtId="0" fontId="69" fillId="35" borderId="0" applyNumberFormat="0" applyBorder="0" applyAlignment="0" applyProtection="0"/>
    <xf numFmtId="0" fontId="68" fillId="36" borderId="0" applyNumberFormat="0" applyBorder="0" applyAlignment="0" applyProtection="0"/>
    <xf numFmtId="0" fontId="69" fillId="37" borderId="0" applyNumberFormat="0" applyBorder="0" applyAlignment="0" applyProtection="0"/>
    <xf numFmtId="0" fontId="68" fillId="38" borderId="0" applyNumberFormat="0" applyBorder="0" applyAlignment="0" applyProtection="0"/>
    <xf numFmtId="0" fontId="69" fillId="39" borderId="0" applyNumberFormat="0" applyBorder="0" applyAlignment="0" applyProtection="0"/>
    <xf numFmtId="0" fontId="68" fillId="28" borderId="0" applyNumberFormat="0" applyBorder="0" applyAlignment="0" applyProtection="0"/>
    <xf numFmtId="0" fontId="69" fillId="29" borderId="0" applyNumberFormat="0" applyBorder="0" applyAlignment="0" applyProtection="0"/>
    <xf numFmtId="0" fontId="68" fillId="30" borderId="0" applyNumberFormat="0" applyBorder="0" applyAlignment="0" applyProtection="0"/>
    <xf numFmtId="0" fontId="69" fillId="31" borderId="0" applyNumberFormat="0" applyBorder="0" applyAlignment="0" applyProtection="0"/>
    <xf numFmtId="0" fontId="68" fillId="40" borderId="0" applyNumberFormat="0" applyBorder="0" applyAlignment="0" applyProtection="0"/>
    <xf numFmtId="0" fontId="69" fillId="41" borderId="0" applyNumberFormat="0" applyBorder="0" applyAlignment="0" applyProtection="0"/>
    <xf numFmtId="229" fontId="8" fillId="0" borderId="0" applyFont="0" applyFill="0" applyBorder="0" applyAlignment="0" applyProtection="0"/>
    <xf numFmtId="0" fontId="71" fillId="0" borderId="0" applyFont="0" applyFill="0" applyBorder="0" applyAlignment="0" applyProtection="0"/>
    <xf numFmtId="230" fontId="29" fillId="0" borderId="0" applyFont="0" applyFill="0" applyBorder="0" applyAlignment="0" applyProtection="0"/>
    <xf numFmtId="231" fontId="8" fillId="0" borderId="0" applyFont="0" applyFill="0" applyBorder="0" applyAlignment="0" applyProtection="0"/>
    <xf numFmtId="0" fontId="71" fillId="0" borderId="0" applyFont="0" applyFill="0" applyBorder="0" applyAlignment="0" applyProtection="0"/>
    <xf numFmtId="229" fontId="29" fillId="0" borderId="0" applyFont="0" applyFill="0" applyBorder="0" applyAlignment="0" applyProtection="0"/>
    <xf numFmtId="0" fontId="72" fillId="0" borderId="0">
      <alignment horizontal="center" wrapText="1"/>
      <protection locked="0"/>
    </xf>
    <xf numFmtId="0" fontId="73" fillId="0" borderId="0" applyNumberFormat="0" applyBorder="0" applyAlignment="0">
      <alignment horizontal="center"/>
    </xf>
    <xf numFmtId="217" fontId="74" fillId="0" borderId="0" applyFont="0" applyFill="0" applyBorder="0" applyAlignment="0" applyProtection="0"/>
    <xf numFmtId="0" fontId="71" fillId="0" borderId="0" applyFont="0" applyFill="0" applyBorder="0" applyAlignment="0" applyProtection="0"/>
    <xf numFmtId="217" fontId="74" fillId="0" borderId="0" applyFont="0" applyFill="0" applyBorder="0" applyAlignment="0" applyProtection="0"/>
    <xf numFmtId="203" fontId="74" fillId="0" borderId="0" applyFont="0" applyFill="0" applyBorder="0" applyAlignment="0" applyProtection="0"/>
    <xf numFmtId="0" fontId="71" fillId="0" borderId="0" applyFont="0" applyFill="0" applyBorder="0" applyAlignment="0" applyProtection="0"/>
    <xf numFmtId="203" fontId="74" fillId="0" borderId="0" applyFont="0" applyFill="0" applyBorder="0" applyAlignment="0" applyProtection="0"/>
    <xf numFmtId="176" fontId="29" fillId="0" borderId="0" applyFont="0" applyFill="0" applyBorder="0" applyAlignment="0" applyProtection="0"/>
    <xf numFmtId="0" fontId="8" fillId="0" borderId="0"/>
    <xf numFmtId="0" fontId="8" fillId="0" borderId="0"/>
    <xf numFmtId="0" fontId="8" fillId="0" borderId="0"/>
    <xf numFmtId="0" fontId="8" fillId="0" borderId="0"/>
    <xf numFmtId="0" fontId="75" fillId="8" borderId="0" applyNumberFormat="0" applyBorder="0" applyAlignment="0" applyProtection="0"/>
    <xf numFmtId="0" fontId="76" fillId="9" borderId="0" applyNumberFormat="0" applyBorder="0" applyAlignment="0" applyProtection="0"/>
    <xf numFmtId="0" fontId="77" fillId="0" borderId="0" applyNumberFormat="0" applyFill="0" applyBorder="0" applyAlignment="0" applyProtection="0"/>
    <xf numFmtId="0" fontId="71" fillId="0" borderId="0"/>
    <xf numFmtId="0" fontId="49" fillId="0" borderId="0"/>
    <xf numFmtId="0" fontId="36" fillId="0" borderId="0"/>
    <xf numFmtId="0" fontId="71" fillId="0" borderId="0"/>
    <xf numFmtId="0" fontId="78" fillId="0" borderId="0"/>
    <xf numFmtId="0" fontId="79" fillId="0" borderId="0"/>
    <xf numFmtId="0" fontId="80" fillId="0" borderId="0"/>
    <xf numFmtId="0" fontId="8" fillId="0" borderId="0" applyFill="0" applyBorder="0" applyAlignment="0"/>
    <xf numFmtId="232" fontId="81" fillId="0" borderId="0" applyFill="0" applyBorder="0" applyAlignment="0"/>
    <xf numFmtId="233" fontId="81" fillId="0" borderId="0" applyFill="0" applyBorder="0" applyAlignment="0"/>
    <xf numFmtId="234" fontId="81" fillId="0" borderId="0" applyFill="0" applyBorder="0" applyAlignment="0"/>
    <xf numFmtId="235" fontId="8" fillId="0" borderId="0" applyFill="0" applyBorder="0" applyAlignment="0"/>
    <xf numFmtId="177" fontId="81" fillId="0" borderId="0" applyFill="0" applyBorder="0" applyAlignment="0"/>
    <xf numFmtId="236" fontId="81" fillId="0" borderId="0" applyFill="0" applyBorder="0" applyAlignment="0"/>
    <xf numFmtId="232" fontId="81" fillId="0" borderId="0" applyFill="0" applyBorder="0" applyAlignment="0"/>
    <xf numFmtId="0" fontId="82" fillId="42" borderId="38" applyNumberFormat="0" applyAlignment="0" applyProtection="0"/>
    <xf numFmtId="0" fontId="82" fillId="42" borderId="38" applyNumberFormat="0" applyAlignment="0" applyProtection="0"/>
    <xf numFmtId="0" fontId="83" fillId="4" borderId="38" applyNumberFormat="0" applyAlignment="0" applyProtection="0"/>
    <xf numFmtId="0" fontId="84" fillId="0" borderId="0"/>
    <xf numFmtId="237" fontId="44" fillId="0" borderId="0" applyFont="0" applyFill="0" applyBorder="0" applyAlignment="0" applyProtection="0"/>
    <xf numFmtId="0" fontId="85" fillId="43" borderId="39" applyNumberFormat="0" applyAlignment="0" applyProtection="0"/>
    <xf numFmtId="0" fontId="86" fillId="44" borderId="39" applyNumberFormat="0" applyAlignment="0" applyProtection="0"/>
    <xf numFmtId="182" fontId="34" fillId="0" borderId="0" applyFont="0" applyFill="0" applyBorder="0" applyAlignment="0" applyProtection="0"/>
    <xf numFmtId="4" fontId="87" fillId="0" borderId="0" applyAlignment="0"/>
    <xf numFmtId="1" fontId="88" fillId="0" borderId="19" applyBorder="0"/>
    <xf numFmtId="1" fontId="88" fillId="0" borderId="19" applyBorder="0"/>
    <xf numFmtId="1" fontId="88" fillId="0" borderId="19" applyBorder="0"/>
    <xf numFmtId="1" fontId="88" fillId="0" borderId="19" applyBorder="0"/>
    <xf numFmtId="202" fontId="89" fillId="0" borderId="0" applyFont="0" applyFill="0" applyBorder="0" applyAlignment="0" applyProtection="0"/>
    <xf numFmtId="238" fontId="90" fillId="0" borderId="0"/>
    <xf numFmtId="238" fontId="90" fillId="0" borderId="0"/>
    <xf numFmtId="238" fontId="90" fillId="0" borderId="0"/>
    <xf numFmtId="238" fontId="90" fillId="0" borderId="0"/>
    <xf numFmtId="238" fontId="90" fillId="0" borderId="0"/>
    <xf numFmtId="238" fontId="90" fillId="0" borderId="0"/>
    <xf numFmtId="238" fontId="90" fillId="0" borderId="0"/>
    <xf numFmtId="238" fontId="90" fillId="0" borderId="0"/>
    <xf numFmtId="239" fontId="32" fillId="0" borderId="0" applyFill="0" applyBorder="0" applyAlignment="0" applyProtection="0"/>
    <xf numFmtId="239" fontId="32" fillId="0" borderId="0" applyFill="0" applyBorder="0" applyAlignment="0" applyProtection="0"/>
    <xf numFmtId="239" fontId="32" fillId="0" borderId="0" applyFill="0" applyBorder="0" applyAlignment="0" applyProtection="0"/>
    <xf numFmtId="164" fontId="34" fillId="0" borderId="0" applyFont="0" applyFill="0" applyBorder="0" applyAlignment="0" applyProtection="0"/>
    <xf numFmtId="177" fontId="81" fillId="0" borderId="0" applyFont="0" applyFill="0" applyBorder="0" applyAlignment="0" applyProtection="0"/>
    <xf numFmtId="170" fontId="8" fillId="0" borderId="0" applyFont="0" applyFill="0" applyBorder="0" applyAlignment="0" applyProtection="0"/>
    <xf numFmtId="170" fontId="22" fillId="0" borderId="0" applyFont="0" applyFill="0" applyBorder="0" applyAlignment="0" applyProtection="0"/>
    <xf numFmtId="178" fontId="8" fillId="0" borderId="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2"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8" fontId="8" fillId="0" borderId="0" applyFill="0" applyBorder="0" applyAlignment="0" applyProtection="0"/>
    <xf numFmtId="165" fontId="91" fillId="0" borderId="0" applyFont="0" applyFill="0" applyBorder="0" applyAlignment="0" applyProtection="0"/>
    <xf numFmtId="0" fontId="22" fillId="0" borderId="0" applyFont="0" applyFill="0" applyBorder="0" applyAlignment="0" applyProtection="0"/>
    <xf numFmtId="178" fontId="8" fillId="0" borderId="0" applyFill="0" applyBorder="0" applyAlignment="0" applyProtection="0"/>
    <xf numFmtId="170" fontId="92" fillId="0" borderId="0" applyFont="0" applyFill="0" applyBorder="0" applyAlignment="0" applyProtection="0"/>
    <xf numFmtId="178" fontId="8" fillId="0" borderId="0" applyFill="0" applyBorder="0" applyAlignment="0" applyProtection="0"/>
    <xf numFmtId="179" fontId="8" fillId="0" borderId="0" applyFont="0" applyFill="0" applyBorder="0" applyAlignment="0" applyProtection="0"/>
    <xf numFmtId="170" fontId="8" fillId="0" borderId="0" applyFont="0" applyFill="0" applyBorder="0" applyAlignment="0" applyProtection="0"/>
    <xf numFmtId="204" fontId="8" fillId="0" borderId="0" applyFont="0" applyFill="0" applyBorder="0" applyAlignment="0" applyProtection="0"/>
    <xf numFmtId="170" fontId="11" fillId="0" borderId="0" applyFont="0" applyFill="0" applyBorder="0" applyAlignment="0" applyProtection="0"/>
    <xf numFmtId="170" fontId="8" fillId="0" borderId="0" applyFont="0" applyFill="0" applyBorder="0" applyAlignment="0" applyProtection="0"/>
    <xf numFmtId="170" fontId="1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5" fontId="93" fillId="0" borderId="0" applyFont="0" applyFill="0" applyBorder="0" applyAlignment="0" applyProtection="0"/>
    <xf numFmtId="170" fontId="11" fillId="0" borderId="0" applyFont="0" applyFill="0" applyBorder="0" applyAlignment="0" applyProtection="0"/>
    <xf numFmtId="165" fontId="93" fillId="0" borderId="0" applyFont="0" applyFill="0" applyBorder="0" applyAlignment="0" applyProtection="0"/>
    <xf numFmtId="178" fontId="8" fillId="0" borderId="0" applyFill="0" applyBorder="0" applyAlignment="0" applyProtection="0"/>
    <xf numFmtId="170" fontId="8"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5" fontId="11" fillId="0" borderId="0" applyFont="0" applyFill="0" applyBorder="0" applyAlignment="0" applyProtection="0"/>
    <xf numFmtId="165" fontId="93" fillId="0" borderId="0" applyFont="0" applyFill="0" applyBorder="0" applyAlignment="0" applyProtection="0"/>
    <xf numFmtId="165" fontId="93" fillId="0" borderId="0" applyFont="0" applyFill="0" applyBorder="0" applyAlignment="0" applyProtection="0"/>
    <xf numFmtId="178" fontId="8" fillId="0" borderId="0" applyFill="0" applyBorder="0" applyAlignment="0" applyProtection="0"/>
    <xf numFmtId="170" fontId="8" fillId="0" borderId="0" applyFont="0" applyFill="0" applyBorder="0" applyAlignment="0" applyProtection="0"/>
    <xf numFmtId="178" fontId="15" fillId="0" borderId="0" applyFill="0" applyBorder="0" applyAlignment="0" applyProtection="0"/>
    <xf numFmtId="178" fontId="8" fillId="0" borderId="0" applyFill="0" applyBorder="0" applyAlignment="0" applyProtection="0"/>
    <xf numFmtId="165" fontId="94"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5" fontId="94" fillId="0" borderId="0" applyFont="0" applyFill="0" applyBorder="0" applyAlignment="0" applyProtection="0"/>
    <xf numFmtId="0" fontId="22" fillId="0" borderId="0" applyFont="0" applyFill="0" applyBorder="0" applyAlignment="0" applyProtection="0"/>
    <xf numFmtId="240" fontId="94" fillId="0" borderId="0" applyFont="0" applyFill="0" applyBorder="0" applyAlignment="0" applyProtection="0"/>
    <xf numFmtId="170" fontId="8" fillId="0" borderId="0" applyFont="0" applyFill="0" applyBorder="0" applyAlignment="0" applyProtection="0"/>
    <xf numFmtId="165" fontId="34" fillId="0" borderId="0" applyFont="0" applyFill="0" applyBorder="0" applyAlignment="0" applyProtection="0"/>
    <xf numFmtId="170" fontId="8" fillId="0" borderId="0" applyFont="0" applyFill="0" applyBorder="0" applyAlignment="0" applyProtection="0"/>
    <xf numFmtId="165" fontId="22"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41" fontId="36" fillId="0" borderId="0"/>
    <xf numFmtId="3" fontId="8" fillId="0" borderId="0" applyFill="0" applyBorder="0" applyAlignment="0" applyProtection="0"/>
    <xf numFmtId="0" fontId="95" fillId="0" borderId="0"/>
    <xf numFmtId="0" fontId="81" fillId="0" borderId="0"/>
    <xf numFmtId="3" fontId="8" fillId="0" borderId="0" applyFont="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ont="0" applyFill="0" applyBorder="0" applyAlignment="0" applyProtection="0"/>
    <xf numFmtId="0" fontId="95" fillId="0" borderId="0"/>
    <xf numFmtId="0" fontId="81" fillId="0" borderId="0"/>
    <xf numFmtId="0" fontId="96" fillId="0" borderId="0">
      <alignment horizontal="center"/>
    </xf>
    <xf numFmtId="0" fontId="97" fillId="0" borderId="0" applyNumberFormat="0" applyAlignment="0">
      <alignment horizontal="left"/>
    </xf>
    <xf numFmtId="242" fontId="49" fillId="0" borderId="0" applyFont="0" applyFill="0" applyBorder="0" applyAlignment="0" applyProtection="0"/>
    <xf numFmtId="232" fontId="8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43" fontId="8" fillId="0" borderId="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3" fontId="8" fillId="0" borderId="0" applyFill="0" applyBorder="0" applyAlignment="0" applyProtection="0"/>
    <xf numFmtId="243" fontId="8" fillId="0" borderId="0" applyFill="0" applyBorder="0" applyAlignment="0" applyProtection="0"/>
    <xf numFmtId="244" fontId="8" fillId="0" borderId="0" applyFont="0" applyFill="0" applyBorder="0" applyAlignment="0" applyProtection="0"/>
    <xf numFmtId="246" fontId="8" fillId="0" borderId="0"/>
    <xf numFmtId="247" fontId="15" fillId="0" borderId="40"/>
    <xf numFmtId="0" fontId="8" fillId="0" borderId="0" applyFill="0" applyBorder="0" applyAlignment="0" applyProtection="0"/>
    <xf numFmtId="0" fontId="8" fillId="0" borderId="0" applyFont="0" applyFill="0" applyBorder="0" applyAlignment="0" applyProtection="0"/>
    <xf numFmtId="0" fontId="8" fillId="0" borderId="0" applyFill="0" applyBorder="0" applyAlignment="0" applyProtection="0"/>
    <xf numFmtId="14" fontId="46" fillId="0" borderId="0" applyFill="0" applyBorder="0" applyAlignment="0"/>
    <xf numFmtId="0" fontId="8" fillId="0" borderId="0" applyFont="0" applyFill="0" applyBorder="0" applyAlignment="0" applyProtection="0"/>
    <xf numFmtId="0" fontId="98" fillId="42" borderId="41" applyNumberFormat="0" applyAlignment="0" applyProtection="0"/>
    <xf numFmtId="0" fontId="98" fillId="42" borderId="41" applyNumberFormat="0" applyAlignment="0" applyProtection="0"/>
    <xf numFmtId="0" fontId="99" fillId="16" borderId="38" applyNumberFormat="0" applyAlignment="0" applyProtection="0"/>
    <xf numFmtId="0" fontId="99" fillId="16" borderId="38" applyNumberFormat="0" applyAlignment="0" applyProtection="0"/>
    <xf numFmtId="3" fontId="100" fillId="0" borderId="27">
      <alignment horizontal="left" vertical="top" wrapText="1"/>
    </xf>
    <xf numFmtId="0" fontId="101" fillId="0" borderId="42" applyNumberFormat="0" applyFill="0" applyAlignment="0" applyProtection="0"/>
    <xf numFmtId="0" fontId="102" fillId="0" borderId="43" applyNumberFormat="0" applyFill="0" applyAlignment="0" applyProtection="0"/>
    <xf numFmtId="0" fontId="103" fillId="0" borderId="44" applyNumberFormat="0" applyFill="0" applyAlignment="0" applyProtection="0"/>
    <xf numFmtId="0" fontId="103" fillId="0" borderId="0" applyNumberFormat="0" applyFill="0" applyBorder="0" applyAlignment="0" applyProtection="0"/>
    <xf numFmtId="248" fontId="32" fillId="0" borderId="0" applyFill="0" applyBorder="0" applyProtection="0">
      <alignment vertical="center"/>
    </xf>
    <xf numFmtId="249" fontId="15" fillId="0" borderId="0" applyFont="0" applyFill="0" applyBorder="0" applyProtection="0">
      <alignment vertical="center"/>
    </xf>
    <xf numFmtId="249" fontId="15" fillId="0" borderId="0" applyFont="0" applyFill="0" applyBorder="0" applyProtection="0">
      <alignment vertical="center"/>
    </xf>
    <xf numFmtId="249" fontId="15" fillId="0" borderId="0" applyFont="0" applyFill="0" applyBorder="0" applyProtection="0">
      <alignment vertical="center"/>
    </xf>
    <xf numFmtId="250" fontId="8" fillId="0" borderId="45">
      <alignment vertical="center"/>
    </xf>
    <xf numFmtId="0" fontId="8" fillId="0" borderId="0" applyFont="0" applyFill="0" applyBorder="0" applyAlignment="0" applyProtection="0"/>
    <xf numFmtId="0" fontId="8" fillId="0" borderId="0" applyFont="0" applyFill="0" applyBorder="0" applyAlignment="0" applyProtection="0"/>
    <xf numFmtId="251" fontId="15" fillId="0" borderId="0"/>
    <xf numFmtId="252" fontId="33" fillId="0" borderId="5"/>
    <xf numFmtId="252" fontId="33" fillId="0" borderId="5"/>
    <xf numFmtId="0" fontId="104" fillId="0" borderId="0">
      <protection locked="0"/>
    </xf>
    <xf numFmtId="253" fontId="8" fillId="0" borderId="0"/>
    <xf numFmtId="254" fontId="33" fillId="0" borderId="0"/>
    <xf numFmtId="0" fontId="89" fillId="0" borderId="0">
      <alignment vertical="top" wrapText="1"/>
    </xf>
    <xf numFmtId="0" fontId="89" fillId="0" borderId="0">
      <alignment vertical="top" wrapText="1"/>
    </xf>
    <xf numFmtId="41" fontId="105" fillId="0" borderId="0" applyFont="0" applyFill="0" applyBorder="0" applyAlignment="0" applyProtection="0"/>
    <xf numFmtId="43" fontId="105" fillId="0" borderId="0" applyFont="0" applyFill="0" applyBorder="0" applyAlignment="0" applyProtection="0"/>
    <xf numFmtId="41" fontId="105" fillId="0" borderId="0" applyFont="0" applyFill="0" applyBorder="0" applyAlignment="0" applyProtection="0"/>
    <xf numFmtId="164" fontId="105"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41" fontId="105" fillId="0" borderId="0" applyFont="0" applyFill="0" applyBorder="0" applyAlignment="0" applyProtection="0"/>
    <xf numFmtId="41" fontId="105"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6" fontId="15" fillId="0" borderId="0" applyFont="0" applyFill="0" applyBorder="0" applyAlignment="0" applyProtection="0"/>
    <xf numFmtId="256"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41" fontId="105" fillId="0" borderId="0" applyFont="0" applyFill="0" applyBorder="0" applyAlignment="0" applyProtection="0"/>
    <xf numFmtId="164" fontId="105" fillId="0" borderId="0" applyFont="0" applyFill="0" applyBorder="0" applyAlignment="0" applyProtection="0"/>
    <xf numFmtId="41"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164" fontId="105" fillId="0" borderId="0" applyFont="0" applyFill="0" applyBorder="0" applyAlignment="0" applyProtection="0"/>
    <xf numFmtId="43" fontId="105" fillId="0" borderId="0" applyFont="0" applyFill="0" applyBorder="0" applyAlignment="0" applyProtection="0"/>
    <xf numFmtId="165" fontId="105" fillId="0" borderId="0" applyFont="0" applyFill="0" applyBorder="0" applyAlignment="0" applyProtection="0"/>
    <xf numFmtId="258" fontId="8" fillId="0" borderId="0" applyFont="0" applyFill="0" applyBorder="0" applyAlignment="0" applyProtection="0"/>
    <xf numFmtId="258" fontId="8" fillId="0" borderId="0" applyFont="0" applyFill="0" applyBorder="0" applyAlignment="0" applyProtection="0"/>
    <xf numFmtId="258" fontId="8" fillId="0" borderId="0" applyFont="0" applyFill="0" applyBorder="0" applyAlignment="0" applyProtection="0"/>
    <xf numFmtId="258" fontId="8"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258" fontId="8" fillId="0" borderId="0" applyFont="0" applyFill="0" applyBorder="0" applyAlignment="0" applyProtection="0"/>
    <xf numFmtId="258" fontId="8" fillId="0" borderId="0" applyFont="0" applyFill="0" applyBorder="0" applyAlignment="0" applyProtection="0"/>
    <xf numFmtId="259" fontId="15" fillId="0" borderId="0" applyFont="0" applyFill="0" applyBorder="0" applyAlignment="0" applyProtection="0"/>
    <xf numFmtId="259" fontId="15" fillId="0" borderId="0" applyFont="0" applyFill="0" applyBorder="0" applyAlignment="0" applyProtection="0"/>
    <xf numFmtId="260" fontId="15" fillId="0" borderId="0" applyFont="0" applyFill="0" applyBorder="0" applyAlignment="0" applyProtection="0"/>
    <xf numFmtId="260" fontId="1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43" fontId="105" fillId="0" borderId="0" applyFont="0" applyFill="0" applyBorder="0" applyAlignment="0" applyProtection="0"/>
    <xf numFmtId="165" fontId="105" fillId="0" borderId="0" applyFont="0" applyFill="0" applyBorder="0" applyAlignment="0" applyProtection="0"/>
    <xf numFmtId="43"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3" fontId="15" fillId="0" borderId="0" applyFont="0" applyBorder="0" applyAlignment="0"/>
    <xf numFmtId="0" fontId="106" fillId="0" borderId="0">
      <protection locked="0"/>
    </xf>
    <xf numFmtId="0" fontId="106" fillId="0" borderId="0">
      <protection locked="0"/>
    </xf>
    <xf numFmtId="177" fontId="81" fillId="0" borderId="0" applyFill="0" applyBorder="0" applyAlignment="0"/>
    <xf numFmtId="232" fontId="81" fillId="0" borderId="0" applyFill="0" applyBorder="0" applyAlignment="0"/>
    <xf numFmtId="177" fontId="81" fillId="0" borderId="0" applyFill="0" applyBorder="0" applyAlignment="0"/>
    <xf numFmtId="236" fontId="81" fillId="0" borderId="0" applyFill="0" applyBorder="0" applyAlignment="0"/>
    <xf numFmtId="232" fontId="81" fillId="0" borderId="0" applyFill="0" applyBorder="0" applyAlignment="0"/>
    <xf numFmtId="0" fontId="107" fillId="0" borderId="0" applyNumberFormat="0" applyAlignment="0">
      <alignment horizontal="left"/>
    </xf>
    <xf numFmtId="186" fontId="108" fillId="0" borderId="0">
      <protection locked="0"/>
    </xf>
    <xf numFmtId="186" fontId="108" fillId="0" borderId="0">
      <protection locked="0"/>
    </xf>
    <xf numFmtId="186" fontId="108" fillId="0" borderId="0">
      <protection locked="0"/>
    </xf>
    <xf numFmtId="186" fontId="108" fillId="0" borderId="0">
      <protection locked="0"/>
    </xf>
    <xf numFmtId="261" fontId="8"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3" fontId="15" fillId="0" borderId="0" applyFont="0" applyBorder="0" applyAlignment="0"/>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4" fontId="104" fillId="0" borderId="0">
      <protection locked="0"/>
    </xf>
    <xf numFmtId="0" fontId="104" fillId="0" borderId="0">
      <protection locked="0"/>
    </xf>
    <xf numFmtId="262" fontId="15" fillId="0" borderId="0">
      <protection locked="0"/>
    </xf>
    <xf numFmtId="2" fontId="8" fillId="0" borderId="0" applyFill="0" applyBorder="0" applyAlignment="0" applyProtection="0"/>
    <xf numFmtId="2" fontId="8" fillId="0" borderId="0" applyFont="0" applyFill="0" applyBorder="0" applyAlignment="0" applyProtection="0"/>
    <xf numFmtId="2" fontId="8" fillId="0" borderId="0" applyFill="0" applyBorder="0" applyAlignment="0" applyProtection="0"/>
    <xf numFmtId="0" fontId="111" fillId="0" borderId="0" applyNumberFormat="0" applyFill="0" applyBorder="0" applyAlignment="0" applyProtection="0"/>
    <xf numFmtId="0" fontId="112" fillId="0" borderId="0" applyNumberFormat="0" applyFill="0" applyBorder="0" applyProtection="0">
      <alignment vertical="center"/>
    </xf>
    <xf numFmtId="0" fontId="113" fillId="0" borderId="0" applyNumberFormat="0" applyFill="0" applyBorder="0" applyAlignment="0" applyProtection="0"/>
    <xf numFmtId="0" fontId="114" fillId="0" borderId="0" applyNumberFormat="0" applyFill="0" applyBorder="0" applyProtection="0">
      <alignment vertical="center"/>
    </xf>
    <xf numFmtId="0" fontId="115" fillId="0" borderId="0" applyNumberFormat="0" applyFill="0" applyBorder="0" applyAlignment="0" applyProtection="0"/>
    <xf numFmtId="0" fontId="116" fillId="0" borderId="0" applyNumberFormat="0" applyFill="0" applyBorder="0" applyAlignment="0" applyProtection="0"/>
    <xf numFmtId="263" fontId="31" fillId="0" borderId="46" applyNumberFormat="0" applyFill="0" applyBorder="0" applyAlignment="0" applyProtection="0"/>
    <xf numFmtId="263" fontId="31" fillId="0" borderId="46" applyNumberFormat="0" applyFill="0" applyBorder="0" applyAlignment="0" applyProtection="0"/>
    <xf numFmtId="0" fontId="117" fillId="0" borderId="0" applyNumberFormat="0" applyFill="0" applyBorder="0" applyAlignment="0" applyProtection="0"/>
    <xf numFmtId="0" fontId="118" fillId="45" borderId="47" applyNumberFormat="0" applyAlignment="0">
      <protection locked="0"/>
    </xf>
    <xf numFmtId="0" fontId="118" fillId="45" borderId="47" applyNumberFormat="0" applyAlignment="0">
      <protection locked="0"/>
    </xf>
    <xf numFmtId="0" fontId="118" fillId="45" borderId="47" applyNumberFormat="0" applyAlignment="0">
      <protection locked="0"/>
    </xf>
    <xf numFmtId="0" fontId="8" fillId="46" borderId="48" applyNumberFormat="0" applyFont="0" applyAlignment="0" applyProtection="0"/>
    <xf numFmtId="0" fontId="8" fillId="46" borderId="48" applyNumberFormat="0" applyFont="0" applyAlignment="0" applyProtection="0"/>
    <xf numFmtId="0" fontId="119" fillId="0" borderId="0">
      <alignment vertical="top" wrapText="1"/>
    </xf>
    <xf numFmtId="0" fontId="120" fillId="10" borderId="0" applyNumberFormat="0" applyBorder="0" applyAlignment="0" applyProtection="0"/>
    <xf numFmtId="0" fontId="121" fillId="11" borderId="0" applyNumberFormat="0" applyBorder="0" applyAlignment="0" applyProtection="0"/>
    <xf numFmtId="38" fontId="122" fillId="47" borderId="0" applyNumberFormat="0" applyBorder="0" applyAlignment="0" applyProtection="0"/>
    <xf numFmtId="264" fontId="123" fillId="3" borderId="0" applyBorder="0" applyProtection="0"/>
    <xf numFmtId="0" fontId="124" fillId="0" borderId="9" applyNumberFormat="0" applyFill="0" applyBorder="0" applyAlignment="0" applyProtection="0">
      <alignment horizontal="center" vertical="center"/>
    </xf>
    <xf numFmtId="0" fontId="125" fillId="0" borderId="0" applyNumberFormat="0" applyFont="0" applyBorder="0" applyAlignment="0">
      <alignment horizontal="left" vertical="center"/>
    </xf>
    <xf numFmtId="265" fontId="126" fillId="0" borderId="49" applyFont="0" applyFill="0" applyBorder="0" applyAlignment="0" applyProtection="0">
      <alignment horizontal="right"/>
    </xf>
    <xf numFmtId="0" fontId="127" fillId="48" borderId="0"/>
    <xf numFmtId="0" fontId="128" fillId="0" borderId="0">
      <alignment horizontal="left"/>
    </xf>
    <xf numFmtId="0" fontId="129" fillId="0" borderId="50" applyNumberFormat="0" applyAlignment="0" applyProtection="0">
      <alignment horizontal="left" vertical="center"/>
    </xf>
    <xf numFmtId="0" fontId="129" fillId="0" borderId="21">
      <alignment horizontal="left" vertical="center"/>
    </xf>
    <xf numFmtId="0" fontId="129" fillId="0" borderId="21">
      <alignment horizontal="left" vertical="center"/>
    </xf>
    <xf numFmtId="0" fontId="130" fillId="0" borderId="0" applyNumberFormat="0" applyFill="0" applyBorder="0" applyAlignment="0" applyProtection="0"/>
    <xf numFmtId="0" fontId="101" fillId="0" borderId="42" applyNumberFormat="0" applyFill="0" applyAlignment="0" applyProtection="0"/>
    <xf numFmtId="0" fontId="130" fillId="0" borderId="0" applyNumberFormat="0" applyFill="0" applyBorder="0" applyAlignment="0" applyProtection="0"/>
    <xf numFmtId="0" fontId="129" fillId="0" borderId="0" applyNumberFormat="0" applyFill="0" applyBorder="0" applyAlignment="0" applyProtection="0"/>
    <xf numFmtId="0" fontId="102" fillId="0" borderId="43" applyNumberFormat="0" applyFill="0" applyAlignment="0" applyProtection="0"/>
    <xf numFmtId="0" fontId="129" fillId="0" borderId="0" applyNumberFormat="0" applyFill="0" applyBorder="0" applyAlignment="0" applyProtection="0"/>
    <xf numFmtId="0" fontId="131" fillId="0" borderId="44" applyNumberFormat="0" applyFill="0" applyAlignment="0" applyProtection="0"/>
    <xf numFmtId="0" fontId="103" fillId="0" borderId="44" applyNumberFormat="0" applyFill="0" applyAlignment="0" applyProtection="0"/>
    <xf numFmtId="0" fontId="131" fillId="0" borderId="0" applyNumberFormat="0" applyFill="0" applyBorder="0" applyAlignment="0" applyProtection="0"/>
    <xf numFmtId="0" fontId="103" fillId="0" borderId="0" applyNumberFormat="0" applyFill="0" applyBorder="0" applyAlignment="0" applyProtection="0"/>
    <xf numFmtId="266" fontId="29" fillId="0" borderId="0">
      <protection locked="0"/>
    </xf>
    <xf numFmtId="266" fontId="29" fillId="0" borderId="0">
      <protection locked="0"/>
    </xf>
    <xf numFmtId="0" fontId="132" fillId="0" borderId="51">
      <alignment horizontal="center"/>
    </xf>
    <xf numFmtId="0" fontId="132" fillId="0" borderId="0">
      <alignment horizontal="center"/>
    </xf>
    <xf numFmtId="174" fontId="133" fillId="49" borderId="5" applyNumberFormat="0" applyAlignment="0">
      <alignment horizontal="left" vertical="top"/>
    </xf>
    <xf numFmtId="174" fontId="133" fillId="49" borderId="5" applyNumberFormat="0" applyAlignment="0">
      <alignment horizontal="left" vertical="top"/>
    </xf>
    <xf numFmtId="0" fontId="134" fillId="0" borderId="0"/>
    <xf numFmtId="49" fontId="135" fillId="0" borderId="5">
      <alignment vertical="center"/>
    </xf>
    <xf numFmtId="49" fontId="135" fillId="0" borderId="5">
      <alignment vertical="center"/>
    </xf>
    <xf numFmtId="0" fontId="36" fillId="0" borderId="0"/>
    <xf numFmtId="41" fontId="15" fillId="0" borderId="0" applyFont="0" applyFill="0" applyBorder="0" applyAlignment="0" applyProtection="0"/>
    <xf numFmtId="38" fontId="45" fillId="0" borderId="0" applyFont="0" applyFill="0" applyBorder="0" applyAlignment="0" applyProtection="0"/>
    <xf numFmtId="218" fontId="44" fillId="0" borderId="0" applyFont="0" applyFill="0" applyBorder="0" applyAlignment="0" applyProtection="0"/>
    <xf numFmtId="267" fontId="136" fillId="0" borderId="0" applyFont="0" applyFill="0" applyBorder="0" applyAlignment="0" applyProtection="0"/>
    <xf numFmtId="10" fontId="122" fillId="47" borderId="5" applyNumberFormat="0" applyBorder="0" applyAlignment="0" applyProtection="0"/>
    <xf numFmtId="10" fontId="122" fillId="47" borderId="5" applyNumberFormat="0" applyBorder="0" applyAlignment="0" applyProtection="0"/>
    <xf numFmtId="0" fontId="137" fillId="16" borderId="38" applyNumberFormat="0" applyAlignment="0" applyProtection="0"/>
    <xf numFmtId="0" fontId="137" fillId="16" borderId="38" applyNumberFormat="0" applyAlignment="0" applyProtection="0"/>
    <xf numFmtId="0" fontId="99" fillId="17" borderId="38" applyNumberFormat="0" applyAlignment="0" applyProtection="0"/>
    <xf numFmtId="0" fontId="99" fillId="17" borderId="38" applyNumberFormat="0" applyAlignment="0" applyProtection="0"/>
    <xf numFmtId="0" fontId="99" fillId="17" borderId="38" applyNumberFormat="0" applyAlignment="0" applyProtection="0"/>
    <xf numFmtId="2" fontId="48" fillId="0" borderId="20" applyBorder="0"/>
    <xf numFmtId="2" fontId="48" fillId="0" borderId="20" applyBorder="0"/>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41" fontId="15" fillId="0" borderId="0" applyFont="0" applyFill="0" applyBorder="0" applyAlignment="0" applyProtection="0"/>
    <xf numFmtId="0" fontId="15" fillId="0" borderId="0"/>
    <xf numFmtId="2" fontId="141" fillId="0" borderId="18" applyBorder="0"/>
    <xf numFmtId="2" fontId="141" fillId="0" borderId="18" applyBorder="0"/>
    <xf numFmtId="0" fontId="72" fillId="0" borderId="52">
      <alignment horizontal="centerContinuous"/>
    </xf>
    <xf numFmtId="0" fontId="72" fillId="0" borderId="52">
      <alignment horizontal="centerContinuous"/>
    </xf>
    <xf numFmtId="0" fontId="86" fillId="43" borderId="39" applyNumberFormat="0" applyAlignment="0" applyProtection="0"/>
    <xf numFmtId="0" fontId="142" fillId="0" borderId="53">
      <alignment horizontal="center" vertical="center" wrapText="1"/>
    </xf>
    <xf numFmtId="0" fontId="89" fillId="47" borderId="0" applyNumberFormat="0" applyFont="0" applyBorder="0" applyAlignment="0"/>
    <xf numFmtId="0" fontId="89" fillId="47" borderId="0" applyNumberFormat="0" applyFont="0" applyBorder="0" applyAlignment="0"/>
    <xf numFmtId="0" fontId="45" fillId="0" borderId="0"/>
    <xf numFmtId="0" fontId="22" fillId="0" borderId="0"/>
    <xf numFmtId="0" fontId="143" fillId="0" borderId="0"/>
    <xf numFmtId="0" fontId="22" fillId="0" borderId="0"/>
    <xf numFmtId="0" fontId="36" fillId="0" borderId="0" applyNumberFormat="0" applyFont="0" applyFill="0" applyBorder="0" applyProtection="0">
      <alignment horizontal="left" vertical="center"/>
    </xf>
    <xf numFmtId="0" fontId="45" fillId="0" borderId="0"/>
    <xf numFmtId="177" fontId="81" fillId="0" borderId="0" applyFill="0" applyBorder="0" applyAlignment="0"/>
    <xf numFmtId="232" fontId="81" fillId="0" borderId="0" applyFill="0" applyBorder="0" applyAlignment="0"/>
    <xf numFmtId="177" fontId="81" fillId="0" borderId="0" applyFill="0" applyBorder="0" applyAlignment="0"/>
    <xf numFmtId="236" fontId="81" fillId="0" borderId="0" applyFill="0" applyBorder="0" applyAlignment="0"/>
    <xf numFmtId="232" fontId="81" fillId="0" borderId="0" applyFill="0" applyBorder="0" applyAlignment="0"/>
    <xf numFmtId="0" fontId="144" fillId="0" borderId="54" applyNumberFormat="0" applyFill="0" applyAlignment="0" applyProtection="0"/>
    <xf numFmtId="0" fontId="145" fillId="0" borderId="54" applyNumberFormat="0" applyFill="0" applyAlignment="0" applyProtection="0"/>
    <xf numFmtId="247" fontId="146" fillId="0" borderId="32" applyNumberFormat="0" applyFont="0" applyFill="0" applyBorder="0">
      <alignment horizontal="center"/>
    </xf>
    <xf numFmtId="38" fontId="45" fillId="0" borderId="0" applyFont="0" applyFill="0" applyBorder="0" applyAlignment="0" applyProtection="0"/>
    <xf numFmtId="4" fontId="81" fillId="0" borderId="0" applyFont="0" applyFill="0" applyBorder="0" applyAlignment="0" applyProtection="0"/>
    <xf numFmtId="216" fontId="36" fillId="0" borderId="0" applyFont="0" applyFill="0" applyBorder="0" applyAlignment="0" applyProtection="0"/>
    <xf numFmtId="40" fontId="45"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147" fillId="0" borderId="51"/>
    <xf numFmtId="268" fontId="148" fillId="0" borderId="32"/>
    <xf numFmtId="269" fontId="45" fillId="0" borderId="0" applyFont="0" applyFill="0" applyBorder="0" applyAlignment="0" applyProtection="0"/>
    <xf numFmtId="270" fontId="45" fillId="0" borderId="0" applyFont="0" applyFill="0" applyBorder="0" applyAlignment="0" applyProtection="0"/>
    <xf numFmtId="43" fontId="108" fillId="0" borderId="0">
      <protection locked="0"/>
    </xf>
    <xf numFmtId="271" fontId="8" fillId="0" borderId="0" applyFont="0" applyFill="0" applyBorder="0" applyAlignment="0" applyProtection="0"/>
    <xf numFmtId="43" fontId="108" fillId="0" borderId="0">
      <protection locked="0"/>
    </xf>
    <xf numFmtId="43" fontId="108" fillId="0" borderId="0">
      <protection locked="0"/>
    </xf>
    <xf numFmtId="272" fontId="8" fillId="0" borderId="0" applyFont="0" applyFill="0" applyBorder="0" applyAlignment="0" applyProtection="0"/>
    <xf numFmtId="0" fontId="143" fillId="0" borderId="0" applyNumberFormat="0" applyFont="0" applyFill="0" applyAlignment="0"/>
    <xf numFmtId="0" fontId="143" fillId="0" borderId="0" applyNumberFormat="0" applyFont="0" applyFill="0" applyAlignment="0"/>
    <xf numFmtId="0" fontId="32" fillId="0" borderId="0" applyNumberFormat="0" applyFill="0" applyAlignment="0"/>
    <xf numFmtId="0" fontId="32" fillId="0" borderId="0" applyNumberFormat="0" applyFill="0" applyAlignment="0"/>
    <xf numFmtId="0" fontId="143" fillId="0" borderId="0" applyNumberFormat="0" applyFont="0" applyFill="0" applyAlignment="0"/>
    <xf numFmtId="0" fontId="149" fillId="50" borderId="0" applyNumberFormat="0" applyBorder="0" applyAlignment="0" applyProtection="0"/>
    <xf numFmtId="0" fontId="150" fillId="51" borderId="0" applyNumberFormat="0" applyBorder="0" applyAlignment="0" applyProtection="0"/>
    <xf numFmtId="0" fontId="49" fillId="0" borderId="5"/>
    <xf numFmtId="0" fontId="49" fillId="0" borderId="5"/>
    <xf numFmtId="0" fontId="36" fillId="0" borderId="0"/>
    <xf numFmtId="0" fontId="33" fillId="0" borderId="7" applyNumberFormat="0" applyAlignment="0">
      <alignment horizontal="center"/>
    </xf>
    <xf numFmtId="0" fontId="69" fillId="34" borderId="0" applyNumberFormat="0" applyBorder="0" applyAlignment="0" applyProtection="0"/>
    <xf numFmtId="0" fontId="69" fillId="36" borderId="0" applyNumberFormat="0" applyBorder="0" applyAlignment="0" applyProtection="0"/>
    <xf numFmtId="0" fontId="69" fillId="38" borderId="0" applyNumberFormat="0" applyBorder="0" applyAlignment="0" applyProtection="0"/>
    <xf numFmtId="0" fontId="69" fillId="28" borderId="0" applyNumberFormat="0" applyBorder="0" applyAlignment="0" applyProtection="0"/>
    <xf numFmtId="0" fontId="69" fillId="30" borderId="0" applyNumberFormat="0" applyBorder="0" applyAlignment="0" applyProtection="0"/>
    <xf numFmtId="0" fontId="69" fillId="40" borderId="0" applyNumberFormat="0" applyBorder="0" applyAlignment="0" applyProtection="0"/>
    <xf numFmtId="37" fontId="151" fillId="0" borderId="0"/>
    <xf numFmtId="0" fontId="152" fillId="0" borderId="5" applyNumberFormat="0" applyFont="0" applyFill="0" applyBorder="0" applyAlignment="0">
      <alignment horizontal="center"/>
    </xf>
    <xf numFmtId="0" fontId="152" fillId="0" borderId="5" applyNumberFormat="0" applyFont="0" applyFill="0" applyBorder="0" applyAlignment="0">
      <alignment horizontal="center"/>
    </xf>
    <xf numFmtId="0" fontId="153" fillId="0" borderId="0"/>
    <xf numFmtId="273" fontId="31" fillId="0" borderId="0"/>
    <xf numFmtId="184" fontId="15" fillId="0" borderId="0"/>
    <xf numFmtId="184" fontId="15" fillId="0" borderId="0"/>
    <xf numFmtId="184" fontId="15" fillId="0" borderId="0"/>
    <xf numFmtId="274" fontId="47" fillId="0" borderId="0"/>
    <xf numFmtId="274" fontId="47" fillId="0" borderId="0"/>
    <xf numFmtId="274" fontId="47" fillId="0" borderId="0"/>
    <xf numFmtId="274" fontId="47" fillId="0" borderId="0"/>
    <xf numFmtId="274" fontId="47" fillId="0" borderId="0"/>
    <xf numFmtId="273" fontId="31" fillId="0" borderId="0"/>
    <xf numFmtId="273" fontId="31" fillId="0" borderId="0"/>
    <xf numFmtId="275" fontId="15" fillId="0" borderId="0"/>
    <xf numFmtId="0" fontId="154" fillId="0" borderId="0"/>
    <xf numFmtId="0" fontId="93" fillId="0" borderId="0"/>
    <xf numFmtId="0" fontId="22" fillId="0" borderId="0"/>
    <xf numFmtId="0" fontId="22" fillId="0" borderId="0"/>
    <xf numFmtId="0" fontId="22"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34" fillId="0" borderId="0"/>
    <xf numFmtId="3" fontId="49" fillId="0" borderId="0"/>
    <xf numFmtId="0" fontId="8" fillId="0" borderId="0"/>
    <xf numFmtId="0" fontId="32" fillId="0" borderId="0"/>
    <xf numFmtId="0" fontId="26" fillId="0" borderId="0"/>
    <xf numFmtId="0" fontId="15" fillId="0" borderId="0"/>
    <xf numFmtId="0" fontId="11" fillId="0" borderId="0"/>
    <xf numFmtId="0" fontId="11" fillId="0" borderId="0"/>
    <xf numFmtId="0" fontId="11" fillId="0" borderId="0"/>
    <xf numFmtId="0" fontId="11" fillId="0" borderId="0"/>
    <xf numFmtId="0" fontId="11" fillId="0" borderId="0"/>
    <xf numFmtId="0" fontId="93" fillId="0" borderId="0"/>
    <xf numFmtId="0" fontId="93" fillId="0" borderId="0"/>
    <xf numFmtId="0" fontId="8" fillId="0" borderId="0"/>
    <xf numFmtId="0" fontId="155" fillId="0" borderId="0" applyProtection="0"/>
    <xf numFmtId="0" fontId="155" fillId="0" borderId="0" applyProtection="0"/>
    <xf numFmtId="0" fontId="156" fillId="0" borderId="0"/>
    <xf numFmtId="0" fontId="22" fillId="0" borderId="0"/>
    <xf numFmtId="0" fontId="8" fillId="0" borderId="0"/>
    <xf numFmtId="0" fontId="22" fillId="0" borderId="0"/>
    <xf numFmtId="0" fontId="94" fillId="0" borderId="0"/>
    <xf numFmtId="0" fontId="22" fillId="0" borderId="0"/>
    <xf numFmtId="0" fontId="22" fillId="0" borderId="0"/>
    <xf numFmtId="0" fontId="8" fillId="0" borderId="0"/>
    <xf numFmtId="0" fontId="157" fillId="0" borderId="0"/>
    <xf numFmtId="0" fontId="94" fillId="0" borderId="0"/>
    <xf numFmtId="0" fontId="158" fillId="0" borderId="0"/>
    <xf numFmtId="0" fontId="8" fillId="0" borderId="0"/>
    <xf numFmtId="0" fontId="32" fillId="0" borderId="0"/>
    <xf numFmtId="0" fontId="8" fillId="0" borderId="0"/>
    <xf numFmtId="0" fontId="8" fillId="0" borderId="0"/>
    <xf numFmtId="0" fontId="8" fillId="0" borderId="0"/>
    <xf numFmtId="0" fontId="94" fillId="0" borderId="0"/>
    <xf numFmtId="0" fontId="26" fillId="0" borderId="0"/>
    <xf numFmtId="0" fontId="26" fillId="0" borderId="0"/>
    <xf numFmtId="0" fontId="26" fillId="0" borderId="0"/>
    <xf numFmtId="0" fontId="26" fillId="0" borderId="0"/>
    <xf numFmtId="0" fontId="26" fillId="0" borderId="0"/>
    <xf numFmtId="0" fontId="159" fillId="0" borderId="0"/>
    <xf numFmtId="0" fontId="160" fillId="0" borderId="0" applyNumberFormat="0" applyFill="0" applyBorder="0" applyProtection="0">
      <alignment vertical="top"/>
    </xf>
    <xf numFmtId="0" fontId="11" fillId="0" borderId="0"/>
    <xf numFmtId="0" fontId="94" fillId="0" borderId="0"/>
    <xf numFmtId="0" fontId="11" fillId="0" borderId="0"/>
    <xf numFmtId="0" fontId="11" fillId="0" borderId="0"/>
    <xf numFmtId="0" fontId="22" fillId="0" borderId="0"/>
    <xf numFmtId="0" fontId="8" fillId="0" borderId="0"/>
    <xf numFmtId="0" fontId="15" fillId="0" borderId="0"/>
    <xf numFmtId="0" fontId="55" fillId="0" borderId="0" applyFont="0"/>
    <xf numFmtId="0" fontId="161" fillId="0" borderId="0">
      <alignment horizontal="left" vertical="top"/>
    </xf>
    <xf numFmtId="0" fontId="81" fillId="47" borderId="0"/>
    <xf numFmtId="0" fontId="105" fillId="0" borderId="0"/>
    <xf numFmtId="0" fontId="8" fillId="46" borderId="48" applyNumberFormat="0" applyFont="0" applyAlignment="0" applyProtection="0"/>
    <xf numFmtId="0" fontId="8" fillId="46" borderId="48" applyNumberFormat="0" applyFont="0" applyAlignment="0" applyProtection="0"/>
    <xf numFmtId="0" fontId="8" fillId="52" borderId="48" applyNumberFormat="0" applyAlignment="0" applyProtection="0"/>
    <xf numFmtId="276" fontId="50" fillId="0" borderId="0" applyFont="0" applyFill="0" applyBorder="0" applyProtection="0">
      <alignment vertical="top" wrapText="1"/>
    </xf>
    <xf numFmtId="0" fontId="145" fillId="0" borderId="54" applyNumberFormat="0" applyFill="0" applyAlignment="0" applyProtection="0"/>
    <xf numFmtId="0" fontId="33" fillId="0" borderId="0"/>
    <xf numFmtId="43" fontId="53" fillId="0" borderId="0" applyFont="0" applyFill="0" applyBorder="0" applyAlignment="0" applyProtection="0"/>
    <xf numFmtId="41" fontId="53" fillId="0" borderId="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32" fillId="0" borderId="0" applyFill="0" applyBorder="0" applyAlignment="0" applyProtection="0"/>
    <xf numFmtId="0" fontId="36" fillId="0" borderId="0"/>
    <xf numFmtId="0" fontId="163" fillId="42" borderId="41" applyNumberFormat="0" applyAlignment="0" applyProtection="0"/>
    <xf numFmtId="0" fontId="163" fillId="42" borderId="41" applyNumberFormat="0" applyAlignment="0" applyProtection="0"/>
    <xf numFmtId="0" fontId="98" fillId="4" borderId="41" applyNumberFormat="0" applyAlignment="0" applyProtection="0"/>
    <xf numFmtId="182" fontId="164" fillId="0" borderId="7" applyFont="0" applyBorder="0" applyAlignment="0"/>
    <xf numFmtId="0" fontId="165" fillId="47" borderId="0"/>
    <xf numFmtId="164" fontId="8" fillId="0" borderId="0" applyFont="0" applyFill="0" applyBorder="0" applyAlignment="0" applyProtection="0"/>
    <xf numFmtId="14" fontId="72" fillId="0" borderId="0">
      <alignment horizontal="center" wrapText="1"/>
      <protection locked="0"/>
    </xf>
    <xf numFmtId="235" fontId="8" fillId="0" borderId="0" applyFont="0" applyFill="0" applyBorder="0" applyAlignment="0" applyProtection="0"/>
    <xf numFmtId="245"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22" fillId="0" borderId="0" applyFont="0" applyFill="0" applyBorder="0" applyAlignment="0" applyProtection="0"/>
    <xf numFmtId="9" fontId="158" fillId="0" borderId="0" applyFont="0" applyFill="0" applyBorder="0" applyAlignment="0" applyProtection="0"/>
    <xf numFmtId="9" fontId="2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8" fillId="0" borderId="0" applyFont="0" applyFill="0" applyBorder="0" applyAlignment="0" applyProtection="0"/>
    <xf numFmtId="9" fontId="45" fillId="0" borderId="55" applyNumberFormat="0" applyBorder="0"/>
    <xf numFmtId="0" fontId="8" fillId="0" borderId="0"/>
    <xf numFmtId="182" fontId="108" fillId="0" borderId="0">
      <protection locked="0"/>
    </xf>
    <xf numFmtId="182" fontId="108" fillId="0" borderId="0">
      <protection locked="0"/>
    </xf>
    <xf numFmtId="177" fontId="81" fillId="0" borderId="0" applyFill="0" applyBorder="0" applyAlignment="0"/>
    <xf numFmtId="232" fontId="81" fillId="0" borderId="0" applyFill="0" applyBorder="0" applyAlignment="0"/>
    <xf numFmtId="177" fontId="81" fillId="0" borderId="0" applyFill="0" applyBorder="0" applyAlignment="0"/>
    <xf numFmtId="236" fontId="81" fillId="0" borderId="0" applyFill="0" applyBorder="0" applyAlignment="0"/>
    <xf numFmtId="232" fontId="81" fillId="0" borderId="0" applyFill="0" applyBorder="0" applyAlignment="0"/>
    <xf numFmtId="0" fontId="166" fillId="0" borderId="0"/>
    <xf numFmtId="0" fontId="45" fillId="0" borderId="0" applyNumberFormat="0" applyFont="0" applyFill="0" applyBorder="0" applyAlignment="0" applyProtection="0">
      <alignment horizontal="left"/>
    </xf>
    <xf numFmtId="0" fontId="167" fillId="0" borderId="51">
      <alignment horizontal="center"/>
    </xf>
    <xf numFmtId="0" fontId="168" fillId="53" borderId="0" applyNumberFormat="0" applyFont="0" applyBorder="0" applyAlignment="0">
      <alignment horizontal="center"/>
    </xf>
    <xf numFmtId="14" fontId="169" fillId="0" borderId="0" applyNumberFormat="0" applyFill="0" applyBorder="0" applyAlignment="0" applyProtection="0">
      <alignment horizontal="left"/>
    </xf>
    <xf numFmtId="0" fontId="139" fillId="0" borderId="0" applyNumberFormat="0" applyFill="0" applyBorder="0" applyAlignment="0" applyProtection="0">
      <alignment vertical="top"/>
      <protection locked="0"/>
    </xf>
    <xf numFmtId="0" fontId="33" fillId="0" borderId="0"/>
    <xf numFmtId="218" fontId="44" fillId="0" borderId="0" applyFont="0" applyFill="0" applyBorder="0" applyAlignment="0" applyProtection="0"/>
    <xf numFmtId="0" fontId="15" fillId="0" borderId="0" applyNumberFormat="0" applyFill="0" applyBorder="0" applyAlignment="0" applyProtection="0"/>
    <xf numFmtId="4" fontId="170" fillId="54" borderId="56" applyNumberFormat="0" applyProtection="0">
      <alignment vertical="center"/>
    </xf>
    <xf numFmtId="4" fontId="170" fillId="54" borderId="56" applyNumberFormat="0" applyProtection="0">
      <alignment vertical="center"/>
    </xf>
    <xf numFmtId="4" fontId="171" fillId="54" borderId="56" applyNumberFormat="0" applyProtection="0">
      <alignment vertical="center"/>
    </xf>
    <xf numFmtId="4" fontId="171" fillId="54" borderId="56" applyNumberFormat="0" applyProtection="0">
      <alignment vertical="center"/>
    </xf>
    <xf numFmtId="4" fontId="172" fillId="54" borderId="56" applyNumberFormat="0" applyProtection="0">
      <alignment horizontal="left" vertical="center" indent="1"/>
    </xf>
    <xf numFmtId="4" fontId="172" fillId="54" borderId="56" applyNumberFormat="0" applyProtection="0">
      <alignment horizontal="left" vertical="center" indent="1"/>
    </xf>
    <xf numFmtId="4" fontId="172" fillId="55" borderId="0" applyNumberFormat="0" applyProtection="0">
      <alignment horizontal="left" vertical="center" indent="1"/>
    </xf>
    <xf numFmtId="4" fontId="172" fillId="56" borderId="56" applyNumberFormat="0" applyProtection="0">
      <alignment horizontal="right" vertical="center"/>
    </xf>
    <xf numFmtId="4" fontId="172" fillId="56" borderId="56" applyNumberFormat="0" applyProtection="0">
      <alignment horizontal="right" vertical="center"/>
    </xf>
    <xf numFmtId="4" fontId="172" fillId="57" borderId="56" applyNumberFormat="0" applyProtection="0">
      <alignment horizontal="right" vertical="center"/>
    </xf>
    <xf numFmtId="4" fontId="172" fillId="57" borderId="56" applyNumberFormat="0" applyProtection="0">
      <alignment horizontal="right" vertical="center"/>
    </xf>
    <xf numFmtId="4" fontId="172" fillId="58" borderId="56" applyNumberFormat="0" applyProtection="0">
      <alignment horizontal="right" vertical="center"/>
    </xf>
    <xf numFmtId="4" fontId="172" fillId="58" borderId="56" applyNumberFormat="0" applyProtection="0">
      <alignment horizontal="right" vertical="center"/>
    </xf>
    <xf numFmtId="4" fontId="172" fillId="59" borderId="56" applyNumberFormat="0" applyProtection="0">
      <alignment horizontal="right" vertical="center"/>
    </xf>
    <xf numFmtId="4" fontId="172" fillId="59" borderId="56" applyNumberFormat="0" applyProtection="0">
      <alignment horizontal="right" vertical="center"/>
    </xf>
    <xf numFmtId="4" fontId="172" fillId="60" borderId="56" applyNumberFormat="0" applyProtection="0">
      <alignment horizontal="right" vertical="center"/>
    </xf>
    <xf numFmtId="4" fontId="172" fillId="60" borderId="56" applyNumberFormat="0" applyProtection="0">
      <alignment horizontal="right" vertical="center"/>
    </xf>
    <xf numFmtId="4" fontId="172" fillId="61" borderId="56" applyNumberFormat="0" applyProtection="0">
      <alignment horizontal="right" vertical="center"/>
    </xf>
    <xf numFmtId="4" fontId="172" fillId="61" borderId="56" applyNumberFormat="0" applyProtection="0">
      <alignment horizontal="right" vertical="center"/>
    </xf>
    <xf numFmtId="4" fontId="172" fillId="62" borderId="56" applyNumberFormat="0" applyProtection="0">
      <alignment horizontal="right" vertical="center"/>
    </xf>
    <xf numFmtId="4" fontId="172" fillId="62" borderId="56" applyNumberFormat="0" applyProtection="0">
      <alignment horizontal="right" vertical="center"/>
    </xf>
    <xf numFmtId="4" fontId="172" fillId="63" borderId="56" applyNumberFormat="0" applyProtection="0">
      <alignment horizontal="right" vertical="center"/>
    </xf>
    <xf numFmtId="4" fontId="172" fillId="63" borderId="56" applyNumberFormat="0" applyProtection="0">
      <alignment horizontal="right" vertical="center"/>
    </xf>
    <xf numFmtId="4" fontId="172" fillId="64" borderId="56" applyNumberFormat="0" applyProtection="0">
      <alignment horizontal="right" vertical="center"/>
    </xf>
    <xf numFmtId="4" fontId="172" fillId="64" borderId="56" applyNumberFormat="0" applyProtection="0">
      <alignment horizontal="right" vertical="center"/>
    </xf>
    <xf numFmtId="4" fontId="170" fillId="65" borderId="57" applyNumberFormat="0" applyProtection="0">
      <alignment horizontal="left" vertical="center" indent="1"/>
    </xf>
    <xf numFmtId="4" fontId="170" fillId="66" borderId="0" applyNumberFormat="0" applyProtection="0">
      <alignment horizontal="left" vertical="center" indent="1"/>
    </xf>
    <xf numFmtId="4" fontId="170" fillId="55" borderId="0" applyNumberFormat="0" applyProtection="0">
      <alignment horizontal="left" vertical="center" indent="1"/>
    </xf>
    <xf numFmtId="4" fontId="172" fillId="66" borderId="56" applyNumberFormat="0" applyProtection="0">
      <alignment horizontal="right" vertical="center"/>
    </xf>
    <xf numFmtId="4" fontId="172" fillId="66" borderId="56" applyNumberFormat="0" applyProtection="0">
      <alignment horizontal="right" vertical="center"/>
    </xf>
    <xf numFmtId="4" fontId="46" fillId="66" borderId="0" applyNumberFormat="0" applyProtection="0">
      <alignment horizontal="left" vertical="center" indent="1"/>
    </xf>
    <xf numFmtId="4" fontId="46" fillId="55" borderId="0" applyNumberFormat="0" applyProtection="0">
      <alignment horizontal="left" vertical="center" indent="1"/>
    </xf>
    <xf numFmtId="4" fontId="172" fillId="67" borderId="56" applyNumberFormat="0" applyProtection="0">
      <alignment vertical="center"/>
    </xf>
    <xf numFmtId="4" fontId="172" fillId="67" borderId="56" applyNumberFormat="0" applyProtection="0">
      <alignment vertical="center"/>
    </xf>
    <xf numFmtId="4" fontId="173" fillId="67" borderId="56" applyNumberFormat="0" applyProtection="0">
      <alignment vertical="center"/>
    </xf>
    <xf numFmtId="4" fontId="173" fillId="67" borderId="56" applyNumberFormat="0" applyProtection="0">
      <alignment vertical="center"/>
    </xf>
    <xf numFmtId="4" fontId="170" fillId="66" borderId="58" applyNumberFormat="0" applyProtection="0">
      <alignment horizontal="left" vertical="center" indent="1"/>
    </xf>
    <xf numFmtId="4" fontId="170" fillId="66" borderId="58" applyNumberFormat="0" applyProtection="0">
      <alignment horizontal="left" vertical="center" indent="1"/>
    </xf>
    <xf numFmtId="4" fontId="172" fillId="67" borderId="56" applyNumberFormat="0" applyProtection="0">
      <alignment horizontal="right" vertical="center"/>
    </xf>
    <xf numFmtId="4" fontId="172" fillId="67" borderId="56" applyNumberFormat="0" applyProtection="0">
      <alignment horizontal="right" vertical="center"/>
    </xf>
    <xf numFmtId="4" fontId="173" fillId="67" borderId="56" applyNumberFormat="0" applyProtection="0">
      <alignment horizontal="right" vertical="center"/>
    </xf>
    <xf numFmtId="4" fontId="173" fillId="67" borderId="56" applyNumberFormat="0" applyProtection="0">
      <alignment horizontal="right" vertical="center"/>
    </xf>
    <xf numFmtId="4" fontId="170" fillId="66" borderId="56" applyNumberFormat="0" applyProtection="0">
      <alignment horizontal="left" vertical="center" indent="1"/>
    </xf>
    <xf numFmtId="4" fontId="170" fillId="66" borderId="56" applyNumberFormat="0" applyProtection="0">
      <alignment horizontal="left" vertical="center" indent="1"/>
    </xf>
    <xf numFmtId="4" fontId="174" fillId="49" borderId="58" applyNumberFormat="0" applyProtection="0">
      <alignment horizontal="left" vertical="center" indent="1"/>
    </xf>
    <xf numFmtId="4" fontId="174" fillId="49" borderId="58" applyNumberFormat="0" applyProtection="0">
      <alignment horizontal="left" vertical="center" indent="1"/>
    </xf>
    <xf numFmtId="4" fontId="175" fillId="67" borderId="56" applyNumberFormat="0" applyProtection="0">
      <alignment horizontal="right" vertical="center"/>
    </xf>
    <xf numFmtId="4" fontId="175" fillId="67" borderId="56" applyNumberFormat="0" applyProtection="0">
      <alignment horizontal="right" vertical="center"/>
    </xf>
    <xf numFmtId="277" fontId="176" fillId="0" borderId="0" applyFont="0" applyFill="0" applyBorder="0" applyAlignment="0" applyProtection="0"/>
    <xf numFmtId="0" fontId="168" fillId="1" borderId="21" applyNumberFormat="0" applyFont="0" applyAlignment="0">
      <alignment horizontal="center"/>
    </xf>
    <xf numFmtId="0" fontId="168" fillId="1" borderId="21" applyNumberFormat="0" applyFont="0" applyAlignment="0">
      <alignment horizontal="center"/>
    </xf>
    <xf numFmtId="4" fontId="8" fillId="0" borderId="27" applyBorder="0"/>
    <xf numFmtId="2" fontId="8" fillId="0" borderId="27"/>
    <xf numFmtId="278" fontId="8" fillId="0" borderId="0"/>
    <xf numFmtId="3" fontId="29" fillId="0" borderId="0"/>
    <xf numFmtId="0" fontId="177" fillId="0" borderId="0" applyNumberFormat="0" applyFill="0" applyBorder="0" applyAlignment="0">
      <alignment horizontal="center"/>
    </xf>
    <xf numFmtId="0" fontId="178" fillId="0" borderId="59" applyNumberFormat="0" applyFill="0" applyBorder="0" applyAlignment="0" applyProtection="0"/>
    <xf numFmtId="0" fontId="178" fillId="0" borderId="59" applyNumberFormat="0" applyFill="0" applyBorder="0" applyAlignment="0" applyProtection="0"/>
    <xf numFmtId="0" fontId="8" fillId="0" borderId="0"/>
    <xf numFmtId="1" fontId="8" fillId="0" borderId="0"/>
    <xf numFmtId="182" fontId="179" fillId="0" borderId="0" applyNumberFormat="0" applyBorder="0" applyAlignment="0">
      <alignment horizontal="centerContinuous"/>
    </xf>
    <xf numFmtId="0" fontId="15" fillId="0" borderId="27">
      <alignment horizontal="center"/>
    </xf>
    <xf numFmtId="0" fontId="35" fillId="0" borderId="0"/>
    <xf numFmtId="182" fontId="34" fillId="0" borderId="0" applyFont="0" applyFill="0" applyBorder="0" applyAlignment="0" applyProtection="0"/>
    <xf numFmtId="218" fontId="44"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93" fontId="44" fillId="0" borderId="0" applyFont="0" applyFill="0" applyBorder="0" applyAlignment="0" applyProtection="0"/>
    <xf numFmtId="222"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174" fontId="29"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41" fontId="15"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188" fontId="48" fillId="0" borderId="0" applyFont="0" applyFill="0" applyBorder="0" applyAlignment="0" applyProtection="0"/>
    <xf numFmtId="223" fontId="44" fillId="0" borderId="0" applyFont="0" applyFill="0" applyBorder="0" applyAlignment="0" applyProtection="0"/>
    <xf numFmtId="223" fontId="44" fillId="0" borderId="0" applyFont="0" applyFill="0" applyBorder="0" applyAlignment="0" applyProtection="0"/>
    <xf numFmtId="224" fontId="8" fillId="0" borderId="0" applyFont="0" applyFill="0" applyBorder="0" applyAlignment="0" applyProtection="0"/>
    <xf numFmtId="197" fontId="48" fillId="0" borderId="0" applyFont="0" applyFill="0" applyBorder="0" applyAlignment="0" applyProtection="0"/>
    <xf numFmtId="41" fontId="15" fillId="0" borderId="0" applyFont="0" applyFill="0" applyBorder="0" applyAlignment="0" applyProtection="0"/>
    <xf numFmtId="223" fontId="44" fillId="0" borderId="0" applyFont="0" applyFill="0" applyBorder="0" applyAlignment="0" applyProtection="0"/>
    <xf numFmtId="188" fontId="48" fillId="0" borderId="0" applyFont="0" applyFill="0" applyBorder="0" applyAlignment="0" applyProtection="0"/>
    <xf numFmtId="225" fontId="49" fillId="0" borderId="0" applyFont="0" applyFill="0" applyBorder="0" applyAlignment="0" applyProtection="0"/>
    <xf numFmtId="218"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41" fontId="15" fillId="0" borderId="0" applyFont="0" applyFill="0" applyBorder="0" applyAlignment="0" applyProtection="0"/>
    <xf numFmtId="176" fontId="44" fillId="0" borderId="0" applyFont="0" applyFill="0" applyBorder="0" applyAlignment="0" applyProtection="0"/>
    <xf numFmtId="194" fontId="29" fillId="0" borderId="0" applyFont="0" applyFill="0" applyBorder="0" applyAlignment="0" applyProtection="0"/>
    <xf numFmtId="195" fontId="44" fillId="0" borderId="0" applyFont="0" applyFill="0" applyBorder="0" applyAlignment="0" applyProtection="0"/>
    <xf numFmtId="196" fontId="44" fillId="0" borderId="0" applyFont="0" applyFill="0" applyBorder="0" applyAlignment="0" applyProtection="0"/>
    <xf numFmtId="195" fontId="44"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167" fontId="44" fillId="0" borderId="0" applyFont="0" applyFill="0" applyBorder="0" applyAlignment="0" applyProtection="0"/>
    <xf numFmtId="187" fontId="29" fillId="0" borderId="0" applyFont="0" applyFill="0" applyBorder="0" applyAlignment="0" applyProtection="0"/>
    <xf numFmtId="167" fontId="44" fillId="0" borderId="0" applyFont="0" applyFill="0" applyBorder="0" applyAlignment="0" applyProtection="0"/>
    <xf numFmtId="195" fontId="44" fillId="0" borderId="0" applyFont="0" applyFill="0" applyBorder="0" applyAlignment="0" applyProtection="0"/>
    <xf numFmtId="182" fontId="34" fillId="0" borderId="0" applyFont="0" applyFill="0" applyBorder="0" applyAlignment="0" applyProtection="0"/>
    <xf numFmtId="188" fontId="47" fillId="0" borderId="0" applyFont="0" applyFill="0" applyBorder="0" applyAlignment="0" applyProtection="0"/>
    <xf numFmtId="188" fontId="47" fillId="0" borderId="0" applyFont="0" applyFill="0" applyBorder="0" applyAlignment="0" applyProtection="0"/>
    <xf numFmtId="189" fontId="44" fillId="0" borderId="0" applyFont="0" applyFill="0" applyBorder="0" applyAlignment="0" applyProtection="0"/>
    <xf numFmtId="194" fontId="29" fillId="0" borderId="0" applyFont="0" applyFill="0" applyBorder="0" applyAlignment="0" applyProtection="0"/>
    <xf numFmtId="211" fontId="48" fillId="0" borderId="0" applyFont="0" applyFill="0" applyBorder="0" applyAlignment="0" applyProtection="0"/>
    <xf numFmtId="212" fontId="44" fillId="0" borderId="0" applyFont="0" applyFill="0" applyBorder="0" applyAlignment="0" applyProtection="0"/>
    <xf numFmtId="212" fontId="44" fillId="0" borderId="0" applyFont="0" applyFill="0" applyBorder="0" applyAlignment="0" applyProtection="0"/>
    <xf numFmtId="213" fontId="48" fillId="0" borderId="0" applyFont="0" applyFill="0" applyBorder="0" applyAlignment="0" applyProtection="0"/>
    <xf numFmtId="212" fontId="44" fillId="0" borderId="0" applyFont="0" applyFill="0" applyBorder="0" applyAlignment="0" applyProtection="0"/>
    <xf numFmtId="211" fontId="48" fillId="0" borderId="0" applyFont="0" applyFill="0" applyBorder="0" applyAlignment="0" applyProtection="0"/>
    <xf numFmtId="212" fontId="44" fillId="0" borderId="0" applyFont="0" applyFill="0" applyBorder="0" applyAlignment="0" applyProtection="0"/>
    <xf numFmtId="182" fontId="3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213" fontId="48"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8" fillId="0" borderId="0" applyFont="0" applyFill="0" applyBorder="0" applyAlignment="0" applyProtection="0"/>
    <xf numFmtId="41" fontId="48" fillId="0" borderId="0" applyFont="0" applyFill="0" applyBorder="0" applyAlignment="0" applyProtection="0"/>
    <xf numFmtId="214" fontId="44" fillId="0" borderId="0" applyFont="0" applyFill="0" applyBorder="0" applyAlignment="0" applyProtection="0"/>
    <xf numFmtId="213" fontId="48" fillId="0" borderId="0" applyFont="0" applyFill="0" applyBorder="0" applyAlignment="0" applyProtection="0"/>
    <xf numFmtId="180" fontId="49" fillId="0" borderId="0" applyFont="0" applyFill="0" applyBorder="0" applyAlignment="0" applyProtection="0"/>
    <xf numFmtId="164" fontId="44" fillId="0" borderId="0" applyFont="0" applyFill="0" applyBorder="0" applyAlignment="0" applyProtection="0"/>
    <xf numFmtId="216" fontId="44" fillId="0" borderId="0" applyFont="0" applyFill="0" applyBorder="0" applyAlignment="0" applyProtection="0"/>
    <xf numFmtId="167" fontId="44" fillId="0" borderId="0" applyFont="0" applyFill="0" applyBorder="0" applyAlignment="0" applyProtection="0"/>
    <xf numFmtId="0" fontId="33" fillId="0" borderId="0"/>
    <xf numFmtId="279" fontId="49"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93" fontId="44" fillId="0" borderId="0" applyFont="0" applyFill="0" applyBorder="0" applyAlignment="0" applyProtection="0"/>
    <xf numFmtId="182" fontId="3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7" fontId="44" fillId="0" borderId="0" applyFont="0" applyFill="0" applyBorder="0" applyAlignment="0" applyProtection="0"/>
    <xf numFmtId="212" fontId="44" fillId="0" borderId="0" applyFont="0" applyFill="0" applyBorder="0" applyAlignment="0" applyProtection="0"/>
    <xf numFmtId="194" fontId="29" fillId="0" borderId="0" applyFont="0" applyFill="0" applyBorder="0" applyAlignment="0" applyProtection="0"/>
    <xf numFmtId="194" fontId="44" fillId="0" borderId="0" applyFont="0" applyFill="0" applyBorder="0" applyAlignment="0" applyProtection="0"/>
    <xf numFmtId="0" fontId="33" fillId="0" borderId="0"/>
    <xf numFmtId="279" fontId="49"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72" fontId="44" fillId="0" borderId="0" applyFont="0" applyFill="0" applyBorder="0" applyAlignment="0" applyProtection="0"/>
    <xf numFmtId="193" fontId="44" fillId="0" borderId="0" applyFont="0" applyFill="0" applyBorder="0" applyAlignment="0" applyProtection="0"/>
    <xf numFmtId="222"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174" fontId="29"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188" fontId="48" fillId="0" borderId="0" applyFont="0" applyFill="0" applyBorder="0" applyAlignment="0" applyProtection="0"/>
    <xf numFmtId="223" fontId="44" fillId="0" borderId="0" applyFont="0" applyFill="0" applyBorder="0" applyAlignment="0" applyProtection="0"/>
    <xf numFmtId="193" fontId="44" fillId="0" borderId="0" applyFont="0" applyFill="0" applyBorder="0" applyAlignment="0" applyProtection="0"/>
    <xf numFmtId="223" fontId="44" fillId="0" borderId="0" applyFont="0" applyFill="0" applyBorder="0" applyAlignment="0" applyProtection="0"/>
    <xf numFmtId="224" fontId="8" fillId="0" borderId="0" applyFont="0" applyFill="0" applyBorder="0" applyAlignment="0" applyProtection="0"/>
    <xf numFmtId="197" fontId="48" fillId="0" borderId="0" applyFont="0" applyFill="0" applyBorder="0" applyAlignment="0" applyProtection="0"/>
    <xf numFmtId="223" fontId="44" fillId="0" borderId="0" applyFont="0" applyFill="0" applyBorder="0" applyAlignment="0" applyProtection="0"/>
    <xf numFmtId="188" fontId="48" fillId="0" borderId="0" applyFont="0" applyFill="0" applyBorder="0" applyAlignment="0" applyProtection="0"/>
    <xf numFmtId="225" fontId="49" fillId="0" borderId="0" applyFont="0" applyFill="0" applyBorder="0" applyAlignment="0" applyProtection="0"/>
    <xf numFmtId="218"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182" fontId="34"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93"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217" fontId="44" fillId="0" borderId="0" applyFont="0" applyFill="0" applyBorder="0" applyAlignment="0" applyProtection="0"/>
    <xf numFmtId="218"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93" fontId="44" fillId="0" borderId="0" applyFont="0" applyFill="0" applyBorder="0" applyAlignment="0" applyProtection="0"/>
    <xf numFmtId="217" fontId="44" fillId="0" borderId="0" applyFont="0" applyFill="0" applyBorder="0" applyAlignment="0" applyProtection="0"/>
    <xf numFmtId="219" fontId="44" fillId="0" borderId="0" applyFont="0" applyFill="0" applyBorder="0" applyAlignment="0" applyProtection="0"/>
    <xf numFmtId="164" fontId="44" fillId="0" borderId="0" applyFont="0" applyFill="0" applyBorder="0" applyAlignment="0" applyProtection="0"/>
    <xf numFmtId="193" fontId="29" fillId="0" borderId="0" applyFont="0" applyFill="0" applyBorder="0" applyAlignment="0" applyProtection="0"/>
    <xf numFmtId="164" fontId="44" fillId="0" borderId="0" applyFont="0" applyFill="0" applyBorder="0" applyAlignment="0" applyProtection="0"/>
    <xf numFmtId="193" fontId="29"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217" fontId="44" fillId="0" borderId="0" applyFont="0" applyFill="0" applyBorder="0" applyAlignment="0" applyProtection="0"/>
    <xf numFmtId="172" fontId="44" fillId="0" borderId="0" applyFont="0" applyFill="0" applyBorder="0" applyAlignment="0" applyProtection="0"/>
    <xf numFmtId="218" fontId="44" fillId="0" borderId="0" applyFont="0" applyFill="0" applyBorder="0" applyAlignment="0" applyProtection="0"/>
    <xf numFmtId="220" fontId="44" fillId="0" borderId="0" applyFont="0" applyFill="0" applyBorder="0" applyAlignment="0" applyProtection="0"/>
    <xf numFmtId="221" fontId="44" fillId="0" borderId="0" applyFont="0" applyFill="0" applyBorder="0" applyAlignment="0" applyProtection="0"/>
    <xf numFmtId="164" fontId="44" fillId="0" borderId="0" applyFont="0" applyFill="0" applyBorder="0" applyAlignment="0" applyProtection="0"/>
    <xf numFmtId="220" fontId="44" fillId="0" borderId="0" applyFont="0" applyFill="0" applyBorder="0" applyAlignment="0" applyProtection="0"/>
    <xf numFmtId="217" fontId="44" fillId="0" borderId="0" applyFont="0" applyFill="0" applyBorder="0" applyAlignment="0" applyProtection="0"/>
    <xf numFmtId="193" fontId="44" fillId="0" borderId="0" applyFont="0" applyFill="0" applyBorder="0" applyAlignment="0" applyProtection="0"/>
    <xf numFmtId="193" fontId="44" fillId="0" borderId="0" applyFont="0" applyFill="0" applyBorder="0" applyAlignment="0" applyProtection="0"/>
    <xf numFmtId="164" fontId="44"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193"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14" fontId="180" fillId="0" borderId="0"/>
    <xf numFmtId="14" fontId="180" fillId="0" borderId="0"/>
    <xf numFmtId="0" fontId="181" fillId="0" borderId="0"/>
    <xf numFmtId="0" fontId="147" fillId="0" borderId="0"/>
    <xf numFmtId="40" fontId="182" fillId="0" borderId="0" applyBorder="0">
      <alignment horizontal="right"/>
    </xf>
    <xf numFmtId="0" fontId="183" fillId="0" borderId="0"/>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176" fontId="184" fillId="0" borderId="20">
      <alignment horizontal="right" vertical="center"/>
    </xf>
    <xf numFmtId="176" fontId="184" fillId="0" borderId="20">
      <alignment horizontal="right" vertical="center"/>
    </xf>
    <xf numFmtId="175" fontId="70" fillId="0" borderId="20">
      <alignment horizontal="right" vertical="center"/>
    </xf>
    <xf numFmtId="175" fontId="70"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1" fontId="49" fillId="0" borderId="60">
      <alignment horizontal="right" vertical="center"/>
    </xf>
    <xf numFmtId="281" fontId="49" fillId="0" borderId="6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280" fontId="49" fillId="0" borderId="20">
      <alignment horizontal="right" vertical="center"/>
    </xf>
    <xf numFmtId="280" fontId="49" fillId="0" borderId="20">
      <alignment horizontal="right" vertical="center"/>
    </xf>
    <xf numFmtId="281" fontId="49" fillId="0" borderId="60">
      <alignment horizontal="right" vertical="center"/>
    </xf>
    <xf numFmtId="281" fontId="49" fillId="0" borderId="60">
      <alignment horizontal="right" vertical="center"/>
    </xf>
    <xf numFmtId="177" fontId="33" fillId="0" borderId="20">
      <alignment horizontal="right" vertical="center"/>
    </xf>
    <xf numFmtId="177" fontId="33"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7" fontId="33" fillId="0" borderId="20">
      <alignment horizontal="right" vertical="center"/>
    </xf>
    <xf numFmtId="177" fontId="33" fillId="0" borderId="20">
      <alignment horizontal="right" vertical="center"/>
    </xf>
    <xf numFmtId="209" fontId="15" fillId="0" borderId="20">
      <alignment horizontal="right" vertical="center"/>
    </xf>
    <xf numFmtId="209" fontId="15" fillId="0" borderId="20">
      <alignment horizontal="right" vertical="center"/>
    </xf>
    <xf numFmtId="282" fontId="15" fillId="0" borderId="20">
      <alignment horizontal="right" vertical="center"/>
    </xf>
    <xf numFmtId="282" fontId="15" fillId="0" borderId="20">
      <alignment horizontal="right" vertical="center"/>
    </xf>
    <xf numFmtId="283" fontId="44" fillId="0" borderId="20">
      <alignment horizontal="right" vertical="center"/>
    </xf>
    <xf numFmtId="283" fontId="44" fillId="0" borderId="20">
      <alignment horizontal="right" vertical="center"/>
    </xf>
    <xf numFmtId="284" fontId="15" fillId="0" borderId="20">
      <alignment horizontal="right" vertical="center"/>
    </xf>
    <xf numFmtId="284" fontId="15" fillId="0" borderId="20">
      <alignment horizontal="right" vertical="center"/>
    </xf>
    <xf numFmtId="284" fontId="15" fillId="0" borderId="20">
      <alignment horizontal="right" vertical="center"/>
    </xf>
    <xf numFmtId="284" fontId="15" fillId="0" borderId="20">
      <alignment horizontal="right" vertical="center"/>
    </xf>
    <xf numFmtId="282" fontId="15" fillId="0" borderId="20">
      <alignment horizontal="right" vertical="center"/>
    </xf>
    <xf numFmtId="282" fontId="15" fillId="0" borderId="20">
      <alignment horizontal="right" vertical="center"/>
    </xf>
    <xf numFmtId="177" fontId="33" fillId="0" borderId="20">
      <alignment horizontal="right" vertical="center"/>
    </xf>
    <xf numFmtId="177" fontId="33" fillId="0" borderId="20">
      <alignment horizontal="right" vertical="center"/>
    </xf>
    <xf numFmtId="209" fontId="15" fillId="0" borderId="20">
      <alignment horizontal="right" vertical="center"/>
    </xf>
    <xf numFmtId="209" fontId="15" fillId="0" borderId="20">
      <alignment horizontal="right" vertical="center"/>
    </xf>
    <xf numFmtId="177" fontId="33" fillId="0" borderId="20">
      <alignment horizontal="right" vertical="center"/>
    </xf>
    <xf numFmtId="177" fontId="33"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285" fontId="29" fillId="0" borderId="20">
      <alignment horizontal="right" vertical="center"/>
    </xf>
    <xf numFmtId="285" fontId="29" fillId="0" borderId="20">
      <alignment horizontal="right" vertical="center"/>
    </xf>
    <xf numFmtId="177" fontId="33" fillId="0" borderId="20">
      <alignment horizontal="right" vertical="center"/>
    </xf>
    <xf numFmtId="177" fontId="33" fillId="0" borderId="20">
      <alignment horizontal="right" vertical="center"/>
    </xf>
    <xf numFmtId="281" fontId="49" fillId="0" borderId="60">
      <alignment horizontal="right" vertical="center"/>
    </xf>
    <xf numFmtId="281" fontId="49" fillId="0" borderId="6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1" fontId="49" fillId="0" borderId="60">
      <alignment horizontal="right" vertical="center"/>
    </xf>
    <xf numFmtId="281" fontId="49" fillId="0" borderId="60">
      <alignment horizontal="right" vertical="center"/>
    </xf>
    <xf numFmtId="282" fontId="15" fillId="0" borderId="20">
      <alignment horizontal="right" vertical="center"/>
    </xf>
    <xf numFmtId="282" fontId="15" fillId="0" borderId="20">
      <alignment horizontal="right" vertical="center"/>
    </xf>
    <xf numFmtId="283" fontId="44" fillId="0" borderId="20">
      <alignment horizontal="right" vertical="center"/>
    </xf>
    <xf numFmtId="283" fontId="44" fillId="0" borderId="20">
      <alignment horizontal="right" vertical="center"/>
    </xf>
    <xf numFmtId="282" fontId="15" fillId="0" borderId="20">
      <alignment horizontal="right" vertical="center"/>
    </xf>
    <xf numFmtId="282" fontId="15" fillId="0" borderId="20">
      <alignment horizontal="right" vertical="center"/>
    </xf>
    <xf numFmtId="284" fontId="15" fillId="0" borderId="20">
      <alignment horizontal="right" vertical="center"/>
    </xf>
    <xf numFmtId="284" fontId="15"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2" fontId="15" fillId="0" borderId="20">
      <alignment horizontal="right" vertical="center"/>
    </xf>
    <xf numFmtId="282" fontId="15" fillId="0" borderId="20">
      <alignment horizontal="right" vertical="center"/>
    </xf>
    <xf numFmtId="286" fontId="185" fillId="3" borderId="61" applyFont="0" applyFill="0" applyBorder="0"/>
    <xf numFmtId="282" fontId="15" fillId="0" borderId="20">
      <alignment horizontal="right" vertical="center"/>
    </xf>
    <xf numFmtId="282" fontId="15" fillId="0" borderId="20">
      <alignment horizontal="right" vertical="center"/>
    </xf>
    <xf numFmtId="281" fontId="49" fillId="0" borderId="60">
      <alignment horizontal="right" vertical="center"/>
    </xf>
    <xf numFmtId="281" fontId="49" fillId="0" borderId="6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174" fontId="49" fillId="0" borderId="20">
      <alignment horizontal="right" vertical="center"/>
    </xf>
    <xf numFmtId="174" fontId="49" fillId="0" borderId="20">
      <alignment horizontal="right" vertical="center"/>
    </xf>
    <xf numFmtId="286" fontId="185" fillId="3" borderId="61" applyFont="0" applyFill="0" applyBorder="0"/>
    <xf numFmtId="287" fontId="8" fillId="0" borderId="20">
      <alignment horizontal="right" vertical="center"/>
    </xf>
    <xf numFmtId="287" fontId="8"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174" fontId="49" fillId="0" borderId="20">
      <alignment horizontal="right" vertical="center"/>
    </xf>
    <xf numFmtId="174" fontId="49" fillId="0" borderId="20">
      <alignment horizontal="right" vertical="center"/>
    </xf>
    <xf numFmtId="209" fontId="15" fillId="0" borderId="20">
      <alignment horizontal="right" vertical="center"/>
    </xf>
    <xf numFmtId="209" fontId="15" fillId="0" borderId="20">
      <alignment horizontal="right" vertical="center"/>
    </xf>
    <xf numFmtId="281" fontId="49" fillId="0" borderId="60">
      <alignment horizontal="right" vertical="center"/>
    </xf>
    <xf numFmtId="281" fontId="49" fillId="0" borderId="60">
      <alignment horizontal="right" vertical="center"/>
    </xf>
    <xf numFmtId="282" fontId="15" fillId="0" borderId="20">
      <alignment horizontal="right" vertical="center"/>
    </xf>
    <xf numFmtId="282" fontId="15" fillId="0" borderId="20">
      <alignment horizontal="right" vertical="center"/>
    </xf>
    <xf numFmtId="283" fontId="44" fillId="0" borderId="20">
      <alignment horizontal="right" vertical="center"/>
    </xf>
    <xf numFmtId="283" fontId="44" fillId="0" borderId="20">
      <alignment horizontal="right" vertical="center"/>
    </xf>
    <xf numFmtId="282" fontId="15" fillId="0" borderId="20">
      <alignment horizontal="right" vertical="center"/>
    </xf>
    <xf numFmtId="282" fontId="15" fillId="0" borderId="20">
      <alignment horizontal="right" vertical="center"/>
    </xf>
    <xf numFmtId="280" fontId="49" fillId="0" borderId="20">
      <alignment horizontal="right" vertical="center"/>
    </xf>
    <xf numFmtId="280" fontId="49" fillId="0" borderId="20">
      <alignment horizontal="right" vertical="center"/>
    </xf>
    <xf numFmtId="209" fontId="15" fillId="0" borderId="20">
      <alignment horizontal="right" vertical="center"/>
    </xf>
    <xf numFmtId="209" fontId="15" fillId="0" borderId="20">
      <alignment horizontal="right" vertical="center"/>
    </xf>
    <xf numFmtId="209" fontId="15" fillId="0" borderId="20">
      <alignment horizontal="right" vertical="center"/>
    </xf>
    <xf numFmtId="209" fontId="15" fillId="0" borderId="20">
      <alignment horizontal="right" vertical="center"/>
    </xf>
    <xf numFmtId="288" fontId="29" fillId="0" borderId="20">
      <alignment horizontal="right" vertical="center"/>
    </xf>
    <xf numFmtId="288" fontId="29" fillId="0" borderId="20">
      <alignment horizontal="right" vertical="center"/>
    </xf>
    <xf numFmtId="281" fontId="49" fillId="0" borderId="60">
      <alignment horizontal="right" vertical="center"/>
    </xf>
    <xf numFmtId="281" fontId="49" fillId="0" borderId="60">
      <alignment horizontal="right" vertical="center"/>
    </xf>
    <xf numFmtId="289" fontId="15" fillId="0" borderId="20">
      <alignment horizontal="right" vertical="center"/>
    </xf>
    <xf numFmtId="289" fontId="15"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282" fontId="15" fillId="0" borderId="20">
      <alignment horizontal="right" vertical="center"/>
    </xf>
    <xf numFmtId="282" fontId="15" fillId="0" borderId="20">
      <alignment horizontal="right" vertical="center"/>
    </xf>
    <xf numFmtId="284" fontId="15" fillId="0" borderId="20">
      <alignment horizontal="right" vertical="center"/>
    </xf>
    <xf numFmtId="284" fontId="15" fillId="0" borderId="20">
      <alignment horizontal="right" vertical="center"/>
    </xf>
    <xf numFmtId="211" fontId="15" fillId="0" borderId="20">
      <alignment horizontal="right" vertical="center"/>
    </xf>
    <xf numFmtId="211" fontId="15"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286" fontId="185" fillId="3" borderId="61" applyFont="0" applyFill="0" applyBorder="0"/>
    <xf numFmtId="282" fontId="15" fillId="0" borderId="20">
      <alignment horizontal="right" vertical="center"/>
    </xf>
    <xf numFmtId="282" fontId="15"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2" fontId="15" fillId="0" borderId="20">
      <alignment horizontal="right" vertical="center"/>
    </xf>
    <xf numFmtId="282" fontId="15"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290" fontId="70" fillId="0" borderId="20">
      <alignment horizontal="right" vertical="center"/>
    </xf>
    <xf numFmtId="290" fontId="70" fillId="0" borderId="20">
      <alignment horizontal="right" vertical="center"/>
    </xf>
    <xf numFmtId="282" fontId="15" fillId="0" borderId="20">
      <alignment horizontal="right" vertical="center"/>
    </xf>
    <xf numFmtId="282" fontId="15" fillId="0" borderId="20">
      <alignment horizontal="right" vertical="center"/>
    </xf>
    <xf numFmtId="286" fontId="185" fillId="3" borderId="61" applyFont="0" applyFill="0" applyBorder="0"/>
    <xf numFmtId="286" fontId="185" fillId="3" borderId="61" applyFont="0" applyFill="0" applyBorder="0"/>
    <xf numFmtId="210" fontId="49" fillId="0" borderId="20">
      <alignment horizontal="right" vertical="center"/>
    </xf>
    <xf numFmtId="210" fontId="49" fillId="0" borderId="20">
      <alignment horizontal="right" vertical="center"/>
    </xf>
    <xf numFmtId="177" fontId="33" fillId="0" borderId="20">
      <alignment horizontal="right" vertical="center"/>
    </xf>
    <xf numFmtId="177" fontId="33" fillId="0" borderId="20">
      <alignment horizontal="right" vertical="center"/>
    </xf>
    <xf numFmtId="175" fontId="70" fillId="0" borderId="20">
      <alignment horizontal="right" vertical="center"/>
    </xf>
    <xf numFmtId="175" fontId="70" fillId="0" borderId="20">
      <alignment horizontal="right" vertical="center"/>
    </xf>
    <xf numFmtId="282" fontId="15" fillId="0" borderId="20">
      <alignment horizontal="right" vertical="center"/>
    </xf>
    <xf numFmtId="282" fontId="15"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175" fontId="70" fillId="0" borderId="20">
      <alignment horizontal="right" vertical="center"/>
    </xf>
    <xf numFmtId="280" fontId="49" fillId="0" borderId="20">
      <alignment horizontal="right" vertical="center"/>
    </xf>
    <xf numFmtId="280" fontId="49" fillId="0" borderId="20">
      <alignment horizontal="right" vertical="center"/>
    </xf>
    <xf numFmtId="286" fontId="185" fillId="3" borderId="61" applyFont="0" applyFill="0" applyBorder="0"/>
    <xf numFmtId="271" fontId="15" fillId="0" borderId="20">
      <alignment horizontal="right" vertical="center"/>
    </xf>
    <xf numFmtId="271" fontId="15" fillId="0" borderId="20">
      <alignment horizontal="right" vertical="center"/>
    </xf>
    <xf numFmtId="271" fontId="15" fillId="0" borderId="20">
      <alignment horizontal="right" vertical="center"/>
    </xf>
    <xf numFmtId="271" fontId="15" fillId="0" borderId="20">
      <alignment horizontal="right" vertical="center"/>
    </xf>
    <xf numFmtId="271" fontId="15" fillId="0" borderId="20">
      <alignment horizontal="right" vertical="center"/>
    </xf>
    <xf numFmtId="271" fontId="15" fillId="0" borderId="20">
      <alignment horizontal="right" vertical="center"/>
    </xf>
    <xf numFmtId="271" fontId="15" fillId="0" borderId="20">
      <alignment horizontal="right" vertical="center"/>
    </xf>
    <xf numFmtId="271" fontId="15" fillId="0" borderId="20">
      <alignment horizontal="right" vertical="center"/>
    </xf>
    <xf numFmtId="280" fontId="49" fillId="0" borderId="20">
      <alignment horizontal="right" vertical="center"/>
    </xf>
    <xf numFmtId="280" fontId="49" fillId="0" borderId="20">
      <alignment horizontal="right" vertical="center"/>
    </xf>
    <xf numFmtId="271" fontId="15" fillId="0" borderId="20">
      <alignment horizontal="right" vertical="center"/>
    </xf>
    <xf numFmtId="271" fontId="15" fillId="0" borderId="20">
      <alignment horizontal="right" vertical="center"/>
    </xf>
    <xf numFmtId="291" fontId="15" fillId="0" borderId="60">
      <alignment horizontal="right" vertical="center"/>
    </xf>
    <xf numFmtId="291" fontId="15" fillId="0" borderId="60">
      <alignment horizontal="right" vertical="center"/>
    </xf>
    <xf numFmtId="291" fontId="15" fillId="0" borderId="60">
      <alignment horizontal="right" vertical="center"/>
    </xf>
    <xf numFmtId="291" fontId="15" fillId="0" borderId="60">
      <alignment horizontal="right" vertical="center"/>
    </xf>
    <xf numFmtId="291" fontId="15" fillId="0" borderId="60">
      <alignment horizontal="right" vertical="center"/>
    </xf>
    <xf numFmtId="291" fontId="15" fillId="0" borderId="60">
      <alignment horizontal="right" vertical="center"/>
    </xf>
    <xf numFmtId="291" fontId="15" fillId="0" borderId="60">
      <alignment horizontal="right" vertical="center"/>
    </xf>
    <xf numFmtId="291" fontId="15" fillId="0" borderId="60">
      <alignment horizontal="right" vertical="center"/>
    </xf>
    <xf numFmtId="291" fontId="15" fillId="0" borderId="60">
      <alignment horizontal="right" vertical="center"/>
    </xf>
    <xf numFmtId="291" fontId="15" fillId="0" borderId="60">
      <alignment horizontal="right" vertical="center"/>
    </xf>
    <xf numFmtId="176" fontId="184" fillId="0" borderId="20">
      <alignment horizontal="right" vertical="center"/>
    </xf>
    <xf numFmtId="176" fontId="184" fillId="0" borderId="20">
      <alignment horizontal="right" vertical="center"/>
    </xf>
    <xf numFmtId="280" fontId="49" fillId="0" borderId="20">
      <alignment horizontal="right" vertical="center"/>
    </xf>
    <xf numFmtId="280" fontId="49" fillId="0" borderId="20">
      <alignment horizontal="right" vertical="center"/>
    </xf>
    <xf numFmtId="211" fontId="15" fillId="0" borderId="20">
      <alignment horizontal="right" vertical="center"/>
    </xf>
    <xf numFmtId="211" fontId="15" fillId="0" borderId="20">
      <alignment horizontal="right" vertical="center"/>
    </xf>
    <xf numFmtId="177" fontId="33" fillId="0" borderId="20">
      <alignment horizontal="right" vertical="center"/>
    </xf>
    <xf numFmtId="177" fontId="33"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280" fontId="49" fillId="0" borderId="20">
      <alignment horizontal="right" vertical="center"/>
    </xf>
    <xf numFmtId="177" fontId="33" fillId="0" borderId="20">
      <alignment horizontal="right" vertical="center"/>
    </xf>
    <xf numFmtId="177" fontId="33" fillId="0" borderId="20">
      <alignment horizontal="right" vertical="center"/>
    </xf>
    <xf numFmtId="280" fontId="49" fillId="0" borderId="20">
      <alignment horizontal="right" vertical="center"/>
    </xf>
    <xf numFmtId="280" fontId="49" fillId="0" borderId="20">
      <alignment horizontal="right" vertical="center"/>
    </xf>
    <xf numFmtId="282" fontId="15" fillId="0" borderId="20">
      <alignment horizontal="right" vertical="center"/>
    </xf>
    <xf numFmtId="282" fontId="15" fillId="0" borderId="20">
      <alignment horizontal="right" vertical="center"/>
    </xf>
    <xf numFmtId="280" fontId="49" fillId="0" borderId="20">
      <alignment horizontal="right" vertical="center"/>
    </xf>
    <xf numFmtId="280" fontId="49" fillId="0" borderId="20">
      <alignment horizontal="right" vertical="center"/>
    </xf>
    <xf numFmtId="281" fontId="49" fillId="0" borderId="60">
      <alignment horizontal="right" vertical="center"/>
    </xf>
    <xf numFmtId="281" fontId="49" fillId="0" borderId="60">
      <alignment horizontal="right" vertical="center"/>
    </xf>
    <xf numFmtId="281" fontId="49" fillId="0" borderId="60">
      <alignment horizontal="right" vertical="center"/>
    </xf>
    <xf numFmtId="281" fontId="49" fillId="0" borderId="60">
      <alignment horizontal="right" vertical="center"/>
    </xf>
    <xf numFmtId="281" fontId="49" fillId="0" borderId="60">
      <alignment horizontal="right" vertical="center"/>
    </xf>
    <xf numFmtId="281" fontId="49" fillId="0" borderId="60">
      <alignment horizontal="right" vertical="center"/>
    </xf>
    <xf numFmtId="281" fontId="49" fillId="0" borderId="60">
      <alignment horizontal="right" vertical="center"/>
    </xf>
    <xf numFmtId="281" fontId="49" fillId="0" borderId="60">
      <alignment horizontal="right" vertical="center"/>
    </xf>
    <xf numFmtId="281" fontId="49" fillId="0" borderId="60">
      <alignment horizontal="right" vertical="center"/>
    </xf>
    <xf numFmtId="281" fontId="49" fillId="0" borderId="60">
      <alignment horizontal="right" vertical="center"/>
    </xf>
    <xf numFmtId="280" fontId="49" fillId="0" borderId="20">
      <alignment horizontal="right" vertical="center"/>
    </xf>
    <xf numFmtId="280" fontId="49" fillId="0" borderId="20">
      <alignment horizontal="right" vertical="center"/>
    </xf>
    <xf numFmtId="210" fontId="49" fillId="0" borderId="20">
      <alignment horizontal="right" vertical="center"/>
    </xf>
    <xf numFmtId="210" fontId="49" fillId="0" borderId="20">
      <alignment horizontal="right" vertical="center"/>
    </xf>
    <xf numFmtId="292" fontId="186" fillId="0" borderId="20">
      <alignment horizontal="right" vertical="center"/>
    </xf>
    <xf numFmtId="292" fontId="186" fillId="0" borderId="20">
      <alignment horizontal="right" vertical="center"/>
    </xf>
    <xf numFmtId="49" fontId="32" fillId="0" borderId="0" applyFill="0" applyBorder="0" applyProtection="0">
      <alignment horizontal="center" vertical="center" wrapText="1" shrinkToFit="1"/>
    </xf>
    <xf numFmtId="49" fontId="46" fillId="0" borderId="0" applyFill="0" applyBorder="0" applyAlignment="0"/>
    <xf numFmtId="293" fontId="8" fillId="0" borderId="0" applyFill="0" applyBorder="0" applyAlignment="0"/>
    <xf numFmtId="294" fontId="8" fillId="0" borderId="0" applyFill="0" applyBorder="0" applyAlignment="0"/>
    <xf numFmtId="49" fontId="32" fillId="0" borderId="0" applyFill="0" applyBorder="0" applyProtection="0">
      <alignment horizontal="center" vertical="center" wrapText="1" shrinkToFit="1"/>
    </xf>
    <xf numFmtId="194" fontId="49" fillId="0" borderId="20">
      <alignment horizontal="center"/>
    </xf>
    <xf numFmtId="194" fontId="49" fillId="0" borderId="20">
      <alignment horizontal="center"/>
    </xf>
    <xf numFmtId="295" fontId="187" fillId="0" borderId="0" applyNumberFormat="0" applyFont="0" applyFill="0" applyBorder="0" applyAlignment="0">
      <alignment horizontal="centerContinuous"/>
    </xf>
    <xf numFmtId="268" fontId="188" fillId="0" borderId="0">
      <alignment horizontal="center"/>
      <protection locked="0"/>
    </xf>
    <xf numFmtId="0" fontId="15" fillId="0" borderId="62"/>
    <xf numFmtId="0" fontId="4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62" fillId="0" borderId="0" applyNumberFormat="0" applyFill="0" applyBorder="0" applyAlignment="0" applyProtection="0"/>
    <xf numFmtId="0" fontId="34" fillId="0" borderId="7" applyNumberFormat="0" applyBorder="0" applyAlignment="0"/>
    <xf numFmtId="0" fontId="189" fillId="0" borderId="32" applyNumberFormat="0" applyBorder="0" applyAlignment="0">
      <alignment horizontal="center"/>
    </xf>
    <xf numFmtId="3" fontId="190" fillId="0" borderId="9" applyNumberFormat="0" applyBorder="0" applyAlignment="0"/>
    <xf numFmtId="0" fontId="191" fillId="0" borderId="7">
      <alignment horizontal="center" vertical="center" wrapText="1"/>
    </xf>
    <xf numFmtId="0" fontId="192" fillId="0" borderId="0" applyNumberFormat="0" applyFill="0" applyBorder="0" applyAlignment="0" applyProtection="0"/>
    <xf numFmtId="40" fontId="123" fillId="0" borderId="0"/>
    <xf numFmtId="0" fontId="83" fillId="42" borderId="38" applyNumberFormat="0" applyAlignment="0" applyProtection="0"/>
    <xf numFmtId="0" fontId="83" fillId="42" borderId="38" applyNumberFormat="0" applyAlignment="0" applyProtection="0"/>
    <xf numFmtId="3" fontId="193" fillId="0" borderId="0" applyNumberFormat="0" applyFill="0" applyBorder="0" applyAlignment="0" applyProtection="0">
      <alignment horizontal="center" wrapText="1"/>
    </xf>
    <xf numFmtId="0" fontId="194" fillId="0" borderId="18" applyBorder="0" applyAlignment="0">
      <alignment horizontal="center" vertical="center"/>
    </xf>
    <xf numFmtId="0" fontId="194" fillId="0" borderId="18" applyBorder="0" applyAlignment="0">
      <alignment horizontal="center" vertical="center"/>
    </xf>
    <xf numFmtId="0" fontId="195" fillId="0" borderId="0" applyNumberFormat="0" applyFill="0" applyBorder="0" applyAlignment="0" applyProtection="0">
      <alignment horizontal="centerContinuous"/>
    </xf>
    <xf numFmtId="0" fontId="124" fillId="0" borderId="63" applyNumberFormat="0" applyFill="0" applyBorder="0" applyAlignment="0" applyProtection="0">
      <alignment horizontal="center" vertical="center" wrapText="1"/>
    </xf>
    <xf numFmtId="0" fontId="192" fillId="0" borderId="0" applyNumberFormat="0" applyFill="0" applyBorder="0" applyAlignment="0" applyProtection="0"/>
    <xf numFmtId="0" fontId="192" fillId="0" borderId="0" applyNumberFormat="0" applyFill="0" applyBorder="0" applyAlignment="0" applyProtection="0"/>
    <xf numFmtId="0" fontId="196" fillId="0" borderId="64" applyNumberFormat="0" applyFill="0" applyAlignment="0" applyProtection="0"/>
    <xf numFmtId="0" fontId="196" fillId="0" borderId="64" applyNumberFormat="0" applyFill="0" applyAlignment="0" applyProtection="0"/>
    <xf numFmtId="0" fontId="197" fillId="0" borderId="65" applyNumberFormat="0" applyBorder="0" applyAlignment="0">
      <alignment vertical="center"/>
    </xf>
    <xf numFmtId="0" fontId="197" fillId="0" borderId="65" applyNumberFormat="0" applyBorder="0" applyAlignment="0">
      <alignment vertical="center"/>
    </xf>
    <xf numFmtId="0" fontId="121" fillId="10" borderId="0" applyNumberFormat="0" applyBorder="0" applyAlignment="0" applyProtection="0"/>
    <xf numFmtId="0" fontId="8" fillId="0" borderId="37" applyNumberFormat="0" applyFont="0" applyFill="0" applyAlignment="0" applyProtection="0"/>
    <xf numFmtId="0" fontId="196" fillId="0" borderId="64" applyNumberFormat="0" applyFill="0" applyAlignment="0" applyProtection="0"/>
    <xf numFmtId="0" fontId="196" fillId="0" borderId="64" applyNumberFormat="0" applyFill="0" applyAlignment="0" applyProtection="0"/>
    <xf numFmtId="0" fontId="8" fillId="0" borderId="66" applyNumberFormat="0" applyFill="0" applyAlignment="0" applyProtection="0"/>
    <xf numFmtId="0" fontId="148" fillId="0" borderId="67" applyNumberFormat="0" applyAlignment="0">
      <alignment horizontal="center"/>
    </xf>
    <xf numFmtId="0" fontId="150" fillId="50" borderId="0" applyNumberFormat="0" applyBorder="0" applyAlignment="0" applyProtection="0"/>
    <xf numFmtId="0" fontId="198" fillId="0" borderId="68">
      <alignment horizontal="center"/>
    </xf>
    <xf numFmtId="3" fontId="199" fillId="0" borderId="0" applyFill="0">
      <alignment vertical="center"/>
    </xf>
    <xf numFmtId="41" fontId="8" fillId="0" borderId="0" applyFont="0" applyFill="0" applyBorder="0" applyAlignment="0" applyProtection="0"/>
    <xf numFmtId="201" fontId="8" fillId="0" borderId="0" applyFont="0" applyFill="0" applyBorder="0" applyAlignment="0" applyProtection="0"/>
    <xf numFmtId="182" fontId="200" fillId="0" borderId="69" applyNumberFormat="0" applyFont="0" applyAlignment="0">
      <alignment horizontal="centerContinuous"/>
    </xf>
    <xf numFmtId="259" fontId="136" fillId="0" borderId="0" applyFont="0" applyFill="0" applyBorder="0" applyAlignment="0" applyProtection="0"/>
    <xf numFmtId="296" fontId="15" fillId="0" borderId="0" applyFont="0" applyFill="0" applyBorder="0" applyAlignment="0" applyProtection="0"/>
    <xf numFmtId="297" fontId="15" fillId="0" borderId="0" applyFont="0" applyFill="0" applyBorder="0" applyAlignment="0" applyProtection="0"/>
    <xf numFmtId="0" fontId="201" fillId="0" borderId="0" applyNumberFormat="0" applyFill="0" applyBorder="0" applyAlignment="0" applyProtection="0"/>
    <xf numFmtId="0" fontId="110" fillId="0" borderId="0" applyNumberFormat="0" applyFill="0" applyBorder="0" applyAlignment="0" applyProtection="0"/>
    <xf numFmtId="0" fontId="129" fillId="0" borderId="70">
      <alignment horizontal="center"/>
    </xf>
    <xf numFmtId="294" fontId="49" fillId="0" borderId="0"/>
    <xf numFmtId="210" fontId="49" fillId="0" borderId="5"/>
    <xf numFmtId="210" fontId="49" fillId="0" borderId="5"/>
    <xf numFmtId="0" fontId="202" fillId="0" borderId="0"/>
    <xf numFmtId="0" fontId="47" fillId="0" borderId="0"/>
    <xf numFmtId="0" fontId="47" fillId="0" borderId="0"/>
    <xf numFmtId="0" fontId="203" fillId="0" borderId="0"/>
    <xf numFmtId="3" fontId="49" fillId="0" borderId="0" applyNumberFormat="0" applyBorder="0" applyAlignment="0" applyProtection="0">
      <alignment horizontal="centerContinuous"/>
      <protection locked="0"/>
    </xf>
    <xf numFmtId="3" fontId="204" fillId="0" borderId="0">
      <protection locked="0"/>
    </xf>
    <xf numFmtId="0" fontId="47" fillId="0" borderId="0"/>
    <xf numFmtId="0" fontId="47" fillId="0" borderId="0"/>
    <xf numFmtId="0" fontId="205" fillId="0" borderId="71" applyFill="0" applyBorder="0" applyAlignment="0">
      <alignment horizontal="center"/>
    </xf>
    <xf numFmtId="174" fontId="206" fillId="68" borderId="18">
      <alignment vertical="top"/>
    </xf>
    <xf numFmtId="174" fontId="206" fillId="68" borderId="18">
      <alignment vertical="top"/>
    </xf>
    <xf numFmtId="0" fontId="207" fillId="69" borderId="5">
      <alignment horizontal="left" vertical="center"/>
    </xf>
    <xf numFmtId="0" fontId="207" fillId="69" borderId="5">
      <alignment horizontal="left" vertical="center"/>
    </xf>
    <xf numFmtId="175" fontId="208" fillId="52" borderId="18"/>
    <xf numFmtId="175" fontId="208" fillId="52" borderId="18"/>
    <xf numFmtId="174" fontId="133" fillId="0" borderId="18">
      <alignment horizontal="left" vertical="top"/>
    </xf>
    <xf numFmtId="174" fontId="133" fillId="0" borderId="18">
      <alignment horizontal="left" vertical="top"/>
    </xf>
    <xf numFmtId="0" fontId="209" fillId="70" borderId="0">
      <alignment horizontal="left" vertical="center"/>
    </xf>
    <xf numFmtId="174" fontId="33" fillId="0" borderId="27">
      <alignment horizontal="left" vertical="top"/>
    </xf>
    <xf numFmtId="0" fontId="210" fillId="0" borderId="27">
      <alignment horizontal="left" vertical="center"/>
    </xf>
    <xf numFmtId="0" fontId="8" fillId="0" borderId="0" applyFont="0" applyFill="0" applyBorder="0" applyAlignment="0" applyProtection="0"/>
    <xf numFmtId="0" fontId="8" fillId="0" borderId="0" applyFont="0" applyFill="0" applyBorder="0" applyAlignment="0" applyProtection="0"/>
    <xf numFmtId="298" fontId="8" fillId="0" borderId="0" applyFont="0" applyFill="0" applyBorder="0" applyAlignment="0" applyProtection="0"/>
    <xf numFmtId="299" fontId="8" fillId="0" borderId="0" applyFont="0" applyFill="0" applyBorder="0" applyAlignment="0" applyProtection="0"/>
    <xf numFmtId="167" fontId="105" fillId="0" borderId="0" applyFont="0" applyFill="0" applyBorder="0" applyAlignment="0" applyProtection="0"/>
    <xf numFmtId="169" fontId="105" fillId="0" borderId="0" applyFont="0" applyFill="0" applyBorder="0" applyAlignment="0" applyProtection="0"/>
    <xf numFmtId="0" fontId="211" fillId="0" borderId="0" applyNumberFormat="0" applyFill="0" applyBorder="0" applyAlignment="0" applyProtection="0"/>
    <xf numFmtId="0" fontId="20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8" fillId="0" borderId="0" applyFont="0" applyFill="0" applyBorder="0" applyAlignment="0" applyProtection="0"/>
    <xf numFmtId="0" fontId="8" fillId="0" borderId="0" applyFont="0" applyFill="0" applyBorder="0" applyAlignment="0" applyProtection="0"/>
    <xf numFmtId="0" fontId="76" fillId="8" borderId="0" applyNumberFormat="0" applyBorder="0" applyAlignment="0" applyProtection="0"/>
    <xf numFmtId="0" fontId="213" fillId="0" borderId="0" applyNumberFormat="0" applyFill="0" applyBorder="0" applyAlignment="0" applyProtection="0"/>
    <xf numFmtId="0" fontId="70" fillId="0" borderId="72" applyFont="0" applyBorder="0" applyAlignment="0">
      <alignment horizontal="center"/>
    </xf>
    <xf numFmtId="41" fontId="15" fillId="0" borderId="0" applyFont="0" applyFill="0" applyBorder="0" applyAlignment="0" applyProtection="0"/>
    <xf numFmtId="176" fontId="39" fillId="0" borderId="0" applyFont="0" applyFill="0" applyBorder="0" applyAlignment="0" applyProtection="0"/>
    <xf numFmtId="177" fontId="39" fillId="0" borderId="0" applyFont="0" applyFill="0" applyBorder="0" applyAlignment="0" applyProtection="0"/>
    <xf numFmtId="0" fontId="39" fillId="0" borderId="0"/>
    <xf numFmtId="0" fontId="214" fillId="0" borderId="0" applyFont="0" applyFill="0" applyBorder="0" applyAlignment="0" applyProtection="0"/>
    <xf numFmtId="0" fontId="214" fillId="0" borderId="0" applyFont="0" applyFill="0" applyBorder="0" applyAlignment="0" applyProtection="0"/>
    <xf numFmtId="0" fontId="94" fillId="0" borderId="0">
      <alignment vertical="center"/>
    </xf>
    <xf numFmtId="40" fontId="8" fillId="0" borderId="0" applyFill="0" applyBorder="0" applyAlignment="0" applyProtection="0"/>
    <xf numFmtId="38"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9" fontId="215" fillId="0" borderId="0" applyBorder="0" applyAlignment="0" applyProtection="0"/>
    <xf numFmtId="0" fontId="216" fillId="0" borderId="0"/>
    <xf numFmtId="0" fontId="217" fillId="0" borderId="34"/>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4" fillId="0" borderId="0" applyFont="0" applyFill="0" applyBorder="0" applyAlignment="0" applyProtection="0"/>
    <xf numFmtId="0" fontId="154" fillId="0" borderId="0" applyFont="0" applyFill="0" applyBorder="0" applyAlignment="0" applyProtection="0"/>
    <xf numFmtId="188" fontId="8" fillId="0" borderId="0" applyFont="0" applyFill="0" applyBorder="0" applyAlignment="0" applyProtection="0"/>
    <xf numFmtId="197" fontId="8" fillId="0" borderId="0" applyFont="0" applyFill="0" applyBorder="0" applyAlignment="0" applyProtection="0"/>
    <xf numFmtId="0" fontId="154" fillId="0" borderId="0"/>
    <xf numFmtId="0" fontId="218" fillId="0" borderId="0"/>
    <xf numFmtId="0" fontId="143" fillId="0" borderId="0"/>
    <xf numFmtId="41" fontId="155" fillId="0" borderId="0" applyFont="0" applyFill="0" applyBorder="0" applyAlignment="0" applyProtection="0"/>
    <xf numFmtId="43" fontId="155" fillId="0" borderId="0" applyFont="0" applyFill="0" applyBorder="0" applyAlignment="0" applyProtection="0"/>
    <xf numFmtId="185" fontId="47" fillId="0" borderId="0" applyFont="0" applyFill="0" applyBorder="0" applyAlignment="0" applyProtection="0"/>
    <xf numFmtId="278" fontId="47" fillId="0" borderId="0" applyFont="0" applyFill="0" applyBorder="0" applyAlignment="0" applyProtection="0"/>
    <xf numFmtId="0" fontId="8" fillId="0" borderId="0"/>
    <xf numFmtId="176" fontId="155" fillId="0" borderId="0" applyFont="0" applyFill="0" applyBorder="0" applyAlignment="0" applyProtection="0"/>
    <xf numFmtId="166" fontId="41" fillId="0" borderId="0" applyFont="0" applyFill="0" applyBorder="0" applyAlignment="0" applyProtection="0"/>
    <xf numFmtId="177" fontId="155" fillId="0" borderId="0" applyFont="0" applyFill="0" applyBorder="0" applyAlignment="0" applyProtection="0"/>
    <xf numFmtId="186" fontId="8" fillId="0" borderId="0" applyFont="0" applyFill="0" applyBorder="0" applyAlignment="0" applyProtection="0"/>
    <xf numFmtId="188" fontId="47" fillId="0" borderId="0" applyFont="0" applyFill="0" applyBorder="0" applyAlignment="0" applyProtection="0"/>
    <xf numFmtId="0" fontId="223" fillId="0" borderId="0"/>
    <xf numFmtId="168" fontId="22" fillId="0" borderId="0" applyFont="0" applyFill="0" applyBorder="0" applyAlignment="0" applyProtection="0"/>
    <xf numFmtId="168" fontId="22" fillId="0" borderId="0" applyFont="0" applyFill="0" applyBorder="0" applyAlignment="0" applyProtection="0"/>
    <xf numFmtId="170" fontId="224"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0" fontId="20" fillId="0" borderId="0"/>
    <xf numFmtId="0" fontId="94" fillId="0" borderId="0"/>
    <xf numFmtId="0" fontId="11" fillId="0" borderId="0"/>
    <xf numFmtId="0" fontId="94" fillId="0" borderId="0"/>
    <xf numFmtId="0" fontId="20" fillId="0" borderId="0"/>
    <xf numFmtId="0" fontId="3" fillId="0" borderId="0"/>
    <xf numFmtId="0" fontId="8" fillId="0" borderId="0"/>
    <xf numFmtId="178" fontId="8" fillId="0" borderId="0" applyFill="0" applyBorder="0" applyAlignment="0" applyProtection="0"/>
    <xf numFmtId="0" fontId="99" fillId="17" borderId="38" applyNumberFormat="0" applyAlignment="0" applyProtection="0"/>
    <xf numFmtId="178" fontId="8" fillId="0" borderId="0" applyFill="0" applyBorder="0" applyAlignment="0" applyProtection="0"/>
    <xf numFmtId="170" fontId="94" fillId="0" borderId="0" applyFont="0" applyFill="0" applyBorder="0" applyAlignment="0" applyProtection="0"/>
    <xf numFmtId="0" fontId="99" fillId="17" borderId="38" applyNumberFormat="0" applyAlignment="0" applyProtection="0"/>
    <xf numFmtId="0" fontId="8" fillId="0" borderId="0"/>
    <xf numFmtId="0" fontId="2" fillId="0" borderId="0"/>
    <xf numFmtId="0" fontId="11" fillId="0" borderId="0"/>
    <xf numFmtId="165" fontId="11" fillId="0" borderId="0" applyFont="0" applyFill="0" applyBorder="0" applyAlignment="0" applyProtection="0"/>
    <xf numFmtId="0" fontId="2" fillId="0" borderId="0"/>
    <xf numFmtId="0" fontId="2" fillId="0" borderId="0"/>
    <xf numFmtId="0" fontId="11" fillId="0" borderId="0"/>
    <xf numFmtId="0" fontId="8" fillId="0" borderId="0"/>
    <xf numFmtId="0" fontId="8" fillId="0" borderId="0"/>
    <xf numFmtId="0" fontId="1" fillId="0" borderId="0"/>
    <xf numFmtId="0" fontId="22" fillId="0" borderId="0"/>
    <xf numFmtId="170" fontId="11" fillId="0" borderId="0" applyFont="0" applyFill="0" applyBorder="0" applyAlignment="0" applyProtection="0"/>
    <xf numFmtId="0" fontId="22" fillId="0" borderId="0"/>
    <xf numFmtId="0" fontId="11" fillId="0" borderId="0"/>
    <xf numFmtId="0" fontId="1" fillId="0" borderId="0"/>
    <xf numFmtId="0" fontId="1" fillId="0" borderId="0"/>
    <xf numFmtId="0" fontId="1" fillId="0" borderId="0"/>
    <xf numFmtId="0" fontId="1" fillId="0" borderId="0"/>
    <xf numFmtId="0" fontId="223" fillId="0" borderId="0"/>
  </cellStyleXfs>
  <cellXfs count="532">
    <xf numFmtId="0" fontId="0" fillId="0" borderId="0" xfId="0"/>
    <xf numFmtId="0" fontId="5" fillId="0" borderId="0" xfId="0" applyFont="1" applyAlignment="1">
      <alignment vertical="center"/>
    </xf>
    <xf numFmtId="0" fontId="0" fillId="0" borderId="0" xfId="0" applyAlignment="1">
      <alignment horizontal="right" vertical="center"/>
    </xf>
    <xf numFmtId="0" fontId="6" fillId="0" borderId="0" xfId="0" applyFont="1" applyAlignment="1">
      <alignment horizontal="right" vertical="center"/>
    </xf>
    <xf numFmtId="0" fontId="0" fillId="0" borderId="0" xfId="0" applyAlignment="1">
      <alignment vertical="center"/>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3" fontId="7" fillId="0" borderId="3" xfId="1" applyNumberFormat="1" applyFont="1" applyBorder="1" applyAlignment="1">
      <alignment vertical="center" wrapText="1"/>
    </xf>
    <xf numFmtId="3" fontId="8" fillId="0" borderId="3" xfId="1" applyNumberFormat="1" applyFont="1" applyBorder="1" applyAlignment="1">
      <alignment vertical="center" wrapText="1"/>
    </xf>
    <xf numFmtId="3" fontId="8" fillId="0" borderId="3" xfId="0" applyNumberFormat="1" applyFont="1" applyBorder="1" applyAlignment="1">
      <alignment vertical="center" wrapText="1"/>
    </xf>
    <xf numFmtId="3" fontId="7" fillId="0" borderId="3" xfId="0" applyNumberFormat="1" applyFont="1" applyBorder="1" applyAlignment="1">
      <alignment vertical="center" wrapText="1"/>
    </xf>
    <xf numFmtId="3" fontId="8" fillId="0" borderId="4" xfId="0" applyNumberFormat="1" applyFont="1" applyBorder="1" applyAlignment="1">
      <alignment vertical="center" wrapText="1"/>
    </xf>
    <xf numFmtId="0" fontId="12" fillId="0" borderId="0" xfId="0" applyFont="1" applyAlignment="1">
      <alignment vertical="center"/>
    </xf>
    <xf numFmtId="3" fontId="7" fillId="0" borderId="6" xfId="0" applyNumberFormat="1" applyFont="1" applyBorder="1" applyAlignment="1">
      <alignment vertical="center" wrapText="1"/>
    </xf>
    <xf numFmtId="3" fontId="0" fillId="0" borderId="0" xfId="0" applyNumberFormat="1" applyAlignment="1">
      <alignment vertical="center"/>
    </xf>
    <xf numFmtId="0" fontId="17" fillId="0" borderId="0" xfId="7" applyFont="1" applyFill="1"/>
    <xf numFmtId="0" fontId="18" fillId="0" borderId="0" xfId="7" applyFont="1" applyFill="1"/>
    <xf numFmtId="0" fontId="17" fillId="0" borderId="0" xfId="7" applyNumberFormat="1" applyFont="1" applyFill="1"/>
    <xf numFmtId="179" fontId="19" fillId="0" borderId="19" xfId="2" applyNumberFormat="1" applyFont="1" applyFill="1" applyBorder="1" applyAlignment="1">
      <alignment horizontal="center" vertical="center" wrapText="1"/>
    </xf>
    <xf numFmtId="9" fontId="19" fillId="0" borderId="19" xfId="2" applyNumberFormat="1" applyFont="1" applyFill="1" applyBorder="1" applyAlignment="1">
      <alignment horizontal="center" vertical="center" wrapText="1"/>
    </xf>
    <xf numFmtId="0" fontId="19" fillId="0" borderId="0" xfId="7" applyFont="1" applyFill="1"/>
    <xf numFmtId="9" fontId="14" fillId="0" borderId="23" xfId="2" applyNumberFormat="1" applyFont="1" applyFill="1" applyBorder="1" applyAlignment="1">
      <alignment horizontal="center" vertical="center" wrapText="1"/>
    </xf>
    <xf numFmtId="9" fontId="16" fillId="0" borderId="23" xfId="2" applyNumberFormat="1" applyFont="1" applyFill="1" applyBorder="1" applyAlignment="1">
      <alignment horizontal="center" vertical="center" wrapText="1"/>
    </xf>
    <xf numFmtId="9" fontId="14" fillId="0" borderId="24" xfId="2" applyNumberFormat="1" applyFont="1" applyFill="1" applyBorder="1" applyAlignment="1">
      <alignment horizontal="center" vertical="center" wrapText="1"/>
    </xf>
    <xf numFmtId="9" fontId="14" fillId="0" borderId="3" xfId="2" applyNumberFormat="1" applyFont="1" applyFill="1" applyBorder="1" applyAlignment="1">
      <alignment horizontal="center" vertical="center" wrapText="1"/>
    </xf>
    <xf numFmtId="9" fontId="16" fillId="0" borderId="3" xfId="2" applyNumberFormat="1" applyFont="1" applyFill="1" applyBorder="1" applyAlignment="1">
      <alignment horizontal="center" vertical="center" wrapText="1"/>
    </xf>
    <xf numFmtId="9" fontId="14" fillId="0" borderId="25" xfId="2" applyNumberFormat="1" applyFont="1" applyFill="1" applyBorder="1" applyAlignment="1">
      <alignment horizontal="center" vertical="center" wrapText="1"/>
    </xf>
    <xf numFmtId="0" fontId="25" fillId="0" borderId="0" xfId="7" applyFont="1" applyFill="1"/>
    <xf numFmtId="3" fontId="14" fillId="0" borderId="5" xfId="4" applyNumberFormat="1" applyFont="1" applyFill="1" applyBorder="1" applyAlignment="1">
      <alignment horizontal="center" vertical="center"/>
    </xf>
    <xf numFmtId="0" fontId="13" fillId="0" borderId="32" xfId="4" applyFont="1" applyFill="1" applyBorder="1" applyAlignment="1">
      <alignment horizontal="center" vertical="center" wrapText="1"/>
    </xf>
    <xf numFmtId="49" fontId="13" fillId="0" borderId="32" xfId="4" applyNumberFormat="1" applyFont="1" applyFill="1" applyBorder="1" applyAlignment="1">
      <alignment horizontal="center" vertical="center"/>
    </xf>
    <xf numFmtId="0" fontId="13" fillId="0" borderId="7" xfId="4" applyFont="1" applyFill="1" applyBorder="1" applyAlignment="1">
      <alignment horizontal="left" vertical="center" wrapText="1"/>
    </xf>
    <xf numFmtId="49" fontId="13" fillId="0" borderId="7" xfId="4" applyNumberFormat="1" applyFont="1" applyFill="1" applyBorder="1" applyAlignment="1">
      <alignment horizontal="center" vertical="center"/>
    </xf>
    <xf numFmtId="0" fontId="14" fillId="0" borderId="7" xfId="0" applyFont="1" applyFill="1" applyBorder="1" applyAlignment="1">
      <alignment vertical="center" wrapText="1"/>
    </xf>
    <xf numFmtId="0" fontId="27" fillId="0" borderId="0" xfId="0" applyFont="1" applyFill="1"/>
    <xf numFmtId="182" fontId="13" fillId="0" borderId="7" xfId="6" applyNumberFormat="1" applyFont="1" applyFill="1" applyBorder="1" applyAlignment="1">
      <alignment horizontal="left" vertical="center" wrapText="1"/>
    </xf>
    <xf numFmtId="182" fontId="14" fillId="0" borderId="7" xfId="6" applyNumberFormat="1" applyFont="1" applyFill="1" applyBorder="1" applyAlignment="1">
      <alignment horizontal="left" vertical="center" wrapText="1"/>
    </xf>
    <xf numFmtId="49" fontId="14" fillId="0" borderId="7" xfId="6" applyNumberFormat="1" applyFont="1" applyFill="1" applyBorder="1" applyAlignment="1">
      <alignment horizontal="center" vertical="center"/>
    </xf>
    <xf numFmtId="182" fontId="14" fillId="0" borderId="7" xfId="6" applyNumberFormat="1" applyFont="1" applyFill="1" applyBorder="1" applyAlignment="1">
      <alignment horizontal="center" vertical="center"/>
    </xf>
    <xf numFmtId="182" fontId="14" fillId="0" borderId="7" xfId="6" applyNumberFormat="1" applyFont="1" applyFill="1" applyBorder="1" applyAlignment="1">
      <alignment vertical="center" wrapText="1"/>
    </xf>
    <xf numFmtId="0" fontId="14" fillId="0" borderId="7" xfId="4" applyFont="1" applyFill="1" applyBorder="1" applyAlignment="1">
      <alignment vertical="center" wrapText="1"/>
    </xf>
    <xf numFmtId="49" fontId="14" fillId="0" borderId="7" xfId="6" quotePrefix="1" applyNumberFormat="1" applyFont="1" applyFill="1" applyBorder="1" applyAlignment="1">
      <alignment horizontal="center" vertical="center"/>
    </xf>
    <xf numFmtId="0" fontId="13" fillId="0" borderId="7" xfId="4" applyFont="1" applyFill="1" applyBorder="1" applyAlignment="1">
      <alignment vertical="center" wrapText="1"/>
    </xf>
    <xf numFmtId="49" fontId="13" fillId="0" borderId="7" xfId="6" quotePrefix="1" applyNumberFormat="1" applyFont="1" applyFill="1" applyBorder="1" applyAlignment="1">
      <alignment horizontal="center" vertical="center"/>
    </xf>
    <xf numFmtId="182" fontId="13" fillId="0" borderId="7" xfId="6" applyNumberFormat="1" applyFont="1" applyFill="1" applyBorder="1" applyAlignment="1">
      <alignment vertical="center" wrapText="1"/>
    </xf>
    <xf numFmtId="49" fontId="13" fillId="0" borderId="7" xfId="6" applyNumberFormat="1" applyFont="1" applyFill="1" applyBorder="1" applyAlignment="1">
      <alignment horizontal="center" vertical="center"/>
    </xf>
    <xf numFmtId="0" fontId="14" fillId="0" borderId="7" xfId="4" quotePrefix="1" applyFont="1" applyFill="1" applyBorder="1" applyAlignment="1">
      <alignment vertical="center" wrapText="1"/>
    </xf>
    <xf numFmtId="0" fontId="14" fillId="0" borderId="8" xfId="4" applyFont="1" applyFill="1" applyBorder="1" applyAlignment="1">
      <alignment horizontal="left" vertical="center" wrapText="1"/>
    </xf>
    <xf numFmtId="168" fontId="14" fillId="0" borderId="8" xfId="6" applyNumberFormat="1" applyFont="1" applyFill="1" applyBorder="1" applyAlignment="1">
      <alignment vertical="center"/>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3" fontId="8" fillId="0" borderId="9" xfId="0" applyNumberFormat="1" applyFont="1" applyFill="1" applyBorder="1" applyAlignment="1">
      <alignment horizontal="right"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vertical="center" wrapText="1"/>
    </xf>
    <xf numFmtId="3" fontId="7" fillId="0" borderId="7" xfId="0" applyNumberFormat="1" applyFont="1" applyFill="1" applyBorder="1" applyAlignment="1">
      <alignment horizontal="right"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vertical="center" wrapText="1"/>
    </xf>
    <xf numFmtId="3" fontId="8" fillId="0" borderId="7" xfId="0" applyNumberFormat="1" applyFont="1" applyFill="1" applyBorder="1" applyAlignment="1">
      <alignment horizontal="right"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vertical="center" wrapText="1"/>
    </xf>
    <xf numFmtId="3" fontId="8" fillId="0" borderId="8" xfId="0" applyNumberFormat="1" applyFont="1" applyFill="1" applyBorder="1" applyAlignment="1">
      <alignment horizontal="right" vertical="center" wrapText="1"/>
    </xf>
    <xf numFmtId="0" fontId="27" fillId="0" borderId="0" xfId="0" applyFont="1" applyFill="1" applyAlignment="1">
      <alignment horizontal="right" vertical="center"/>
    </xf>
    <xf numFmtId="0" fontId="27"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3" fontId="28" fillId="0" borderId="0" xfId="0" applyNumberFormat="1" applyFont="1" applyFill="1" applyAlignment="1">
      <alignment vertical="center"/>
    </xf>
    <xf numFmtId="0" fontId="28" fillId="0" borderId="0" xfId="0" applyFont="1" applyFill="1" applyAlignment="1">
      <alignment vertical="center"/>
    </xf>
    <xf numFmtId="3" fontId="27" fillId="0" borderId="0" xfId="0" applyNumberFormat="1" applyFont="1" applyFill="1" applyAlignment="1">
      <alignment vertical="center"/>
    </xf>
    <xf numFmtId="0" fontId="27" fillId="0" borderId="0" xfId="0" quotePrefix="1" applyFont="1" applyFill="1" applyAlignment="1">
      <alignment vertical="center"/>
    </xf>
    <xf numFmtId="0" fontId="222" fillId="0" borderId="0" xfId="0" applyFont="1" applyFill="1" applyAlignment="1">
      <alignment vertical="center"/>
    </xf>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9" fillId="0" borderId="3" xfId="0" applyFont="1" applyFill="1" applyBorder="1" applyAlignment="1">
      <alignment vertical="center" wrapText="1"/>
    </xf>
    <xf numFmtId="179" fontId="13" fillId="0" borderId="9" xfId="2" applyNumberFormat="1" applyFont="1" applyFill="1" applyBorder="1" applyAlignment="1" applyProtection="1">
      <alignment horizontal="left" vertical="center" wrapText="1"/>
    </xf>
    <xf numFmtId="0" fontId="7" fillId="0" borderId="26" xfId="0" applyFont="1" applyFill="1" applyBorder="1" applyAlignment="1">
      <alignment horizontal="center" vertical="center" wrapText="1"/>
    </xf>
    <xf numFmtId="179" fontId="13" fillId="0" borderId="26" xfId="2" applyNumberFormat="1" applyFont="1" applyFill="1" applyBorder="1" applyAlignment="1" applyProtection="1">
      <alignment horizontal="left" vertical="center" wrapText="1"/>
    </xf>
    <xf numFmtId="0" fontId="14" fillId="0" borderId="7" xfId="4"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28" fillId="0" borderId="0" xfId="0" applyFont="1" applyFill="1"/>
    <xf numFmtId="3" fontId="7" fillId="0" borderId="3"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3" fontId="7" fillId="0" borderId="12" xfId="0" applyNumberFormat="1" applyFont="1" applyFill="1" applyBorder="1" applyAlignment="1">
      <alignment horizontal="right" vertical="center" wrapText="1"/>
    </xf>
    <xf numFmtId="0" fontId="7" fillId="0" borderId="4" xfId="0" applyFont="1" applyFill="1" applyBorder="1" applyAlignment="1">
      <alignment horizontal="right" vertical="center" wrapText="1"/>
    </xf>
    <xf numFmtId="3" fontId="28" fillId="0" borderId="0" xfId="0" applyNumberFormat="1" applyFont="1" applyFill="1"/>
    <xf numFmtId="0" fontId="7" fillId="2" borderId="3" xfId="0" applyFont="1" applyFill="1" applyBorder="1" applyAlignment="1">
      <alignment horizontal="center" vertical="center" wrapText="1"/>
    </xf>
    <xf numFmtId="3" fontId="7" fillId="2" borderId="3" xfId="0" applyNumberFormat="1" applyFont="1" applyFill="1" applyBorder="1" applyAlignment="1">
      <alignment vertical="center" wrapText="1"/>
    </xf>
    <xf numFmtId="0" fontId="225" fillId="2" borderId="0" xfId="0" applyFont="1" applyFill="1" applyAlignment="1">
      <alignment vertical="center"/>
    </xf>
    <xf numFmtId="0" fontId="0" fillId="2" borderId="0" xfId="0" applyFill="1" applyAlignment="1">
      <alignment vertical="center"/>
    </xf>
    <xf numFmtId="0" fontId="27" fillId="2" borderId="0" xfId="0" applyFont="1" applyFill="1" applyAlignment="1">
      <alignment vertical="center"/>
    </xf>
    <xf numFmtId="0" fontId="8" fillId="2" borderId="7" xfId="0" applyFont="1" applyFill="1" applyBorder="1" applyAlignment="1">
      <alignment horizontal="center" vertical="center" wrapText="1"/>
    </xf>
    <xf numFmtId="0" fontId="8" fillId="2" borderId="7" xfId="0" applyFont="1" applyFill="1" applyBorder="1" applyAlignment="1">
      <alignment vertical="center" wrapText="1"/>
    </xf>
    <xf numFmtId="3" fontId="8" fillId="2" borderId="7" xfId="0" applyNumberFormat="1" applyFont="1" applyFill="1" applyBorder="1" applyAlignment="1">
      <alignment horizontal="right" vertical="center" wrapText="1"/>
    </xf>
    <xf numFmtId="2" fontId="7" fillId="2" borderId="7" xfId="0" applyNumberFormat="1" applyFont="1" applyFill="1" applyBorder="1" applyAlignment="1">
      <alignment horizontal="center" vertical="center" wrapText="1"/>
    </xf>
    <xf numFmtId="2" fontId="7" fillId="2" borderId="7" xfId="0" applyNumberFormat="1" applyFont="1" applyFill="1" applyBorder="1" applyAlignment="1">
      <alignment vertical="center" wrapText="1"/>
    </xf>
    <xf numFmtId="2" fontId="7" fillId="0" borderId="7" xfId="0" applyNumberFormat="1" applyFont="1" applyFill="1" applyBorder="1" applyAlignment="1">
      <alignment horizontal="center" vertical="center" wrapText="1"/>
    </xf>
    <xf numFmtId="2" fontId="7" fillId="0" borderId="7" xfId="0" applyNumberFormat="1" applyFont="1" applyFill="1" applyBorder="1" applyAlignment="1">
      <alignment vertical="center" wrapText="1"/>
    </xf>
    <xf numFmtId="2" fontId="8" fillId="0" borderId="7" xfId="0" applyNumberFormat="1" applyFont="1" applyFill="1" applyBorder="1" applyAlignment="1">
      <alignment horizontal="right" vertical="center" wrapText="1"/>
    </xf>
    <xf numFmtId="0" fontId="226" fillId="0" borderId="0" xfId="0" applyFont="1" applyAlignment="1">
      <alignment vertical="center"/>
    </xf>
    <xf numFmtId="0" fontId="227" fillId="0" borderId="0" xfId="0" applyFont="1" applyAlignment="1">
      <alignment vertical="center"/>
    </xf>
    <xf numFmtId="0" fontId="226" fillId="2" borderId="0" xfId="0" applyFont="1" applyFill="1" applyAlignment="1">
      <alignment vertical="center"/>
    </xf>
    <xf numFmtId="0" fontId="228" fillId="0" borderId="0" xfId="0" applyFont="1" applyFill="1" applyAlignment="1">
      <alignment vertical="center"/>
    </xf>
    <xf numFmtId="0" fontId="228" fillId="0" borderId="0" xfId="0" applyFont="1" applyFill="1"/>
    <xf numFmtId="0" fontId="228" fillId="0" borderId="11" xfId="0" applyFont="1" applyFill="1" applyBorder="1" applyAlignment="1">
      <alignment vertical="center" wrapText="1"/>
    </xf>
    <xf numFmtId="0" fontId="229" fillId="0" borderId="0" xfId="0" applyFont="1" applyFill="1"/>
    <xf numFmtId="0" fontId="229" fillId="0" borderId="0" xfId="0" applyFont="1" applyFill="1" applyBorder="1" applyAlignment="1">
      <alignment vertical="center" wrapText="1"/>
    </xf>
    <xf numFmtId="168" fontId="7" fillId="0" borderId="3" xfId="0" applyNumberFormat="1" applyFont="1" applyFill="1" applyBorder="1" applyAlignment="1">
      <alignment vertical="center" wrapText="1"/>
    </xf>
    <xf numFmtId="168" fontId="7" fillId="0" borderId="6" xfId="0" applyNumberFormat="1" applyFont="1" applyFill="1" applyBorder="1" applyAlignment="1">
      <alignment vertical="center" wrapText="1"/>
    </xf>
    <xf numFmtId="168" fontId="8" fillId="0" borderId="3" xfId="0" applyNumberFormat="1" applyFont="1" applyFill="1" applyBorder="1" applyAlignment="1">
      <alignment vertical="center" wrapText="1"/>
    </xf>
    <xf numFmtId="168" fontId="13" fillId="0" borderId="7" xfId="2" applyNumberFormat="1" applyFont="1" applyFill="1" applyBorder="1" applyAlignment="1" applyProtection="1">
      <alignment horizontal="center" vertical="center" wrapText="1"/>
    </xf>
    <xf numFmtId="168" fontId="14" fillId="0" borderId="7" xfId="2" applyNumberFormat="1" applyFont="1" applyFill="1" applyBorder="1" applyAlignment="1" applyProtection="1">
      <alignment horizontal="center" vertical="center" wrapText="1"/>
    </xf>
    <xf numFmtId="168" fontId="13" fillId="0" borderId="7" xfId="2" applyNumberFormat="1" applyFont="1" applyFill="1" applyBorder="1" applyAlignment="1" applyProtection="1">
      <alignment vertical="center" wrapText="1"/>
    </xf>
    <xf numFmtId="168" fontId="14" fillId="0" borderId="7" xfId="2" applyNumberFormat="1" applyFont="1" applyFill="1" applyBorder="1" applyAlignment="1" applyProtection="1">
      <alignment vertical="center" wrapText="1"/>
    </xf>
    <xf numFmtId="0" fontId="25" fillId="0" borderId="0" xfId="7" applyNumberFormat="1" applyFont="1" applyFill="1"/>
    <xf numFmtId="179" fontId="13" fillId="0" borderId="73" xfId="2" applyNumberFormat="1" applyFont="1" applyFill="1" applyBorder="1" applyAlignment="1" applyProtection="1">
      <alignment horizontal="center" vertical="center" wrapText="1"/>
    </xf>
    <xf numFmtId="179" fontId="13" fillId="0" borderId="74" xfId="2" applyNumberFormat="1" applyFont="1" applyFill="1" applyBorder="1" applyAlignment="1" applyProtection="1">
      <alignment horizontal="center" vertical="center" wrapText="1"/>
    </xf>
    <xf numFmtId="0" fontId="228" fillId="0" borderId="0" xfId="0" applyFont="1" applyFill="1" applyBorder="1" applyAlignment="1">
      <alignment vertical="center" wrapText="1"/>
    </xf>
    <xf numFmtId="182" fontId="13" fillId="0" borderId="7" xfId="4" applyNumberFormat="1" applyFont="1" applyFill="1" applyBorder="1" applyAlignment="1">
      <alignment horizontal="center" vertical="center"/>
    </xf>
    <xf numFmtId="182" fontId="13" fillId="0" borderId="7" xfId="6" applyNumberFormat="1" applyFont="1" applyFill="1" applyBorder="1" applyAlignment="1">
      <alignment vertical="center"/>
    </xf>
    <xf numFmtId="182" fontId="14" fillId="0" borderId="7" xfId="6" applyNumberFormat="1" applyFont="1" applyFill="1" applyBorder="1" applyAlignment="1">
      <alignment vertical="center"/>
    </xf>
    <xf numFmtId="182" fontId="13" fillId="0" borderId="32" xfId="4" applyNumberFormat="1" applyFont="1" applyFill="1" applyBorder="1" applyAlignment="1">
      <alignment horizontal="center" vertical="center"/>
    </xf>
    <xf numFmtId="182" fontId="14" fillId="0" borderId="8" xfId="6" quotePrefix="1" applyNumberFormat="1" applyFont="1" applyFill="1" applyBorder="1" applyAlignment="1">
      <alignment horizontal="center" vertical="center"/>
    </xf>
    <xf numFmtId="168" fontId="27" fillId="0" borderId="0" xfId="0" applyNumberFormat="1" applyFont="1" applyFill="1"/>
    <xf numFmtId="168" fontId="28" fillId="0" borderId="0" xfId="0" applyNumberFormat="1" applyFont="1" applyFill="1"/>
    <xf numFmtId="3" fontId="27" fillId="0" borderId="0" xfId="0" applyNumberFormat="1" applyFont="1" applyFill="1"/>
    <xf numFmtId="0" fontId="7" fillId="0" borderId="3" xfId="0" applyFont="1" applyBorder="1" applyAlignment="1">
      <alignment horizontal="left" vertical="center" wrapText="1"/>
    </xf>
    <xf numFmtId="0" fontId="8" fillId="0" borderId="1" xfId="0" applyFont="1" applyFill="1" applyBorder="1" applyAlignment="1">
      <alignment horizontal="center" vertical="center" wrapText="1"/>
    </xf>
    <xf numFmtId="168" fontId="13" fillId="0" borderId="7" xfId="2" quotePrefix="1" applyNumberFormat="1" applyFont="1" applyFill="1" applyBorder="1" applyAlignment="1" applyProtection="1">
      <alignment horizontal="center" vertical="center" wrapText="1"/>
    </xf>
    <xf numFmtId="3" fontId="14" fillId="0" borderId="8" xfId="2" quotePrefix="1" applyNumberFormat="1" applyFont="1" applyFill="1" applyBorder="1" applyAlignment="1" applyProtection="1">
      <alignment horizontal="center" vertical="center" wrapText="1"/>
    </xf>
    <xf numFmtId="168" fontId="14" fillId="0" borderId="8" xfId="2" applyNumberFormat="1" applyFont="1" applyFill="1" applyBorder="1" applyAlignment="1" applyProtection="1">
      <alignment vertical="center" wrapText="1"/>
    </xf>
    <xf numFmtId="0" fontId="14" fillId="0" borderId="5" xfId="4" applyFont="1" applyFill="1" applyBorder="1" applyAlignment="1">
      <alignment horizontal="center" vertical="center" wrapText="1"/>
    </xf>
    <xf numFmtId="49" fontId="14" fillId="0" borderId="5" xfId="4" applyNumberFormat="1" applyFont="1" applyFill="1" applyBorder="1" applyAlignment="1">
      <alignment horizontal="center" vertical="center"/>
    </xf>
    <xf numFmtId="0" fontId="14" fillId="0" borderId="5" xfId="4" applyFont="1" applyFill="1" applyBorder="1" applyAlignment="1">
      <alignment horizontal="center" vertical="center"/>
    </xf>
    <xf numFmtId="49" fontId="14" fillId="0" borderId="0" xfId="0" applyNumberFormat="1" applyFont="1" applyFill="1" applyAlignment="1">
      <alignment vertical="center"/>
    </xf>
    <xf numFmtId="0" fontId="0" fillId="0" borderId="0" xfId="0" applyFill="1"/>
    <xf numFmtId="0" fontId="14" fillId="0" borderId="0" xfId="0" applyFont="1" applyFill="1" applyAlignment="1">
      <alignment vertical="center"/>
    </xf>
    <xf numFmtId="0" fontId="5" fillId="0" borderId="0" xfId="0" applyFont="1" applyFill="1" applyAlignment="1">
      <alignment horizontal="right" vertical="center"/>
    </xf>
    <xf numFmtId="0" fontId="14" fillId="0" borderId="0" xfId="0" applyFont="1" applyFill="1" applyAlignment="1">
      <alignment vertical="center" wrapText="1"/>
    </xf>
    <xf numFmtId="0" fontId="14" fillId="0" borderId="0" xfId="0" applyFont="1" applyFill="1" applyAlignment="1">
      <alignment horizontal="right" vertical="center"/>
    </xf>
    <xf numFmtId="182" fontId="14" fillId="0" borderId="0" xfId="0" applyNumberFormat="1" applyFont="1" applyFill="1" applyAlignment="1">
      <alignment vertical="center"/>
    </xf>
    <xf numFmtId="49" fontId="13" fillId="0" borderId="9" xfId="4" applyNumberFormat="1" applyFont="1" applyFill="1" applyBorder="1" applyAlignment="1">
      <alignment horizontal="center" vertical="center"/>
    </xf>
    <xf numFmtId="0" fontId="13" fillId="0" borderId="9" xfId="4" applyFont="1" applyFill="1" applyBorder="1" applyAlignment="1">
      <alignment horizontal="left" vertical="center" wrapText="1"/>
    </xf>
    <xf numFmtId="182" fontId="13" fillId="0" borderId="9" xfId="4" applyNumberFormat="1" applyFont="1" applyFill="1" applyBorder="1" applyAlignment="1">
      <alignment horizontal="center" vertical="center"/>
    </xf>
    <xf numFmtId="49" fontId="14" fillId="0" borderId="7" xfId="4" applyNumberFormat="1" applyFont="1" applyFill="1" applyBorder="1" applyAlignment="1">
      <alignment horizontal="center" vertical="center"/>
    </xf>
    <xf numFmtId="182" fontId="14" fillId="0" borderId="7" xfId="4" applyNumberFormat="1" applyFont="1" applyFill="1" applyBorder="1" applyAlignment="1">
      <alignment horizontal="center" vertical="center"/>
    </xf>
    <xf numFmtId="49" fontId="14" fillId="0" borderId="7" xfId="6" quotePrefix="1" applyNumberFormat="1" applyFont="1" applyFill="1" applyBorder="1" applyAlignment="1">
      <alignment horizontal="center" vertical="center" wrapText="1"/>
    </xf>
    <xf numFmtId="182" fontId="14" fillId="0" borderId="7" xfId="6" quotePrefix="1" applyNumberFormat="1" applyFont="1" applyFill="1" applyBorder="1" applyAlignment="1">
      <alignment horizontal="left" vertical="center" wrapText="1"/>
    </xf>
    <xf numFmtId="182" fontId="13" fillId="0" borderId="7" xfId="6" quotePrefix="1" applyNumberFormat="1" applyFont="1" applyFill="1" applyBorder="1" applyAlignment="1">
      <alignment horizontal="left" vertical="center" wrapText="1"/>
    </xf>
    <xf numFmtId="0" fontId="13" fillId="0" borderId="0" xfId="0" applyFont="1" applyFill="1" applyAlignment="1">
      <alignment vertical="center"/>
    </xf>
    <xf numFmtId="49" fontId="13" fillId="0" borderId="7" xfId="0" applyNumberFormat="1" applyFont="1" applyFill="1" applyBorder="1" applyAlignment="1">
      <alignment horizontal="center" vertical="center" wrapText="1"/>
    </xf>
    <xf numFmtId="0" fontId="13" fillId="0" borderId="7" xfId="0" applyFont="1" applyFill="1" applyBorder="1" applyAlignment="1">
      <alignment vertical="center" wrapText="1"/>
    </xf>
    <xf numFmtId="49" fontId="14" fillId="0" borderId="7" xfId="0" applyNumberFormat="1" applyFont="1" applyFill="1" applyBorder="1" applyAlignment="1">
      <alignment horizontal="center" vertical="center" wrapText="1"/>
    </xf>
    <xf numFmtId="0" fontId="14" fillId="0" borderId="7" xfId="0" quotePrefix="1" applyFont="1" applyFill="1" applyBorder="1" applyAlignment="1">
      <alignment vertical="center" wrapText="1"/>
    </xf>
    <xf numFmtId="49" fontId="14" fillId="0" borderId="8" xfId="6" quotePrefix="1" applyNumberFormat="1" applyFont="1" applyFill="1" applyBorder="1" applyAlignment="1">
      <alignment horizontal="center" vertical="center"/>
    </xf>
    <xf numFmtId="0" fontId="14" fillId="0" borderId="8" xfId="4" applyFont="1" applyFill="1" applyBorder="1" applyAlignment="1">
      <alignment horizontal="left" vertical="center"/>
    </xf>
    <xf numFmtId="182" fontId="14" fillId="0" borderId="8" xfId="6" applyNumberFormat="1" applyFont="1" applyFill="1" applyBorder="1" applyAlignment="1">
      <alignment vertical="center"/>
    </xf>
    <xf numFmtId="49" fontId="14" fillId="0" borderId="0" xfId="0" applyNumberFormat="1" applyFont="1" applyFill="1" applyAlignment="1">
      <alignment horizontal="center" vertical="center" wrapText="1"/>
    </xf>
    <xf numFmtId="3" fontId="14" fillId="0" borderId="0" xfId="4" applyNumberFormat="1" applyFont="1" applyFill="1" applyBorder="1" applyAlignment="1">
      <alignment horizontal="center" vertical="center"/>
    </xf>
    <xf numFmtId="49" fontId="13" fillId="0" borderId="32" xfId="4" applyNumberFormat="1" applyFont="1" applyFill="1" applyBorder="1" applyAlignment="1">
      <alignment horizontal="center" vertical="center" wrapText="1"/>
    </xf>
    <xf numFmtId="182" fontId="13" fillId="0" borderId="0" xfId="4" applyNumberFormat="1" applyFont="1" applyFill="1" applyBorder="1" applyAlignment="1">
      <alignment horizontal="center" vertical="center"/>
    </xf>
    <xf numFmtId="49" fontId="13" fillId="0" borderId="7" xfId="4" applyNumberFormat="1" applyFont="1" applyFill="1" applyBorder="1" applyAlignment="1">
      <alignment horizontal="center" vertical="center" wrapText="1"/>
    </xf>
    <xf numFmtId="49" fontId="13" fillId="0" borderId="7" xfId="6" applyNumberFormat="1" applyFont="1" applyFill="1" applyBorder="1" applyAlignment="1">
      <alignment horizontal="center" vertical="center" wrapText="1"/>
    </xf>
    <xf numFmtId="182" fontId="13" fillId="0" borderId="0" xfId="6" applyNumberFormat="1" applyFont="1" applyFill="1" applyBorder="1" applyAlignment="1">
      <alignment vertical="center"/>
    </xf>
    <xf numFmtId="49" fontId="14" fillId="0" borderId="7" xfId="6" applyNumberFormat="1" applyFont="1" applyFill="1" applyBorder="1" applyAlignment="1">
      <alignment horizontal="center" vertical="center" wrapText="1"/>
    </xf>
    <xf numFmtId="182" fontId="14" fillId="0" borderId="0" xfId="6" applyNumberFormat="1" applyFont="1" applyFill="1" applyBorder="1" applyAlignment="1">
      <alignment vertical="center"/>
    </xf>
    <xf numFmtId="49" fontId="14" fillId="0" borderId="7" xfId="4" applyNumberFormat="1" applyFont="1" applyFill="1" applyBorder="1" applyAlignment="1">
      <alignment horizontal="center" vertical="center" wrapText="1"/>
    </xf>
    <xf numFmtId="49" fontId="13" fillId="0" borderId="7" xfId="6" quotePrefix="1" applyNumberFormat="1" applyFont="1" applyFill="1" applyBorder="1" applyAlignment="1">
      <alignment horizontal="center" vertical="center" wrapText="1"/>
    </xf>
    <xf numFmtId="49" fontId="14" fillId="0" borderId="8" xfId="4" applyNumberFormat="1" applyFont="1" applyFill="1" applyBorder="1" applyAlignment="1">
      <alignment horizontal="center" vertical="center"/>
    </xf>
    <xf numFmtId="168" fontId="14" fillId="0" borderId="8" xfId="6" applyNumberFormat="1" applyFont="1" applyFill="1" applyBorder="1" applyAlignment="1">
      <alignment horizontal="right" vertical="center"/>
    </xf>
    <xf numFmtId="168" fontId="14" fillId="0" borderId="0" xfId="6" applyNumberFormat="1" applyFont="1" applyFill="1" applyBorder="1" applyAlignment="1">
      <alignment horizontal="right" vertical="center"/>
    </xf>
    <xf numFmtId="3" fontId="226" fillId="0" borderId="0" xfId="0" applyNumberFormat="1" applyFont="1" applyAlignment="1">
      <alignment vertical="center"/>
    </xf>
    <xf numFmtId="3" fontId="235" fillId="0" borderId="0" xfId="0" applyNumberFormat="1" applyFont="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center"/>
    </xf>
    <xf numFmtId="0" fontId="7" fillId="0" borderId="5" xfId="0" applyFont="1" applyFill="1" applyBorder="1" applyAlignment="1">
      <alignment horizontal="center" vertical="center" wrapText="1"/>
    </xf>
    <xf numFmtId="179" fontId="13" fillId="0" borderId="5" xfId="2" applyNumberFormat="1" applyFont="1" applyFill="1" applyBorder="1" applyAlignment="1">
      <alignment horizontal="center" vertical="center" wrapText="1"/>
    </xf>
    <xf numFmtId="0" fontId="0" fillId="0" borderId="0" xfId="0" applyFill="1" applyAlignment="1">
      <alignment horizontal="right" vertical="center"/>
    </xf>
    <xf numFmtId="0" fontId="10" fillId="0" borderId="0" xfId="0" applyFont="1" applyFill="1"/>
    <xf numFmtId="0" fontId="6"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horizontal="right" vertical="center"/>
    </xf>
    <xf numFmtId="0" fontId="225" fillId="0" borderId="0" xfId="0" applyFont="1" applyFill="1"/>
    <xf numFmtId="183" fontId="7" fillId="0" borderId="6" xfId="1" applyNumberFormat="1" applyFont="1" applyFill="1" applyBorder="1" applyAlignment="1">
      <alignment horizontal="right" vertical="center" wrapText="1"/>
    </xf>
    <xf numFmtId="183" fontId="7" fillId="0" borderId="3" xfId="1" applyNumberFormat="1" applyFont="1" applyFill="1" applyBorder="1" applyAlignment="1">
      <alignment horizontal="right" vertical="center" wrapText="1"/>
    </xf>
    <xf numFmtId="0" fontId="12" fillId="0" borderId="0" xfId="0" applyFont="1" applyFill="1"/>
    <xf numFmtId="183" fontId="8" fillId="0" borderId="3" xfId="1" applyNumberFormat="1" applyFont="1" applyFill="1" applyBorder="1" applyAlignment="1">
      <alignment horizontal="right" vertical="center" wrapText="1"/>
    </xf>
    <xf numFmtId="0" fontId="0" fillId="0" borderId="0" xfId="0" applyFont="1" applyFill="1"/>
    <xf numFmtId="0" fontId="9" fillId="0" borderId="3" xfId="0" applyFont="1" applyFill="1" applyBorder="1" applyAlignment="1">
      <alignment horizontal="center" vertical="center" wrapText="1"/>
    </xf>
    <xf numFmtId="183" fontId="9" fillId="0" borderId="3" xfId="1"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183" fontId="8" fillId="0" borderId="10" xfId="1" applyNumberFormat="1" applyFont="1" applyFill="1" applyBorder="1" applyAlignment="1">
      <alignment horizontal="right" vertical="center" wrapText="1"/>
    </xf>
    <xf numFmtId="0" fontId="219" fillId="0" borderId="17" xfId="0" applyFont="1" applyFill="1" applyBorder="1" applyAlignment="1">
      <alignment horizontal="center" vertical="center" wrapText="1"/>
    </xf>
    <xf numFmtId="0" fontId="219" fillId="0" borderId="17" xfId="0" applyFont="1" applyFill="1" applyBorder="1" applyAlignment="1">
      <alignment vertical="center" wrapText="1"/>
    </xf>
    <xf numFmtId="183" fontId="219" fillId="0" borderId="17" xfId="1" applyNumberFormat="1" applyFont="1" applyFill="1" applyBorder="1" applyAlignment="1">
      <alignment horizontal="right" vertical="center" wrapText="1"/>
    </xf>
    <xf numFmtId="0" fontId="220" fillId="0" borderId="0" xfId="0" applyFont="1" applyFill="1"/>
    <xf numFmtId="3" fontId="7" fillId="0" borderId="6" xfId="0" applyNumberFormat="1" applyFont="1" applyFill="1" applyBorder="1" applyAlignment="1">
      <alignment horizontal="right" vertical="center" wrapText="1"/>
    </xf>
    <xf numFmtId="0" fontId="7" fillId="0" borderId="0" xfId="0" applyFont="1" applyFill="1" applyAlignment="1">
      <alignment horizontal="right" vertical="center"/>
    </xf>
    <xf numFmtId="0" fontId="8" fillId="0" borderId="0" xfId="0" applyFont="1" applyFill="1" applyAlignment="1">
      <alignment horizontal="center" vertical="center"/>
    </xf>
    <xf numFmtId="0" fontId="7" fillId="0" borderId="0" xfId="0" applyFont="1" applyFill="1" applyAlignment="1">
      <alignment vertical="center" wrapText="1"/>
    </xf>
    <xf numFmtId="0" fontId="8" fillId="0" borderId="23"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0" xfId="0" applyFont="1" applyFill="1" applyBorder="1" applyAlignment="1">
      <alignment vertical="center" wrapText="1"/>
    </xf>
    <xf numFmtId="179" fontId="21" fillId="0" borderId="19" xfId="2" applyNumberFormat="1" applyFont="1" applyFill="1" applyBorder="1" applyAlignment="1">
      <alignment horizontal="center" vertical="center" wrapText="1"/>
    </xf>
    <xf numFmtId="0" fontId="19" fillId="0" borderId="5" xfId="7" quotePrefix="1" applyFont="1" applyFill="1" applyBorder="1" applyAlignment="1">
      <alignment horizontal="center" vertical="center"/>
    </xf>
    <xf numFmtId="0" fontId="236" fillId="0" borderId="0" xfId="0" applyFont="1" applyFill="1"/>
    <xf numFmtId="0" fontId="8" fillId="0" borderId="0" xfId="0" applyFont="1" applyFill="1" applyAlignment="1">
      <alignment vertical="center"/>
    </xf>
    <xf numFmtId="3" fontId="7" fillId="0" borderId="1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3" fontId="7" fillId="0" borderId="2" xfId="0" applyNumberFormat="1" applyFont="1" applyFill="1" applyBorder="1" applyAlignment="1">
      <alignment horizontal="right" vertical="center" wrapText="1"/>
    </xf>
    <xf numFmtId="3" fontId="8" fillId="0" borderId="4" xfId="0" applyNumberFormat="1" applyFont="1" applyFill="1" applyBorder="1" applyAlignment="1">
      <alignment vertical="center" wrapText="1"/>
    </xf>
    <xf numFmtId="3" fontId="8" fillId="0" borderId="10" xfId="0" applyNumberFormat="1" applyFont="1" applyFill="1" applyBorder="1" applyAlignment="1">
      <alignment vertical="center" wrapText="1"/>
    </xf>
    <xf numFmtId="0" fontId="8" fillId="0" borderId="5" xfId="0" applyFont="1" applyFill="1" applyBorder="1" applyAlignment="1">
      <alignment horizontal="center" vertical="center" wrapText="1"/>
    </xf>
    <xf numFmtId="0" fontId="27" fillId="0" borderId="0" xfId="0" applyFont="1" applyFill="1" applyBorder="1"/>
    <xf numFmtId="3" fontId="36" fillId="0" borderId="0" xfId="8" applyNumberFormat="1" applyFont="1" applyFill="1" applyBorder="1" applyAlignment="1">
      <alignment horizontal="left" vertical="center" wrapText="1"/>
    </xf>
    <xf numFmtId="0" fontId="14" fillId="0" borderId="5" xfId="4" applyFont="1" applyFill="1" applyBorder="1" applyAlignment="1">
      <alignment horizontal="center" vertical="center"/>
    </xf>
    <xf numFmtId="0" fontId="14" fillId="0" borderId="5" xfId="4" applyFont="1" applyFill="1" applyBorder="1" applyAlignment="1">
      <alignment horizontal="center" vertical="center" wrapText="1"/>
    </xf>
    <xf numFmtId="49" fontId="14" fillId="0" borderId="5" xfId="4" applyNumberFormat="1" applyFont="1" applyFill="1" applyBorder="1" applyAlignment="1">
      <alignment horizontal="center" vertical="center"/>
    </xf>
    <xf numFmtId="49" fontId="14" fillId="0" borderId="5" xfId="4" applyNumberFormat="1" applyFont="1" applyFill="1" applyBorder="1" applyAlignment="1">
      <alignment horizontal="center" vertical="center" wrapText="1"/>
    </xf>
    <xf numFmtId="49" fontId="238" fillId="0" borderId="7" xfId="6" applyNumberFormat="1" applyFont="1" applyFill="1" applyBorder="1" applyAlignment="1">
      <alignment horizontal="center" vertical="center" wrapText="1"/>
    </xf>
    <xf numFmtId="182" fontId="13" fillId="71" borderId="32" xfId="4" applyNumberFormat="1" applyFont="1" applyFill="1" applyBorder="1" applyAlignment="1">
      <alignment horizontal="center" vertical="center"/>
    </xf>
    <xf numFmtId="182" fontId="13" fillId="71" borderId="7" xfId="4" applyNumberFormat="1" applyFont="1" applyFill="1" applyBorder="1" applyAlignment="1">
      <alignment horizontal="center" vertical="center"/>
    </xf>
    <xf numFmtId="182" fontId="13" fillId="71" borderId="7" xfId="6" applyNumberFormat="1" applyFont="1" applyFill="1" applyBorder="1" applyAlignment="1">
      <alignment vertical="center"/>
    </xf>
    <xf numFmtId="182" fontId="14" fillId="71" borderId="7" xfId="6" applyNumberFormat="1" applyFont="1" applyFill="1" applyBorder="1" applyAlignment="1">
      <alignment vertical="center"/>
    </xf>
    <xf numFmtId="0" fontId="14" fillId="0" borderId="0" xfId="0" applyFont="1" applyAlignment="1">
      <alignment vertical="center"/>
    </xf>
    <xf numFmtId="49" fontId="14" fillId="0" borderId="0" xfId="0" applyNumberFormat="1" applyFont="1" applyAlignment="1">
      <alignment vertical="center"/>
    </xf>
    <xf numFmtId="0" fontId="14" fillId="0" borderId="0" xfId="0" applyFont="1" applyAlignment="1">
      <alignment vertical="center" wrapText="1"/>
    </xf>
    <xf numFmtId="0" fontId="14" fillId="0" borderId="0" xfId="0" applyFont="1" applyAlignment="1">
      <alignment horizontal="right" vertical="center"/>
    </xf>
    <xf numFmtId="182" fontId="14" fillId="0" borderId="0" xfId="0" applyNumberFormat="1" applyFont="1" applyAlignment="1">
      <alignment vertical="center"/>
    </xf>
    <xf numFmtId="3" fontId="14" fillId="0" borderId="5" xfId="4" applyNumberFormat="1" applyFont="1" applyBorder="1" applyAlignment="1">
      <alignment horizontal="center" vertical="center"/>
    </xf>
    <xf numFmtId="49" fontId="13" fillId="0" borderId="32" xfId="4" applyNumberFormat="1" applyFont="1" applyBorder="1" applyAlignment="1">
      <alignment horizontal="center" vertical="center"/>
    </xf>
    <xf numFmtId="0" fontId="13" fillId="0" borderId="32" xfId="4" applyFont="1" applyBorder="1" applyAlignment="1">
      <alignment horizontal="center" vertical="center" wrapText="1"/>
    </xf>
    <xf numFmtId="182" fontId="13" fillId="0" borderId="32" xfId="4" applyNumberFormat="1" applyFont="1" applyBorder="1" applyAlignment="1">
      <alignment horizontal="center" vertical="center"/>
    </xf>
    <xf numFmtId="49" fontId="13" fillId="0" borderId="7" xfId="4" applyNumberFormat="1" applyFont="1" applyBorder="1" applyAlignment="1">
      <alignment horizontal="center" vertical="center"/>
    </xf>
    <xf numFmtId="0" fontId="13" fillId="0" borderId="7" xfId="4" applyFont="1" applyBorder="1" applyAlignment="1">
      <alignment horizontal="left" vertical="center" wrapText="1"/>
    </xf>
    <xf numFmtId="182" fontId="13" fillId="0" borderId="7" xfId="4" applyNumberFormat="1" applyFont="1" applyBorder="1" applyAlignment="1">
      <alignment horizontal="center" vertical="center"/>
    </xf>
    <xf numFmtId="0" fontId="14" fillId="0" borderId="7" xfId="4" applyFont="1" applyBorder="1" applyAlignment="1">
      <alignment vertical="center" wrapText="1"/>
    </xf>
    <xf numFmtId="0" fontId="13" fillId="0" borderId="7" xfId="4" applyFont="1" applyBorder="1" applyAlignment="1">
      <alignment vertical="center" wrapText="1"/>
    </xf>
    <xf numFmtId="0" fontId="13" fillId="0" borderId="0" xfId="0" applyFont="1" applyAlignment="1">
      <alignment vertical="center"/>
    </xf>
    <xf numFmtId="0" fontId="14" fillId="0" borderId="7" xfId="4" quotePrefix="1" applyFont="1" applyBorder="1" applyAlignment="1">
      <alignment vertical="center" wrapText="1"/>
    </xf>
    <xf numFmtId="49" fontId="13" fillId="0" borderId="7" xfId="0" applyNumberFormat="1" applyFont="1" applyBorder="1" applyAlignment="1">
      <alignment horizontal="center" vertical="center" wrapText="1"/>
    </xf>
    <xf numFmtId="0" fontId="13" fillId="0" borderId="7" xfId="0" applyFont="1" applyBorder="1" applyAlignment="1">
      <alignment vertical="center" wrapText="1"/>
    </xf>
    <xf numFmtId="49" fontId="14" fillId="0" borderId="7" xfId="0" applyNumberFormat="1" applyFont="1" applyBorder="1" applyAlignment="1">
      <alignment horizontal="center" vertical="center" wrapText="1"/>
    </xf>
    <xf numFmtId="0" fontId="14" fillId="0" borderId="7" xfId="0" applyFont="1" applyBorder="1" applyAlignment="1">
      <alignment vertical="center" wrapText="1"/>
    </xf>
    <xf numFmtId="0" fontId="14" fillId="0" borderId="8" xfId="4" applyFont="1" applyBorder="1" applyAlignment="1">
      <alignment horizontal="left" vertical="center"/>
    </xf>
    <xf numFmtId="0" fontId="27" fillId="0" borderId="0" xfId="0" applyFont="1"/>
    <xf numFmtId="0" fontId="7" fillId="0" borderId="0" xfId="0" applyFont="1" applyAlignment="1">
      <alignment horizontal="right" vertical="center"/>
    </xf>
    <xf numFmtId="49" fontId="14" fillId="0" borderId="0" xfId="0" applyNumberFormat="1" applyFont="1" applyAlignment="1">
      <alignment horizontal="center" vertical="center" wrapText="1"/>
    </xf>
    <xf numFmtId="3" fontId="14" fillId="0" borderId="0" xfId="4" applyNumberFormat="1" applyFont="1" applyAlignment="1">
      <alignment horizontal="center" vertical="center"/>
    </xf>
    <xf numFmtId="49" fontId="13" fillId="0" borderId="32" xfId="4" applyNumberFormat="1" applyFont="1" applyBorder="1" applyAlignment="1">
      <alignment horizontal="center" vertical="center" wrapText="1"/>
    </xf>
    <xf numFmtId="182" fontId="13" fillId="0" borderId="0" xfId="4" applyNumberFormat="1" applyFont="1" applyAlignment="1">
      <alignment horizontal="center" vertical="center"/>
    </xf>
    <xf numFmtId="49" fontId="13" fillId="0" borderId="7" xfId="4" applyNumberFormat="1" applyFont="1" applyBorder="1" applyAlignment="1">
      <alignment horizontal="center" vertical="center" wrapText="1"/>
    </xf>
    <xf numFmtId="49" fontId="14" fillId="0" borderId="7" xfId="4" applyNumberFormat="1" applyFont="1" applyBorder="1" applyAlignment="1">
      <alignment horizontal="center" vertical="center" wrapText="1"/>
    </xf>
    <xf numFmtId="49" fontId="14" fillId="0" borderId="8" xfId="4" applyNumberFormat="1" applyFont="1" applyBorder="1" applyAlignment="1">
      <alignment horizontal="center" vertical="center"/>
    </xf>
    <xf numFmtId="0" fontId="7" fillId="0" borderId="5" xfId="0" applyFont="1" applyFill="1" applyBorder="1" applyAlignment="1">
      <alignment horizontal="center" vertical="center" wrapText="1"/>
    </xf>
    <xf numFmtId="49" fontId="14" fillId="71" borderId="7" xfId="4" applyNumberFormat="1" applyFont="1" applyFill="1" applyBorder="1" applyAlignment="1">
      <alignment horizontal="center" vertical="center" wrapText="1"/>
    </xf>
    <xf numFmtId="0" fontId="228" fillId="0" borderId="11" xfId="0" applyFont="1" applyFill="1" applyBorder="1" applyAlignment="1">
      <alignment horizontal="center" vertical="center" wrapText="1"/>
    </xf>
    <xf numFmtId="0" fontId="14" fillId="0" borderId="5" xfId="4" applyFont="1" applyBorder="1" applyAlignment="1">
      <alignment horizontal="center" vertical="center"/>
    </xf>
    <xf numFmtId="0" fontId="14" fillId="0" borderId="5" xfId="4" applyFont="1" applyBorder="1" applyAlignment="1">
      <alignment horizontal="center" vertical="center" wrapText="1"/>
    </xf>
    <xf numFmtId="49" fontId="14" fillId="0" borderId="5" xfId="4" applyNumberFormat="1" applyFont="1" applyBorder="1" applyAlignment="1">
      <alignment horizontal="center" vertical="center"/>
    </xf>
    <xf numFmtId="49" fontId="14" fillId="0" borderId="5" xfId="4" applyNumberFormat="1" applyFont="1" applyBorder="1" applyAlignment="1">
      <alignment horizontal="center" vertical="center" wrapText="1"/>
    </xf>
    <xf numFmtId="179" fontId="13" fillId="2" borderId="7" xfId="2" applyNumberFormat="1" applyFont="1" applyFill="1" applyBorder="1" applyAlignment="1">
      <alignment vertical="center" wrapText="1"/>
    </xf>
    <xf numFmtId="0" fontId="8" fillId="0" borderId="19" xfId="0" applyFont="1" applyFill="1" applyBorder="1" applyAlignment="1">
      <alignment horizontal="center" vertical="center" wrapText="1"/>
    </xf>
    <xf numFmtId="0" fontId="8" fillId="0" borderId="19" xfId="0" applyFont="1" applyFill="1" applyBorder="1" applyAlignment="1">
      <alignment vertical="center" wrapText="1"/>
    </xf>
    <xf numFmtId="3" fontId="8" fillId="0" borderId="19" xfId="0" applyNumberFormat="1" applyFont="1" applyFill="1" applyBorder="1" applyAlignment="1">
      <alignment horizontal="right" vertical="center" wrapText="1"/>
    </xf>
    <xf numFmtId="3" fontId="7" fillId="0" borderId="5" xfId="0" applyNumberFormat="1" applyFont="1" applyFill="1" applyBorder="1" applyAlignment="1">
      <alignment horizontal="right" vertical="center" wrapText="1"/>
    </xf>
    <xf numFmtId="0" fontId="222" fillId="0" borderId="0" xfId="0" applyFont="1" applyFill="1"/>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3" fontId="239" fillId="0" borderId="7" xfId="2" quotePrefix="1" applyNumberFormat="1" applyFont="1" applyBorder="1" applyAlignment="1">
      <alignment horizontal="center" vertical="center" wrapText="1"/>
    </xf>
    <xf numFmtId="179" fontId="239" fillId="0" borderId="7" xfId="2" applyNumberFormat="1" applyFont="1" applyBorder="1" applyAlignment="1">
      <alignment horizontal="left" vertical="center" wrapText="1"/>
    </xf>
    <xf numFmtId="3" fontId="240" fillId="0" borderId="7" xfId="2" quotePrefix="1" applyNumberFormat="1" applyFont="1" applyBorder="1" applyAlignment="1">
      <alignment horizontal="center" vertical="center" wrapText="1"/>
    </xf>
    <xf numFmtId="179" fontId="239" fillId="0" borderId="7" xfId="2" applyNumberFormat="1" applyFont="1" applyBorder="1" applyAlignment="1">
      <alignment vertical="center" wrapText="1"/>
    </xf>
    <xf numFmtId="179" fontId="240" fillId="0" borderId="7" xfId="2" applyNumberFormat="1" applyFont="1" applyBorder="1" applyAlignment="1">
      <alignment vertical="center" wrapText="1"/>
    </xf>
    <xf numFmtId="180" fontId="239" fillId="0" borderId="7" xfId="3" applyNumberFormat="1" applyFont="1" applyBorder="1" applyAlignment="1">
      <alignment vertical="center" wrapText="1"/>
    </xf>
    <xf numFmtId="180" fontId="240" fillId="0" borderId="7" xfId="3" applyNumberFormat="1" applyFont="1" applyBorder="1" applyAlignment="1">
      <alignment vertical="center" wrapText="1"/>
    </xf>
    <xf numFmtId="179" fontId="240" fillId="0" borderId="7" xfId="2" quotePrefix="1" applyNumberFormat="1" applyFont="1" applyBorder="1" applyAlignment="1">
      <alignment vertical="center" wrapText="1"/>
    </xf>
    <xf numFmtId="181" fontId="239" fillId="0" borderId="7" xfId="2" applyNumberFormat="1" applyFont="1" applyBorder="1" applyAlignment="1">
      <alignment vertical="center" wrapText="1"/>
    </xf>
    <xf numFmtId="181" fontId="240" fillId="0" borderId="7" xfId="2" applyNumberFormat="1" applyFont="1" applyBorder="1" applyAlignment="1">
      <alignment vertical="center" wrapText="1"/>
    </xf>
    <xf numFmtId="0" fontId="239" fillId="0" borderId="7" xfId="4" applyFont="1" applyBorder="1" applyAlignment="1">
      <alignment vertical="center" wrapText="1"/>
    </xf>
    <xf numFmtId="0" fontId="240" fillId="0" borderId="7" xfId="4" applyFont="1" applyBorder="1" applyAlignment="1">
      <alignment vertical="center" wrapText="1"/>
    </xf>
    <xf numFmtId="0" fontId="239" fillId="0" borderId="7" xfId="4" applyFont="1" applyBorder="1" applyAlignment="1">
      <alignment horizontal="left" vertical="center" wrapText="1"/>
    </xf>
    <xf numFmtId="0" fontId="240" fillId="0" borderId="7" xfId="4" applyFont="1" applyBorder="1" applyAlignment="1">
      <alignment horizontal="left" vertical="center" wrapText="1"/>
    </xf>
    <xf numFmtId="168" fontId="240" fillId="0" borderId="7" xfId="2" applyNumberFormat="1" applyFont="1" applyFill="1" applyBorder="1" applyAlignment="1" applyProtection="1">
      <alignment horizontal="center" vertical="center" wrapText="1"/>
    </xf>
    <xf numFmtId="0" fontId="241" fillId="0" borderId="0" xfId="0" applyFont="1" applyFill="1" applyBorder="1" applyAlignment="1">
      <alignment vertical="center" wrapText="1"/>
    </xf>
    <xf numFmtId="0" fontId="242" fillId="0" borderId="0" xfId="0" applyFont="1" applyFill="1"/>
    <xf numFmtId="168" fontId="239" fillId="0" borderId="7" xfId="2" applyNumberFormat="1" applyFont="1" applyFill="1" applyBorder="1" applyAlignment="1" applyProtection="1">
      <alignment horizontal="center" vertical="center" wrapText="1"/>
    </xf>
    <xf numFmtId="0" fontId="243" fillId="0" borderId="0" xfId="0" applyFont="1" applyFill="1" applyBorder="1" applyAlignment="1">
      <alignment vertical="center" wrapText="1"/>
    </xf>
    <xf numFmtId="0" fontId="244" fillId="0" borderId="0" xfId="0" applyFont="1" applyFill="1"/>
    <xf numFmtId="168" fontId="239" fillId="0" borderId="7" xfId="2" applyNumberFormat="1" applyFont="1" applyFill="1" applyBorder="1" applyAlignment="1" applyProtection="1">
      <alignment vertical="center" wrapText="1"/>
    </xf>
    <xf numFmtId="179" fontId="240" fillId="0" borderId="7" xfId="2" applyNumberFormat="1" applyFont="1" applyBorder="1" applyAlignment="1">
      <alignment horizontal="center" vertical="center" wrapText="1"/>
    </xf>
    <xf numFmtId="0" fontId="243" fillId="0" borderId="0" xfId="0" applyFont="1" applyFill="1"/>
    <xf numFmtId="0" fontId="36" fillId="2" borderId="0" xfId="0" applyFont="1" applyFill="1"/>
    <xf numFmtId="0" fontId="36" fillId="2" borderId="18" xfId="0" applyFont="1" applyFill="1" applyBorder="1" applyAlignment="1">
      <alignment horizontal="center" vertical="center"/>
    </xf>
    <xf numFmtId="0" fontId="221" fillId="2" borderId="78" xfId="0" applyFont="1" applyFill="1" applyBorder="1" applyAlignment="1">
      <alignment horizontal="center" vertical="center" wrapText="1"/>
    </xf>
    <xf numFmtId="3" fontId="221" fillId="2" borderId="78" xfId="0" applyNumberFormat="1" applyFont="1" applyFill="1" applyBorder="1" applyAlignment="1">
      <alignment horizontal="center" vertical="center" wrapText="1"/>
    </xf>
    <xf numFmtId="0" fontId="36" fillId="2" borderId="78" xfId="0" applyFont="1" applyFill="1" applyBorder="1" applyAlignment="1">
      <alignment vertical="center"/>
    </xf>
    <xf numFmtId="165" fontId="36" fillId="2" borderId="0" xfId="1" applyFont="1" applyFill="1"/>
    <xf numFmtId="3" fontId="36" fillId="2" borderId="0" xfId="0" applyNumberFormat="1" applyFont="1" applyFill="1"/>
    <xf numFmtId="0" fontId="221" fillId="2" borderId="79" xfId="8" quotePrefix="1" applyFont="1" applyFill="1" applyBorder="1" applyAlignment="1">
      <alignment horizontal="center" vertical="center"/>
    </xf>
    <xf numFmtId="0" fontId="221" fillId="2" borderId="79" xfId="8" applyFont="1" applyFill="1" applyBorder="1" applyAlignment="1">
      <alignment horizontal="left" vertical="center" wrapText="1"/>
    </xf>
    <xf numFmtId="0" fontId="221" fillId="2" borderId="79" xfId="0" applyFont="1" applyFill="1" applyBorder="1" applyAlignment="1">
      <alignment horizontal="center" vertical="center" wrapText="1"/>
    </xf>
    <xf numFmtId="3" fontId="221" fillId="2" borderId="79" xfId="0" applyNumberFormat="1" applyFont="1" applyFill="1" applyBorder="1" applyAlignment="1">
      <alignment horizontal="center" vertical="center" wrapText="1"/>
    </xf>
    <xf numFmtId="0" fontId="36" fillId="2" borderId="79" xfId="0" applyFont="1" applyFill="1" applyBorder="1" applyAlignment="1">
      <alignment vertical="center"/>
    </xf>
    <xf numFmtId="0" fontId="221" fillId="2" borderId="79" xfId="0" applyFont="1" applyFill="1" applyBorder="1" applyAlignment="1">
      <alignment vertical="center"/>
    </xf>
    <xf numFmtId="4" fontId="36" fillId="2" borderId="0" xfId="0" applyNumberFormat="1" applyFont="1" applyFill="1" applyAlignment="1">
      <alignment vertical="center"/>
    </xf>
    <xf numFmtId="0" fontId="36" fillId="2" borderId="79" xfId="0" applyFont="1" applyFill="1" applyBorder="1" applyAlignment="1">
      <alignment horizontal="center" vertical="center" wrapText="1"/>
    </xf>
    <xf numFmtId="0" fontId="234" fillId="2" borderId="79" xfId="0" applyFont="1" applyFill="1" applyBorder="1" applyAlignment="1">
      <alignment horizontal="center" vertical="center" wrapText="1"/>
    </xf>
    <xf numFmtId="0" fontId="234" fillId="2" borderId="79" xfId="0" applyFont="1" applyFill="1" applyBorder="1" applyAlignment="1">
      <alignment horizontal="left" vertical="center" wrapText="1"/>
    </xf>
    <xf numFmtId="0" fontId="234" fillId="2" borderId="79" xfId="0" applyFont="1" applyFill="1" applyBorder="1" applyAlignment="1">
      <alignment vertical="center"/>
    </xf>
    <xf numFmtId="0" fontId="36" fillId="2" borderId="79" xfId="0" quotePrefix="1" applyFont="1" applyFill="1" applyBorder="1" applyAlignment="1">
      <alignment horizontal="center" vertical="center" wrapText="1"/>
    </xf>
    <xf numFmtId="0" fontId="36" fillId="2" borderId="79" xfId="0" applyFont="1" applyFill="1" applyBorder="1" applyAlignment="1">
      <alignment vertical="center" wrapText="1"/>
    </xf>
    <xf numFmtId="3" fontId="36" fillId="2" borderId="79" xfId="0" applyNumberFormat="1" applyFont="1" applyFill="1" applyBorder="1" applyAlignment="1">
      <alignment horizontal="center" vertical="center"/>
    </xf>
    <xf numFmtId="3" fontId="36" fillId="2" borderId="79" xfId="0" applyNumberFormat="1" applyFont="1" applyFill="1" applyBorder="1" applyAlignment="1">
      <alignment horizontal="center" vertical="center" wrapText="1"/>
    </xf>
    <xf numFmtId="4" fontId="234" fillId="2" borderId="79" xfId="0" applyNumberFormat="1" applyFont="1" applyFill="1" applyBorder="1" applyAlignment="1">
      <alignment horizontal="center" vertical="center" wrapText="1"/>
    </xf>
    <xf numFmtId="0" fontId="221" fillId="2" borderId="79" xfId="0" applyFont="1" applyFill="1" applyBorder="1" applyAlignment="1">
      <alignment horizontal="left" vertical="center" wrapText="1"/>
    </xf>
    <xf numFmtId="0" fontId="221" fillId="2" borderId="0" xfId="0" applyFont="1" applyFill="1"/>
    <xf numFmtId="49" fontId="221" fillId="2" borderId="79" xfId="0" applyNumberFormat="1" applyFont="1" applyFill="1" applyBorder="1" applyAlignment="1">
      <alignment horizontal="center" vertical="center" wrapText="1"/>
    </xf>
    <xf numFmtId="3" fontId="221" fillId="2" borderId="79" xfId="11" applyNumberFormat="1" applyFont="1" applyFill="1" applyBorder="1" applyAlignment="1">
      <alignment horizontal="center" vertical="center" wrapText="1"/>
    </xf>
    <xf numFmtId="0" fontId="221" fillId="2" borderId="79" xfId="0" applyFont="1" applyFill="1" applyBorder="1" applyAlignment="1">
      <alignment vertical="center" wrapText="1"/>
    </xf>
    <xf numFmtId="0" fontId="36" fillId="2" borderId="79" xfId="2269" applyFont="1" applyFill="1" applyBorder="1" applyAlignment="1">
      <alignment horizontal="center" vertical="center"/>
    </xf>
    <xf numFmtId="0" fontId="221" fillId="2" borderId="79" xfId="2269" applyFont="1" applyFill="1" applyBorder="1" applyAlignment="1">
      <alignment horizontal="center" vertical="center"/>
    </xf>
    <xf numFmtId="0" fontId="36" fillId="2" borderId="79" xfId="0" quotePrefix="1" applyFont="1" applyFill="1" applyBorder="1" applyAlignment="1">
      <alignment horizontal="center" vertical="center"/>
    </xf>
    <xf numFmtId="4" fontId="221" fillId="2" borderId="79" xfId="0" applyNumberFormat="1" applyFont="1" applyFill="1" applyBorder="1" applyAlignment="1">
      <alignment vertical="center"/>
    </xf>
    <xf numFmtId="0" fontId="221" fillId="2" borderId="79" xfId="9" applyFont="1" applyFill="1" applyBorder="1" applyAlignment="1">
      <alignment horizontal="left" vertical="center" wrapText="1"/>
    </xf>
    <xf numFmtId="0" fontId="36" fillId="2" borderId="79" xfId="9" applyFont="1" applyFill="1" applyBorder="1" applyAlignment="1">
      <alignment vertical="center" wrapText="1"/>
    </xf>
    <xf numFmtId="0" fontId="221" fillId="2" borderId="79" xfId="9" applyFont="1" applyFill="1" applyBorder="1" applyAlignment="1">
      <alignment horizontal="left" vertical="center"/>
    </xf>
    <xf numFmtId="3" fontId="36" fillId="2" borderId="79" xfId="17" applyNumberFormat="1" applyFont="1" applyFill="1" applyBorder="1" applyAlignment="1">
      <alignment vertical="center" wrapText="1"/>
    </xf>
    <xf numFmtId="0" fontId="36" fillId="2" borderId="79" xfId="9" applyFont="1" applyFill="1" applyBorder="1" applyAlignment="1">
      <alignment horizontal="center" vertical="center"/>
    </xf>
    <xf numFmtId="3" fontId="36" fillId="2" borderId="79" xfId="0" applyNumberFormat="1" applyFont="1" applyFill="1" applyBorder="1" applyAlignment="1">
      <alignment horizontal="right" vertical="center" wrapText="1"/>
    </xf>
    <xf numFmtId="0" fontId="36" fillId="2" borderId="79" xfId="8" applyFont="1" applyFill="1" applyBorder="1" applyAlignment="1">
      <alignment horizontal="left" vertical="center" wrapText="1"/>
    </xf>
    <xf numFmtId="3" fontId="36" fillId="2" borderId="79" xfId="0" applyNumberFormat="1" applyFont="1" applyFill="1" applyBorder="1" applyAlignment="1">
      <alignment vertical="center"/>
    </xf>
    <xf numFmtId="4" fontId="36" fillId="2" borderId="0" xfId="0" applyNumberFormat="1" applyFont="1" applyFill="1"/>
    <xf numFmtId="3" fontId="36" fillId="2" borderId="79" xfId="10" quotePrefix="1" applyNumberFormat="1" applyFont="1" applyFill="1" applyBorder="1" applyAlignment="1">
      <alignment horizontal="center" vertical="center" wrapText="1"/>
    </xf>
    <xf numFmtId="0" fontId="36" fillId="2" borderId="79" xfId="9" applyFont="1" applyFill="1" applyBorder="1" applyAlignment="1">
      <alignment horizontal="center" vertical="center" wrapText="1"/>
    </xf>
    <xf numFmtId="0" fontId="36" fillId="2" borderId="79" xfId="9" applyFont="1" applyFill="1" applyBorder="1" applyAlignment="1">
      <alignment vertical="center"/>
    </xf>
    <xf numFmtId="1" fontId="36" fillId="2" borderId="79" xfId="10" applyNumberFormat="1" applyFont="1" applyFill="1" applyBorder="1" applyAlignment="1">
      <alignment horizontal="center" vertical="center" wrapText="1"/>
    </xf>
    <xf numFmtId="3" fontId="36" fillId="2" borderId="79" xfId="2270" applyNumberFormat="1" applyFont="1" applyFill="1" applyBorder="1" applyAlignment="1">
      <alignment horizontal="center" vertical="center"/>
    </xf>
    <xf numFmtId="3" fontId="36" fillId="2" borderId="79" xfId="0" applyNumberFormat="1" applyFont="1" applyFill="1" applyBorder="1" applyAlignment="1">
      <alignment vertical="center" wrapText="1"/>
    </xf>
    <xf numFmtId="0" fontId="221" fillId="2" borderId="79" xfId="9" applyFont="1" applyFill="1" applyBorder="1" applyAlignment="1">
      <alignment horizontal="center" vertical="center" wrapText="1"/>
    </xf>
    <xf numFmtId="0" fontId="221" fillId="2" borderId="79" xfId="0" quotePrefix="1" applyFont="1" applyFill="1" applyBorder="1" applyAlignment="1">
      <alignment horizontal="center" vertical="center" wrapText="1"/>
    </xf>
    <xf numFmtId="0" fontId="230" fillId="2" borderId="0" xfId="0" applyFont="1" applyFill="1"/>
    <xf numFmtId="0" fontId="230" fillId="2" borderId="0" xfId="0" applyFont="1" applyFill="1" applyAlignment="1">
      <alignment horizontal="center"/>
    </xf>
    <xf numFmtId="0" fontId="232" fillId="2" borderId="0" xfId="0" applyFont="1" applyFill="1"/>
    <xf numFmtId="0" fontId="232" fillId="2" borderId="0" xfId="0" applyFont="1" applyFill="1" applyAlignment="1">
      <alignment horizontal="center" vertical="center"/>
    </xf>
    <xf numFmtId="0" fontId="36" fillId="2" borderId="79" xfId="2277" applyFont="1" applyFill="1" applyBorder="1" applyAlignment="1">
      <alignment horizontal="center" vertical="center" wrapText="1"/>
    </xf>
    <xf numFmtId="0" fontId="36" fillId="2" borderId="79" xfId="1469" applyFont="1" applyFill="1" applyBorder="1" applyAlignment="1">
      <alignment horizontal="center" vertical="center" wrapText="1"/>
    </xf>
    <xf numFmtId="3" fontId="36" fillId="2" borderId="79" xfId="2277" applyNumberFormat="1" applyFont="1" applyFill="1" applyBorder="1" applyAlignment="1">
      <alignment horizontal="right" vertical="center" wrapText="1"/>
    </xf>
    <xf numFmtId="0" fontId="221" fillId="2" borderId="79" xfId="0" applyFont="1" applyFill="1" applyBorder="1"/>
    <xf numFmtId="0" fontId="221" fillId="2" borderId="79" xfId="0" applyFont="1" applyFill="1" applyBorder="1" applyAlignment="1">
      <alignment horizontal="center" vertical="center"/>
    </xf>
    <xf numFmtId="0" fontId="221" fillId="2" borderId="77" xfId="0" quotePrefix="1" applyFont="1" applyFill="1" applyBorder="1" applyAlignment="1">
      <alignment horizontal="center" vertical="center" wrapText="1"/>
    </xf>
    <xf numFmtId="0" fontId="36" fillId="2" borderId="0" xfId="0" applyFont="1" applyFill="1" applyAlignment="1">
      <alignment horizontal="center" vertical="center"/>
    </xf>
    <xf numFmtId="0" fontId="221" fillId="2" borderId="77" xfId="0" applyFont="1" applyFill="1" applyBorder="1" applyAlignment="1">
      <alignment vertical="center" wrapText="1"/>
    </xf>
    <xf numFmtId="0" fontId="221" fillId="2" borderId="77" xfId="0" applyFont="1" applyFill="1" applyBorder="1"/>
    <xf numFmtId="0" fontId="221" fillId="2" borderId="77" xfId="0" applyFont="1" applyFill="1" applyBorder="1" applyAlignment="1">
      <alignment horizontal="center" vertical="center"/>
    </xf>
    <xf numFmtId="3" fontId="221" fillId="2" borderId="77" xfId="0" applyNumberFormat="1" applyFont="1" applyFill="1" applyBorder="1" applyAlignment="1">
      <alignment horizontal="center" vertical="center"/>
    </xf>
    <xf numFmtId="300" fontId="221" fillId="2" borderId="77" xfId="1" applyNumberFormat="1" applyFont="1" applyFill="1" applyBorder="1" applyAlignment="1">
      <alignment horizontal="center" vertical="center"/>
    </xf>
    <xf numFmtId="49" fontId="221" fillId="2" borderId="77" xfId="0" quotePrefix="1" applyNumberFormat="1" applyFont="1" applyFill="1" applyBorder="1" applyAlignment="1">
      <alignment horizontal="center" vertical="center"/>
    </xf>
    <xf numFmtId="3" fontId="246" fillId="0" borderId="7" xfId="0" applyNumberFormat="1" applyFont="1" applyFill="1" applyBorder="1" applyAlignment="1">
      <alignment horizontal="right" vertical="center" wrapText="1"/>
    </xf>
    <xf numFmtId="3" fontId="247" fillId="0" borderId="7" xfId="0" applyNumberFormat="1" applyFont="1" applyFill="1" applyBorder="1" applyAlignment="1">
      <alignment horizontal="right" vertical="center" wrapText="1"/>
    </xf>
    <xf numFmtId="0" fontId="14" fillId="0" borderId="5" xfId="4" applyFont="1" applyBorder="1" applyAlignment="1">
      <alignment horizontal="center" vertical="center"/>
    </xf>
    <xf numFmtId="0" fontId="14" fillId="0" borderId="5" xfId="4" applyFont="1" applyBorder="1" applyAlignment="1">
      <alignment horizontal="center" vertical="center" wrapText="1"/>
    </xf>
    <xf numFmtId="49" fontId="14" fillId="0" borderId="5" xfId="4" applyNumberFormat="1"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9"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xf>
    <xf numFmtId="0" fontId="27" fillId="0" borderId="0"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8" fillId="0" borderId="0" xfId="0" applyFont="1" applyFill="1" applyAlignment="1">
      <alignment horizontal="center" vertical="center" wrapText="1"/>
    </xf>
    <xf numFmtId="0" fontId="27" fillId="0" borderId="0" xfId="0" applyFont="1" applyFill="1" applyAlignment="1">
      <alignment horizontal="left" vertical="center"/>
    </xf>
    <xf numFmtId="0" fontId="5" fillId="0" borderId="0" xfId="0" applyFont="1" applyFill="1" applyAlignment="1">
      <alignment horizontal="center" vertical="center" wrapText="1"/>
    </xf>
    <xf numFmtId="49" fontId="14" fillId="0" borderId="18" xfId="4" applyNumberFormat="1" applyFont="1" applyFill="1" applyBorder="1" applyAlignment="1">
      <alignment horizontal="center" vertical="center"/>
    </xf>
    <xf numFmtId="49" fontId="14" fillId="0" borderId="27" xfId="4" applyNumberFormat="1" applyFont="1" applyFill="1" applyBorder="1" applyAlignment="1">
      <alignment horizontal="center" vertical="center"/>
    </xf>
    <xf numFmtId="49" fontId="14" fillId="0" borderId="19" xfId="4" applyNumberFormat="1" applyFont="1" applyFill="1" applyBorder="1" applyAlignment="1">
      <alignment horizontal="center" vertical="center"/>
    </xf>
    <xf numFmtId="0" fontId="14" fillId="0" borderId="18" xfId="4" applyFont="1" applyFill="1" applyBorder="1" applyAlignment="1">
      <alignment horizontal="center" vertical="center" wrapText="1"/>
    </xf>
    <xf numFmtId="0" fontId="14" fillId="0" borderId="27" xfId="4" applyFont="1" applyFill="1" applyBorder="1" applyAlignment="1">
      <alignment horizontal="center" vertical="center" wrapText="1"/>
    </xf>
    <xf numFmtId="0" fontId="14" fillId="0" borderId="19" xfId="4" applyFont="1" applyFill="1" applyBorder="1" applyAlignment="1">
      <alignment horizontal="center" vertical="center" wrapText="1"/>
    </xf>
    <xf numFmtId="0" fontId="14" fillId="0" borderId="5" xfId="4" applyFont="1" applyFill="1" applyBorder="1" applyAlignment="1">
      <alignment horizontal="center" vertical="center"/>
    </xf>
    <xf numFmtId="0" fontId="14" fillId="0" borderId="5" xfId="4" applyFont="1" applyFill="1" applyBorder="1" applyAlignment="1">
      <alignment horizontal="center" vertical="center" wrapText="1"/>
    </xf>
    <xf numFmtId="0" fontId="16" fillId="0" borderId="5" xfId="4" applyFont="1" applyFill="1" applyBorder="1" applyAlignment="1">
      <alignment horizontal="center" vertical="center" wrapText="1"/>
    </xf>
    <xf numFmtId="0" fontId="14" fillId="0" borderId="20" xfId="4" applyFont="1" applyFill="1" applyBorder="1" applyAlignment="1">
      <alignment horizontal="center" vertical="center" wrapText="1"/>
    </xf>
    <xf numFmtId="0" fontId="14" fillId="0" borderId="21" xfId="4" applyFont="1" applyFill="1" applyBorder="1" applyAlignment="1">
      <alignment horizontal="center" vertical="center" wrapText="1"/>
    </xf>
    <xf numFmtId="0" fontId="14" fillId="0" borderId="22" xfId="4" applyFont="1" applyFill="1" applyBorder="1" applyAlignment="1">
      <alignment horizontal="center" vertical="center" wrapText="1"/>
    </xf>
    <xf numFmtId="0" fontId="14" fillId="0" borderId="0" xfId="4" applyFont="1" applyFill="1" applyBorder="1" applyAlignment="1">
      <alignment horizontal="center" vertical="center" wrapText="1"/>
    </xf>
    <xf numFmtId="182" fontId="14" fillId="0" borderId="5" xfId="6" applyNumberFormat="1" applyFont="1" applyFill="1" applyBorder="1" applyAlignment="1">
      <alignment horizontal="center" vertical="center" wrapText="1"/>
    </xf>
    <xf numFmtId="49" fontId="14" fillId="0" borderId="5" xfId="4" applyNumberFormat="1" applyFont="1" applyFill="1" applyBorder="1" applyAlignment="1">
      <alignment horizontal="center" vertical="center"/>
    </xf>
    <xf numFmtId="49" fontId="14" fillId="0" borderId="5" xfId="4" applyNumberFormat="1" applyFont="1" applyFill="1" applyBorder="1" applyAlignment="1">
      <alignment horizontal="center" vertical="center" wrapText="1"/>
    </xf>
    <xf numFmtId="0" fontId="14" fillId="0" borderId="5" xfId="4" applyFont="1" applyBorder="1" applyAlignment="1">
      <alignment horizontal="center" vertical="center" wrapText="1"/>
    </xf>
    <xf numFmtId="0" fontId="14" fillId="0" borderId="18" xfId="4" applyFont="1" applyBorder="1" applyAlignment="1">
      <alignment horizontal="center" vertical="center" wrapText="1"/>
    </xf>
    <xf numFmtId="0" fontId="14" fillId="0" borderId="27" xfId="4" applyFont="1" applyBorder="1" applyAlignment="1">
      <alignment horizontal="center" vertical="center" wrapText="1"/>
    </xf>
    <xf numFmtId="0" fontId="14" fillId="0" borderId="19" xfId="4" applyFont="1" applyBorder="1" applyAlignment="1">
      <alignment horizontal="center" vertical="center" wrapText="1"/>
    </xf>
    <xf numFmtId="0" fontId="7" fillId="0" borderId="0" xfId="0" applyFont="1" applyAlignment="1">
      <alignment horizontal="left" vertical="center" wrapText="1"/>
    </xf>
    <xf numFmtId="49" fontId="14" fillId="0" borderId="18" xfId="4" applyNumberFormat="1" applyFont="1" applyBorder="1" applyAlignment="1">
      <alignment horizontal="center" vertical="center"/>
    </xf>
    <xf numFmtId="49" fontId="14" fillId="0" borderId="27" xfId="4" applyNumberFormat="1" applyFont="1" applyBorder="1" applyAlignment="1">
      <alignment horizontal="center" vertical="center"/>
    </xf>
    <xf numFmtId="49" fontId="14" fillId="0" borderId="19" xfId="4" applyNumberFormat="1" applyFont="1" applyBorder="1" applyAlignment="1">
      <alignment horizontal="center" vertical="center"/>
    </xf>
    <xf numFmtId="0" fontId="14" fillId="0" borderId="5" xfId="4" applyFont="1" applyBorder="1" applyAlignment="1">
      <alignment horizontal="center" vertical="center"/>
    </xf>
    <xf numFmtId="0" fontId="16" fillId="0" borderId="5" xfId="4" applyFont="1" applyBorder="1" applyAlignment="1">
      <alignment horizontal="center" vertical="center" wrapText="1"/>
    </xf>
    <xf numFmtId="0" fontId="14" fillId="0" borderId="20" xfId="4" applyFont="1" applyBorder="1" applyAlignment="1">
      <alignment horizontal="center" vertical="center" wrapText="1"/>
    </xf>
    <xf numFmtId="0" fontId="14" fillId="0" borderId="21" xfId="4" applyFont="1" applyBorder="1" applyAlignment="1">
      <alignment horizontal="center" vertical="center" wrapText="1"/>
    </xf>
    <xf numFmtId="0" fontId="14" fillId="0" borderId="22" xfId="4" applyFont="1" applyBorder="1" applyAlignment="1">
      <alignment horizontal="center" vertical="center" wrapText="1"/>
    </xf>
    <xf numFmtId="0" fontId="14" fillId="0" borderId="0" xfId="4"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49" fontId="14" fillId="0" borderId="5" xfId="4" applyNumberFormat="1" applyFont="1" applyBorder="1" applyAlignment="1">
      <alignment horizontal="center" vertical="center"/>
    </xf>
    <xf numFmtId="49" fontId="14" fillId="0" borderId="5" xfId="4" applyNumberFormat="1" applyFont="1" applyBorder="1" applyAlignment="1">
      <alignment horizontal="center" vertical="center" wrapText="1"/>
    </xf>
    <xf numFmtId="0" fontId="7" fillId="0" borderId="0" xfId="0" applyFont="1" applyFill="1" applyAlignment="1">
      <alignment horizontal="righ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179" fontId="13" fillId="0" borderId="5" xfId="2" applyNumberFormat="1" applyFont="1" applyFill="1" applyBorder="1" applyAlignment="1">
      <alignment horizontal="center" vertical="center" wrapText="1"/>
    </xf>
    <xf numFmtId="0" fontId="13" fillId="0" borderId="5" xfId="7" applyNumberFormat="1" applyFont="1" applyFill="1" applyBorder="1" applyAlignment="1">
      <alignment horizontal="center" vertical="center" wrapText="1"/>
    </xf>
    <xf numFmtId="179" fontId="13" fillId="0" borderId="18" xfId="2" applyNumberFormat="1" applyFont="1" applyFill="1" applyBorder="1" applyAlignment="1">
      <alignment horizontal="center" vertical="center" wrapText="1"/>
    </xf>
    <xf numFmtId="179" fontId="13" fillId="0" borderId="19" xfId="2"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Alignment="1">
      <alignment horizontal="center" vertical="center"/>
    </xf>
    <xf numFmtId="179" fontId="21" fillId="0" borderId="5" xfId="2" applyNumberFormat="1" applyFont="1" applyFill="1" applyBorder="1" applyAlignment="1">
      <alignment horizontal="center" vertical="center" wrapText="1"/>
    </xf>
    <xf numFmtId="0" fontId="21" fillId="0" borderId="5" xfId="7" applyFont="1" applyFill="1" applyBorder="1" applyAlignment="1">
      <alignment horizontal="center" vertical="center"/>
    </xf>
    <xf numFmtId="0" fontId="245" fillId="0" borderId="0" xfId="7" applyFont="1" applyFill="1" applyAlignment="1">
      <alignment horizontal="center"/>
    </xf>
    <xf numFmtId="179" fontId="21" fillId="0" borderId="20" xfId="2" applyNumberFormat="1" applyFont="1" applyFill="1" applyBorder="1" applyAlignment="1">
      <alignment horizontal="center" vertical="center" wrapText="1"/>
    </xf>
    <xf numFmtId="179" fontId="21" fillId="0" borderId="22" xfId="2" applyNumberFormat="1" applyFont="1" applyFill="1" applyBorder="1" applyAlignment="1">
      <alignment horizontal="center" vertical="center" wrapText="1"/>
    </xf>
    <xf numFmtId="0" fontId="18" fillId="0" borderId="0" xfId="7" applyNumberFormat="1" applyFont="1" applyFill="1" applyAlignment="1">
      <alignment horizontal="center"/>
    </xf>
    <xf numFmtId="0" fontId="21" fillId="0" borderId="18" xfId="7" applyNumberFormat="1" applyFont="1" applyFill="1" applyBorder="1" applyAlignment="1">
      <alignment horizontal="center" vertical="center" wrapText="1"/>
    </xf>
    <xf numFmtId="0" fontId="21" fillId="0" borderId="19" xfId="7" applyNumberFormat="1" applyFont="1" applyFill="1" applyBorder="1" applyAlignment="1">
      <alignment horizontal="center" vertical="center" wrapText="1"/>
    </xf>
    <xf numFmtId="0" fontId="21" fillId="0" borderId="5" xfId="7"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Alignment="1">
      <alignment horizontal="center" vertical="center"/>
    </xf>
    <xf numFmtId="0" fontId="9" fillId="0" borderId="0"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8" fillId="0" borderId="0" xfId="0" applyFont="1" applyFill="1" applyAlignment="1">
      <alignment horizontal="center" vertical="center"/>
    </xf>
    <xf numFmtId="3" fontId="36" fillId="2" borderId="18" xfId="10" applyNumberFormat="1" applyFont="1" applyFill="1" applyBorder="1" applyAlignment="1">
      <alignment horizontal="center" vertical="center" wrapText="1"/>
    </xf>
    <xf numFmtId="3" fontId="36" fillId="2" borderId="19" xfId="10" applyNumberFormat="1" applyFont="1" applyFill="1" applyBorder="1" applyAlignment="1">
      <alignment horizontal="center" vertical="center" wrapText="1"/>
    </xf>
    <xf numFmtId="3" fontId="36" fillId="2" borderId="5" xfId="10" applyNumberFormat="1" applyFont="1" applyFill="1" applyBorder="1" applyAlignment="1">
      <alignment horizontal="center" vertical="center" wrapText="1"/>
    </xf>
    <xf numFmtId="3" fontId="36" fillId="2" borderId="20" xfId="10" applyNumberFormat="1" applyFont="1" applyFill="1" applyBorder="1" applyAlignment="1">
      <alignment horizontal="center" vertical="center" wrapText="1"/>
    </xf>
    <xf numFmtId="3" fontId="36" fillId="2" borderId="21" xfId="10" applyNumberFormat="1" applyFont="1" applyFill="1" applyBorder="1" applyAlignment="1">
      <alignment horizontal="center" vertical="center" wrapText="1"/>
    </xf>
    <xf numFmtId="3" fontId="36" fillId="2" borderId="22" xfId="10" applyNumberFormat="1" applyFont="1" applyFill="1" applyBorder="1" applyAlignment="1">
      <alignment horizontal="center" vertical="center" wrapText="1"/>
    </xf>
    <xf numFmtId="3" fontId="36" fillId="2" borderId="29" xfId="10" applyNumberFormat="1" applyFont="1" applyFill="1" applyBorder="1" applyAlignment="1">
      <alignment horizontal="center" vertical="center" wrapText="1"/>
    </xf>
    <xf numFmtId="3" fontId="36" fillId="2" borderId="30" xfId="10" applyNumberFormat="1" applyFont="1" applyFill="1" applyBorder="1" applyAlignment="1">
      <alignment horizontal="center" vertical="center" wrapText="1"/>
    </xf>
    <xf numFmtId="3" fontId="36" fillId="2" borderId="31" xfId="10" applyNumberFormat="1" applyFont="1" applyFill="1" applyBorder="1" applyAlignment="1">
      <alignment horizontal="center" vertical="center" wrapText="1"/>
    </xf>
    <xf numFmtId="3" fontId="36" fillId="2" borderId="75" xfId="10" applyNumberFormat="1" applyFont="1" applyFill="1" applyBorder="1" applyAlignment="1">
      <alignment horizontal="center" vertical="center" wrapText="1"/>
    </xf>
    <xf numFmtId="3" fontId="36" fillId="2" borderId="28" xfId="10" applyNumberFormat="1" applyFont="1" applyFill="1" applyBorder="1" applyAlignment="1">
      <alignment horizontal="center" vertical="center" wrapText="1"/>
    </xf>
    <xf numFmtId="3" fontId="36" fillId="2" borderId="76" xfId="10" applyNumberFormat="1" applyFont="1" applyFill="1" applyBorder="1" applyAlignment="1">
      <alignment horizontal="center" vertical="center" wrapText="1"/>
    </xf>
    <xf numFmtId="3" fontId="36" fillId="2" borderId="27" xfId="10" applyNumberFormat="1" applyFont="1" applyFill="1" applyBorder="1" applyAlignment="1">
      <alignment horizontal="center" vertical="center" wrapText="1"/>
    </xf>
    <xf numFmtId="2" fontId="36" fillId="2" borderId="20" xfId="0" applyNumberFormat="1" applyFont="1" applyFill="1" applyBorder="1" applyAlignment="1">
      <alignment horizontal="center" vertical="center" wrapText="1"/>
    </xf>
    <xf numFmtId="2" fontId="36" fillId="2" borderId="21" xfId="0" applyNumberFormat="1" applyFont="1" applyFill="1" applyBorder="1" applyAlignment="1">
      <alignment horizontal="center" vertical="center" wrapText="1"/>
    </xf>
    <xf numFmtId="2" fontId="36" fillId="2" borderId="22" xfId="0" applyNumberFormat="1" applyFont="1" applyFill="1" applyBorder="1" applyAlignment="1">
      <alignment horizontal="center" vertical="center" wrapText="1"/>
    </xf>
    <xf numFmtId="3" fontId="233" fillId="2" borderId="20" xfId="10" applyNumberFormat="1" applyFont="1" applyFill="1" applyBorder="1" applyAlignment="1">
      <alignment horizontal="center" vertical="center" wrapText="1"/>
    </xf>
    <xf numFmtId="3" fontId="233" fillId="2" borderId="21" xfId="10" applyNumberFormat="1" applyFont="1" applyFill="1" applyBorder="1" applyAlignment="1">
      <alignment horizontal="center" vertical="center" wrapText="1"/>
    </xf>
    <xf numFmtId="3" fontId="233" fillId="2" borderId="22" xfId="10" applyNumberFormat="1" applyFont="1" applyFill="1" applyBorder="1" applyAlignment="1">
      <alignment horizontal="center" vertical="center" wrapText="1"/>
    </xf>
    <xf numFmtId="0" fontId="123" fillId="2" borderId="0" xfId="8" applyFont="1" applyFill="1" applyAlignment="1">
      <alignment horizontal="center" vertical="center"/>
    </xf>
    <xf numFmtId="0" fontId="230" fillId="2" borderId="0" xfId="0" applyFont="1" applyFill="1" applyAlignment="1">
      <alignment horizontal="center"/>
    </xf>
    <xf numFmtId="0" fontId="231" fillId="2" borderId="0" xfId="0" applyFont="1" applyFill="1" applyAlignment="1">
      <alignment horizontal="center" vertical="center" wrapText="1"/>
    </xf>
    <xf numFmtId="0" fontId="232" fillId="2" borderId="28" xfId="0" applyFont="1" applyFill="1" applyBorder="1" applyAlignment="1">
      <alignment horizontal="center"/>
    </xf>
    <xf numFmtId="183" fontId="0" fillId="0" borderId="0" xfId="0" applyNumberFormat="1" applyFill="1"/>
    <xf numFmtId="183" fontId="12" fillId="0" borderId="0" xfId="0" applyNumberFormat="1" applyFont="1" applyFill="1"/>
    <xf numFmtId="0" fontId="230" fillId="0" borderId="0" xfId="8" applyFont="1" applyAlignment="1">
      <alignment vertical="center"/>
    </xf>
    <xf numFmtId="0" fontId="248" fillId="0" borderId="0" xfId="8" applyFont="1" applyAlignment="1">
      <alignment horizontal="center" vertical="center"/>
    </xf>
    <xf numFmtId="0" fontId="27" fillId="0" borderId="0" xfId="8" applyFont="1" applyAlignment="1">
      <alignment vertical="center"/>
    </xf>
    <xf numFmtId="0" fontId="232" fillId="0" borderId="0" xfId="8" applyFont="1" applyAlignment="1">
      <alignment horizontal="center" vertical="center"/>
    </xf>
    <xf numFmtId="0" fontId="230" fillId="0" borderId="0" xfId="8" applyFont="1" applyAlignment="1">
      <alignment horizontal="center" vertical="center"/>
    </xf>
    <xf numFmtId="0" fontId="231" fillId="0" borderId="0" xfId="8" applyFont="1" applyAlignment="1">
      <alignment vertical="center"/>
    </xf>
    <xf numFmtId="0" fontId="27" fillId="0" borderId="0" xfId="8" applyFont="1" applyAlignment="1">
      <alignment horizontal="center" vertical="center"/>
    </xf>
    <xf numFmtId="0" fontId="232" fillId="0" borderId="0" xfId="8" applyFont="1" applyAlignment="1">
      <alignment vertical="center"/>
    </xf>
    <xf numFmtId="0" fontId="249" fillId="0" borderId="28" xfId="0" applyFont="1" applyBorder="1" applyAlignment="1">
      <alignment horizontal="center" vertical="center"/>
    </xf>
    <xf numFmtId="0" fontId="27" fillId="2" borderId="0" xfId="8" applyFont="1" applyFill="1" applyAlignment="1">
      <alignment vertical="center"/>
    </xf>
    <xf numFmtId="0" fontId="36" fillId="0" borderId="18" xfId="9" applyFont="1" applyBorder="1" applyAlignment="1">
      <alignment horizontal="center" vertical="center" wrapText="1"/>
    </xf>
    <xf numFmtId="49" fontId="36" fillId="0" borderId="18" xfId="11" applyNumberFormat="1" applyFont="1" applyBorder="1" applyAlignment="1">
      <alignment horizontal="center" vertical="center" wrapText="1"/>
    </xf>
    <xf numFmtId="49" fontId="36" fillId="0" borderId="20" xfId="11" applyNumberFormat="1" applyFont="1" applyBorder="1" applyAlignment="1">
      <alignment horizontal="center" vertical="center" wrapText="1"/>
    </xf>
    <xf numFmtId="49" fontId="36" fillId="0" borderId="21" xfId="11" applyNumberFormat="1" applyFont="1" applyBorder="1" applyAlignment="1">
      <alignment horizontal="center" vertical="center" wrapText="1"/>
    </xf>
    <xf numFmtId="49" fontId="36" fillId="0" borderId="22" xfId="11" applyNumberFormat="1" applyFont="1" applyBorder="1" applyAlignment="1">
      <alignment horizontal="center" vertical="center" wrapText="1"/>
    </xf>
    <xf numFmtId="0" fontId="36" fillId="0" borderId="0" xfId="8" applyFont="1" applyAlignment="1">
      <alignment vertical="center"/>
    </xf>
    <xf numFmtId="0" fontId="36" fillId="0" borderId="27" xfId="9" applyFont="1" applyBorder="1" applyAlignment="1">
      <alignment horizontal="center" vertical="center" wrapText="1"/>
    </xf>
    <xf numFmtId="49" fontId="36" fillId="0" borderId="27" xfId="11" applyNumberFormat="1" applyFont="1" applyBorder="1" applyAlignment="1">
      <alignment horizontal="center" vertical="center" wrapText="1"/>
    </xf>
    <xf numFmtId="49" fontId="36" fillId="0" borderId="75" xfId="11" applyNumberFormat="1" applyFont="1" applyBorder="1" applyAlignment="1">
      <alignment horizontal="center" vertical="center" wrapText="1"/>
    </xf>
    <xf numFmtId="49" fontId="36" fillId="0" borderId="28" xfId="11" applyNumberFormat="1" applyFont="1" applyBorder="1" applyAlignment="1">
      <alignment horizontal="center" vertical="center" wrapText="1"/>
    </xf>
    <xf numFmtId="49" fontId="36" fillId="0" borderId="76" xfId="11" applyNumberFormat="1" applyFont="1" applyBorder="1" applyAlignment="1">
      <alignment horizontal="center" vertical="center" wrapText="1"/>
    </xf>
    <xf numFmtId="0" fontId="36" fillId="0" borderId="19" xfId="9" applyFont="1" applyBorder="1" applyAlignment="1">
      <alignment horizontal="center" vertical="center" wrapText="1"/>
    </xf>
    <xf numFmtId="49" fontId="36" fillId="0" borderId="19" xfId="11" applyNumberFormat="1" applyFont="1" applyBorder="1" applyAlignment="1">
      <alignment horizontal="center" vertical="center" wrapText="1"/>
    </xf>
    <xf numFmtId="0" fontId="36" fillId="0" borderId="27" xfId="9" applyFont="1" applyBorder="1" applyAlignment="1">
      <alignment horizontal="center" vertical="center" wrapText="1"/>
    </xf>
    <xf numFmtId="0" fontId="36" fillId="0" borderId="18" xfId="8" applyFont="1" applyBorder="1" applyAlignment="1">
      <alignment horizontal="center" vertical="center" wrapText="1"/>
    </xf>
    <xf numFmtId="0" fontId="36" fillId="0" borderId="78" xfId="9" applyFont="1" applyBorder="1" applyAlignment="1">
      <alignment horizontal="center" vertical="center" wrapText="1"/>
    </xf>
    <xf numFmtId="0" fontId="221" fillId="0" borderId="78" xfId="9" applyFont="1" applyBorder="1" applyAlignment="1">
      <alignment horizontal="center" vertical="center" wrapText="1"/>
    </xf>
    <xf numFmtId="300" fontId="221" fillId="2" borderId="78" xfId="1" applyNumberFormat="1" applyFont="1" applyFill="1" applyBorder="1" applyAlignment="1">
      <alignment horizontal="center" vertical="center" wrapText="1"/>
    </xf>
    <xf numFmtId="0" fontId="36" fillId="0" borderId="79" xfId="8" quotePrefix="1" applyFont="1" applyBorder="1" applyAlignment="1">
      <alignment horizontal="center" vertical="center"/>
    </xf>
    <xf numFmtId="0" fontId="36" fillId="0" borderId="79" xfId="8" applyFont="1" applyBorder="1" applyAlignment="1">
      <alignment horizontal="left" vertical="center" wrapText="1"/>
    </xf>
    <xf numFmtId="300" fontId="36" fillId="0" borderId="79" xfId="1" applyNumberFormat="1" applyFont="1" applyFill="1" applyBorder="1" applyAlignment="1">
      <alignment horizontal="center" vertical="center" wrapText="1"/>
    </xf>
    <xf numFmtId="300" fontId="36" fillId="2" borderId="79" xfId="1" applyNumberFormat="1" applyFont="1" applyFill="1" applyBorder="1" applyAlignment="1">
      <alignment horizontal="center" vertical="center" wrapText="1"/>
    </xf>
    <xf numFmtId="0" fontId="36" fillId="0" borderId="79" xfId="9" applyFont="1" applyBorder="1" applyAlignment="1">
      <alignment horizontal="left" vertical="center" wrapText="1"/>
    </xf>
    <xf numFmtId="0" fontId="36" fillId="0" borderId="79" xfId="0" applyFont="1" applyBorder="1" applyAlignment="1">
      <alignment horizontal="left" vertical="center" wrapText="1"/>
    </xf>
    <xf numFmtId="0" fontId="233" fillId="0" borderId="0" xfId="8" applyFont="1" applyAlignment="1">
      <alignment vertical="center"/>
    </xf>
    <xf numFmtId="0" fontId="36" fillId="0" borderId="79" xfId="9" applyFont="1" applyBorder="1" applyAlignment="1">
      <alignment horizontal="center" vertical="center" wrapText="1"/>
    </xf>
    <xf numFmtId="0" fontId="36" fillId="2" borderId="79" xfId="0" applyFont="1" applyFill="1" applyBorder="1" applyAlignment="1">
      <alignment horizontal="left" vertical="center" wrapText="1"/>
    </xf>
    <xf numFmtId="0" fontId="36" fillId="2" borderId="79" xfId="9" applyFont="1" applyFill="1" applyBorder="1" applyAlignment="1">
      <alignment horizontal="left" vertical="center"/>
    </xf>
    <xf numFmtId="0" fontId="36" fillId="0" borderId="77" xfId="8" quotePrefix="1" applyFont="1" applyBorder="1" applyAlignment="1">
      <alignment horizontal="center" vertical="center"/>
    </xf>
    <xf numFmtId="0" fontId="36" fillId="0" borderId="77" xfId="8" applyFont="1" applyBorder="1" applyAlignment="1">
      <alignment horizontal="left" vertical="center" wrapText="1"/>
    </xf>
    <xf numFmtId="300" fontId="36" fillId="0" borderId="77" xfId="1" applyNumberFormat="1" applyFont="1" applyFill="1" applyBorder="1" applyAlignment="1">
      <alignment horizontal="center" vertical="center" wrapText="1"/>
    </xf>
    <xf numFmtId="300" fontId="36" fillId="2" borderId="77" xfId="1" applyNumberFormat="1" applyFont="1" applyFill="1" applyBorder="1" applyAlignment="1">
      <alignment horizontal="center" vertical="center" wrapText="1"/>
    </xf>
  </cellXfs>
  <cellStyles count="2278">
    <cellStyle name="_x0001_" xfId="21" xr:uid="{00000000-0005-0000-0000-000000000000}"/>
    <cellStyle name="          _x000d__x000a_shell=progman.exe_x000d__x000a_m" xfId="22" xr:uid="{00000000-0005-0000-0000-000001000000}"/>
    <cellStyle name="#,##0" xfId="23" xr:uid="{00000000-0005-0000-0000-000002000000}"/>
    <cellStyle name="#,##0 2" xfId="24" xr:uid="{00000000-0005-0000-0000-000003000000}"/>
    <cellStyle name="#,##0 2 2" xfId="25" xr:uid="{00000000-0005-0000-0000-000004000000}"/>
    <cellStyle name="#,##0 3" xfId="26" xr:uid="{00000000-0005-0000-0000-000005000000}"/>
    <cellStyle name="#,##0 3 2" xfId="27" xr:uid="{00000000-0005-0000-0000-000006000000}"/>
    <cellStyle name="#,##0 4" xfId="28" xr:uid="{00000000-0005-0000-0000-000007000000}"/>
    <cellStyle name="." xfId="29" xr:uid="{00000000-0005-0000-0000-000008000000}"/>
    <cellStyle name=". 2" xfId="30" xr:uid="{00000000-0005-0000-0000-000009000000}"/>
    <cellStyle name="._Book1" xfId="31" xr:uid="{00000000-0005-0000-0000-00000A000000}"/>
    <cellStyle name="._VBPL kiểm toán Đầu tư XDCB 2010" xfId="32" xr:uid="{00000000-0005-0000-0000-00000B000000}"/>
    <cellStyle name="._VBPL kiểm toán Đầu tư XDCB 2010 2" xfId="33" xr:uid="{00000000-0005-0000-0000-00000C000000}"/>
    <cellStyle name=".d©y" xfId="34" xr:uid="{00000000-0005-0000-0000-00000D000000}"/>
    <cellStyle name="??" xfId="35" xr:uid="{00000000-0005-0000-0000-00000E000000}"/>
    <cellStyle name="?? [ - ??1" xfId="36" xr:uid="{00000000-0005-0000-0000-00000F000000}"/>
    <cellStyle name="?? [ - ??2" xfId="37" xr:uid="{00000000-0005-0000-0000-000010000000}"/>
    <cellStyle name="?? [ - ??3" xfId="38" xr:uid="{00000000-0005-0000-0000-000011000000}"/>
    <cellStyle name="?? [ - ??4" xfId="39" xr:uid="{00000000-0005-0000-0000-000012000000}"/>
    <cellStyle name="?? [ - ??5" xfId="40" xr:uid="{00000000-0005-0000-0000-000013000000}"/>
    <cellStyle name="?? [ - ??6" xfId="41" xr:uid="{00000000-0005-0000-0000-000014000000}"/>
    <cellStyle name="?? [ - ??7" xfId="42" xr:uid="{00000000-0005-0000-0000-000015000000}"/>
    <cellStyle name="?? [ - ??8" xfId="43" xr:uid="{00000000-0005-0000-0000-000016000000}"/>
    <cellStyle name="?? [0.00]_        " xfId="44" xr:uid="{00000000-0005-0000-0000-000017000000}"/>
    <cellStyle name="?? [0]" xfId="45" xr:uid="{00000000-0005-0000-0000-000018000000}"/>
    <cellStyle name="?_x001d_??%U©÷u&amp;H©÷9_x0008_? s_x000a__x0007__x0001__x0001_" xfId="46" xr:uid="{00000000-0005-0000-0000-000019000000}"/>
    <cellStyle name="?_x001d_??%U©÷u&amp;H©÷9_x0008_?_x0009_s_x000a__x0007__x0001__x0001_" xfId="47" xr:uid="{00000000-0005-0000-0000-00001A000000}"/>
    <cellStyle name="???? [0.00]_      " xfId="48" xr:uid="{00000000-0005-0000-0000-00001B000000}"/>
    <cellStyle name="??????" xfId="49" xr:uid="{00000000-0005-0000-0000-00001C000000}"/>
    <cellStyle name="??????????????????? [0]_FTC_OFFER" xfId="50" xr:uid="{00000000-0005-0000-0000-00001D000000}"/>
    <cellStyle name="???????????????????_FTC_OFFER" xfId="51" xr:uid="{00000000-0005-0000-0000-00001E000000}"/>
    <cellStyle name="????_      " xfId="52" xr:uid="{00000000-0005-0000-0000-00001F000000}"/>
    <cellStyle name="???[0]_?? DI" xfId="53" xr:uid="{00000000-0005-0000-0000-000020000000}"/>
    <cellStyle name="???_?? DI" xfId="54" xr:uid="{00000000-0005-0000-0000-000021000000}"/>
    <cellStyle name="??[0]_BRE" xfId="55" xr:uid="{00000000-0005-0000-0000-000022000000}"/>
    <cellStyle name="??_      " xfId="56" xr:uid="{00000000-0005-0000-0000-000023000000}"/>
    <cellStyle name="??A? [0]_laroux_1_¢¬???¢â? " xfId="57" xr:uid="{00000000-0005-0000-0000-000024000000}"/>
    <cellStyle name="??A?_laroux_1_¢¬???¢â? " xfId="58" xr:uid="{00000000-0005-0000-0000-000025000000}"/>
    <cellStyle name="?¡±¢¥?_?¨ù??¢´¢¥_¢¬???¢â? " xfId="59" xr:uid="{00000000-0005-0000-0000-000026000000}"/>
    <cellStyle name="?ðÇ%U?&amp;H?_x0008_?s_x000a__x0007__x0001__x0001_" xfId="60" xr:uid="{00000000-0005-0000-0000-000027000000}"/>
    <cellStyle name="[0]_Chi phÝ kh¸c_V" xfId="61" xr:uid="{00000000-0005-0000-0000-000028000000}"/>
    <cellStyle name="_1 TONG HOP - CA NA" xfId="62" xr:uid="{00000000-0005-0000-0000-000029000000}"/>
    <cellStyle name="_130307 So sanh thuc hien 2012 - du toan 2012 moi (pan khac)" xfId="63" xr:uid="{00000000-0005-0000-0000-00002A000000}"/>
    <cellStyle name="_130313 Mau  bieu bao cao nguon luc cua dia phuong sua" xfId="64" xr:uid="{00000000-0005-0000-0000-00002B000000}"/>
    <cellStyle name="_130818 Tong hop Danh gia thu 2013" xfId="65" xr:uid="{00000000-0005-0000-0000-00002C000000}"/>
    <cellStyle name="_130818 Tong hop Danh gia thu 2013_140921 bu giam thu ND 209" xfId="66" xr:uid="{00000000-0005-0000-0000-00002D000000}"/>
    <cellStyle name="_130818 Tong hop Danh gia thu 2013_140921 bu giam thu ND 209_Phu luc so 5 - sua ngay 04-01" xfId="67" xr:uid="{00000000-0005-0000-0000-00002E000000}"/>
    <cellStyle name="_Bang Chi tieu (2)" xfId="68" xr:uid="{00000000-0005-0000-0000-00002F000000}"/>
    <cellStyle name="_BAO GIA NGAY 24-10-08 (co dam)" xfId="69" xr:uid="{00000000-0005-0000-0000-000030000000}"/>
    <cellStyle name="_Bao gia TB Kon Dao 2010" xfId="70" xr:uid="{00000000-0005-0000-0000-000031000000}"/>
    <cellStyle name="_Bieu tong hop nhu cau ung_Mien Trung" xfId="72" xr:uid="{00000000-0005-0000-0000-000032000000}"/>
    <cellStyle name="_Bieu ung von 2011 NSNN - TPCP vung DBSClong (10-6-2010)" xfId="73" xr:uid="{00000000-0005-0000-0000-000033000000}"/>
    <cellStyle name="_Biểu KH 5 năm gửi UB sửa biểu VHXH" xfId="71" xr:uid="{00000000-0005-0000-0000-000034000000}"/>
    <cellStyle name="_Book1" xfId="74" xr:uid="{00000000-0005-0000-0000-000035000000}"/>
    <cellStyle name="_Book1_1" xfId="75" xr:uid="{00000000-0005-0000-0000-000036000000}"/>
    <cellStyle name="_Book1_2" xfId="76" xr:uid="{00000000-0005-0000-0000-000037000000}"/>
    <cellStyle name="_Book1_BC-QT-WB-dthao" xfId="77" xr:uid="{00000000-0005-0000-0000-000038000000}"/>
    <cellStyle name="_Book1_Book1" xfId="78" xr:uid="{00000000-0005-0000-0000-000039000000}"/>
    <cellStyle name="_Book1_DT truong thinh phu" xfId="79" xr:uid="{00000000-0005-0000-0000-00003A000000}"/>
    <cellStyle name="_Book1_Kiem Tra Don Gia" xfId="82" xr:uid="{00000000-0005-0000-0000-00003B000000}"/>
    <cellStyle name="_Book1_Kh ql62 (2010) 11-09" xfId="80" xr:uid="{00000000-0005-0000-0000-00003C000000}"/>
    <cellStyle name="_Book1_khoiluongbdacdoa" xfId="81" xr:uid="{00000000-0005-0000-0000-00003D000000}"/>
    <cellStyle name="_Book1_TH KHAI TOAN THU THIEM cac tuyen TT noi" xfId="83" xr:uid="{00000000-0005-0000-0000-00003E000000}"/>
    <cellStyle name="_C.cong+B.luong-Sanluong" xfId="84" xr:uid="{00000000-0005-0000-0000-00003F000000}"/>
    <cellStyle name="_DG 2012-DT2013 - Theo sac thue -sua" xfId="85" xr:uid="{00000000-0005-0000-0000-000040000000}"/>
    <cellStyle name="_DG 2012-DT2013 - Theo sac thue -sua_27-8Tong hop PA uoc 2012-DT 2013 -PA 420.000 ty-490.000 ty chuyen doi" xfId="86" xr:uid="{00000000-0005-0000-0000-000041000000}"/>
    <cellStyle name="_DO-D1500-KHONG CO TRONG DT" xfId="87" xr:uid="{00000000-0005-0000-0000-000042000000}"/>
    <cellStyle name="_DT truong thinh phu" xfId="88" xr:uid="{00000000-0005-0000-0000-000043000000}"/>
    <cellStyle name="_DTDT BL-DL" xfId="89" xr:uid="{00000000-0005-0000-0000-000044000000}"/>
    <cellStyle name="_DTDT BL-DL 2" xfId="90" xr:uid="{00000000-0005-0000-0000-000045000000}"/>
    <cellStyle name="_du toan lan 3" xfId="91" xr:uid="{00000000-0005-0000-0000-000046000000}"/>
    <cellStyle name="_Duyet TK thay đôi" xfId="92" xr:uid="{00000000-0005-0000-0000-000047000000}"/>
    <cellStyle name="_GOITHAUSO2" xfId="93" xr:uid="{00000000-0005-0000-0000-000048000000}"/>
    <cellStyle name="_GOITHAUSO3" xfId="94" xr:uid="{00000000-0005-0000-0000-000049000000}"/>
    <cellStyle name="_GOITHAUSO4" xfId="95" xr:uid="{00000000-0005-0000-0000-00004A000000}"/>
    <cellStyle name="_GTXD GOI 2" xfId="96" xr:uid="{00000000-0005-0000-0000-00004B000000}"/>
    <cellStyle name="_GTXD GOI1" xfId="97" xr:uid="{00000000-0005-0000-0000-00004C000000}"/>
    <cellStyle name="_GTXD GOI3" xfId="98" xr:uid="{00000000-0005-0000-0000-00004D000000}"/>
    <cellStyle name="_HaHoa_TDT_DienCSang" xfId="99" xr:uid="{00000000-0005-0000-0000-00004E000000}"/>
    <cellStyle name="_HaHoa19-5-07" xfId="100" xr:uid="{00000000-0005-0000-0000-00004F000000}"/>
    <cellStyle name="_Huong CHI tieu Nhiem vu CTMTQG 2014(1)" xfId="101" xr:uid="{00000000-0005-0000-0000-000050000000}"/>
    <cellStyle name="_Kiem Tra Don Gia" xfId="105" xr:uid="{00000000-0005-0000-0000-000051000000}"/>
    <cellStyle name="_KT (2)" xfId="106" xr:uid="{00000000-0005-0000-0000-000052000000}"/>
    <cellStyle name="_KT (2)_1" xfId="107" xr:uid="{00000000-0005-0000-0000-000053000000}"/>
    <cellStyle name="_KT (2)_1_Book1" xfId="108" xr:uid="{00000000-0005-0000-0000-000054000000}"/>
    <cellStyle name="_KT (2)_1_Lora-tungchau" xfId="109" xr:uid="{00000000-0005-0000-0000-000055000000}"/>
    <cellStyle name="_KT (2)_1_Qt-HT3PQ1(CauKho)" xfId="110" xr:uid="{00000000-0005-0000-0000-000056000000}"/>
    <cellStyle name="_KT (2)_1_Qt-HT3PQ1(CauKho)_Book1" xfId="111" xr:uid="{00000000-0005-0000-0000-000057000000}"/>
    <cellStyle name="_KT (2)_1_Qt-HT3PQ1(CauKho)_Don gia quy 3 nam 2003 - Ban Dien Luc" xfId="112" xr:uid="{00000000-0005-0000-0000-000058000000}"/>
    <cellStyle name="_KT (2)_1_Qt-HT3PQ1(CauKho)_Kiem Tra Don Gia" xfId="113" xr:uid="{00000000-0005-0000-0000-000059000000}"/>
    <cellStyle name="_KT (2)_1_Qt-HT3PQ1(CauKho)_NC-VL2-2003" xfId="114" xr:uid="{00000000-0005-0000-0000-00005A000000}"/>
    <cellStyle name="_KT (2)_1_Qt-HT3PQ1(CauKho)_NC-VL2-2003_1" xfId="115" xr:uid="{00000000-0005-0000-0000-00005B000000}"/>
    <cellStyle name="_KT (2)_1_Qt-HT3PQ1(CauKho)_XL4Test5" xfId="116" xr:uid="{00000000-0005-0000-0000-00005C000000}"/>
    <cellStyle name="_KT (2)_1_quy luong con lai nam 2004" xfId="117" xr:uid="{00000000-0005-0000-0000-00005D000000}"/>
    <cellStyle name="_KT (2)_1_" xfId="118" xr:uid="{00000000-0005-0000-0000-00005E000000}"/>
    <cellStyle name="_KT (2)_2" xfId="119" xr:uid="{00000000-0005-0000-0000-00005F000000}"/>
    <cellStyle name="_KT (2)_2_Book1" xfId="120" xr:uid="{00000000-0005-0000-0000-000060000000}"/>
    <cellStyle name="_KT (2)_2_DTDuong dong tien -sua tham tra 2009 - luong 650" xfId="121" xr:uid="{00000000-0005-0000-0000-000061000000}"/>
    <cellStyle name="_KT (2)_2_quy luong con lai nam 2004" xfId="122" xr:uid="{00000000-0005-0000-0000-000062000000}"/>
    <cellStyle name="_KT (2)_2_TG-TH" xfId="123" xr:uid="{00000000-0005-0000-0000-000063000000}"/>
    <cellStyle name="_KT (2)_2_TG-TH_BANG TONG HOP TINH HINH THANH QUYET TOAN (MOI I)" xfId="124" xr:uid="{00000000-0005-0000-0000-000064000000}"/>
    <cellStyle name="_KT (2)_2_TG-TH_BAO CAO KLCT PT2000" xfId="125" xr:uid="{00000000-0005-0000-0000-000065000000}"/>
    <cellStyle name="_KT (2)_2_TG-TH_BAO CAO PT2000" xfId="126" xr:uid="{00000000-0005-0000-0000-000066000000}"/>
    <cellStyle name="_KT (2)_2_TG-TH_BAO CAO PT2000_Book1" xfId="127" xr:uid="{00000000-0005-0000-0000-000067000000}"/>
    <cellStyle name="_KT (2)_2_TG-TH_Bao cao XDCB 2001 - T11 KH dieu chinh 20-11-THAI" xfId="128" xr:uid="{00000000-0005-0000-0000-000068000000}"/>
    <cellStyle name="_KT (2)_2_TG-TH_BAO GIA NGAY 24-10-08 (co dam)" xfId="129" xr:uid="{00000000-0005-0000-0000-000069000000}"/>
    <cellStyle name="_KT (2)_2_TG-TH_Biểu KH 5 năm gửi UB sửa biểu VHXH" xfId="130" xr:uid="{00000000-0005-0000-0000-00006A000000}"/>
    <cellStyle name="_KT (2)_2_TG-TH_Book1" xfId="131" xr:uid="{00000000-0005-0000-0000-00006B000000}"/>
    <cellStyle name="_KT (2)_2_TG-TH_Book1_1" xfId="132" xr:uid="{00000000-0005-0000-0000-00006C000000}"/>
    <cellStyle name="_KT (2)_2_TG-TH_Book1_1_Book1" xfId="133" xr:uid="{00000000-0005-0000-0000-00006D000000}"/>
    <cellStyle name="_KT (2)_2_TG-TH_Book1_1_DanhMucDonGiaVTTB_Dien_TAM" xfId="134" xr:uid="{00000000-0005-0000-0000-00006E000000}"/>
    <cellStyle name="_KT (2)_2_TG-TH_Book1_1_khoiluongbdacdoa" xfId="135" xr:uid="{00000000-0005-0000-0000-00006F000000}"/>
    <cellStyle name="_KT (2)_2_TG-TH_Book1_2" xfId="136" xr:uid="{00000000-0005-0000-0000-000070000000}"/>
    <cellStyle name="_KT (2)_2_TG-TH_Book1_2_Book1" xfId="137" xr:uid="{00000000-0005-0000-0000-000071000000}"/>
    <cellStyle name="_KT (2)_2_TG-TH_Book1_3" xfId="138" xr:uid="{00000000-0005-0000-0000-000072000000}"/>
    <cellStyle name="_KT (2)_2_TG-TH_Book1_3_Book1" xfId="139" xr:uid="{00000000-0005-0000-0000-000073000000}"/>
    <cellStyle name="_KT (2)_2_TG-TH_Book1_3_DT truong thinh phu" xfId="140" xr:uid="{00000000-0005-0000-0000-000074000000}"/>
    <cellStyle name="_KT (2)_2_TG-TH_Book1_3_XL4Test5" xfId="141" xr:uid="{00000000-0005-0000-0000-000075000000}"/>
    <cellStyle name="_KT (2)_2_TG-TH_Book1_4" xfId="142" xr:uid="{00000000-0005-0000-0000-000076000000}"/>
    <cellStyle name="_KT (2)_2_TG-TH_Book1_Book1" xfId="143" xr:uid="{00000000-0005-0000-0000-000077000000}"/>
    <cellStyle name="_KT (2)_2_TG-TH_Book1_DanhMucDonGiaVTTB_Dien_TAM" xfId="144" xr:uid="{00000000-0005-0000-0000-000078000000}"/>
    <cellStyle name="_KT (2)_2_TG-TH_Book1_Kiem Tra Don Gia" xfId="146" xr:uid="{00000000-0005-0000-0000-000079000000}"/>
    <cellStyle name="_KT (2)_2_TG-TH_Book1_khoiluongbdacdoa" xfId="145" xr:uid="{00000000-0005-0000-0000-00007A000000}"/>
    <cellStyle name="_KT (2)_2_TG-TH_Book1_Tong hop 3 tinh (11_5)-TTH-QN-QT" xfId="147" xr:uid="{00000000-0005-0000-0000-00007B000000}"/>
    <cellStyle name="_KT (2)_2_TG-TH_Book1_" xfId="148" xr:uid="{00000000-0005-0000-0000-00007C000000}"/>
    <cellStyle name="_KT (2)_2_TG-TH_CAU Khanh Nam(Thi Cong)" xfId="149" xr:uid="{00000000-0005-0000-0000-00007D000000}"/>
    <cellStyle name="_KT (2)_2_TG-TH_DAU NOI PL-CL TAI PHU LAMHC" xfId="150" xr:uid="{00000000-0005-0000-0000-00007E000000}"/>
    <cellStyle name="_KT (2)_2_TG-TH_Dcdtoan-bcnckt " xfId="151" xr:uid="{00000000-0005-0000-0000-00007F000000}"/>
    <cellStyle name="_KT (2)_2_TG-TH_DN_MTP" xfId="152" xr:uid="{00000000-0005-0000-0000-000080000000}"/>
    <cellStyle name="_KT (2)_2_TG-TH_Dongia2-2003" xfId="153" xr:uid="{00000000-0005-0000-0000-000081000000}"/>
    <cellStyle name="_KT (2)_2_TG-TH_Dongia2-2003_DT truong thinh phu" xfId="154" xr:uid="{00000000-0005-0000-0000-000082000000}"/>
    <cellStyle name="_KT (2)_2_TG-TH_DT truong thinh phu" xfId="155" xr:uid="{00000000-0005-0000-0000-000083000000}"/>
    <cellStyle name="_KT (2)_2_TG-TH_DTCDT MR.2N110.HOCMON.TDTOAN.CCUNG" xfId="156" xr:uid="{00000000-0005-0000-0000-000084000000}"/>
    <cellStyle name="_KT (2)_2_TG-TH_DTDuong dong tien -sua tham tra 2009 - luong 650" xfId="157" xr:uid="{00000000-0005-0000-0000-000085000000}"/>
    <cellStyle name="_KT (2)_2_TG-TH_DU TRU VAT TU" xfId="158" xr:uid="{00000000-0005-0000-0000-000086000000}"/>
    <cellStyle name="_KT (2)_2_TG-TH_Kiem Tra Don Gia" xfId="160" xr:uid="{00000000-0005-0000-0000-000087000000}"/>
    <cellStyle name="_KT (2)_2_TG-TH_khoiluongbdacdoa" xfId="159" xr:uid="{00000000-0005-0000-0000-000088000000}"/>
    <cellStyle name="_KT (2)_2_TG-TH_Lora-tungchau" xfId="161" xr:uid="{00000000-0005-0000-0000-000089000000}"/>
    <cellStyle name="_KT (2)_2_TG-TH_moi" xfId="162" xr:uid="{00000000-0005-0000-0000-00008A000000}"/>
    <cellStyle name="_KT (2)_2_TG-TH_PGIA-phieu tham tra Kho bac" xfId="163" xr:uid="{00000000-0005-0000-0000-00008B000000}"/>
    <cellStyle name="_KT (2)_2_TG-TH_PT02-02" xfId="164" xr:uid="{00000000-0005-0000-0000-00008C000000}"/>
    <cellStyle name="_KT (2)_2_TG-TH_PT02-02_Book1" xfId="165" xr:uid="{00000000-0005-0000-0000-00008D000000}"/>
    <cellStyle name="_KT (2)_2_TG-TH_PT02-03" xfId="166" xr:uid="{00000000-0005-0000-0000-00008E000000}"/>
    <cellStyle name="_KT (2)_2_TG-TH_PT02-03_Book1" xfId="167" xr:uid="{00000000-0005-0000-0000-00008F000000}"/>
    <cellStyle name="_KT (2)_2_TG-TH_Qt-HT3PQ1(CauKho)" xfId="168" xr:uid="{00000000-0005-0000-0000-000090000000}"/>
    <cellStyle name="_KT (2)_2_TG-TH_Qt-HT3PQ1(CauKho)_Book1" xfId="169" xr:uid="{00000000-0005-0000-0000-000091000000}"/>
    <cellStyle name="_KT (2)_2_TG-TH_Qt-HT3PQ1(CauKho)_Don gia quy 3 nam 2003 - Ban Dien Luc" xfId="170" xr:uid="{00000000-0005-0000-0000-000092000000}"/>
    <cellStyle name="_KT (2)_2_TG-TH_Qt-HT3PQ1(CauKho)_Kiem Tra Don Gia" xfId="171" xr:uid="{00000000-0005-0000-0000-000093000000}"/>
    <cellStyle name="_KT (2)_2_TG-TH_Qt-HT3PQ1(CauKho)_NC-VL2-2003" xfId="172" xr:uid="{00000000-0005-0000-0000-000094000000}"/>
    <cellStyle name="_KT (2)_2_TG-TH_Qt-HT3PQ1(CauKho)_NC-VL2-2003_1" xfId="173" xr:uid="{00000000-0005-0000-0000-000095000000}"/>
    <cellStyle name="_KT (2)_2_TG-TH_Qt-HT3PQ1(CauKho)_XL4Test5" xfId="174" xr:uid="{00000000-0005-0000-0000-000096000000}"/>
    <cellStyle name="_KT (2)_2_TG-TH_QT-LCTP-AE" xfId="175" xr:uid="{00000000-0005-0000-0000-000097000000}"/>
    <cellStyle name="_KT (2)_2_TG-TH_quy luong con lai nam 2004" xfId="176" xr:uid="{00000000-0005-0000-0000-000098000000}"/>
    <cellStyle name="_KT (2)_2_TG-TH_Sheet2" xfId="177" xr:uid="{00000000-0005-0000-0000-000099000000}"/>
    <cellStyle name="_KT (2)_2_TG-TH_TEL OUT 2004" xfId="178" xr:uid="{00000000-0005-0000-0000-00009A000000}"/>
    <cellStyle name="_KT (2)_2_TG-TH_Tong hop 3 tinh (11_5)-TTH-QN-QT" xfId="179" xr:uid="{00000000-0005-0000-0000-00009B000000}"/>
    <cellStyle name="_KT (2)_2_TG-TH_XL4Poppy" xfId="180" xr:uid="{00000000-0005-0000-0000-00009C000000}"/>
    <cellStyle name="_KT (2)_2_TG-TH_XL4Test5" xfId="181" xr:uid="{00000000-0005-0000-0000-00009D000000}"/>
    <cellStyle name="_KT (2)_2_TG-TH_ÿÿÿÿÿ" xfId="182" xr:uid="{00000000-0005-0000-0000-00009E000000}"/>
    <cellStyle name="_KT (2)_2_TG-TH_" xfId="183" xr:uid="{00000000-0005-0000-0000-00009F000000}"/>
    <cellStyle name="_KT (2)_3" xfId="184" xr:uid="{00000000-0005-0000-0000-0000A0000000}"/>
    <cellStyle name="_KT (2)_3_TG-TH" xfId="185" xr:uid="{00000000-0005-0000-0000-0000A1000000}"/>
    <cellStyle name="_KT (2)_3_TG-TH_Book1" xfId="186" xr:uid="{00000000-0005-0000-0000-0000A2000000}"/>
    <cellStyle name="_KT (2)_3_TG-TH_Book1_1" xfId="187" xr:uid="{00000000-0005-0000-0000-0000A3000000}"/>
    <cellStyle name="_KT (2)_3_TG-TH_Book1_BC-QT-WB-dthao" xfId="188" xr:uid="{00000000-0005-0000-0000-0000A4000000}"/>
    <cellStyle name="_KT (2)_3_TG-TH_Book1_Book1" xfId="189" xr:uid="{00000000-0005-0000-0000-0000A5000000}"/>
    <cellStyle name="_KT (2)_3_TG-TH_Book1_Kiem Tra Don Gia" xfId="190" xr:uid="{00000000-0005-0000-0000-0000A6000000}"/>
    <cellStyle name="_KT (2)_3_TG-TH_Book1_Kiem Tra Don Gia 2" xfId="191" xr:uid="{00000000-0005-0000-0000-0000A7000000}"/>
    <cellStyle name="_KT (2)_3_TG-TH_Kiem Tra Don Gia" xfId="193" xr:uid="{00000000-0005-0000-0000-0000A8000000}"/>
    <cellStyle name="_KT (2)_3_TG-TH_khoiluongbdacdoa" xfId="192" xr:uid="{00000000-0005-0000-0000-0000A9000000}"/>
    <cellStyle name="_KT (2)_3_TG-TH_Lora-tungchau" xfId="194" xr:uid="{00000000-0005-0000-0000-0000AA000000}"/>
    <cellStyle name="_KT (2)_3_TG-TH_Lora-tungchau_Book1" xfId="195" xr:uid="{00000000-0005-0000-0000-0000AB000000}"/>
    <cellStyle name="_KT (2)_3_TG-TH_Lora-tungchau_Kiem Tra Don Gia" xfId="196" xr:uid="{00000000-0005-0000-0000-0000AC000000}"/>
    <cellStyle name="_KT (2)_3_TG-TH_Lora-tungchau_Kiem Tra Don Gia 2" xfId="197" xr:uid="{00000000-0005-0000-0000-0000AD000000}"/>
    <cellStyle name="_KT (2)_3_TG-TH_PERSONAL" xfId="198" xr:uid="{00000000-0005-0000-0000-0000AE000000}"/>
    <cellStyle name="_KT (2)_3_TG-TH_PERSONAL_Book1" xfId="199" xr:uid="{00000000-0005-0000-0000-0000AF000000}"/>
    <cellStyle name="_KT (2)_3_TG-TH_PERSONAL_HTQ.8 GD1" xfId="200" xr:uid="{00000000-0005-0000-0000-0000B0000000}"/>
    <cellStyle name="_KT (2)_3_TG-TH_PERSONAL_HTQ.8 GD1_Book1" xfId="201" xr:uid="{00000000-0005-0000-0000-0000B1000000}"/>
    <cellStyle name="_KT (2)_3_TG-TH_PERSONAL_HTQ.8 GD1_Don gia quy 3 nam 2003 - Ban Dien Luc" xfId="202" xr:uid="{00000000-0005-0000-0000-0000B2000000}"/>
    <cellStyle name="_KT (2)_3_TG-TH_PERSONAL_HTQ.8 GD1_NC-VL2-2003" xfId="203" xr:uid="{00000000-0005-0000-0000-0000B3000000}"/>
    <cellStyle name="_KT (2)_3_TG-TH_PERSONAL_HTQ.8 GD1_NC-VL2-2003_1" xfId="204" xr:uid="{00000000-0005-0000-0000-0000B4000000}"/>
    <cellStyle name="_KT (2)_3_TG-TH_PERSONAL_HTQ.8 GD1_XL4Test5" xfId="205" xr:uid="{00000000-0005-0000-0000-0000B5000000}"/>
    <cellStyle name="_KT (2)_3_TG-TH_PERSONAL_khoiluongbdacdoa" xfId="206" xr:uid="{00000000-0005-0000-0000-0000B6000000}"/>
    <cellStyle name="_KT (2)_3_TG-TH_PERSONAL_Tong hop KHCB 2001" xfId="207" xr:uid="{00000000-0005-0000-0000-0000B7000000}"/>
    <cellStyle name="_KT (2)_3_TG-TH_PERSONAL_" xfId="208" xr:uid="{00000000-0005-0000-0000-0000B8000000}"/>
    <cellStyle name="_KT (2)_3_TG-TH_Qt-HT3PQ1(CauKho)" xfId="209" xr:uid="{00000000-0005-0000-0000-0000B9000000}"/>
    <cellStyle name="_KT (2)_3_TG-TH_Qt-HT3PQ1(CauKho)_Book1" xfId="210" xr:uid="{00000000-0005-0000-0000-0000BA000000}"/>
    <cellStyle name="_KT (2)_3_TG-TH_Qt-HT3PQ1(CauKho)_Don gia quy 3 nam 2003 - Ban Dien Luc" xfId="211" xr:uid="{00000000-0005-0000-0000-0000BB000000}"/>
    <cellStyle name="_KT (2)_3_TG-TH_Qt-HT3PQ1(CauKho)_Kiem Tra Don Gia" xfId="212" xr:uid="{00000000-0005-0000-0000-0000BC000000}"/>
    <cellStyle name="_KT (2)_3_TG-TH_Qt-HT3PQ1(CauKho)_NC-VL2-2003" xfId="213" xr:uid="{00000000-0005-0000-0000-0000BD000000}"/>
    <cellStyle name="_KT (2)_3_TG-TH_Qt-HT3PQ1(CauKho)_NC-VL2-2003_1" xfId="214" xr:uid="{00000000-0005-0000-0000-0000BE000000}"/>
    <cellStyle name="_KT (2)_3_TG-TH_Qt-HT3PQ1(CauKho)_XL4Test5" xfId="215" xr:uid="{00000000-0005-0000-0000-0000BF000000}"/>
    <cellStyle name="_KT (2)_3_TG-TH_QT-LCTP-AE" xfId="216" xr:uid="{00000000-0005-0000-0000-0000C0000000}"/>
    <cellStyle name="_KT (2)_3_TG-TH_quy luong con lai nam 2004" xfId="217" xr:uid="{00000000-0005-0000-0000-0000C1000000}"/>
    <cellStyle name="_KT (2)_3_TG-TH_" xfId="218" xr:uid="{00000000-0005-0000-0000-0000C2000000}"/>
    <cellStyle name="_KT (2)_4" xfId="219" xr:uid="{00000000-0005-0000-0000-0000C3000000}"/>
    <cellStyle name="_KT (2)_4_BANG TONG HOP TINH HINH THANH QUYET TOAN (MOI I)" xfId="220" xr:uid="{00000000-0005-0000-0000-0000C4000000}"/>
    <cellStyle name="_KT (2)_4_BAO CAO KLCT PT2000" xfId="221" xr:uid="{00000000-0005-0000-0000-0000C5000000}"/>
    <cellStyle name="_KT (2)_4_BAO CAO PT2000" xfId="222" xr:uid="{00000000-0005-0000-0000-0000C6000000}"/>
    <cellStyle name="_KT (2)_4_BAO CAO PT2000_Book1" xfId="223" xr:uid="{00000000-0005-0000-0000-0000C7000000}"/>
    <cellStyle name="_KT (2)_4_Bao cao XDCB 2001 - T11 KH dieu chinh 20-11-THAI" xfId="224" xr:uid="{00000000-0005-0000-0000-0000C8000000}"/>
    <cellStyle name="_KT (2)_4_BAO GIA NGAY 24-10-08 (co dam)" xfId="225" xr:uid="{00000000-0005-0000-0000-0000C9000000}"/>
    <cellStyle name="_KT (2)_4_Biểu KH 5 năm gửi UB sửa biểu VHXH" xfId="226" xr:uid="{00000000-0005-0000-0000-0000CA000000}"/>
    <cellStyle name="_KT (2)_4_Book1" xfId="227" xr:uid="{00000000-0005-0000-0000-0000CB000000}"/>
    <cellStyle name="_KT (2)_4_Book1_1" xfId="228" xr:uid="{00000000-0005-0000-0000-0000CC000000}"/>
    <cellStyle name="_KT (2)_4_Book1_1_Book1" xfId="229" xr:uid="{00000000-0005-0000-0000-0000CD000000}"/>
    <cellStyle name="_KT (2)_4_Book1_1_DanhMucDonGiaVTTB_Dien_TAM" xfId="230" xr:uid="{00000000-0005-0000-0000-0000CE000000}"/>
    <cellStyle name="_KT (2)_4_Book1_1_khoiluongbdacdoa" xfId="231" xr:uid="{00000000-0005-0000-0000-0000CF000000}"/>
    <cellStyle name="_KT (2)_4_Book1_2" xfId="232" xr:uid="{00000000-0005-0000-0000-0000D0000000}"/>
    <cellStyle name="_KT (2)_4_Book1_2_Book1" xfId="233" xr:uid="{00000000-0005-0000-0000-0000D1000000}"/>
    <cellStyle name="_KT (2)_4_Book1_3" xfId="234" xr:uid="{00000000-0005-0000-0000-0000D2000000}"/>
    <cellStyle name="_KT (2)_4_Book1_3_Book1" xfId="235" xr:uid="{00000000-0005-0000-0000-0000D3000000}"/>
    <cellStyle name="_KT (2)_4_Book1_3_DT truong thinh phu" xfId="236" xr:uid="{00000000-0005-0000-0000-0000D4000000}"/>
    <cellStyle name="_KT (2)_4_Book1_3_XL4Test5" xfId="237" xr:uid="{00000000-0005-0000-0000-0000D5000000}"/>
    <cellStyle name="_KT (2)_4_Book1_4" xfId="238" xr:uid="{00000000-0005-0000-0000-0000D6000000}"/>
    <cellStyle name="_KT (2)_4_Book1_Book1" xfId="239" xr:uid="{00000000-0005-0000-0000-0000D7000000}"/>
    <cellStyle name="_KT (2)_4_Book1_DanhMucDonGiaVTTB_Dien_TAM" xfId="240" xr:uid="{00000000-0005-0000-0000-0000D8000000}"/>
    <cellStyle name="_KT (2)_4_Book1_Kiem Tra Don Gia" xfId="242" xr:uid="{00000000-0005-0000-0000-0000D9000000}"/>
    <cellStyle name="_KT (2)_4_Book1_khoiluongbdacdoa" xfId="241" xr:uid="{00000000-0005-0000-0000-0000DA000000}"/>
    <cellStyle name="_KT (2)_4_Book1_Tong hop 3 tinh (11_5)-TTH-QN-QT" xfId="243" xr:uid="{00000000-0005-0000-0000-0000DB000000}"/>
    <cellStyle name="_KT (2)_4_Book1_" xfId="244" xr:uid="{00000000-0005-0000-0000-0000DC000000}"/>
    <cellStyle name="_KT (2)_4_CAU Khanh Nam(Thi Cong)" xfId="245" xr:uid="{00000000-0005-0000-0000-0000DD000000}"/>
    <cellStyle name="_KT (2)_4_DAU NOI PL-CL TAI PHU LAMHC" xfId="246" xr:uid="{00000000-0005-0000-0000-0000DE000000}"/>
    <cellStyle name="_KT (2)_4_Dcdtoan-bcnckt " xfId="247" xr:uid="{00000000-0005-0000-0000-0000DF000000}"/>
    <cellStyle name="_KT (2)_4_DN_MTP" xfId="248" xr:uid="{00000000-0005-0000-0000-0000E0000000}"/>
    <cellStyle name="_KT (2)_4_Dongia2-2003" xfId="249" xr:uid="{00000000-0005-0000-0000-0000E1000000}"/>
    <cellStyle name="_KT (2)_4_Dongia2-2003_DT truong thinh phu" xfId="250" xr:uid="{00000000-0005-0000-0000-0000E2000000}"/>
    <cellStyle name="_KT (2)_4_DT truong thinh phu" xfId="251" xr:uid="{00000000-0005-0000-0000-0000E3000000}"/>
    <cellStyle name="_KT (2)_4_DTCDT MR.2N110.HOCMON.TDTOAN.CCUNG" xfId="252" xr:uid="{00000000-0005-0000-0000-0000E4000000}"/>
    <cellStyle name="_KT (2)_4_DTDuong dong tien -sua tham tra 2009 - luong 650" xfId="253" xr:uid="{00000000-0005-0000-0000-0000E5000000}"/>
    <cellStyle name="_KT (2)_4_DU TRU VAT TU" xfId="254" xr:uid="{00000000-0005-0000-0000-0000E6000000}"/>
    <cellStyle name="_KT (2)_4_Kiem Tra Don Gia" xfId="256" xr:uid="{00000000-0005-0000-0000-0000E7000000}"/>
    <cellStyle name="_KT (2)_4_khoiluongbdacdoa" xfId="255" xr:uid="{00000000-0005-0000-0000-0000E8000000}"/>
    <cellStyle name="_KT (2)_4_Lora-tungchau" xfId="257" xr:uid="{00000000-0005-0000-0000-0000E9000000}"/>
    <cellStyle name="_KT (2)_4_moi" xfId="258" xr:uid="{00000000-0005-0000-0000-0000EA000000}"/>
    <cellStyle name="_KT (2)_4_PGIA-phieu tham tra Kho bac" xfId="259" xr:uid="{00000000-0005-0000-0000-0000EB000000}"/>
    <cellStyle name="_KT (2)_4_PT02-02" xfId="260" xr:uid="{00000000-0005-0000-0000-0000EC000000}"/>
    <cellStyle name="_KT (2)_4_PT02-02_Book1" xfId="261" xr:uid="{00000000-0005-0000-0000-0000ED000000}"/>
    <cellStyle name="_KT (2)_4_PT02-03" xfId="262" xr:uid="{00000000-0005-0000-0000-0000EE000000}"/>
    <cellStyle name="_KT (2)_4_PT02-03_Book1" xfId="263" xr:uid="{00000000-0005-0000-0000-0000EF000000}"/>
    <cellStyle name="_KT (2)_4_Qt-HT3PQ1(CauKho)" xfId="264" xr:uid="{00000000-0005-0000-0000-0000F0000000}"/>
    <cellStyle name="_KT (2)_4_Qt-HT3PQ1(CauKho)_Book1" xfId="265" xr:uid="{00000000-0005-0000-0000-0000F1000000}"/>
    <cellStyle name="_KT (2)_4_Qt-HT3PQ1(CauKho)_Don gia quy 3 nam 2003 - Ban Dien Luc" xfId="266" xr:uid="{00000000-0005-0000-0000-0000F2000000}"/>
    <cellStyle name="_KT (2)_4_Qt-HT3PQ1(CauKho)_Kiem Tra Don Gia" xfId="267" xr:uid="{00000000-0005-0000-0000-0000F3000000}"/>
    <cellStyle name="_KT (2)_4_Qt-HT3PQ1(CauKho)_NC-VL2-2003" xfId="268" xr:uid="{00000000-0005-0000-0000-0000F4000000}"/>
    <cellStyle name="_KT (2)_4_Qt-HT3PQ1(CauKho)_NC-VL2-2003_1" xfId="269" xr:uid="{00000000-0005-0000-0000-0000F5000000}"/>
    <cellStyle name="_KT (2)_4_Qt-HT3PQ1(CauKho)_XL4Test5" xfId="270" xr:uid="{00000000-0005-0000-0000-0000F6000000}"/>
    <cellStyle name="_KT (2)_4_QT-LCTP-AE" xfId="271" xr:uid="{00000000-0005-0000-0000-0000F7000000}"/>
    <cellStyle name="_KT (2)_4_quy luong con lai nam 2004" xfId="272" xr:uid="{00000000-0005-0000-0000-0000F8000000}"/>
    <cellStyle name="_KT (2)_4_Sheet2" xfId="273" xr:uid="{00000000-0005-0000-0000-0000F9000000}"/>
    <cellStyle name="_KT (2)_4_TEL OUT 2004" xfId="274" xr:uid="{00000000-0005-0000-0000-0000FA000000}"/>
    <cellStyle name="_KT (2)_4_TG-TH" xfId="275" xr:uid="{00000000-0005-0000-0000-0000FB000000}"/>
    <cellStyle name="_KT (2)_4_TG-TH_Book1" xfId="276" xr:uid="{00000000-0005-0000-0000-0000FC000000}"/>
    <cellStyle name="_KT (2)_4_TG-TH_DTDuong dong tien -sua tham tra 2009 - luong 650" xfId="277" xr:uid="{00000000-0005-0000-0000-0000FD000000}"/>
    <cellStyle name="_KT (2)_4_TG-TH_quy luong con lai nam 2004" xfId="278" xr:uid="{00000000-0005-0000-0000-0000FE000000}"/>
    <cellStyle name="_KT (2)_4_Tong hop 3 tinh (11_5)-TTH-QN-QT" xfId="279" xr:uid="{00000000-0005-0000-0000-0000FF000000}"/>
    <cellStyle name="_KT (2)_4_XL4Poppy" xfId="280" xr:uid="{00000000-0005-0000-0000-000000010000}"/>
    <cellStyle name="_KT (2)_4_XL4Test5" xfId="281" xr:uid="{00000000-0005-0000-0000-000001010000}"/>
    <cellStyle name="_KT (2)_4_ÿÿÿÿÿ" xfId="282" xr:uid="{00000000-0005-0000-0000-000002010000}"/>
    <cellStyle name="_KT (2)_4_" xfId="283" xr:uid="{00000000-0005-0000-0000-000003010000}"/>
    <cellStyle name="_KT (2)_5" xfId="284" xr:uid="{00000000-0005-0000-0000-000004010000}"/>
    <cellStyle name="_KT (2)_5_BANG TONG HOP TINH HINH THANH QUYET TOAN (MOI I)" xfId="285" xr:uid="{00000000-0005-0000-0000-000005010000}"/>
    <cellStyle name="_KT (2)_5_BAO CAO KLCT PT2000" xfId="286" xr:uid="{00000000-0005-0000-0000-000006010000}"/>
    <cellStyle name="_KT (2)_5_BAO CAO PT2000" xfId="287" xr:uid="{00000000-0005-0000-0000-000007010000}"/>
    <cellStyle name="_KT (2)_5_BAO CAO PT2000_Book1" xfId="288" xr:uid="{00000000-0005-0000-0000-000008010000}"/>
    <cellStyle name="_KT (2)_5_Bao cao XDCB 2001 - T11 KH dieu chinh 20-11-THAI" xfId="289" xr:uid="{00000000-0005-0000-0000-000009010000}"/>
    <cellStyle name="_KT (2)_5_BAO GIA NGAY 24-10-08 (co dam)" xfId="290" xr:uid="{00000000-0005-0000-0000-00000A010000}"/>
    <cellStyle name="_KT (2)_5_Biểu KH 5 năm gửi UB sửa biểu VHXH" xfId="291" xr:uid="{00000000-0005-0000-0000-00000B010000}"/>
    <cellStyle name="_KT (2)_5_Book1" xfId="292" xr:uid="{00000000-0005-0000-0000-00000C010000}"/>
    <cellStyle name="_KT (2)_5_Book1_1" xfId="293" xr:uid="{00000000-0005-0000-0000-00000D010000}"/>
    <cellStyle name="_KT (2)_5_Book1_1_Book1" xfId="294" xr:uid="{00000000-0005-0000-0000-00000E010000}"/>
    <cellStyle name="_KT (2)_5_Book1_1_DanhMucDonGiaVTTB_Dien_TAM" xfId="295" xr:uid="{00000000-0005-0000-0000-00000F010000}"/>
    <cellStyle name="_KT (2)_5_Book1_1_khoiluongbdacdoa" xfId="296" xr:uid="{00000000-0005-0000-0000-000010010000}"/>
    <cellStyle name="_KT (2)_5_Book1_2" xfId="297" xr:uid="{00000000-0005-0000-0000-000011010000}"/>
    <cellStyle name="_KT (2)_5_Book1_2_Book1" xfId="298" xr:uid="{00000000-0005-0000-0000-000012010000}"/>
    <cellStyle name="_KT (2)_5_Book1_3" xfId="299" xr:uid="{00000000-0005-0000-0000-000013010000}"/>
    <cellStyle name="_KT (2)_5_Book1_3_Book1" xfId="300" xr:uid="{00000000-0005-0000-0000-000014010000}"/>
    <cellStyle name="_KT (2)_5_Book1_3_DT truong thinh phu" xfId="301" xr:uid="{00000000-0005-0000-0000-000015010000}"/>
    <cellStyle name="_KT (2)_5_Book1_3_XL4Test5" xfId="302" xr:uid="{00000000-0005-0000-0000-000016010000}"/>
    <cellStyle name="_KT (2)_5_Book1_4" xfId="303" xr:uid="{00000000-0005-0000-0000-000017010000}"/>
    <cellStyle name="_KT (2)_5_Book1_BC-QT-WB-dthao" xfId="304" xr:uid="{00000000-0005-0000-0000-000018010000}"/>
    <cellStyle name="_KT (2)_5_Book1_Book1" xfId="305" xr:uid="{00000000-0005-0000-0000-000019010000}"/>
    <cellStyle name="_KT (2)_5_Book1_DanhMucDonGiaVTTB_Dien_TAM" xfId="306" xr:uid="{00000000-0005-0000-0000-00001A010000}"/>
    <cellStyle name="_KT (2)_5_Book1_Kiem Tra Don Gia" xfId="308" xr:uid="{00000000-0005-0000-0000-00001B010000}"/>
    <cellStyle name="_KT (2)_5_Book1_khoiluongbdacdoa" xfId="307" xr:uid="{00000000-0005-0000-0000-00001C010000}"/>
    <cellStyle name="_KT (2)_5_Book1_Tong hop 3 tinh (11_5)-TTH-QN-QT" xfId="309" xr:uid="{00000000-0005-0000-0000-00001D010000}"/>
    <cellStyle name="_KT (2)_5_Book1_" xfId="310" xr:uid="{00000000-0005-0000-0000-00001E010000}"/>
    <cellStyle name="_KT (2)_5_CAU Khanh Nam(Thi Cong)" xfId="311" xr:uid="{00000000-0005-0000-0000-00001F010000}"/>
    <cellStyle name="_KT (2)_5_DAU NOI PL-CL TAI PHU LAMHC" xfId="312" xr:uid="{00000000-0005-0000-0000-000020010000}"/>
    <cellStyle name="_KT (2)_5_Dcdtoan-bcnckt " xfId="313" xr:uid="{00000000-0005-0000-0000-000021010000}"/>
    <cellStyle name="_KT (2)_5_DN_MTP" xfId="314" xr:uid="{00000000-0005-0000-0000-000022010000}"/>
    <cellStyle name="_KT (2)_5_Dongia2-2003" xfId="315" xr:uid="{00000000-0005-0000-0000-000023010000}"/>
    <cellStyle name="_KT (2)_5_Dongia2-2003_DT truong thinh phu" xfId="316" xr:uid="{00000000-0005-0000-0000-000024010000}"/>
    <cellStyle name="_KT (2)_5_DT truong thinh phu" xfId="317" xr:uid="{00000000-0005-0000-0000-000025010000}"/>
    <cellStyle name="_KT (2)_5_DTCDT MR.2N110.HOCMON.TDTOAN.CCUNG" xfId="318" xr:uid="{00000000-0005-0000-0000-000026010000}"/>
    <cellStyle name="_KT (2)_5_DTDuong dong tien -sua tham tra 2009 - luong 650" xfId="319" xr:uid="{00000000-0005-0000-0000-000027010000}"/>
    <cellStyle name="_KT (2)_5_DU TRU VAT TU" xfId="320" xr:uid="{00000000-0005-0000-0000-000028010000}"/>
    <cellStyle name="_KT (2)_5_Kiem Tra Don Gia" xfId="322" xr:uid="{00000000-0005-0000-0000-000029010000}"/>
    <cellStyle name="_KT (2)_5_khoiluongbdacdoa" xfId="321" xr:uid="{00000000-0005-0000-0000-00002A010000}"/>
    <cellStyle name="_KT (2)_5_Lora-tungchau" xfId="323" xr:uid="{00000000-0005-0000-0000-00002B010000}"/>
    <cellStyle name="_KT (2)_5_moi" xfId="324" xr:uid="{00000000-0005-0000-0000-00002C010000}"/>
    <cellStyle name="_KT (2)_5_PGIA-phieu tham tra Kho bac" xfId="325" xr:uid="{00000000-0005-0000-0000-00002D010000}"/>
    <cellStyle name="_KT (2)_5_PT02-02" xfId="326" xr:uid="{00000000-0005-0000-0000-00002E010000}"/>
    <cellStyle name="_KT (2)_5_PT02-02_Book1" xfId="327" xr:uid="{00000000-0005-0000-0000-00002F010000}"/>
    <cellStyle name="_KT (2)_5_PT02-03" xfId="328" xr:uid="{00000000-0005-0000-0000-000030010000}"/>
    <cellStyle name="_KT (2)_5_PT02-03_Book1" xfId="329" xr:uid="{00000000-0005-0000-0000-000031010000}"/>
    <cellStyle name="_KT (2)_5_Qt-HT3PQ1(CauKho)" xfId="330" xr:uid="{00000000-0005-0000-0000-000032010000}"/>
    <cellStyle name="_KT (2)_5_Qt-HT3PQ1(CauKho)_Book1" xfId="331" xr:uid="{00000000-0005-0000-0000-000033010000}"/>
    <cellStyle name="_KT (2)_5_Qt-HT3PQ1(CauKho)_Don gia quy 3 nam 2003 - Ban Dien Luc" xfId="332" xr:uid="{00000000-0005-0000-0000-000034010000}"/>
    <cellStyle name="_KT (2)_5_Qt-HT3PQ1(CauKho)_Kiem Tra Don Gia" xfId="333" xr:uid="{00000000-0005-0000-0000-000035010000}"/>
    <cellStyle name="_KT (2)_5_Qt-HT3PQ1(CauKho)_NC-VL2-2003" xfId="334" xr:uid="{00000000-0005-0000-0000-000036010000}"/>
    <cellStyle name="_KT (2)_5_Qt-HT3PQ1(CauKho)_NC-VL2-2003_1" xfId="335" xr:uid="{00000000-0005-0000-0000-000037010000}"/>
    <cellStyle name="_KT (2)_5_Qt-HT3PQ1(CauKho)_XL4Test5" xfId="336" xr:uid="{00000000-0005-0000-0000-000038010000}"/>
    <cellStyle name="_KT (2)_5_QT-LCTP-AE" xfId="337" xr:uid="{00000000-0005-0000-0000-000039010000}"/>
    <cellStyle name="_KT (2)_5_Sheet2" xfId="338" xr:uid="{00000000-0005-0000-0000-00003A010000}"/>
    <cellStyle name="_KT (2)_5_TEL OUT 2004" xfId="339" xr:uid="{00000000-0005-0000-0000-00003B010000}"/>
    <cellStyle name="_KT (2)_5_Tong hop 3 tinh (11_5)-TTH-QN-QT" xfId="340" xr:uid="{00000000-0005-0000-0000-00003C010000}"/>
    <cellStyle name="_KT (2)_5_XL4Poppy" xfId="341" xr:uid="{00000000-0005-0000-0000-00003D010000}"/>
    <cellStyle name="_KT (2)_5_XL4Test5" xfId="342" xr:uid="{00000000-0005-0000-0000-00003E010000}"/>
    <cellStyle name="_KT (2)_5_ÿÿÿÿÿ" xfId="343" xr:uid="{00000000-0005-0000-0000-00003F010000}"/>
    <cellStyle name="_KT (2)_5_" xfId="344" xr:uid="{00000000-0005-0000-0000-000040010000}"/>
    <cellStyle name="_KT (2)_Book1" xfId="345" xr:uid="{00000000-0005-0000-0000-000041010000}"/>
    <cellStyle name="_KT (2)_Book1_1" xfId="346" xr:uid="{00000000-0005-0000-0000-000042010000}"/>
    <cellStyle name="_KT (2)_Book1_BC-QT-WB-dthao" xfId="347" xr:uid="{00000000-0005-0000-0000-000043010000}"/>
    <cellStyle name="_KT (2)_Book1_Book1" xfId="348" xr:uid="{00000000-0005-0000-0000-000044010000}"/>
    <cellStyle name="_KT (2)_Book1_Kiem Tra Don Gia" xfId="349" xr:uid="{00000000-0005-0000-0000-000045010000}"/>
    <cellStyle name="_KT (2)_Book1_Kiem Tra Don Gia 2" xfId="350" xr:uid="{00000000-0005-0000-0000-000046010000}"/>
    <cellStyle name="_KT (2)_Kiem Tra Don Gia" xfId="352" xr:uid="{00000000-0005-0000-0000-000047010000}"/>
    <cellStyle name="_KT (2)_khoiluongbdacdoa" xfId="351" xr:uid="{00000000-0005-0000-0000-000048010000}"/>
    <cellStyle name="_KT (2)_Lora-tungchau" xfId="353" xr:uid="{00000000-0005-0000-0000-000049010000}"/>
    <cellStyle name="_KT (2)_Lora-tungchau_Book1" xfId="354" xr:uid="{00000000-0005-0000-0000-00004A010000}"/>
    <cellStyle name="_KT (2)_Lora-tungchau_Kiem Tra Don Gia" xfId="355" xr:uid="{00000000-0005-0000-0000-00004B010000}"/>
    <cellStyle name="_KT (2)_Lora-tungchau_Kiem Tra Don Gia 2" xfId="356" xr:uid="{00000000-0005-0000-0000-00004C010000}"/>
    <cellStyle name="_KT (2)_PERSONAL" xfId="357" xr:uid="{00000000-0005-0000-0000-00004D010000}"/>
    <cellStyle name="_KT (2)_PERSONAL_Book1" xfId="358" xr:uid="{00000000-0005-0000-0000-00004E010000}"/>
    <cellStyle name="_KT (2)_PERSONAL_HTQ.8 GD1" xfId="359" xr:uid="{00000000-0005-0000-0000-00004F010000}"/>
    <cellStyle name="_KT (2)_PERSONAL_HTQ.8 GD1_Book1" xfId="360" xr:uid="{00000000-0005-0000-0000-000050010000}"/>
    <cellStyle name="_KT (2)_PERSONAL_HTQ.8 GD1_Don gia quy 3 nam 2003 - Ban Dien Luc" xfId="361" xr:uid="{00000000-0005-0000-0000-000051010000}"/>
    <cellStyle name="_KT (2)_PERSONAL_HTQ.8 GD1_NC-VL2-2003" xfId="362" xr:uid="{00000000-0005-0000-0000-000052010000}"/>
    <cellStyle name="_KT (2)_PERSONAL_HTQ.8 GD1_NC-VL2-2003_1" xfId="363" xr:uid="{00000000-0005-0000-0000-000053010000}"/>
    <cellStyle name="_KT (2)_PERSONAL_HTQ.8 GD1_XL4Test5" xfId="364" xr:uid="{00000000-0005-0000-0000-000054010000}"/>
    <cellStyle name="_KT (2)_PERSONAL_khoiluongbdacdoa" xfId="365" xr:uid="{00000000-0005-0000-0000-000055010000}"/>
    <cellStyle name="_KT (2)_PERSONAL_Tong hop KHCB 2001" xfId="366" xr:uid="{00000000-0005-0000-0000-000056010000}"/>
    <cellStyle name="_KT (2)_PERSONAL_" xfId="367" xr:uid="{00000000-0005-0000-0000-000057010000}"/>
    <cellStyle name="_KT (2)_Qt-HT3PQ1(CauKho)" xfId="368" xr:uid="{00000000-0005-0000-0000-000058010000}"/>
    <cellStyle name="_KT (2)_Qt-HT3PQ1(CauKho)_Book1" xfId="369" xr:uid="{00000000-0005-0000-0000-000059010000}"/>
    <cellStyle name="_KT (2)_Qt-HT3PQ1(CauKho)_Don gia quy 3 nam 2003 - Ban Dien Luc" xfId="370" xr:uid="{00000000-0005-0000-0000-00005A010000}"/>
    <cellStyle name="_KT (2)_Qt-HT3PQ1(CauKho)_Kiem Tra Don Gia" xfId="371" xr:uid="{00000000-0005-0000-0000-00005B010000}"/>
    <cellStyle name="_KT (2)_Qt-HT3PQ1(CauKho)_NC-VL2-2003" xfId="372" xr:uid="{00000000-0005-0000-0000-00005C010000}"/>
    <cellStyle name="_KT (2)_Qt-HT3PQ1(CauKho)_NC-VL2-2003_1" xfId="373" xr:uid="{00000000-0005-0000-0000-00005D010000}"/>
    <cellStyle name="_KT (2)_Qt-HT3PQ1(CauKho)_XL4Test5" xfId="374" xr:uid="{00000000-0005-0000-0000-00005E010000}"/>
    <cellStyle name="_KT (2)_QT-LCTP-AE" xfId="375" xr:uid="{00000000-0005-0000-0000-00005F010000}"/>
    <cellStyle name="_KT (2)_quy luong con lai nam 2004" xfId="376" xr:uid="{00000000-0005-0000-0000-000060010000}"/>
    <cellStyle name="_KT (2)_TG-TH" xfId="377" xr:uid="{00000000-0005-0000-0000-000061010000}"/>
    <cellStyle name="_KT (2)_" xfId="378" xr:uid="{00000000-0005-0000-0000-000062010000}"/>
    <cellStyle name="_KT_TG" xfId="379" xr:uid="{00000000-0005-0000-0000-000063010000}"/>
    <cellStyle name="_KT_TG_1" xfId="380" xr:uid="{00000000-0005-0000-0000-000064010000}"/>
    <cellStyle name="_KT_TG_1_BANG TONG HOP TINH HINH THANH QUYET TOAN (MOI I)" xfId="381" xr:uid="{00000000-0005-0000-0000-000065010000}"/>
    <cellStyle name="_KT_TG_1_BAO CAO KLCT PT2000" xfId="382" xr:uid="{00000000-0005-0000-0000-000066010000}"/>
    <cellStyle name="_KT_TG_1_BAO CAO PT2000" xfId="383" xr:uid="{00000000-0005-0000-0000-000067010000}"/>
    <cellStyle name="_KT_TG_1_BAO CAO PT2000_Book1" xfId="384" xr:uid="{00000000-0005-0000-0000-000068010000}"/>
    <cellStyle name="_KT_TG_1_Bao cao XDCB 2001 - T11 KH dieu chinh 20-11-THAI" xfId="385" xr:uid="{00000000-0005-0000-0000-000069010000}"/>
    <cellStyle name="_KT_TG_1_BAO GIA NGAY 24-10-08 (co dam)" xfId="386" xr:uid="{00000000-0005-0000-0000-00006A010000}"/>
    <cellStyle name="_KT_TG_1_Biểu KH 5 năm gửi UB sửa biểu VHXH" xfId="387" xr:uid="{00000000-0005-0000-0000-00006B010000}"/>
    <cellStyle name="_KT_TG_1_Book1" xfId="388" xr:uid="{00000000-0005-0000-0000-00006C010000}"/>
    <cellStyle name="_KT_TG_1_Book1_1" xfId="389" xr:uid="{00000000-0005-0000-0000-00006D010000}"/>
    <cellStyle name="_KT_TG_1_Book1_1_Book1" xfId="390" xr:uid="{00000000-0005-0000-0000-00006E010000}"/>
    <cellStyle name="_KT_TG_1_Book1_1_DanhMucDonGiaVTTB_Dien_TAM" xfId="391" xr:uid="{00000000-0005-0000-0000-00006F010000}"/>
    <cellStyle name="_KT_TG_1_Book1_1_khoiluongbdacdoa" xfId="392" xr:uid="{00000000-0005-0000-0000-000070010000}"/>
    <cellStyle name="_KT_TG_1_Book1_2" xfId="393" xr:uid="{00000000-0005-0000-0000-000071010000}"/>
    <cellStyle name="_KT_TG_1_Book1_2_Book1" xfId="394" xr:uid="{00000000-0005-0000-0000-000072010000}"/>
    <cellStyle name="_KT_TG_1_Book1_3" xfId="395" xr:uid="{00000000-0005-0000-0000-000073010000}"/>
    <cellStyle name="_KT_TG_1_Book1_3_Book1" xfId="396" xr:uid="{00000000-0005-0000-0000-000074010000}"/>
    <cellStyle name="_KT_TG_1_Book1_3_DT truong thinh phu" xfId="397" xr:uid="{00000000-0005-0000-0000-000075010000}"/>
    <cellStyle name="_KT_TG_1_Book1_3_XL4Test5" xfId="398" xr:uid="{00000000-0005-0000-0000-000076010000}"/>
    <cellStyle name="_KT_TG_1_Book1_4" xfId="399" xr:uid="{00000000-0005-0000-0000-000077010000}"/>
    <cellStyle name="_KT_TG_1_Book1_BC-QT-WB-dthao" xfId="400" xr:uid="{00000000-0005-0000-0000-000078010000}"/>
    <cellStyle name="_KT_TG_1_Book1_Book1" xfId="401" xr:uid="{00000000-0005-0000-0000-000079010000}"/>
    <cellStyle name="_KT_TG_1_Book1_DanhMucDonGiaVTTB_Dien_TAM" xfId="402" xr:uid="{00000000-0005-0000-0000-00007A010000}"/>
    <cellStyle name="_KT_TG_1_Book1_Kiem Tra Don Gia" xfId="404" xr:uid="{00000000-0005-0000-0000-00007B010000}"/>
    <cellStyle name="_KT_TG_1_Book1_khoiluongbdacdoa" xfId="403" xr:uid="{00000000-0005-0000-0000-00007C010000}"/>
    <cellStyle name="_KT_TG_1_Book1_Tong hop 3 tinh (11_5)-TTH-QN-QT" xfId="405" xr:uid="{00000000-0005-0000-0000-00007D010000}"/>
    <cellStyle name="_KT_TG_1_Book1_" xfId="406" xr:uid="{00000000-0005-0000-0000-00007E010000}"/>
    <cellStyle name="_KT_TG_1_CAU Khanh Nam(Thi Cong)" xfId="407" xr:uid="{00000000-0005-0000-0000-00007F010000}"/>
    <cellStyle name="_KT_TG_1_DAU NOI PL-CL TAI PHU LAMHC" xfId="408" xr:uid="{00000000-0005-0000-0000-000080010000}"/>
    <cellStyle name="_KT_TG_1_Dcdtoan-bcnckt " xfId="409" xr:uid="{00000000-0005-0000-0000-000081010000}"/>
    <cellStyle name="_KT_TG_1_DN_MTP" xfId="410" xr:uid="{00000000-0005-0000-0000-000082010000}"/>
    <cellStyle name="_KT_TG_1_Dongia2-2003" xfId="411" xr:uid="{00000000-0005-0000-0000-000083010000}"/>
    <cellStyle name="_KT_TG_1_Dongia2-2003_DT truong thinh phu" xfId="412" xr:uid="{00000000-0005-0000-0000-000084010000}"/>
    <cellStyle name="_KT_TG_1_DT truong thinh phu" xfId="413" xr:uid="{00000000-0005-0000-0000-000085010000}"/>
    <cellStyle name="_KT_TG_1_DTCDT MR.2N110.HOCMON.TDTOAN.CCUNG" xfId="414" xr:uid="{00000000-0005-0000-0000-000086010000}"/>
    <cellStyle name="_KT_TG_1_DTDuong dong tien -sua tham tra 2009 - luong 650" xfId="415" xr:uid="{00000000-0005-0000-0000-000087010000}"/>
    <cellStyle name="_KT_TG_1_DU TRU VAT TU" xfId="416" xr:uid="{00000000-0005-0000-0000-000088010000}"/>
    <cellStyle name="_KT_TG_1_Kiem Tra Don Gia" xfId="418" xr:uid="{00000000-0005-0000-0000-000089010000}"/>
    <cellStyle name="_KT_TG_1_khoiluongbdacdoa" xfId="417" xr:uid="{00000000-0005-0000-0000-00008A010000}"/>
    <cellStyle name="_KT_TG_1_Lora-tungchau" xfId="419" xr:uid="{00000000-0005-0000-0000-00008B010000}"/>
    <cellStyle name="_KT_TG_1_moi" xfId="420" xr:uid="{00000000-0005-0000-0000-00008C010000}"/>
    <cellStyle name="_KT_TG_1_PGIA-phieu tham tra Kho bac" xfId="421" xr:uid="{00000000-0005-0000-0000-00008D010000}"/>
    <cellStyle name="_KT_TG_1_PT02-02" xfId="422" xr:uid="{00000000-0005-0000-0000-00008E010000}"/>
    <cellStyle name="_KT_TG_1_PT02-02_Book1" xfId="423" xr:uid="{00000000-0005-0000-0000-00008F010000}"/>
    <cellStyle name="_KT_TG_1_PT02-03" xfId="424" xr:uid="{00000000-0005-0000-0000-000090010000}"/>
    <cellStyle name="_KT_TG_1_PT02-03_Book1" xfId="425" xr:uid="{00000000-0005-0000-0000-000091010000}"/>
    <cellStyle name="_KT_TG_1_Qt-HT3PQ1(CauKho)" xfId="426" xr:uid="{00000000-0005-0000-0000-000092010000}"/>
    <cellStyle name="_KT_TG_1_Qt-HT3PQ1(CauKho)_Book1" xfId="427" xr:uid="{00000000-0005-0000-0000-000093010000}"/>
    <cellStyle name="_KT_TG_1_Qt-HT3PQ1(CauKho)_Don gia quy 3 nam 2003 - Ban Dien Luc" xfId="428" xr:uid="{00000000-0005-0000-0000-000094010000}"/>
    <cellStyle name="_KT_TG_1_Qt-HT3PQ1(CauKho)_Kiem Tra Don Gia" xfId="429" xr:uid="{00000000-0005-0000-0000-000095010000}"/>
    <cellStyle name="_KT_TG_1_Qt-HT3PQ1(CauKho)_NC-VL2-2003" xfId="430" xr:uid="{00000000-0005-0000-0000-000096010000}"/>
    <cellStyle name="_KT_TG_1_Qt-HT3PQ1(CauKho)_NC-VL2-2003_1" xfId="431" xr:uid="{00000000-0005-0000-0000-000097010000}"/>
    <cellStyle name="_KT_TG_1_Qt-HT3PQ1(CauKho)_XL4Test5" xfId="432" xr:uid="{00000000-0005-0000-0000-000098010000}"/>
    <cellStyle name="_KT_TG_1_QT-LCTP-AE" xfId="433" xr:uid="{00000000-0005-0000-0000-000099010000}"/>
    <cellStyle name="_KT_TG_1_Sheet2" xfId="434" xr:uid="{00000000-0005-0000-0000-00009A010000}"/>
    <cellStyle name="_KT_TG_1_TEL OUT 2004" xfId="435" xr:uid="{00000000-0005-0000-0000-00009B010000}"/>
    <cellStyle name="_KT_TG_1_Tong hop 3 tinh (11_5)-TTH-QN-QT" xfId="436" xr:uid="{00000000-0005-0000-0000-00009C010000}"/>
    <cellStyle name="_KT_TG_1_XL4Poppy" xfId="437" xr:uid="{00000000-0005-0000-0000-00009D010000}"/>
    <cellStyle name="_KT_TG_1_XL4Test5" xfId="438" xr:uid="{00000000-0005-0000-0000-00009E010000}"/>
    <cellStyle name="_KT_TG_1_ÿÿÿÿÿ" xfId="439" xr:uid="{00000000-0005-0000-0000-00009F010000}"/>
    <cellStyle name="_KT_TG_1_" xfId="440" xr:uid="{00000000-0005-0000-0000-0000A0010000}"/>
    <cellStyle name="_KT_TG_2" xfId="441" xr:uid="{00000000-0005-0000-0000-0000A1010000}"/>
    <cellStyle name="_KT_TG_2_BANG TONG HOP TINH HINH THANH QUYET TOAN (MOI I)" xfId="442" xr:uid="{00000000-0005-0000-0000-0000A2010000}"/>
    <cellStyle name="_KT_TG_2_BAO CAO KLCT PT2000" xfId="443" xr:uid="{00000000-0005-0000-0000-0000A3010000}"/>
    <cellStyle name="_KT_TG_2_BAO CAO PT2000" xfId="444" xr:uid="{00000000-0005-0000-0000-0000A4010000}"/>
    <cellStyle name="_KT_TG_2_BAO CAO PT2000_Book1" xfId="445" xr:uid="{00000000-0005-0000-0000-0000A5010000}"/>
    <cellStyle name="_KT_TG_2_Bao cao XDCB 2001 - T11 KH dieu chinh 20-11-THAI" xfId="446" xr:uid="{00000000-0005-0000-0000-0000A6010000}"/>
    <cellStyle name="_KT_TG_2_BAO GIA NGAY 24-10-08 (co dam)" xfId="447" xr:uid="{00000000-0005-0000-0000-0000A7010000}"/>
    <cellStyle name="_KT_TG_2_Biểu KH 5 năm gửi UB sửa biểu VHXH" xfId="448" xr:uid="{00000000-0005-0000-0000-0000A8010000}"/>
    <cellStyle name="_KT_TG_2_Book1" xfId="449" xr:uid="{00000000-0005-0000-0000-0000A9010000}"/>
    <cellStyle name="_KT_TG_2_Book1_1" xfId="450" xr:uid="{00000000-0005-0000-0000-0000AA010000}"/>
    <cellStyle name="_KT_TG_2_Book1_1_Book1" xfId="451" xr:uid="{00000000-0005-0000-0000-0000AB010000}"/>
    <cellStyle name="_KT_TG_2_Book1_1_DanhMucDonGiaVTTB_Dien_TAM" xfId="452" xr:uid="{00000000-0005-0000-0000-0000AC010000}"/>
    <cellStyle name="_KT_TG_2_Book1_1_khoiluongbdacdoa" xfId="453" xr:uid="{00000000-0005-0000-0000-0000AD010000}"/>
    <cellStyle name="_KT_TG_2_Book1_2" xfId="454" xr:uid="{00000000-0005-0000-0000-0000AE010000}"/>
    <cellStyle name="_KT_TG_2_Book1_2_Book1" xfId="455" xr:uid="{00000000-0005-0000-0000-0000AF010000}"/>
    <cellStyle name="_KT_TG_2_Book1_3" xfId="456" xr:uid="{00000000-0005-0000-0000-0000B0010000}"/>
    <cellStyle name="_KT_TG_2_Book1_3_Book1" xfId="457" xr:uid="{00000000-0005-0000-0000-0000B1010000}"/>
    <cellStyle name="_KT_TG_2_Book1_3_DT truong thinh phu" xfId="458" xr:uid="{00000000-0005-0000-0000-0000B2010000}"/>
    <cellStyle name="_KT_TG_2_Book1_3_XL4Test5" xfId="459" xr:uid="{00000000-0005-0000-0000-0000B3010000}"/>
    <cellStyle name="_KT_TG_2_Book1_4" xfId="460" xr:uid="{00000000-0005-0000-0000-0000B4010000}"/>
    <cellStyle name="_KT_TG_2_Book1_Book1" xfId="461" xr:uid="{00000000-0005-0000-0000-0000B5010000}"/>
    <cellStyle name="_KT_TG_2_Book1_DanhMucDonGiaVTTB_Dien_TAM" xfId="462" xr:uid="{00000000-0005-0000-0000-0000B6010000}"/>
    <cellStyle name="_KT_TG_2_Book1_Kiem Tra Don Gia" xfId="464" xr:uid="{00000000-0005-0000-0000-0000B7010000}"/>
    <cellStyle name="_KT_TG_2_Book1_khoiluongbdacdoa" xfId="463" xr:uid="{00000000-0005-0000-0000-0000B8010000}"/>
    <cellStyle name="_KT_TG_2_Book1_Tong hop 3 tinh (11_5)-TTH-QN-QT" xfId="465" xr:uid="{00000000-0005-0000-0000-0000B9010000}"/>
    <cellStyle name="_KT_TG_2_Book1_" xfId="466" xr:uid="{00000000-0005-0000-0000-0000BA010000}"/>
    <cellStyle name="_KT_TG_2_CAU Khanh Nam(Thi Cong)" xfId="467" xr:uid="{00000000-0005-0000-0000-0000BB010000}"/>
    <cellStyle name="_KT_TG_2_DAU NOI PL-CL TAI PHU LAMHC" xfId="468" xr:uid="{00000000-0005-0000-0000-0000BC010000}"/>
    <cellStyle name="_KT_TG_2_Dcdtoan-bcnckt " xfId="469" xr:uid="{00000000-0005-0000-0000-0000BD010000}"/>
    <cellStyle name="_KT_TG_2_DN_MTP" xfId="470" xr:uid="{00000000-0005-0000-0000-0000BE010000}"/>
    <cellStyle name="_KT_TG_2_Dongia2-2003" xfId="471" xr:uid="{00000000-0005-0000-0000-0000BF010000}"/>
    <cellStyle name="_KT_TG_2_Dongia2-2003_DT truong thinh phu" xfId="472" xr:uid="{00000000-0005-0000-0000-0000C0010000}"/>
    <cellStyle name="_KT_TG_2_DT truong thinh phu" xfId="473" xr:uid="{00000000-0005-0000-0000-0000C1010000}"/>
    <cellStyle name="_KT_TG_2_DTCDT MR.2N110.HOCMON.TDTOAN.CCUNG" xfId="474" xr:uid="{00000000-0005-0000-0000-0000C2010000}"/>
    <cellStyle name="_KT_TG_2_DTDuong dong tien -sua tham tra 2009 - luong 650" xfId="475" xr:uid="{00000000-0005-0000-0000-0000C3010000}"/>
    <cellStyle name="_KT_TG_2_DU TRU VAT TU" xfId="476" xr:uid="{00000000-0005-0000-0000-0000C4010000}"/>
    <cellStyle name="_KT_TG_2_Kiem Tra Don Gia" xfId="478" xr:uid="{00000000-0005-0000-0000-0000C5010000}"/>
    <cellStyle name="_KT_TG_2_khoiluongbdacdoa" xfId="477" xr:uid="{00000000-0005-0000-0000-0000C6010000}"/>
    <cellStyle name="_KT_TG_2_Lora-tungchau" xfId="479" xr:uid="{00000000-0005-0000-0000-0000C7010000}"/>
    <cellStyle name="_KT_TG_2_moi" xfId="480" xr:uid="{00000000-0005-0000-0000-0000C8010000}"/>
    <cellStyle name="_KT_TG_2_PGIA-phieu tham tra Kho bac" xfId="481" xr:uid="{00000000-0005-0000-0000-0000C9010000}"/>
    <cellStyle name="_KT_TG_2_PT02-02" xfId="482" xr:uid="{00000000-0005-0000-0000-0000CA010000}"/>
    <cellStyle name="_KT_TG_2_PT02-02_Book1" xfId="483" xr:uid="{00000000-0005-0000-0000-0000CB010000}"/>
    <cellStyle name="_KT_TG_2_PT02-03" xfId="484" xr:uid="{00000000-0005-0000-0000-0000CC010000}"/>
    <cellStyle name="_KT_TG_2_PT02-03_Book1" xfId="485" xr:uid="{00000000-0005-0000-0000-0000CD010000}"/>
    <cellStyle name="_KT_TG_2_Qt-HT3PQ1(CauKho)" xfId="486" xr:uid="{00000000-0005-0000-0000-0000CE010000}"/>
    <cellStyle name="_KT_TG_2_Qt-HT3PQ1(CauKho)_Book1" xfId="487" xr:uid="{00000000-0005-0000-0000-0000CF010000}"/>
    <cellStyle name="_KT_TG_2_Qt-HT3PQ1(CauKho)_Don gia quy 3 nam 2003 - Ban Dien Luc" xfId="488" xr:uid="{00000000-0005-0000-0000-0000D0010000}"/>
    <cellStyle name="_KT_TG_2_Qt-HT3PQ1(CauKho)_Kiem Tra Don Gia" xfId="489" xr:uid="{00000000-0005-0000-0000-0000D1010000}"/>
    <cellStyle name="_KT_TG_2_Qt-HT3PQ1(CauKho)_NC-VL2-2003" xfId="490" xr:uid="{00000000-0005-0000-0000-0000D2010000}"/>
    <cellStyle name="_KT_TG_2_Qt-HT3PQ1(CauKho)_NC-VL2-2003_1" xfId="491" xr:uid="{00000000-0005-0000-0000-0000D3010000}"/>
    <cellStyle name="_KT_TG_2_Qt-HT3PQ1(CauKho)_XL4Test5" xfId="492" xr:uid="{00000000-0005-0000-0000-0000D4010000}"/>
    <cellStyle name="_KT_TG_2_QT-LCTP-AE" xfId="493" xr:uid="{00000000-0005-0000-0000-0000D5010000}"/>
    <cellStyle name="_KT_TG_2_quy luong con lai nam 2004" xfId="494" xr:uid="{00000000-0005-0000-0000-0000D6010000}"/>
    <cellStyle name="_KT_TG_2_Sheet2" xfId="495" xr:uid="{00000000-0005-0000-0000-0000D7010000}"/>
    <cellStyle name="_KT_TG_2_TEL OUT 2004" xfId="496" xr:uid="{00000000-0005-0000-0000-0000D8010000}"/>
    <cellStyle name="_KT_TG_2_Tong hop 3 tinh (11_5)-TTH-QN-QT" xfId="497" xr:uid="{00000000-0005-0000-0000-0000D9010000}"/>
    <cellStyle name="_KT_TG_2_XL4Poppy" xfId="498" xr:uid="{00000000-0005-0000-0000-0000DA010000}"/>
    <cellStyle name="_KT_TG_2_XL4Test5" xfId="499" xr:uid="{00000000-0005-0000-0000-0000DB010000}"/>
    <cellStyle name="_KT_TG_2_ÿÿÿÿÿ" xfId="500" xr:uid="{00000000-0005-0000-0000-0000DC010000}"/>
    <cellStyle name="_KT_TG_2_" xfId="501" xr:uid="{00000000-0005-0000-0000-0000DD010000}"/>
    <cellStyle name="_KT_TG_3" xfId="502" xr:uid="{00000000-0005-0000-0000-0000DE010000}"/>
    <cellStyle name="_KT_TG_4" xfId="503" xr:uid="{00000000-0005-0000-0000-0000DF010000}"/>
    <cellStyle name="_KT_TG_4_Book1" xfId="504" xr:uid="{00000000-0005-0000-0000-0000E0010000}"/>
    <cellStyle name="_KT_TG_4_Lora-tungchau" xfId="505" xr:uid="{00000000-0005-0000-0000-0000E1010000}"/>
    <cellStyle name="_KT_TG_4_Qt-HT3PQ1(CauKho)" xfId="506" xr:uid="{00000000-0005-0000-0000-0000E2010000}"/>
    <cellStyle name="_KT_TG_4_Qt-HT3PQ1(CauKho)_Book1" xfId="507" xr:uid="{00000000-0005-0000-0000-0000E3010000}"/>
    <cellStyle name="_KT_TG_4_Qt-HT3PQ1(CauKho)_Don gia quy 3 nam 2003 - Ban Dien Luc" xfId="508" xr:uid="{00000000-0005-0000-0000-0000E4010000}"/>
    <cellStyle name="_KT_TG_4_Qt-HT3PQ1(CauKho)_Kiem Tra Don Gia" xfId="509" xr:uid="{00000000-0005-0000-0000-0000E5010000}"/>
    <cellStyle name="_KT_TG_4_Qt-HT3PQ1(CauKho)_NC-VL2-2003" xfId="510" xr:uid="{00000000-0005-0000-0000-0000E6010000}"/>
    <cellStyle name="_KT_TG_4_Qt-HT3PQ1(CauKho)_NC-VL2-2003_1" xfId="511" xr:uid="{00000000-0005-0000-0000-0000E7010000}"/>
    <cellStyle name="_KT_TG_4_Qt-HT3PQ1(CauKho)_XL4Test5" xfId="512" xr:uid="{00000000-0005-0000-0000-0000E8010000}"/>
    <cellStyle name="_KT_TG_4_quy luong con lai nam 2004" xfId="513" xr:uid="{00000000-0005-0000-0000-0000E9010000}"/>
    <cellStyle name="_KT_TG_4_" xfId="514" xr:uid="{00000000-0005-0000-0000-0000EA010000}"/>
    <cellStyle name="_KT_TG_Book1" xfId="515" xr:uid="{00000000-0005-0000-0000-0000EB010000}"/>
    <cellStyle name="_KT_TG_DTDuong dong tien -sua tham tra 2009 - luong 650" xfId="516" xr:uid="{00000000-0005-0000-0000-0000EC010000}"/>
    <cellStyle name="_KT_TG_quy luong con lai nam 2004" xfId="517" xr:uid="{00000000-0005-0000-0000-0000ED010000}"/>
    <cellStyle name="_Kh ql62 (2010) 11-09" xfId="102" xr:uid="{00000000-0005-0000-0000-0000EE010000}"/>
    <cellStyle name="_KH.DTC.gd2016-2020 tinh (T2-2015)" xfId="103" xr:uid="{00000000-0005-0000-0000-0000EF010000}"/>
    <cellStyle name="_khoiluongbdacdoa" xfId="104" xr:uid="{00000000-0005-0000-0000-0000F0010000}"/>
    <cellStyle name="_Lora-tungchau" xfId="518" xr:uid="{00000000-0005-0000-0000-0000F1010000}"/>
    <cellStyle name="_Lora-tungchau_Book1" xfId="519" xr:uid="{00000000-0005-0000-0000-0000F2010000}"/>
    <cellStyle name="_Lora-tungchau_Kiem Tra Don Gia" xfId="520" xr:uid="{00000000-0005-0000-0000-0000F3010000}"/>
    <cellStyle name="_Lora-tungchau_Kiem Tra Don Gia 2" xfId="521" xr:uid="{00000000-0005-0000-0000-0000F4010000}"/>
    <cellStyle name="_MauThanTKKT-goi7-DonGia2143(vl t7)" xfId="522" xr:uid="{00000000-0005-0000-0000-0000F5010000}"/>
    <cellStyle name="_Nhu cau von ung truoc 2011 Tha h Hoa + Nge An gui TW" xfId="523" xr:uid="{00000000-0005-0000-0000-0000F6010000}"/>
    <cellStyle name="_PERSONAL" xfId="524" xr:uid="{00000000-0005-0000-0000-0000F7010000}"/>
    <cellStyle name="_PERSONAL_Book1" xfId="525" xr:uid="{00000000-0005-0000-0000-0000F8010000}"/>
    <cellStyle name="_PERSONAL_HTQ.8 GD1" xfId="526" xr:uid="{00000000-0005-0000-0000-0000F9010000}"/>
    <cellStyle name="_PERSONAL_HTQ.8 GD1_Book1" xfId="527" xr:uid="{00000000-0005-0000-0000-0000FA010000}"/>
    <cellStyle name="_PERSONAL_HTQ.8 GD1_Don gia quy 3 nam 2003 - Ban Dien Luc" xfId="528" xr:uid="{00000000-0005-0000-0000-0000FB010000}"/>
    <cellStyle name="_PERSONAL_HTQ.8 GD1_NC-VL2-2003" xfId="529" xr:uid="{00000000-0005-0000-0000-0000FC010000}"/>
    <cellStyle name="_PERSONAL_HTQ.8 GD1_NC-VL2-2003_1" xfId="530" xr:uid="{00000000-0005-0000-0000-0000FD010000}"/>
    <cellStyle name="_PERSONAL_HTQ.8 GD1_XL4Test5" xfId="531" xr:uid="{00000000-0005-0000-0000-0000FE010000}"/>
    <cellStyle name="_PERSONAL_khoiluongbdacdoa" xfId="532" xr:uid="{00000000-0005-0000-0000-0000FF010000}"/>
    <cellStyle name="_PERSONAL_Tong hop KHCB 2001" xfId="533" xr:uid="{00000000-0005-0000-0000-000000020000}"/>
    <cellStyle name="_PERSONAL_" xfId="534" xr:uid="{00000000-0005-0000-0000-000001020000}"/>
    <cellStyle name="_Phu luc kem BC gui VP Bo (18.2)" xfId="535" xr:uid="{00000000-0005-0000-0000-000002020000}"/>
    <cellStyle name="_Q TOAN  SCTX QL.62 QUI I ( oanh)" xfId="536" xr:uid="{00000000-0005-0000-0000-000003020000}"/>
    <cellStyle name="_Q TOAN  SCTX QL.62 QUI II ( oanh)" xfId="537" xr:uid="{00000000-0005-0000-0000-000004020000}"/>
    <cellStyle name="_QT SCTXQL62_QT1 (Cty QL)" xfId="538" xr:uid="{00000000-0005-0000-0000-000005020000}"/>
    <cellStyle name="_Qt-HT3PQ1(CauKho)" xfId="539" xr:uid="{00000000-0005-0000-0000-000006020000}"/>
    <cellStyle name="_Qt-HT3PQ1(CauKho)_Book1" xfId="540" xr:uid="{00000000-0005-0000-0000-000007020000}"/>
    <cellStyle name="_Qt-HT3PQ1(CauKho)_Don gia quy 3 nam 2003 - Ban Dien Luc" xfId="541" xr:uid="{00000000-0005-0000-0000-000008020000}"/>
    <cellStyle name="_Qt-HT3PQ1(CauKho)_Kiem Tra Don Gia" xfId="542" xr:uid="{00000000-0005-0000-0000-000009020000}"/>
    <cellStyle name="_Qt-HT3PQ1(CauKho)_NC-VL2-2003" xfId="543" xr:uid="{00000000-0005-0000-0000-00000A020000}"/>
    <cellStyle name="_Qt-HT3PQ1(CauKho)_NC-VL2-2003_1" xfId="544" xr:uid="{00000000-0005-0000-0000-00000B020000}"/>
    <cellStyle name="_Qt-HT3PQ1(CauKho)_XL4Test5" xfId="545" xr:uid="{00000000-0005-0000-0000-00000C020000}"/>
    <cellStyle name="_QT-LCTP-AE" xfId="546" xr:uid="{00000000-0005-0000-0000-00000D020000}"/>
    <cellStyle name="_quy luong con lai nam 2004" xfId="547" xr:uid="{00000000-0005-0000-0000-00000E020000}"/>
    <cellStyle name="_Sheet1" xfId="548" xr:uid="{00000000-0005-0000-0000-00000F020000}"/>
    <cellStyle name="_Sheet2" xfId="549" xr:uid="{00000000-0005-0000-0000-000010020000}"/>
    <cellStyle name="_TG-TH" xfId="550" xr:uid="{00000000-0005-0000-0000-000011020000}"/>
    <cellStyle name="_TG-TH_1" xfId="551" xr:uid="{00000000-0005-0000-0000-000012020000}"/>
    <cellStyle name="_TG-TH_1_BANG TONG HOP TINH HINH THANH QUYET TOAN (MOI I)" xfId="552" xr:uid="{00000000-0005-0000-0000-000013020000}"/>
    <cellStyle name="_TG-TH_1_BAO CAO KLCT PT2000" xfId="553" xr:uid="{00000000-0005-0000-0000-000014020000}"/>
    <cellStyle name="_TG-TH_1_BAO CAO PT2000" xfId="554" xr:uid="{00000000-0005-0000-0000-000015020000}"/>
    <cellStyle name="_TG-TH_1_BAO CAO PT2000_Book1" xfId="555" xr:uid="{00000000-0005-0000-0000-000016020000}"/>
    <cellStyle name="_TG-TH_1_Bao cao XDCB 2001 - T11 KH dieu chinh 20-11-THAI" xfId="556" xr:uid="{00000000-0005-0000-0000-000017020000}"/>
    <cellStyle name="_TG-TH_1_BAO GIA NGAY 24-10-08 (co dam)" xfId="557" xr:uid="{00000000-0005-0000-0000-000018020000}"/>
    <cellStyle name="_TG-TH_1_Biểu KH 5 năm gửi UB sửa biểu VHXH" xfId="558" xr:uid="{00000000-0005-0000-0000-000019020000}"/>
    <cellStyle name="_TG-TH_1_Book1" xfId="559" xr:uid="{00000000-0005-0000-0000-00001A020000}"/>
    <cellStyle name="_TG-TH_1_Book1_1" xfId="560" xr:uid="{00000000-0005-0000-0000-00001B020000}"/>
    <cellStyle name="_TG-TH_1_Book1_1_Book1" xfId="561" xr:uid="{00000000-0005-0000-0000-00001C020000}"/>
    <cellStyle name="_TG-TH_1_Book1_1_DanhMucDonGiaVTTB_Dien_TAM" xfId="562" xr:uid="{00000000-0005-0000-0000-00001D020000}"/>
    <cellStyle name="_TG-TH_1_Book1_1_khoiluongbdacdoa" xfId="563" xr:uid="{00000000-0005-0000-0000-00001E020000}"/>
    <cellStyle name="_TG-TH_1_Book1_2" xfId="564" xr:uid="{00000000-0005-0000-0000-00001F020000}"/>
    <cellStyle name="_TG-TH_1_Book1_2_Book1" xfId="565" xr:uid="{00000000-0005-0000-0000-000020020000}"/>
    <cellStyle name="_TG-TH_1_Book1_3" xfId="566" xr:uid="{00000000-0005-0000-0000-000021020000}"/>
    <cellStyle name="_TG-TH_1_Book1_3_Book1" xfId="567" xr:uid="{00000000-0005-0000-0000-000022020000}"/>
    <cellStyle name="_TG-TH_1_Book1_3_DT truong thinh phu" xfId="568" xr:uid="{00000000-0005-0000-0000-000023020000}"/>
    <cellStyle name="_TG-TH_1_Book1_3_XL4Test5" xfId="569" xr:uid="{00000000-0005-0000-0000-000024020000}"/>
    <cellStyle name="_TG-TH_1_Book1_4" xfId="570" xr:uid="{00000000-0005-0000-0000-000025020000}"/>
    <cellStyle name="_TG-TH_1_Book1_BC-QT-WB-dthao" xfId="571" xr:uid="{00000000-0005-0000-0000-000026020000}"/>
    <cellStyle name="_TG-TH_1_Book1_Book1" xfId="572" xr:uid="{00000000-0005-0000-0000-000027020000}"/>
    <cellStyle name="_TG-TH_1_Book1_DanhMucDonGiaVTTB_Dien_TAM" xfId="573" xr:uid="{00000000-0005-0000-0000-000028020000}"/>
    <cellStyle name="_TG-TH_1_Book1_Kiem Tra Don Gia" xfId="575" xr:uid="{00000000-0005-0000-0000-000029020000}"/>
    <cellStyle name="_TG-TH_1_Book1_khoiluongbdacdoa" xfId="574" xr:uid="{00000000-0005-0000-0000-00002A020000}"/>
    <cellStyle name="_TG-TH_1_Book1_Tong hop 3 tinh (11_5)-TTH-QN-QT" xfId="576" xr:uid="{00000000-0005-0000-0000-00002B020000}"/>
    <cellStyle name="_TG-TH_1_Book1_" xfId="577" xr:uid="{00000000-0005-0000-0000-00002C020000}"/>
    <cellStyle name="_TG-TH_1_CAU Khanh Nam(Thi Cong)" xfId="578" xr:uid="{00000000-0005-0000-0000-00002D020000}"/>
    <cellStyle name="_TG-TH_1_DAU NOI PL-CL TAI PHU LAMHC" xfId="579" xr:uid="{00000000-0005-0000-0000-00002E020000}"/>
    <cellStyle name="_TG-TH_1_Dcdtoan-bcnckt " xfId="580" xr:uid="{00000000-0005-0000-0000-00002F020000}"/>
    <cellStyle name="_TG-TH_1_DN_MTP" xfId="581" xr:uid="{00000000-0005-0000-0000-000030020000}"/>
    <cellStyle name="_TG-TH_1_Dongia2-2003" xfId="582" xr:uid="{00000000-0005-0000-0000-000031020000}"/>
    <cellStyle name="_TG-TH_1_Dongia2-2003_DT truong thinh phu" xfId="583" xr:uid="{00000000-0005-0000-0000-000032020000}"/>
    <cellStyle name="_TG-TH_1_DT truong thinh phu" xfId="584" xr:uid="{00000000-0005-0000-0000-000033020000}"/>
    <cellStyle name="_TG-TH_1_DTCDT MR.2N110.HOCMON.TDTOAN.CCUNG" xfId="585" xr:uid="{00000000-0005-0000-0000-000034020000}"/>
    <cellStyle name="_TG-TH_1_DTDuong dong tien -sua tham tra 2009 - luong 650" xfId="586" xr:uid="{00000000-0005-0000-0000-000035020000}"/>
    <cellStyle name="_TG-TH_1_DU TRU VAT TU" xfId="587" xr:uid="{00000000-0005-0000-0000-000036020000}"/>
    <cellStyle name="_TG-TH_1_Kiem Tra Don Gia" xfId="589" xr:uid="{00000000-0005-0000-0000-000037020000}"/>
    <cellStyle name="_TG-TH_1_khoiluongbdacdoa" xfId="588" xr:uid="{00000000-0005-0000-0000-000038020000}"/>
    <cellStyle name="_TG-TH_1_Lora-tungchau" xfId="590" xr:uid="{00000000-0005-0000-0000-000039020000}"/>
    <cellStyle name="_TG-TH_1_moi" xfId="591" xr:uid="{00000000-0005-0000-0000-00003A020000}"/>
    <cellStyle name="_TG-TH_1_PGIA-phieu tham tra Kho bac" xfId="592" xr:uid="{00000000-0005-0000-0000-00003B020000}"/>
    <cellStyle name="_TG-TH_1_PT02-02" xfId="593" xr:uid="{00000000-0005-0000-0000-00003C020000}"/>
    <cellStyle name="_TG-TH_1_PT02-02_Book1" xfId="594" xr:uid="{00000000-0005-0000-0000-00003D020000}"/>
    <cellStyle name="_TG-TH_1_PT02-03" xfId="595" xr:uid="{00000000-0005-0000-0000-00003E020000}"/>
    <cellStyle name="_TG-TH_1_PT02-03_Book1" xfId="596" xr:uid="{00000000-0005-0000-0000-00003F020000}"/>
    <cellStyle name="_TG-TH_1_Qt-HT3PQ1(CauKho)" xfId="597" xr:uid="{00000000-0005-0000-0000-000040020000}"/>
    <cellStyle name="_TG-TH_1_Qt-HT3PQ1(CauKho)_Book1" xfId="598" xr:uid="{00000000-0005-0000-0000-000041020000}"/>
    <cellStyle name="_TG-TH_1_Qt-HT3PQ1(CauKho)_Don gia quy 3 nam 2003 - Ban Dien Luc" xfId="599" xr:uid="{00000000-0005-0000-0000-000042020000}"/>
    <cellStyle name="_TG-TH_1_Qt-HT3PQ1(CauKho)_Kiem Tra Don Gia" xfId="600" xr:uid="{00000000-0005-0000-0000-000043020000}"/>
    <cellStyle name="_TG-TH_1_Qt-HT3PQ1(CauKho)_NC-VL2-2003" xfId="601" xr:uid="{00000000-0005-0000-0000-000044020000}"/>
    <cellStyle name="_TG-TH_1_Qt-HT3PQ1(CauKho)_NC-VL2-2003_1" xfId="602" xr:uid="{00000000-0005-0000-0000-000045020000}"/>
    <cellStyle name="_TG-TH_1_Qt-HT3PQ1(CauKho)_XL4Test5" xfId="603" xr:uid="{00000000-0005-0000-0000-000046020000}"/>
    <cellStyle name="_TG-TH_1_QT-LCTP-AE" xfId="604" xr:uid="{00000000-0005-0000-0000-000047020000}"/>
    <cellStyle name="_TG-TH_1_Sheet2" xfId="605" xr:uid="{00000000-0005-0000-0000-000048020000}"/>
    <cellStyle name="_TG-TH_1_TEL OUT 2004" xfId="606" xr:uid="{00000000-0005-0000-0000-000049020000}"/>
    <cellStyle name="_TG-TH_1_Tong hop 3 tinh (11_5)-TTH-QN-QT" xfId="607" xr:uid="{00000000-0005-0000-0000-00004A020000}"/>
    <cellStyle name="_TG-TH_1_XL4Poppy" xfId="608" xr:uid="{00000000-0005-0000-0000-00004B020000}"/>
    <cellStyle name="_TG-TH_1_XL4Test5" xfId="609" xr:uid="{00000000-0005-0000-0000-00004C020000}"/>
    <cellStyle name="_TG-TH_1_ÿÿÿÿÿ" xfId="610" xr:uid="{00000000-0005-0000-0000-00004D020000}"/>
    <cellStyle name="_TG-TH_1_" xfId="611" xr:uid="{00000000-0005-0000-0000-00004E020000}"/>
    <cellStyle name="_TG-TH_2" xfId="612" xr:uid="{00000000-0005-0000-0000-00004F020000}"/>
    <cellStyle name="_TG-TH_2_BANG TONG HOP TINH HINH THANH QUYET TOAN (MOI I)" xfId="613" xr:uid="{00000000-0005-0000-0000-000050020000}"/>
    <cellStyle name="_TG-TH_2_BAO CAO KLCT PT2000" xfId="614" xr:uid="{00000000-0005-0000-0000-000051020000}"/>
    <cellStyle name="_TG-TH_2_BAO CAO PT2000" xfId="615" xr:uid="{00000000-0005-0000-0000-000052020000}"/>
    <cellStyle name="_TG-TH_2_BAO CAO PT2000_Book1" xfId="616" xr:uid="{00000000-0005-0000-0000-000053020000}"/>
    <cellStyle name="_TG-TH_2_Bao cao XDCB 2001 - T11 KH dieu chinh 20-11-THAI" xfId="617" xr:uid="{00000000-0005-0000-0000-000054020000}"/>
    <cellStyle name="_TG-TH_2_BAO GIA NGAY 24-10-08 (co dam)" xfId="618" xr:uid="{00000000-0005-0000-0000-000055020000}"/>
    <cellStyle name="_TG-TH_2_Biểu KH 5 năm gửi UB sửa biểu VHXH" xfId="619" xr:uid="{00000000-0005-0000-0000-000056020000}"/>
    <cellStyle name="_TG-TH_2_Book1" xfId="620" xr:uid="{00000000-0005-0000-0000-000057020000}"/>
    <cellStyle name="_TG-TH_2_Book1_1" xfId="621" xr:uid="{00000000-0005-0000-0000-000058020000}"/>
    <cellStyle name="_TG-TH_2_Book1_1_Book1" xfId="622" xr:uid="{00000000-0005-0000-0000-000059020000}"/>
    <cellStyle name="_TG-TH_2_Book1_1_DanhMucDonGiaVTTB_Dien_TAM" xfId="623" xr:uid="{00000000-0005-0000-0000-00005A020000}"/>
    <cellStyle name="_TG-TH_2_Book1_1_khoiluongbdacdoa" xfId="624" xr:uid="{00000000-0005-0000-0000-00005B020000}"/>
    <cellStyle name="_TG-TH_2_Book1_2" xfId="625" xr:uid="{00000000-0005-0000-0000-00005C020000}"/>
    <cellStyle name="_TG-TH_2_Book1_2_Book1" xfId="626" xr:uid="{00000000-0005-0000-0000-00005D020000}"/>
    <cellStyle name="_TG-TH_2_Book1_3" xfId="627" xr:uid="{00000000-0005-0000-0000-00005E020000}"/>
    <cellStyle name="_TG-TH_2_Book1_3_Book1" xfId="628" xr:uid="{00000000-0005-0000-0000-00005F020000}"/>
    <cellStyle name="_TG-TH_2_Book1_3_DT truong thinh phu" xfId="629" xr:uid="{00000000-0005-0000-0000-000060020000}"/>
    <cellStyle name="_TG-TH_2_Book1_3_XL4Test5" xfId="630" xr:uid="{00000000-0005-0000-0000-000061020000}"/>
    <cellStyle name="_TG-TH_2_Book1_4" xfId="631" xr:uid="{00000000-0005-0000-0000-000062020000}"/>
    <cellStyle name="_TG-TH_2_Book1_Book1" xfId="632" xr:uid="{00000000-0005-0000-0000-000063020000}"/>
    <cellStyle name="_TG-TH_2_Book1_DanhMucDonGiaVTTB_Dien_TAM" xfId="633" xr:uid="{00000000-0005-0000-0000-000064020000}"/>
    <cellStyle name="_TG-TH_2_Book1_Kiem Tra Don Gia" xfId="635" xr:uid="{00000000-0005-0000-0000-000065020000}"/>
    <cellStyle name="_TG-TH_2_Book1_khoiluongbdacdoa" xfId="634" xr:uid="{00000000-0005-0000-0000-000066020000}"/>
    <cellStyle name="_TG-TH_2_Book1_Tong hop 3 tinh (11_5)-TTH-QN-QT" xfId="636" xr:uid="{00000000-0005-0000-0000-000067020000}"/>
    <cellStyle name="_TG-TH_2_Book1_" xfId="637" xr:uid="{00000000-0005-0000-0000-000068020000}"/>
    <cellStyle name="_TG-TH_2_CAU Khanh Nam(Thi Cong)" xfId="638" xr:uid="{00000000-0005-0000-0000-000069020000}"/>
    <cellStyle name="_TG-TH_2_DAU NOI PL-CL TAI PHU LAMHC" xfId="639" xr:uid="{00000000-0005-0000-0000-00006A020000}"/>
    <cellStyle name="_TG-TH_2_Dcdtoan-bcnckt " xfId="640" xr:uid="{00000000-0005-0000-0000-00006B020000}"/>
    <cellStyle name="_TG-TH_2_DN_MTP" xfId="641" xr:uid="{00000000-0005-0000-0000-00006C020000}"/>
    <cellStyle name="_TG-TH_2_Dongia2-2003" xfId="642" xr:uid="{00000000-0005-0000-0000-00006D020000}"/>
    <cellStyle name="_TG-TH_2_Dongia2-2003_DT truong thinh phu" xfId="643" xr:uid="{00000000-0005-0000-0000-00006E020000}"/>
    <cellStyle name="_TG-TH_2_DT truong thinh phu" xfId="644" xr:uid="{00000000-0005-0000-0000-00006F020000}"/>
    <cellStyle name="_TG-TH_2_DTCDT MR.2N110.HOCMON.TDTOAN.CCUNG" xfId="645" xr:uid="{00000000-0005-0000-0000-000070020000}"/>
    <cellStyle name="_TG-TH_2_DTDuong dong tien -sua tham tra 2009 - luong 650" xfId="646" xr:uid="{00000000-0005-0000-0000-000071020000}"/>
    <cellStyle name="_TG-TH_2_DU TRU VAT TU" xfId="647" xr:uid="{00000000-0005-0000-0000-000072020000}"/>
    <cellStyle name="_TG-TH_2_Kiem Tra Don Gia" xfId="649" xr:uid="{00000000-0005-0000-0000-000073020000}"/>
    <cellStyle name="_TG-TH_2_khoiluongbdacdoa" xfId="648" xr:uid="{00000000-0005-0000-0000-000074020000}"/>
    <cellStyle name="_TG-TH_2_Lora-tungchau" xfId="650" xr:uid="{00000000-0005-0000-0000-000075020000}"/>
    <cellStyle name="_TG-TH_2_moi" xfId="651" xr:uid="{00000000-0005-0000-0000-000076020000}"/>
    <cellStyle name="_TG-TH_2_PGIA-phieu tham tra Kho bac" xfId="652" xr:uid="{00000000-0005-0000-0000-000077020000}"/>
    <cellStyle name="_TG-TH_2_PT02-02" xfId="653" xr:uid="{00000000-0005-0000-0000-000078020000}"/>
    <cellStyle name="_TG-TH_2_PT02-02_Book1" xfId="654" xr:uid="{00000000-0005-0000-0000-000079020000}"/>
    <cellStyle name="_TG-TH_2_PT02-03" xfId="655" xr:uid="{00000000-0005-0000-0000-00007A020000}"/>
    <cellStyle name="_TG-TH_2_PT02-03_Book1" xfId="656" xr:uid="{00000000-0005-0000-0000-00007B020000}"/>
    <cellStyle name="_TG-TH_2_Qt-HT3PQ1(CauKho)" xfId="657" xr:uid="{00000000-0005-0000-0000-00007C020000}"/>
    <cellStyle name="_TG-TH_2_Qt-HT3PQ1(CauKho)_Book1" xfId="658" xr:uid="{00000000-0005-0000-0000-00007D020000}"/>
    <cellStyle name="_TG-TH_2_Qt-HT3PQ1(CauKho)_Don gia quy 3 nam 2003 - Ban Dien Luc" xfId="659" xr:uid="{00000000-0005-0000-0000-00007E020000}"/>
    <cellStyle name="_TG-TH_2_Qt-HT3PQ1(CauKho)_Kiem Tra Don Gia" xfId="660" xr:uid="{00000000-0005-0000-0000-00007F020000}"/>
    <cellStyle name="_TG-TH_2_Qt-HT3PQ1(CauKho)_NC-VL2-2003" xfId="661" xr:uid="{00000000-0005-0000-0000-000080020000}"/>
    <cellStyle name="_TG-TH_2_Qt-HT3PQ1(CauKho)_NC-VL2-2003_1" xfId="662" xr:uid="{00000000-0005-0000-0000-000081020000}"/>
    <cellStyle name="_TG-TH_2_Qt-HT3PQ1(CauKho)_XL4Test5" xfId="663" xr:uid="{00000000-0005-0000-0000-000082020000}"/>
    <cellStyle name="_TG-TH_2_QT-LCTP-AE" xfId="664" xr:uid="{00000000-0005-0000-0000-000083020000}"/>
    <cellStyle name="_TG-TH_2_quy luong con lai nam 2004" xfId="665" xr:uid="{00000000-0005-0000-0000-000084020000}"/>
    <cellStyle name="_TG-TH_2_Sheet2" xfId="666" xr:uid="{00000000-0005-0000-0000-000085020000}"/>
    <cellStyle name="_TG-TH_2_TEL OUT 2004" xfId="667" xr:uid="{00000000-0005-0000-0000-000086020000}"/>
    <cellStyle name="_TG-TH_2_Tong hop 3 tinh (11_5)-TTH-QN-QT" xfId="668" xr:uid="{00000000-0005-0000-0000-000087020000}"/>
    <cellStyle name="_TG-TH_2_XL4Poppy" xfId="669" xr:uid="{00000000-0005-0000-0000-000088020000}"/>
    <cellStyle name="_TG-TH_2_XL4Test5" xfId="670" xr:uid="{00000000-0005-0000-0000-000089020000}"/>
    <cellStyle name="_TG-TH_2_ÿÿÿÿÿ" xfId="671" xr:uid="{00000000-0005-0000-0000-00008A020000}"/>
    <cellStyle name="_TG-TH_2_" xfId="672" xr:uid="{00000000-0005-0000-0000-00008B020000}"/>
    <cellStyle name="_TG-TH_3" xfId="673" xr:uid="{00000000-0005-0000-0000-00008C020000}"/>
    <cellStyle name="_TG-TH_3_Book1" xfId="674" xr:uid="{00000000-0005-0000-0000-00008D020000}"/>
    <cellStyle name="_TG-TH_3_Lora-tungchau" xfId="675" xr:uid="{00000000-0005-0000-0000-00008E020000}"/>
    <cellStyle name="_TG-TH_3_Qt-HT3PQ1(CauKho)" xfId="676" xr:uid="{00000000-0005-0000-0000-00008F020000}"/>
    <cellStyle name="_TG-TH_3_Qt-HT3PQ1(CauKho)_Book1" xfId="677" xr:uid="{00000000-0005-0000-0000-000090020000}"/>
    <cellStyle name="_TG-TH_3_Qt-HT3PQ1(CauKho)_Don gia quy 3 nam 2003 - Ban Dien Luc" xfId="678" xr:uid="{00000000-0005-0000-0000-000091020000}"/>
    <cellStyle name="_TG-TH_3_Qt-HT3PQ1(CauKho)_Kiem Tra Don Gia" xfId="679" xr:uid="{00000000-0005-0000-0000-000092020000}"/>
    <cellStyle name="_TG-TH_3_Qt-HT3PQ1(CauKho)_NC-VL2-2003" xfId="680" xr:uid="{00000000-0005-0000-0000-000093020000}"/>
    <cellStyle name="_TG-TH_3_Qt-HT3PQ1(CauKho)_NC-VL2-2003_1" xfId="681" xr:uid="{00000000-0005-0000-0000-000094020000}"/>
    <cellStyle name="_TG-TH_3_Qt-HT3PQ1(CauKho)_XL4Test5" xfId="682" xr:uid="{00000000-0005-0000-0000-000095020000}"/>
    <cellStyle name="_TG-TH_3_quy luong con lai nam 2004" xfId="683" xr:uid="{00000000-0005-0000-0000-000096020000}"/>
    <cellStyle name="_TG-TH_3_" xfId="684" xr:uid="{00000000-0005-0000-0000-000097020000}"/>
    <cellStyle name="_TG-TH_4" xfId="685" xr:uid="{00000000-0005-0000-0000-000098020000}"/>
    <cellStyle name="_TG-TH_4_Book1" xfId="686" xr:uid="{00000000-0005-0000-0000-000099020000}"/>
    <cellStyle name="_TG-TH_4_DTDuong dong tien -sua tham tra 2009 - luong 650" xfId="687" xr:uid="{00000000-0005-0000-0000-00009A020000}"/>
    <cellStyle name="_TG-TH_4_quy luong con lai nam 2004" xfId="688" xr:uid="{00000000-0005-0000-0000-00009B020000}"/>
    <cellStyle name="_TKP" xfId="690" xr:uid="{00000000-0005-0000-0000-00009C020000}"/>
    <cellStyle name="_Tong dutoan PP LAHAI" xfId="691" xr:uid="{00000000-0005-0000-0000-00009D020000}"/>
    <cellStyle name="_Tong hop 3 tinh (11_5)-TTH-QN-QT" xfId="692" xr:uid="{00000000-0005-0000-0000-00009E020000}"/>
    <cellStyle name="_Tong hop may cheu nganh 1" xfId="693" xr:uid="{00000000-0005-0000-0000-00009F020000}"/>
    <cellStyle name="_TH KHAI TOAN THU THIEM cac tuyen TT noi" xfId="689" xr:uid="{00000000-0005-0000-0000-0000A0020000}"/>
    <cellStyle name="_ung 2011 - 11-6-Thanh hoa-Nghe an" xfId="694" xr:uid="{00000000-0005-0000-0000-0000A1020000}"/>
    <cellStyle name="_ung truoc 2011 NSTW Thanh Hoa + Nge An gui Thu 12-5" xfId="695" xr:uid="{00000000-0005-0000-0000-0000A2020000}"/>
    <cellStyle name="_ung truoc cua long an (6-5-2010)" xfId="696" xr:uid="{00000000-0005-0000-0000-0000A3020000}"/>
    <cellStyle name="_ung von chinh thuc doan kiem tra TAY NAM BO" xfId="697" xr:uid="{00000000-0005-0000-0000-0000A4020000}"/>
    <cellStyle name="_Ung von nam 2011 vung TNB - Doan Cong tac (12-5-2010)" xfId="698" xr:uid="{00000000-0005-0000-0000-0000A5020000}"/>
    <cellStyle name="_Ung von nam 2011 vung TNB - Doan Cong tac (12-5-2010)_Copy of ghep 3 bieu trinh LD BO 28-6 (TPCP)" xfId="699" xr:uid="{00000000-0005-0000-0000-0000A6020000}"/>
    <cellStyle name="_ÿÿÿÿÿ" xfId="700" xr:uid="{00000000-0005-0000-0000-0000A7020000}"/>
    <cellStyle name="_ÿÿÿÿÿ_Kh ql62 (2010) 11-09" xfId="701" xr:uid="{00000000-0005-0000-0000-0000A8020000}"/>
    <cellStyle name="_" xfId="702" xr:uid="{00000000-0005-0000-0000-0000A9020000}"/>
    <cellStyle name="__1" xfId="703" xr:uid="{00000000-0005-0000-0000-0000AA020000}"/>
    <cellStyle name="__Bao gia TB Kon Dao 2010" xfId="704" xr:uid="{00000000-0005-0000-0000-0000AB020000}"/>
    <cellStyle name="~1" xfId="705" xr:uid="{00000000-0005-0000-0000-0000AC020000}"/>
    <cellStyle name="’Ê‰Ý [0.00]_laroux" xfId="706" xr:uid="{00000000-0005-0000-0000-0000AD020000}"/>
    <cellStyle name="’Ê‰Ý_laroux" xfId="707" xr:uid="{00000000-0005-0000-0000-0000AE020000}"/>
    <cellStyle name="•W?_Format" xfId="708" xr:uid="{00000000-0005-0000-0000-0000AF020000}"/>
    <cellStyle name="•W€_¯–ì" xfId="709" xr:uid="{00000000-0005-0000-0000-0000B0020000}"/>
    <cellStyle name="•W_¯–ì" xfId="710" xr:uid="{00000000-0005-0000-0000-0000B1020000}"/>
    <cellStyle name="W_MARINE" xfId="711" xr:uid="{00000000-0005-0000-0000-0000B2020000}"/>
    <cellStyle name="0" xfId="712" xr:uid="{00000000-0005-0000-0000-0000B3020000}"/>
    <cellStyle name="0 2" xfId="713" xr:uid="{00000000-0005-0000-0000-0000B4020000}"/>
    <cellStyle name="0 2 2" xfId="714" xr:uid="{00000000-0005-0000-0000-0000B5020000}"/>
    <cellStyle name="0 3" xfId="715" xr:uid="{00000000-0005-0000-0000-0000B6020000}"/>
    <cellStyle name="0 3 2" xfId="716" xr:uid="{00000000-0005-0000-0000-0000B7020000}"/>
    <cellStyle name="0 4" xfId="717" xr:uid="{00000000-0005-0000-0000-0000B8020000}"/>
    <cellStyle name="0.0" xfId="718" xr:uid="{00000000-0005-0000-0000-0000B9020000}"/>
    <cellStyle name="0.0 2" xfId="719" xr:uid="{00000000-0005-0000-0000-0000BA020000}"/>
    <cellStyle name="0.0 2 2" xfId="720" xr:uid="{00000000-0005-0000-0000-0000BB020000}"/>
    <cellStyle name="0.0 3" xfId="721" xr:uid="{00000000-0005-0000-0000-0000BC020000}"/>
    <cellStyle name="0.0 3 2" xfId="722" xr:uid="{00000000-0005-0000-0000-0000BD020000}"/>
    <cellStyle name="0.0 4" xfId="723" xr:uid="{00000000-0005-0000-0000-0000BE020000}"/>
    <cellStyle name="0.00" xfId="724" xr:uid="{00000000-0005-0000-0000-0000BF020000}"/>
    <cellStyle name="0.00 2" xfId="725" xr:uid="{00000000-0005-0000-0000-0000C0020000}"/>
    <cellStyle name="0.00 2 2" xfId="726" xr:uid="{00000000-0005-0000-0000-0000C1020000}"/>
    <cellStyle name="0.00 3" xfId="727" xr:uid="{00000000-0005-0000-0000-0000C2020000}"/>
    <cellStyle name="0.00 3 2" xfId="728" xr:uid="{00000000-0005-0000-0000-0000C3020000}"/>
    <cellStyle name="0.00 4" xfId="729" xr:uid="{00000000-0005-0000-0000-0000C4020000}"/>
    <cellStyle name="1" xfId="730" xr:uid="{00000000-0005-0000-0000-0000C5020000}"/>
    <cellStyle name="1_17 bieu (hung cap nhap)" xfId="731" xr:uid="{00000000-0005-0000-0000-0000C6020000}"/>
    <cellStyle name="1_17 bieu (hung cap nhap) 2" xfId="732" xr:uid="{00000000-0005-0000-0000-0000C7020000}"/>
    <cellStyle name="1_17 bieu (hung cap nhap) 3" xfId="733" xr:uid="{00000000-0005-0000-0000-0000C8020000}"/>
    <cellStyle name="1_2-Ha GiangBB2011-V1" xfId="734" xr:uid="{00000000-0005-0000-0000-0000C9020000}"/>
    <cellStyle name="1_50-BB Vung tau 2011" xfId="735" xr:uid="{00000000-0005-0000-0000-0000CA020000}"/>
    <cellStyle name="1_52-Long An2011.BB-V1" xfId="736" xr:uid="{00000000-0005-0000-0000-0000CB020000}"/>
    <cellStyle name="1_7 noi 48 goi C5 9 vi na" xfId="737" xr:uid="{00000000-0005-0000-0000-0000CC020000}"/>
    <cellStyle name="1_BANG KE VAT TU" xfId="738" xr:uid="{00000000-0005-0000-0000-0000CD020000}"/>
    <cellStyle name="1_Bao cao doan cong tac cua Bo thang 4-2010" xfId="739" xr:uid="{00000000-0005-0000-0000-0000CE020000}"/>
    <cellStyle name="1_Bao cao doan cong tac cua Bo thang 4-2010 2" xfId="740" xr:uid="{00000000-0005-0000-0000-0000CF020000}"/>
    <cellStyle name="1_Bao cao giai ngan von dau tu nam 2009 (theo doi)" xfId="741" xr:uid="{00000000-0005-0000-0000-0000D0020000}"/>
    <cellStyle name="1_Bao cao giai ngan von dau tu nam 2009 (theo doi) 2" xfId="742" xr:uid="{00000000-0005-0000-0000-0000D1020000}"/>
    <cellStyle name="1_Bao cao giai ngan von dau tu nam 2009 (theo doi)_Bao cao doan cong tac cua Bo thang 4-2010" xfId="743" xr:uid="{00000000-0005-0000-0000-0000D2020000}"/>
    <cellStyle name="1_Bao cao giai ngan von dau tu nam 2009 (theo doi)_Bao cao doan cong tac cua Bo thang 4-2010 2" xfId="744" xr:uid="{00000000-0005-0000-0000-0000D3020000}"/>
    <cellStyle name="1_Bao cao giai ngan von dau tu nam 2009 (theo doi)_Ke hoach 2009 (theo doi) -1" xfId="745" xr:uid="{00000000-0005-0000-0000-0000D4020000}"/>
    <cellStyle name="1_Bao cao giai ngan von dau tu nam 2009 (theo doi)_Ke hoach 2009 (theo doi) -1 2" xfId="746" xr:uid="{00000000-0005-0000-0000-0000D5020000}"/>
    <cellStyle name="1_Bao cao KP tu chu" xfId="747" xr:uid="{00000000-0005-0000-0000-0000D6020000}"/>
    <cellStyle name="1_BAO GIA NGAY 24-10-08 (co dam)" xfId="748" xr:uid="{00000000-0005-0000-0000-0000D7020000}"/>
    <cellStyle name="1_Bao gia TB Kon Dao 2010" xfId="749" xr:uid="{00000000-0005-0000-0000-0000D8020000}"/>
    <cellStyle name="1_BC 8 thang 2009 ve CT trong diem 5nam" xfId="750" xr:uid="{00000000-0005-0000-0000-0000D9020000}"/>
    <cellStyle name="1_BC 8 thang 2009 ve CT trong diem 5nam 2" xfId="751" xr:uid="{00000000-0005-0000-0000-0000DA020000}"/>
    <cellStyle name="1_BC 8 thang 2009 ve CT trong diem 5nam_Bao cao doan cong tac cua Bo thang 4-2010" xfId="752" xr:uid="{00000000-0005-0000-0000-0000DB020000}"/>
    <cellStyle name="1_BC 8 thang 2009 ve CT trong diem 5nam_Bao cao doan cong tac cua Bo thang 4-2010 2" xfId="753" xr:uid="{00000000-0005-0000-0000-0000DC020000}"/>
    <cellStyle name="1_BC 8 thang 2009 ve CT trong diem 5nam_bieu 01" xfId="754" xr:uid="{00000000-0005-0000-0000-0000DD020000}"/>
    <cellStyle name="1_BC 8 thang 2009 ve CT trong diem 5nam_bieu 01 2" xfId="755" xr:uid="{00000000-0005-0000-0000-0000DE020000}"/>
    <cellStyle name="1_BC 8 thang 2009 ve CT trong diem 5nam_bieu 01_Bao cao doan cong tac cua Bo thang 4-2010" xfId="756" xr:uid="{00000000-0005-0000-0000-0000DF020000}"/>
    <cellStyle name="1_BC 8 thang 2009 ve CT trong diem 5nam_bieu 01_Bao cao doan cong tac cua Bo thang 4-2010 2" xfId="757" xr:uid="{00000000-0005-0000-0000-0000E0020000}"/>
    <cellStyle name="1_BC nam 2007 (UB)" xfId="758" xr:uid="{00000000-0005-0000-0000-0000E1020000}"/>
    <cellStyle name="1_BC nam 2007 (UB) 2" xfId="759" xr:uid="{00000000-0005-0000-0000-0000E2020000}"/>
    <cellStyle name="1_BC nam 2007 (UB)_Bao cao doan cong tac cua Bo thang 4-2010" xfId="760" xr:uid="{00000000-0005-0000-0000-0000E3020000}"/>
    <cellStyle name="1_BC nam 2007 (UB)_Bao cao doan cong tac cua Bo thang 4-2010 2" xfId="761" xr:uid="{00000000-0005-0000-0000-0000E4020000}"/>
    <cellStyle name="1_bieu 1" xfId="762" xr:uid="{00000000-0005-0000-0000-0000E5020000}"/>
    <cellStyle name="1_bieu 2" xfId="763" xr:uid="{00000000-0005-0000-0000-0000E6020000}"/>
    <cellStyle name="1_bieu 4" xfId="764" xr:uid="{00000000-0005-0000-0000-0000E7020000}"/>
    <cellStyle name="1_bieu tong hop" xfId="765" xr:uid="{00000000-0005-0000-0000-0000E8020000}"/>
    <cellStyle name="1_Book1" xfId="766" xr:uid="{00000000-0005-0000-0000-0000E9020000}"/>
    <cellStyle name="1_Book1_1" xfId="767" xr:uid="{00000000-0005-0000-0000-0000EA020000}"/>
    <cellStyle name="1_Book1_1 2" xfId="768" xr:uid="{00000000-0005-0000-0000-0000EB020000}"/>
    <cellStyle name="1_Book1_1_VBPL kiểm toán Đầu tư XDCB 2010" xfId="769" xr:uid="{00000000-0005-0000-0000-0000EC020000}"/>
    <cellStyle name="1_Book1_Bao cao doan cong tac cua Bo thang 4-2010" xfId="770" xr:uid="{00000000-0005-0000-0000-0000ED020000}"/>
    <cellStyle name="1_Book1_Bao cao doan cong tac cua Bo thang 4-2010 2" xfId="771" xr:uid="{00000000-0005-0000-0000-0000EE020000}"/>
    <cellStyle name="1_Book1_BL vu" xfId="772" xr:uid="{00000000-0005-0000-0000-0000EF020000}"/>
    <cellStyle name="1_Book1_Book1" xfId="773" xr:uid="{00000000-0005-0000-0000-0000F0020000}"/>
    <cellStyle name="1_Book1_Book1 2" xfId="774" xr:uid="{00000000-0005-0000-0000-0000F1020000}"/>
    <cellStyle name="1_Book1_Gia - Thanh An" xfId="775" xr:uid="{00000000-0005-0000-0000-0000F2020000}"/>
    <cellStyle name="1_Book1_VBPL kiểm toán Đầu tư XDCB 2010" xfId="776" xr:uid="{00000000-0005-0000-0000-0000F3020000}"/>
    <cellStyle name="1_Book2" xfId="777" xr:uid="{00000000-0005-0000-0000-0000F4020000}"/>
    <cellStyle name="1_Book2 2" xfId="778" xr:uid="{00000000-0005-0000-0000-0000F5020000}"/>
    <cellStyle name="1_Book2_Bao cao doan cong tac cua Bo thang 4-2010" xfId="779" xr:uid="{00000000-0005-0000-0000-0000F6020000}"/>
    <cellStyle name="1_Book2_Bao cao doan cong tac cua Bo thang 4-2010 2" xfId="780" xr:uid="{00000000-0005-0000-0000-0000F7020000}"/>
    <cellStyle name="1_Cau thuy dien Ban La (Cu Anh)" xfId="781" xr:uid="{00000000-0005-0000-0000-0000F8020000}"/>
    <cellStyle name="1_Copy of ghep 3 bieu trinh LD BO 28-6 (TPCP)" xfId="782" xr:uid="{00000000-0005-0000-0000-0000F9020000}"/>
    <cellStyle name="1_Danh sach gui BC thuc hien KH2009" xfId="783" xr:uid="{00000000-0005-0000-0000-0000FA020000}"/>
    <cellStyle name="1_Danh sach gui BC thuc hien KH2009 2" xfId="784" xr:uid="{00000000-0005-0000-0000-0000FB020000}"/>
    <cellStyle name="1_Danh sach gui BC thuc hien KH2009_Bao cao doan cong tac cua Bo thang 4-2010" xfId="785" xr:uid="{00000000-0005-0000-0000-0000FC020000}"/>
    <cellStyle name="1_Danh sach gui BC thuc hien KH2009_Bao cao doan cong tac cua Bo thang 4-2010 2" xfId="786" xr:uid="{00000000-0005-0000-0000-0000FD020000}"/>
    <cellStyle name="1_Danh sach gui BC thuc hien KH2009_Ke hoach 2009 (theo doi) -1" xfId="787" xr:uid="{00000000-0005-0000-0000-0000FE020000}"/>
    <cellStyle name="1_Danh sach gui BC thuc hien KH2009_Ke hoach 2009 (theo doi) -1 2" xfId="788" xr:uid="{00000000-0005-0000-0000-0000FF020000}"/>
    <cellStyle name="1_Don gia Du thau ( XL19)" xfId="789" xr:uid="{00000000-0005-0000-0000-000000030000}"/>
    <cellStyle name="1_Don gia Du thau ( XL19) 2" xfId="790" xr:uid="{00000000-0005-0000-0000-000001030000}"/>
    <cellStyle name="1_DT972000" xfId="791" xr:uid="{00000000-0005-0000-0000-000002030000}"/>
    <cellStyle name="1_dtCau Km3+429,21TL685" xfId="792" xr:uid="{00000000-0005-0000-0000-000003030000}"/>
    <cellStyle name="1_Dtdchinh2397" xfId="793" xr:uid="{00000000-0005-0000-0000-000004030000}"/>
    <cellStyle name="1_Du toan 558 (Km17+508.12 - Km 22)" xfId="795" xr:uid="{00000000-0005-0000-0000-000005030000}"/>
    <cellStyle name="1_du toan lan 3" xfId="796" xr:uid="{00000000-0005-0000-0000-000006030000}"/>
    <cellStyle name="1_Du thau" xfId="794" xr:uid="{00000000-0005-0000-0000-000007030000}"/>
    <cellStyle name="1_Gia - Thanh An" xfId="797" xr:uid="{00000000-0005-0000-0000-000008030000}"/>
    <cellStyle name="1_Gia_VLQL48_duyet " xfId="798" xr:uid="{00000000-0005-0000-0000-000009030000}"/>
    <cellStyle name="1_GIA-DUTHAUsuaNS" xfId="799" xr:uid="{00000000-0005-0000-0000-00000A030000}"/>
    <cellStyle name="1_KL km 0-km3+300 dieu chinh 4-2008" xfId="806" xr:uid="{00000000-0005-0000-0000-00000B030000}"/>
    <cellStyle name="1_KLNM 1303" xfId="807" xr:uid="{00000000-0005-0000-0000-00000C030000}"/>
    <cellStyle name="1_KlQdinhduyet" xfId="808" xr:uid="{00000000-0005-0000-0000-00000D030000}"/>
    <cellStyle name="1_KH 2007 (theo doi)" xfId="800" xr:uid="{00000000-0005-0000-0000-00000E030000}"/>
    <cellStyle name="1_KH 2007 (theo doi) 2" xfId="801" xr:uid="{00000000-0005-0000-0000-00000F030000}"/>
    <cellStyle name="1_KH 2007 (theo doi)_Bao cao doan cong tac cua Bo thang 4-2010" xfId="802" xr:uid="{00000000-0005-0000-0000-000010030000}"/>
    <cellStyle name="1_KH 2007 (theo doi)_Bao cao doan cong tac cua Bo thang 4-2010 2" xfId="803" xr:uid="{00000000-0005-0000-0000-000011030000}"/>
    <cellStyle name="1_Kh ql62 (2010) 11-09" xfId="804" xr:uid="{00000000-0005-0000-0000-000012030000}"/>
    <cellStyle name="1_khoiluongbdacdoa" xfId="805" xr:uid="{00000000-0005-0000-0000-000013030000}"/>
    <cellStyle name="1_LuuNgay17-03-2009Đơn KN Cục thuế" xfId="809" xr:uid="{00000000-0005-0000-0000-000014030000}"/>
    <cellStyle name="1_NTHOC" xfId="810" xr:uid="{00000000-0005-0000-0000-000015030000}"/>
    <cellStyle name="1_NTHOC 2" xfId="811" xr:uid="{00000000-0005-0000-0000-000016030000}"/>
    <cellStyle name="1_NTHOC_Tong hop theo doi von TPCP" xfId="812" xr:uid="{00000000-0005-0000-0000-000017030000}"/>
    <cellStyle name="1_NTHOC_Tong hop theo doi von TPCP 2" xfId="813" xr:uid="{00000000-0005-0000-0000-000018030000}"/>
    <cellStyle name="1_NTHOC_Tong hop theo doi von TPCP_Bao cao kiem toan kh 2010" xfId="814" xr:uid="{00000000-0005-0000-0000-000019030000}"/>
    <cellStyle name="1_NTHOC_Tong hop theo doi von TPCP_Bao cao kiem toan kh 2010 2" xfId="815" xr:uid="{00000000-0005-0000-0000-00001A030000}"/>
    <cellStyle name="1_NTHOC_Tong hop theo doi von TPCP_Ke hoach 2010 (theo doi)2" xfId="816" xr:uid="{00000000-0005-0000-0000-00001B030000}"/>
    <cellStyle name="1_NTHOC_Tong hop theo doi von TPCP_Ke hoach 2010 (theo doi)2 2" xfId="817" xr:uid="{00000000-0005-0000-0000-00001C030000}"/>
    <cellStyle name="1_NTHOC_Tong hop theo doi von TPCP_QD UBND tinh" xfId="818" xr:uid="{00000000-0005-0000-0000-00001D030000}"/>
    <cellStyle name="1_NTHOC_Tong hop theo doi von TPCP_QD UBND tinh 2" xfId="819" xr:uid="{00000000-0005-0000-0000-00001E030000}"/>
    <cellStyle name="1_NTHOC_Tong hop theo doi von TPCP_Worksheet in D: My Documents Luc Van ban xu ly Nam 2011 Bao cao ra soat tam ung TPCP" xfId="820" xr:uid="{00000000-0005-0000-0000-00001F030000}"/>
    <cellStyle name="1_NTHOC_Tong hop theo doi von TPCP_Worksheet in D: My Documents Luc Van ban xu ly Nam 2011 Bao cao ra soat tam ung TPCP 2" xfId="821" xr:uid="{00000000-0005-0000-0000-000020030000}"/>
    <cellStyle name="1_QT Thue GTGT 2008" xfId="822" xr:uid="{00000000-0005-0000-0000-000021030000}"/>
    <cellStyle name="1_Ra soat Giai ngan 2007 (dang lam)" xfId="823" xr:uid="{00000000-0005-0000-0000-000022030000}"/>
    <cellStyle name="1_Ra soat Giai ngan 2007 (dang lam) 2" xfId="824" xr:uid="{00000000-0005-0000-0000-000023030000}"/>
    <cellStyle name="1_TonghopKL_BOY-sual2" xfId="829" xr:uid="{00000000-0005-0000-0000-000024030000}"/>
    <cellStyle name="1_Theo doi von TPCP (dang lam)" xfId="825" xr:uid="{00000000-0005-0000-0000-000025030000}"/>
    <cellStyle name="1_Theo doi von TPCP (dang lam) 2" xfId="826" xr:uid="{00000000-0005-0000-0000-000026030000}"/>
    <cellStyle name="1_Thong ke cong" xfId="827" xr:uid="{00000000-0005-0000-0000-000027030000}"/>
    <cellStyle name="1_thong ke giao dan sinh" xfId="828" xr:uid="{00000000-0005-0000-0000-000028030000}"/>
    <cellStyle name="1_TRUNG PMU 5" xfId="830" xr:uid="{00000000-0005-0000-0000-000029030000}"/>
    <cellStyle name="1_VBPL kiểm toán Đầu tư XDCB 2010" xfId="831" xr:uid="{00000000-0005-0000-0000-00002A030000}"/>
    <cellStyle name="1_ÿÿÿÿÿ" xfId="832" xr:uid="{00000000-0005-0000-0000-00002B030000}"/>
    <cellStyle name="1_ÿÿÿÿÿ 2" xfId="833" xr:uid="{00000000-0005-0000-0000-00002C030000}"/>
    <cellStyle name="1_ÿÿÿÿÿ_Bieu tong hop nhu cau ung 2011 da chon loc -Mien nui" xfId="834" xr:uid="{00000000-0005-0000-0000-00002D030000}"/>
    <cellStyle name="1_ÿÿÿÿÿ_Bieu tong hop nhu cau ung 2011 da chon loc -Mien nui 2" xfId="835" xr:uid="{00000000-0005-0000-0000-00002E030000}"/>
    <cellStyle name="1_ÿÿÿÿÿ_Kh ql62 (2010) 11-09" xfId="836" xr:uid="{00000000-0005-0000-0000-00002F030000}"/>
    <cellStyle name="1_ÿÿÿÿÿ_mau bieu doan giam sat 2010 (version 2)" xfId="837" xr:uid="{00000000-0005-0000-0000-000030030000}"/>
    <cellStyle name="1_ÿÿÿÿÿ_mau bieu doan giam sat 2010 (version 2) 2" xfId="838" xr:uid="{00000000-0005-0000-0000-000031030000}"/>
    <cellStyle name="1_ÿÿÿÿÿ_VBPL kiểm toán Đầu tư XDCB 2010" xfId="839" xr:uid="{00000000-0005-0000-0000-000032030000}"/>
    <cellStyle name="1_" xfId="840" xr:uid="{00000000-0005-0000-0000-000033030000}"/>
    <cellStyle name="15" xfId="841" xr:uid="{00000000-0005-0000-0000-000034030000}"/>
    <cellStyle name="18" xfId="842" xr:uid="{00000000-0005-0000-0000-000035030000}"/>
    <cellStyle name="¹éºÐÀ²_      " xfId="843" xr:uid="{00000000-0005-0000-0000-000036030000}"/>
    <cellStyle name="2" xfId="844" xr:uid="{00000000-0005-0000-0000-000037030000}"/>
    <cellStyle name="2_7 noi 48 goi C5 9 vi na" xfId="845" xr:uid="{00000000-0005-0000-0000-000038030000}"/>
    <cellStyle name="2_BL vu" xfId="846" xr:uid="{00000000-0005-0000-0000-000039030000}"/>
    <cellStyle name="2_Book1" xfId="847" xr:uid="{00000000-0005-0000-0000-00003A030000}"/>
    <cellStyle name="2_Book1 2" xfId="848" xr:uid="{00000000-0005-0000-0000-00003B030000}"/>
    <cellStyle name="2_Book1_1" xfId="849" xr:uid="{00000000-0005-0000-0000-00003C030000}"/>
    <cellStyle name="2_Book1_Bao cao kiem toan kh 2010" xfId="850" xr:uid="{00000000-0005-0000-0000-00003D030000}"/>
    <cellStyle name="2_Book1_Bao cao kiem toan kh 2010 2" xfId="851" xr:uid="{00000000-0005-0000-0000-00003E030000}"/>
    <cellStyle name="2_Book1_Ke hoach 2010 (theo doi)2" xfId="852" xr:uid="{00000000-0005-0000-0000-00003F030000}"/>
    <cellStyle name="2_Book1_Ke hoach 2010 (theo doi)2 2" xfId="853" xr:uid="{00000000-0005-0000-0000-000040030000}"/>
    <cellStyle name="2_Book1_QD UBND tinh" xfId="854" xr:uid="{00000000-0005-0000-0000-000041030000}"/>
    <cellStyle name="2_Book1_QD UBND tinh 2" xfId="855" xr:uid="{00000000-0005-0000-0000-000042030000}"/>
    <cellStyle name="2_Book1_VBPL kiểm toán Đầu tư XDCB 2010" xfId="856" xr:uid="{00000000-0005-0000-0000-000043030000}"/>
    <cellStyle name="2_Book1_Worksheet in D: My Documents Luc Van ban xu ly Nam 2011 Bao cao ra soat tam ung TPCP" xfId="857" xr:uid="{00000000-0005-0000-0000-000044030000}"/>
    <cellStyle name="2_Book1_Worksheet in D: My Documents Luc Van ban xu ly Nam 2011 Bao cao ra soat tam ung TPCP 2" xfId="858" xr:uid="{00000000-0005-0000-0000-000045030000}"/>
    <cellStyle name="2_Cau thuy dien Ban La (Cu Anh)" xfId="859" xr:uid="{00000000-0005-0000-0000-000046030000}"/>
    <cellStyle name="2_Dtdchinh2397" xfId="860" xr:uid="{00000000-0005-0000-0000-000047030000}"/>
    <cellStyle name="2_Du toan 558 (Km17+508.12 - Km 22)" xfId="861" xr:uid="{00000000-0005-0000-0000-000048030000}"/>
    <cellStyle name="2_Gia_VLQL48_duyet " xfId="862" xr:uid="{00000000-0005-0000-0000-000049030000}"/>
    <cellStyle name="2_KLNM 1303" xfId="863" xr:uid="{00000000-0005-0000-0000-00004A030000}"/>
    <cellStyle name="2_KlQdinhduyet" xfId="864" xr:uid="{00000000-0005-0000-0000-00004B030000}"/>
    <cellStyle name="2_NTHOC" xfId="865" xr:uid="{00000000-0005-0000-0000-00004C030000}"/>
    <cellStyle name="2_NTHOC 2" xfId="866" xr:uid="{00000000-0005-0000-0000-00004D030000}"/>
    <cellStyle name="2_NTHOC_Tong hop theo doi von TPCP" xfId="867" xr:uid="{00000000-0005-0000-0000-00004E030000}"/>
    <cellStyle name="2_NTHOC_Tong hop theo doi von TPCP 2" xfId="868" xr:uid="{00000000-0005-0000-0000-00004F030000}"/>
    <cellStyle name="2_NTHOC_Tong hop theo doi von TPCP_Bao cao kiem toan kh 2010" xfId="869" xr:uid="{00000000-0005-0000-0000-000050030000}"/>
    <cellStyle name="2_NTHOC_Tong hop theo doi von TPCP_Bao cao kiem toan kh 2010 2" xfId="870" xr:uid="{00000000-0005-0000-0000-000051030000}"/>
    <cellStyle name="2_NTHOC_Tong hop theo doi von TPCP_Ke hoach 2010 (theo doi)2" xfId="871" xr:uid="{00000000-0005-0000-0000-000052030000}"/>
    <cellStyle name="2_NTHOC_Tong hop theo doi von TPCP_Ke hoach 2010 (theo doi)2 2" xfId="872" xr:uid="{00000000-0005-0000-0000-000053030000}"/>
    <cellStyle name="2_NTHOC_Tong hop theo doi von TPCP_QD UBND tinh" xfId="873" xr:uid="{00000000-0005-0000-0000-000054030000}"/>
    <cellStyle name="2_NTHOC_Tong hop theo doi von TPCP_QD UBND tinh 2" xfId="874" xr:uid="{00000000-0005-0000-0000-000055030000}"/>
    <cellStyle name="2_NTHOC_Tong hop theo doi von TPCP_Worksheet in D: My Documents Luc Van ban xu ly Nam 2011 Bao cao ra soat tam ung TPCP" xfId="875" xr:uid="{00000000-0005-0000-0000-000056030000}"/>
    <cellStyle name="2_NTHOC_Tong hop theo doi von TPCP_Worksheet in D: My Documents Luc Van ban xu ly Nam 2011 Bao cao ra soat tam ung TPCP 2" xfId="876" xr:uid="{00000000-0005-0000-0000-000057030000}"/>
    <cellStyle name="2_Tong hop theo doi von TPCP" xfId="879" xr:uid="{00000000-0005-0000-0000-000058030000}"/>
    <cellStyle name="2_Tong hop theo doi von TPCP 2" xfId="880" xr:uid="{00000000-0005-0000-0000-000059030000}"/>
    <cellStyle name="2_Tong hop theo doi von TPCP_Bao cao kiem toan kh 2010" xfId="881" xr:uid="{00000000-0005-0000-0000-00005A030000}"/>
    <cellStyle name="2_Tong hop theo doi von TPCP_Bao cao kiem toan kh 2010 2" xfId="882" xr:uid="{00000000-0005-0000-0000-00005B030000}"/>
    <cellStyle name="2_Tong hop theo doi von TPCP_Ke hoach 2010 (theo doi)2" xfId="883" xr:uid="{00000000-0005-0000-0000-00005C030000}"/>
    <cellStyle name="2_Tong hop theo doi von TPCP_Ke hoach 2010 (theo doi)2 2" xfId="884" xr:uid="{00000000-0005-0000-0000-00005D030000}"/>
    <cellStyle name="2_Tong hop theo doi von TPCP_QD UBND tinh" xfId="885" xr:uid="{00000000-0005-0000-0000-00005E030000}"/>
    <cellStyle name="2_Tong hop theo doi von TPCP_QD UBND tinh 2" xfId="886" xr:uid="{00000000-0005-0000-0000-00005F030000}"/>
    <cellStyle name="2_Tong hop theo doi von TPCP_Worksheet in D: My Documents Luc Van ban xu ly Nam 2011 Bao cao ra soat tam ung TPCP" xfId="887" xr:uid="{00000000-0005-0000-0000-000060030000}"/>
    <cellStyle name="2_Tong hop theo doi von TPCP_Worksheet in D: My Documents Luc Van ban xu ly Nam 2011 Bao cao ra soat tam ung TPCP 2" xfId="888" xr:uid="{00000000-0005-0000-0000-000061030000}"/>
    <cellStyle name="2_Thong ke cong" xfId="877" xr:uid="{00000000-0005-0000-0000-000062030000}"/>
    <cellStyle name="2_thong ke giao dan sinh" xfId="878" xr:uid="{00000000-0005-0000-0000-000063030000}"/>
    <cellStyle name="2_TRUNG PMU 5" xfId="889" xr:uid="{00000000-0005-0000-0000-000064030000}"/>
    <cellStyle name="2_VBPL kiểm toán Đầu tư XDCB 2010" xfId="890" xr:uid="{00000000-0005-0000-0000-000065030000}"/>
    <cellStyle name="2_ÿÿÿÿÿ" xfId="891" xr:uid="{00000000-0005-0000-0000-000066030000}"/>
    <cellStyle name="2_ÿÿÿÿÿ_Bieu tong hop nhu cau ung 2011 da chon loc -Mien nui" xfId="892" xr:uid="{00000000-0005-0000-0000-000067030000}"/>
    <cellStyle name="2_ÿÿÿÿÿ_Bieu tong hop nhu cau ung 2011 da chon loc -Mien nui 2" xfId="893" xr:uid="{00000000-0005-0000-0000-000068030000}"/>
    <cellStyle name="2_ÿÿÿÿÿ_mau bieu doan giam sat 2010 (version 2)" xfId="894" xr:uid="{00000000-0005-0000-0000-000069030000}"/>
    <cellStyle name="2_ÿÿÿÿÿ_mau bieu doan giam sat 2010 (version 2) 2" xfId="895" xr:uid="{00000000-0005-0000-0000-00006A030000}"/>
    <cellStyle name="20" xfId="896" xr:uid="{00000000-0005-0000-0000-00006B030000}"/>
    <cellStyle name="20% - Accent1 2" xfId="897" xr:uid="{00000000-0005-0000-0000-00006C030000}"/>
    <cellStyle name="20% - Accent1 3" xfId="898" xr:uid="{00000000-0005-0000-0000-00006D030000}"/>
    <cellStyle name="20% - Accent2 2" xfId="899" xr:uid="{00000000-0005-0000-0000-00006E030000}"/>
    <cellStyle name="20% - Accent2 3" xfId="900" xr:uid="{00000000-0005-0000-0000-00006F030000}"/>
    <cellStyle name="20% - Accent3 2" xfId="901" xr:uid="{00000000-0005-0000-0000-000070030000}"/>
    <cellStyle name="20% - Accent3 3" xfId="902" xr:uid="{00000000-0005-0000-0000-000071030000}"/>
    <cellStyle name="20% - Accent4 2" xfId="903" xr:uid="{00000000-0005-0000-0000-000072030000}"/>
    <cellStyle name="20% - Accent4 3" xfId="904" xr:uid="{00000000-0005-0000-0000-000073030000}"/>
    <cellStyle name="20% - Accent5 2" xfId="905" xr:uid="{00000000-0005-0000-0000-000074030000}"/>
    <cellStyle name="20% - Accent5 3" xfId="906" xr:uid="{00000000-0005-0000-0000-000075030000}"/>
    <cellStyle name="20% - Accent6 2" xfId="907" xr:uid="{00000000-0005-0000-0000-000076030000}"/>
    <cellStyle name="20% - Accent6 3" xfId="908" xr:uid="{00000000-0005-0000-0000-000077030000}"/>
    <cellStyle name="20% - Nhấn1" xfId="909" xr:uid="{00000000-0005-0000-0000-000078030000}"/>
    <cellStyle name="20% - Nhấn2" xfId="910" xr:uid="{00000000-0005-0000-0000-000079030000}"/>
    <cellStyle name="20% - Nhấn3" xfId="911" xr:uid="{00000000-0005-0000-0000-00007A030000}"/>
    <cellStyle name="20% - Nhấn4" xfId="912" xr:uid="{00000000-0005-0000-0000-00007B030000}"/>
    <cellStyle name="20% - Nhấn5" xfId="913" xr:uid="{00000000-0005-0000-0000-00007C030000}"/>
    <cellStyle name="20% - Nhấn6" xfId="914" xr:uid="{00000000-0005-0000-0000-00007D030000}"/>
    <cellStyle name="-2001" xfId="915" xr:uid="{00000000-0005-0000-0000-00007E030000}"/>
    <cellStyle name="3" xfId="916" xr:uid="{00000000-0005-0000-0000-00007F030000}"/>
    <cellStyle name="3_7 noi 48 goi C5 9 vi na" xfId="917" xr:uid="{00000000-0005-0000-0000-000080030000}"/>
    <cellStyle name="3_Book1" xfId="918" xr:uid="{00000000-0005-0000-0000-000081030000}"/>
    <cellStyle name="3_Book1_1" xfId="919" xr:uid="{00000000-0005-0000-0000-000082030000}"/>
    <cellStyle name="3_Cau thuy dien Ban La (Cu Anh)" xfId="920" xr:uid="{00000000-0005-0000-0000-000083030000}"/>
    <cellStyle name="3_Dtdchinh2397" xfId="921" xr:uid="{00000000-0005-0000-0000-000084030000}"/>
    <cellStyle name="3_Du toan 558 (Km17+508.12 - Km 22)" xfId="922" xr:uid="{00000000-0005-0000-0000-000085030000}"/>
    <cellStyle name="3_Gia_VLQL48_duyet " xfId="923" xr:uid="{00000000-0005-0000-0000-000086030000}"/>
    <cellStyle name="3_KLNM 1303" xfId="924" xr:uid="{00000000-0005-0000-0000-000087030000}"/>
    <cellStyle name="3_KlQdinhduyet" xfId="925" xr:uid="{00000000-0005-0000-0000-000088030000}"/>
    <cellStyle name="3_Thong ke cong" xfId="926" xr:uid="{00000000-0005-0000-0000-000089030000}"/>
    <cellStyle name="3_thong ke giao dan sinh" xfId="927" xr:uid="{00000000-0005-0000-0000-00008A030000}"/>
    <cellStyle name="3_VBPL kiểm toán Đầu tư XDCB 2010" xfId="928" xr:uid="{00000000-0005-0000-0000-00008B030000}"/>
    <cellStyle name="3_ÿÿÿÿÿ" xfId="929" xr:uid="{00000000-0005-0000-0000-00008C030000}"/>
    <cellStyle name="4" xfId="930" xr:uid="{00000000-0005-0000-0000-00008D030000}"/>
    <cellStyle name="4_7 noi 48 goi C5 9 vi na" xfId="931" xr:uid="{00000000-0005-0000-0000-00008E030000}"/>
    <cellStyle name="4_Book1" xfId="932" xr:uid="{00000000-0005-0000-0000-00008F030000}"/>
    <cellStyle name="4_Book1_1" xfId="933" xr:uid="{00000000-0005-0000-0000-000090030000}"/>
    <cellStyle name="4_Cau thuy dien Ban La (Cu Anh)" xfId="934" xr:uid="{00000000-0005-0000-0000-000091030000}"/>
    <cellStyle name="4_Dtdchinh2397" xfId="935" xr:uid="{00000000-0005-0000-0000-000092030000}"/>
    <cellStyle name="4_Du toan 558 (Km17+508.12 - Km 22)" xfId="936" xr:uid="{00000000-0005-0000-0000-000093030000}"/>
    <cellStyle name="4_Gia_VLQL48_duyet " xfId="937" xr:uid="{00000000-0005-0000-0000-000094030000}"/>
    <cellStyle name="4_KLNM 1303" xfId="938" xr:uid="{00000000-0005-0000-0000-000095030000}"/>
    <cellStyle name="4_KlQdinhduyet" xfId="939" xr:uid="{00000000-0005-0000-0000-000096030000}"/>
    <cellStyle name="4_Thong ke cong" xfId="940" xr:uid="{00000000-0005-0000-0000-000097030000}"/>
    <cellStyle name="4_thong ke giao dan sinh" xfId="941" xr:uid="{00000000-0005-0000-0000-000098030000}"/>
    <cellStyle name="4_ÿÿÿÿÿ" xfId="942" xr:uid="{00000000-0005-0000-0000-000099030000}"/>
    <cellStyle name="40% - Accent1 2" xfId="943" xr:uid="{00000000-0005-0000-0000-00009A030000}"/>
    <cellStyle name="40% - Accent1 3" xfId="944" xr:uid="{00000000-0005-0000-0000-00009B030000}"/>
    <cellStyle name="40% - Accent2 2" xfId="945" xr:uid="{00000000-0005-0000-0000-00009C030000}"/>
    <cellStyle name="40% - Accent2 3" xfId="946" xr:uid="{00000000-0005-0000-0000-00009D030000}"/>
    <cellStyle name="40% - Accent3 2" xfId="947" xr:uid="{00000000-0005-0000-0000-00009E030000}"/>
    <cellStyle name="40% - Accent3 3" xfId="948" xr:uid="{00000000-0005-0000-0000-00009F030000}"/>
    <cellStyle name="40% - Accent4 2" xfId="949" xr:uid="{00000000-0005-0000-0000-0000A0030000}"/>
    <cellStyle name="40% - Accent4 3" xfId="950" xr:uid="{00000000-0005-0000-0000-0000A1030000}"/>
    <cellStyle name="40% - Accent5 2" xfId="951" xr:uid="{00000000-0005-0000-0000-0000A2030000}"/>
    <cellStyle name="40% - Accent5 3" xfId="952" xr:uid="{00000000-0005-0000-0000-0000A3030000}"/>
    <cellStyle name="40% - Accent6 2" xfId="953" xr:uid="{00000000-0005-0000-0000-0000A4030000}"/>
    <cellStyle name="40% - Accent6 3" xfId="954" xr:uid="{00000000-0005-0000-0000-0000A5030000}"/>
    <cellStyle name="40% - Nhấn1" xfId="955" xr:uid="{00000000-0005-0000-0000-0000A6030000}"/>
    <cellStyle name="40% - Nhấn2" xfId="956" xr:uid="{00000000-0005-0000-0000-0000A7030000}"/>
    <cellStyle name="40% - Nhấn3" xfId="957" xr:uid="{00000000-0005-0000-0000-0000A8030000}"/>
    <cellStyle name="40% - Nhấn4" xfId="958" xr:uid="{00000000-0005-0000-0000-0000A9030000}"/>
    <cellStyle name="40% - Nhấn5" xfId="959" xr:uid="{00000000-0005-0000-0000-0000AA030000}"/>
    <cellStyle name="40% - Nhấn6" xfId="960" xr:uid="{00000000-0005-0000-0000-0000AB030000}"/>
    <cellStyle name="6" xfId="961" xr:uid="{00000000-0005-0000-0000-0000AC030000}"/>
    <cellStyle name="6_Bieu mau ung 2011-Mien Trung-TPCP-11-6" xfId="962" xr:uid="{00000000-0005-0000-0000-0000AD030000}"/>
    <cellStyle name="6_Copy of ghep 3 bieu trinh LD BO 28-6 (TPCP)" xfId="963" xr:uid="{00000000-0005-0000-0000-0000AE030000}"/>
    <cellStyle name="6_DTDuong dong tien -sua tham tra 2009 - luong 650" xfId="964" xr:uid="{00000000-0005-0000-0000-0000AF030000}"/>
    <cellStyle name="6_Nhu cau tam ung NSNN&amp;TPCP&amp;ODA theo tieu chi cua Bo (CV410_BKH-TH)_vung Tay Nguyen (11.6.2010)" xfId="965" xr:uid="{00000000-0005-0000-0000-0000B0030000}"/>
    <cellStyle name="60% - Accent1 2" xfId="966" xr:uid="{00000000-0005-0000-0000-0000B1030000}"/>
    <cellStyle name="60% - Accent1 3" xfId="967" xr:uid="{00000000-0005-0000-0000-0000B2030000}"/>
    <cellStyle name="60% - Accent2 2" xfId="968" xr:uid="{00000000-0005-0000-0000-0000B3030000}"/>
    <cellStyle name="60% - Accent2 3" xfId="969" xr:uid="{00000000-0005-0000-0000-0000B4030000}"/>
    <cellStyle name="60% - Accent3 2" xfId="970" xr:uid="{00000000-0005-0000-0000-0000B5030000}"/>
    <cellStyle name="60% - Accent3 3" xfId="971" xr:uid="{00000000-0005-0000-0000-0000B6030000}"/>
    <cellStyle name="60% - Accent4 2" xfId="972" xr:uid="{00000000-0005-0000-0000-0000B7030000}"/>
    <cellStyle name="60% - Accent4 3" xfId="973" xr:uid="{00000000-0005-0000-0000-0000B8030000}"/>
    <cellStyle name="60% - Accent5 2" xfId="974" xr:uid="{00000000-0005-0000-0000-0000B9030000}"/>
    <cellStyle name="60% - Accent5 3" xfId="975" xr:uid="{00000000-0005-0000-0000-0000BA030000}"/>
    <cellStyle name="60% - Accent6 2" xfId="976" xr:uid="{00000000-0005-0000-0000-0000BB030000}"/>
    <cellStyle name="60% - Accent6 3" xfId="977" xr:uid="{00000000-0005-0000-0000-0000BC030000}"/>
    <cellStyle name="60% - Nhấn1" xfId="978" xr:uid="{00000000-0005-0000-0000-0000BD030000}"/>
    <cellStyle name="60% - Nhấn2" xfId="979" xr:uid="{00000000-0005-0000-0000-0000BE030000}"/>
    <cellStyle name="60% - Nhấn3" xfId="980" xr:uid="{00000000-0005-0000-0000-0000BF030000}"/>
    <cellStyle name="60% - Nhấn4" xfId="981" xr:uid="{00000000-0005-0000-0000-0000C0030000}"/>
    <cellStyle name="60% - Nhấn5" xfId="982" xr:uid="{00000000-0005-0000-0000-0000C1030000}"/>
    <cellStyle name="60% - Nhấn6" xfId="983" xr:uid="{00000000-0005-0000-0000-0000C2030000}"/>
    <cellStyle name="9" xfId="984" xr:uid="{00000000-0005-0000-0000-0000C3030000}"/>
    <cellStyle name="Accent1 2" xfId="985" xr:uid="{00000000-0005-0000-0000-0000C4030000}"/>
    <cellStyle name="Accent1 3" xfId="986" xr:uid="{00000000-0005-0000-0000-0000C5030000}"/>
    <cellStyle name="Accent2 2" xfId="987" xr:uid="{00000000-0005-0000-0000-0000C6030000}"/>
    <cellStyle name="Accent2 3" xfId="988" xr:uid="{00000000-0005-0000-0000-0000C7030000}"/>
    <cellStyle name="Accent3 2" xfId="989" xr:uid="{00000000-0005-0000-0000-0000C8030000}"/>
    <cellStyle name="Accent3 3" xfId="990" xr:uid="{00000000-0005-0000-0000-0000C9030000}"/>
    <cellStyle name="Accent4 2" xfId="991" xr:uid="{00000000-0005-0000-0000-0000CA030000}"/>
    <cellStyle name="Accent4 3" xfId="992" xr:uid="{00000000-0005-0000-0000-0000CB030000}"/>
    <cellStyle name="Accent5 2" xfId="993" xr:uid="{00000000-0005-0000-0000-0000CC030000}"/>
    <cellStyle name="Accent5 3" xfId="994" xr:uid="{00000000-0005-0000-0000-0000CD030000}"/>
    <cellStyle name="Accent6 2" xfId="995" xr:uid="{00000000-0005-0000-0000-0000CE030000}"/>
    <cellStyle name="Accent6 3" xfId="996" xr:uid="{00000000-0005-0000-0000-0000CF030000}"/>
    <cellStyle name="ÅëÈ­ [0]_      " xfId="997" xr:uid="{00000000-0005-0000-0000-0000D0030000}"/>
    <cellStyle name="AeE­ [0]_INQUIRY ¿?¾÷AßAø " xfId="998" xr:uid="{00000000-0005-0000-0000-0000D1030000}"/>
    <cellStyle name="ÅëÈ­ [0]_L601CPT" xfId="999" xr:uid="{00000000-0005-0000-0000-0000D2030000}"/>
    <cellStyle name="ÅëÈ­_      " xfId="1000" xr:uid="{00000000-0005-0000-0000-0000D3030000}"/>
    <cellStyle name="AeE­_INQUIRY ¿?¾÷AßAø " xfId="1001" xr:uid="{00000000-0005-0000-0000-0000D4030000}"/>
    <cellStyle name="ÅëÈ­_L601CPT" xfId="1002" xr:uid="{00000000-0005-0000-0000-0000D5030000}"/>
    <cellStyle name="args.style" xfId="1003" xr:uid="{00000000-0005-0000-0000-0000D6030000}"/>
    <cellStyle name="at" xfId="1004" xr:uid="{00000000-0005-0000-0000-0000D7030000}"/>
    <cellStyle name="ÄÞ¸¶ [0]_      " xfId="1005" xr:uid="{00000000-0005-0000-0000-0000D8030000}"/>
    <cellStyle name="AÞ¸¶ [0]_INQUIRY ¿?¾÷AßAø " xfId="1006" xr:uid="{00000000-0005-0000-0000-0000D9030000}"/>
    <cellStyle name="ÄÞ¸¶ [0]_L601CPT" xfId="1007" xr:uid="{00000000-0005-0000-0000-0000DA030000}"/>
    <cellStyle name="ÄÞ¸¶_      " xfId="1008" xr:uid="{00000000-0005-0000-0000-0000DB030000}"/>
    <cellStyle name="AÞ¸¶_INQUIRY ¿?¾÷AßAø " xfId="1009" xr:uid="{00000000-0005-0000-0000-0000DC030000}"/>
    <cellStyle name="ÄÞ¸¶_L601CPT" xfId="1010" xr:uid="{00000000-0005-0000-0000-0000DD030000}"/>
    <cellStyle name="AutoFormat Options" xfId="1011" xr:uid="{00000000-0005-0000-0000-0000DE030000}"/>
    <cellStyle name="AutoFormat-Optionen" xfId="1012" xr:uid="{00000000-0005-0000-0000-0000DF030000}"/>
    <cellStyle name="AutoFormat-Optionen 2" xfId="1013" xr:uid="{00000000-0005-0000-0000-0000E0030000}"/>
    <cellStyle name="AutoFormat-Optionen 2 2" xfId="4" xr:uid="{00000000-0005-0000-0000-0000E1030000}"/>
    <cellStyle name="AutoFormat-Optionen 3" xfId="1014" xr:uid="{00000000-0005-0000-0000-0000E2030000}"/>
    <cellStyle name="AutoFormat-Optionen 4" xfId="2266" xr:uid="{00000000-0005-0000-0000-0000E3030000}"/>
    <cellStyle name="AutoFormat-Optionen_2. Du toan chi tiet nam 2018" xfId="1015" xr:uid="{00000000-0005-0000-0000-0000E4030000}"/>
    <cellStyle name="Bad 2" xfId="1016" xr:uid="{00000000-0005-0000-0000-0000E5030000}"/>
    <cellStyle name="Bad 3" xfId="1017" xr:uid="{00000000-0005-0000-0000-0000E6030000}"/>
    <cellStyle name="Body" xfId="1018" xr:uid="{00000000-0005-0000-0000-0000E7030000}"/>
    <cellStyle name="C?AØ_¿?¾÷CoE² " xfId="1019" xr:uid="{00000000-0005-0000-0000-0000E8030000}"/>
    <cellStyle name="C~1" xfId="1020" xr:uid="{00000000-0005-0000-0000-0000E9030000}"/>
    <cellStyle name="Ç¥ÁØ_      " xfId="1021" xr:uid="{00000000-0005-0000-0000-0000EA030000}"/>
    <cellStyle name="C￥AØ_¿μ¾÷CoE² " xfId="1022" xr:uid="{00000000-0005-0000-0000-0000EB030000}"/>
    <cellStyle name="Ç¥ÁØ_±¸¹Ì´ëÃ¥" xfId="1023" xr:uid="{00000000-0005-0000-0000-0000EC030000}"/>
    <cellStyle name="C￥AØ_Sheet1_¿μ¾÷CoE² " xfId="1024" xr:uid="{00000000-0005-0000-0000-0000ED030000}"/>
    <cellStyle name="Ç¥ÁØ_ÿÿÿÿÿÿ_4_ÃÑÇÕ°è " xfId="1025" xr:uid="{00000000-0005-0000-0000-0000EE030000}"/>
    <cellStyle name="Calc Currency (0)" xfId="1026" xr:uid="{00000000-0005-0000-0000-0000EF030000}"/>
    <cellStyle name="Calc Currency (2)" xfId="1027" xr:uid="{00000000-0005-0000-0000-0000F0030000}"/>
    <cellStyle name="Calc Percent (0)" xfId="1028" xr:uid="{00000000-0005-0000-0000-0000F1030000}"/>
    <cellStyle name="Calc Percent (1)" xfId="1029" xr:uid="{00000000-0005-0000-0000-0000F2030000}"/>
    <cellStyle name="Calc Percent (2)" xfId="1030" xr:uid="{00000000-0005-0000-0000-0000F3030000}"/>
    <cellStyle name="Calc Units (0)" xfId="1031" xr:uid="{00000000-0005-0000-0000-0000F4030000}"/>
    <cellStyle name="Calc Units (1)" xfId="1032" xr:uid="{00000000-0005-0000-0000-0000F5030000}"/>
    <cellStyle name="Calc Units (2)" xfId="1033" xr:uid="{00000000-0005-0000-0000-0000F6030000}"/>
    <cellStyle name="Calculation 2" xfId="1034" xr:uid="{00000000-0005-0000-0000-0000F7030000}"/>
    <cellStyle name="Calculation 2 2" xfId="1035" xr:uid="{00000000-0005-0000-0000-0000F8030000}"/>
    <cellStyle name="Calculation 3" xfId="1036" xr:uid="{00000000-0005-0000-0000-0000F9030000}"/>
    <cellStyle name="category" xfId="1037" xr:uid="{00000000-0005-0000-0000-0000FA030000}"/>
    <cellStyle name="Cerrency_Sheet2_XANGDAU" xfId="1038" xr:uid="{00000000-0005-0000-0000-0000FB030000}"/>
    <cellStyle name="Co?ma_Sheet1" xfId="1047" xr:uid="{00000000-0005-0000-0000-0000FC030000}"/>
    <cellStyle name="Comma" xfId="1" builtinId="3"/>
    <cellStyle name="Comma  - Style1" xfId="1048" xr:uid="{00000000-0005-0000-0000-0000FE030000}"/>
    <cellStyle name="Comma  - Style2" xfId="1049" xr:uid="{00000000-0005-0000-0000-0000FF030000}"/>
    <cellStyle name="Comma  - Style3" xfId="1050" xr:uid="{00000000-0005-0000-0000-000000040000}"/>
    <cellStyle name="Comma  - Style4" xfId="1051" xr:uid="{00000000-0005-0000-0000-000001040000}"/>
    <cellStyle name="Comma  - Style5" xfId="1052" xr:uid="{00000000-0005-0000-0000-000002040000}"/>
    <cellStyle name="Comma  - Style6" xfId="1053" xr:uid="{00000000-0005-0000-0000-000003040000}"/>
    <cellStyle name="Comma  - Style7" xfId="1054" xr:uid="{00000000-0005-0000-0000-000004040000}"/>
    <cellStyle name="Comma  - Style8" xfId="1055" xr:uid="{00000000-0005-0000-0000-000005040000}"/>
    <cellStyle name="Comma [0] 2" xfId="1056" xr:uid="{00000000-0005-0000-0000-000006040000}"/>
    <cellStyle name="Comma [0] 2 10" xfId="2242" xr:uid="{00000000-0005-0000-0000-000007040000}"/>
    <cellStyle name="Comma [0] 3" xfId="1057" xr:uid="{00000000-0005-0000-0000-000008040000}"/>
    <cellStyle name="Comma [0] 4" xfId="1058" xr:uid="{00000000-0005-0000-0000-000009040000}"/>
    <cellStyle name="Comma [0] 5" xfId="1059" xr:uid="{00000000-0005-0000-0000-00000A040000}"/>
    <cellStyle name="Comma [0] 8 2" xfId="2243" xr:uid="{00000000-0005-0000-0000-00000B040000}"/>
    <cellStyle name="Comma [00]" xfId="1060" xr:uid="{00000000-0005-0000-0000-00000C040000}"/>
    <cellStyle name="Comma 10" xfId="1061" xr:uid="{00000000-0005-0000-0000-00000D040000}"/>
    <cellStyle name="Comma 10 10" xfId="1062" xr:uid="{00000000-0005-0000-0000-00000E040000}"/>
    <cellStyle name="Comma 10 2" xfId="2" xr:uid="{00000000-0005-0000-0000-00000F040000}"/>
    <cellStyle name="Comma 10 2 2" xfId="1063" xr:uid="{00000000-0005-0000-0000-000010040000}"/>
    <cellStyle name="Comma 10 3" xfId="6" xr:uid="{00000000-0005-0000-0000-000011040000}"/>
    <cellStyle name="Comma 11" xfId="1064" xr:uid="{00000000-0005-0000-0000-000012040000}"/>
    <cellStyle name="Comma 12" xfId="1065" xr:uid="{00000000-0005-0000-0000-000013040000}"/>
    <cellStyle name="Comma 13" xfId="1066" xr:uid="{00000000-0005-0000-0000-000014040000}"/>
    <cellStyle name="Comma 14" xfId="1067" xr:uid="{00000000-0005-0000-0000-000015040000}"/>
    <cellStyle name="Comma 14 3" xfId="2244" xr:uid="{00000000-0005-0000-0000-000016040000}"/>
    <cellStyle name="Comma 15" xfId="1068" xr:uid="{00000000-0005-0000-0000-000017040000}"/>
    <cellStyle name="Comma 16" xfId="1069" xr:uid="{00000000-0005-0000-0000-000018040000}"/>
    <cellStyle name="Comma 16 2" xfId="1070" xr:uid="{00000000-0005-0000-0000-000019040000}"/>
    <cellStyle name="Comma 16 3" xfId="2270" xr:uid="{00000000-0005-0000-0000-00001A040000}"/>
    <cellStyle name="Comma 16 3 3 2 2" xfId="2245" xr:uid="{00000000-0005-0000-0000-00001B040000}"/>
    <cellStyle name="Comma 17" xfId="1071" xr:uid="{00000000-0005-0000-0000-00001C040000}"/>
    <cellStyle name="Comma 18" xfId="1072" xr:uid="{00000000-0005-0000-0000-00001D040000}"/>
    <cellStyle name="Comma 19" xfId="1073" xr:uid="{00000000-0005-0000-0000-00001E040000}"/>
    <cellStyle name="Comma 2" xfId="1074" xr:uid="{00000000-0005-0000-0000-00001F040000}"/>
    <cellStyle name="Comma 2 2" xfId="1075" xr:uid="{00000000-0005-0000-0000-000020040000}"/>
    <cellStyle name="Comma 2 2 2 10" xfId="2257" xr:uid="{00000000-0005-0000-0000-000021040000}"/>
    <cellStyle name="Comma 2 28" xfId="1076" xr:uid="{00000000-0005-0000-0000-000022040000}"/>
    <cellStyle name="Comma 2 3" xfId="1077" xr:uid="{00000000-0005-0000-0000-000023040000}"/>
    <cellStyle name="Comma 2 3 2" xfId="1078" xr:uid="{00000000-0005-0000-0000-000024040000}"/>
    <cellStyle name="Comma 2 3 3" xfId="1079" xr:uid="{00000000-0005-0000-0000-000025040000}"/>
    <cellStyle name="Comma 2 4" xfId="1080" xr:uid="{00000000-0005-0000-0000-000026040000}"/>
    <cellStyle name="Comma 2 5" xfId="1081" xr:uid="{00000000-0005-0000-0000-000027040000}"/>
    <cellStyle name="Comma 2_bieu 1" xfId="1082" xr:uid="{00000000-0005-0000-0000-000028040000}"/>
    <cellStyle name="Comma 20" xfId="1083" xr:uid="{00000000-0005-0000-0000-000029040000}"/>
    <cellStyle name="Comma 20 2" xfId="1084" xr:uid="{00000000-0005-0000-0000-00002A040000}"/>
    <cellStyle name="Comma 21" xfId="1085" xr:uid="{00000000-0005-0000-0000-00002B040000}"/>
    <cellStyle name="Comma 21 2" xfId="1086" xr:uid="{00000000-0005-0000-0000-00002C040000}"/>
    <cellStyle name="Comma 21 2 2" xfId="1087" xr:uid="{00000000-0005-0000-0000-00002D040000}"/>
    <cellStyle name="Comma 21 3" xfId="1088" xr:uid="{00000000-0005-0000-0000-00002E040000}"/>
    <cellStyle name="Comma 21 3 2" xfId="1089" xr:uid="{00000000-0005-0000-0000-00002F040000}"/>
    <cellStyle name="Comma 21 4" xfId="1090" xr:uid="{00000000-0005-0000-0000-000030040000}"/>
    <cellStyle name="Comma 21 4 2" xfId="1091" xr:uid="{00000000-0005-0000-0000-000031040000}"/>
    <cellStyle name="Comma 21 5" xfId="1092" xr:uid="{00000000-0005-0000-0000-000032040000}"/>
    <cellStyle name="Comma 21 6" xfId="1093" xr:uid="{00000000-0005-0000-0000-000033040000}"/>
    <cellStyle name="Comma 22" xfId="1094" xr:uid="{00000000-0005-0000-0000-000034040000}"/>
    <cellStyle name="Comma 22 2" xfId="1095" xr:uid="{00000000-0005-0000-0000-000035040000}"/>
    <cellStyle name="Comma 22 3" xfId="1096" xr:uid="{00000000-0005-0000-0000-000036040000}"/>
    <cellStyle name="Comma 23" xfId="1097" xr:uid="{00000000-0005-0000-0000-000037040000}"/>
    <cellStyle name="Comma 23 2" xfId="1098" xr:uid="{00000000-0005-0000-0000-000038040000}"/>
    <cellStyle name="Comma 24" xfId="1099" xr:uid="{00000000-0005-0000-0000-000039040000}"/>
    <cellStyle name="Comma 25" xfId="1100" xr:uid="{00000000-0005-0000-0000-00003A040000}"/>
    <cellStyle name="Comma 25 2" xfId="1101" xr:uid="{00000000-0005-0000-0000-00003B040000}"/>
    <cellStyle name="Comma 26" xfId="1102" xr:uid="{00000000-0005-0000-0000-00003C040000}"/>
    <cellStyle name="Comma 27" xfId="1103" xr:uid="{00000000-0005-0000-0000-00003D040000}"/>
    <cellStyle name="Comma 28" xfId="1104" xr:uid="{00000000-0005-0000-0000-00003E040000}"/>
    <cellStyle name="Comma 29" xfId="1105" xr:uid="{00000000-0005-0000-0000-00003F040000}"/>
    <cellStyle name="Comma 3" xfId="1106" xr:uid="{00000000-0005-0000-0000-000040040000}"/>
    <cellStyle name="Comma 3 2" xfId="1107" xr:uid="{00000000-0005-0000-0000-000041040000}"/>
    <cellStyle name="Comma 3 3" xfId="1108" xr:uid="{00000000-0005-0000-0000-000042040000}"/>
    <cellStyle name="Comma 3_VBPL kiểm toán Đầu tư XDCB 2010" xfId="1109" xr:uid="{00000000-0005-0000-0000-000043040000}"/>
    <cellStyle name="Comma 30" xfId="1110" xr:uid="{00000000-0005-0000-0000-000044040000}"/>
    <cellStyle name="Comma 31" xfId="2254" xr:uid="{00000000-0005-0000-0000-000045040000}"/>
    <cellStyle name="Comma 32" xfId="2256" xr:uid="{00000000-0005-0000-0000-000046040000}"/>
    <cellStyle name="Comma 33" xfId="2262" xr:uid="{00000000-0005-0000-0000-000047040000}"/>
    <cellStyle name="Comma 4" xfId="1111" xr:uid="{00000000-0005-0000-0000-000048040000}"/>
    <cellStyle name="Comma 4 2" xfId="1112" xr:uid="{00000000-0005-0000-0000-000049040000}"/>
    <cellStyle name="Comma 4 20" xfId="1113" xr:uid="{00000000-0005-0000-0000-00004A040000}"/>
    <cellStyle name="Comma 4_Bieu mau KH 2011 (gui Vu DP)" xfId="1114" xr:uid="{00000000-0005-0000-0000-00004B040000}"/>
    <cellStyle name="Comma 5" xfId="1115" xr:uid="{00000000-0005-0000-0000-00004C040000}"/>
    <cellStyle name="Comma 5 2" xfId="1116" xr:uid="{00000000-0005-0000-0000-00004D040000}"/>
    <cellStyle name="Comma 53 2" xfId="2246" xr:uid="{00000000-0005-0000-0000-00004E040000}"/>
    <cellStyle name="Comma 6" xfId="1117" xr:uid="{00000000-0005-0000-0000-00004F040000}"/>
    <cellStyle name="Comma 6 2" xfId="1118" xr:uid="{00000000-0005-0000-0000-000050040000}"/>
    <cellStyle name="Comma 7" xfId="1119" xr:uid="{00000000-0005-0000-0000-000051040000}"/>
    <cellStyle name="Comma 8" xfId="1120" xr:uid="{00000000-0005-0000-0000-000052040000}"/>
    <cellStyle name="Comma 8 2" xfId="1121" xr:uid="{00000000-0005-0000-0000-000053040000}"/>
    <cellStyle name="Comma 9" xfId="1122" xr:uid="{00000000-0005-0000-0000-000054040000}"/>
    <cellStyle name="comma zerodec" xfId="1123" xr:uid="{00000000-0005-0000-0000-000055040000}"/>
    <cellStyle name="Comma0" xfId="1124" xr:uid="{00000000-0005-0000-0000-000056040000}"/>
    <cellStyle name="Comma0 - Modelo1" xfId="1125" xr:uid="{00000000-0005-0000-0000-000057040000}"/>
    <cellStyle name="Comma0 - Style1" xfId="1126" xr:uid="{00000000-0005-0000-0000-000058040000}"/>
    <cellStyle name="Comma0 2" xfId="1127" xr:uid="{00000000-0005-0000-0000-000059040000}"/>
    <cellStyle name="Comma0 3" xfId="1128" xr:uid="{00000000-0005-0000-0000-00005A040000}"/>
    <cellStyle name="Comma0 4" xfId="1129" xr:uid="{00000000-0005-0000-0000-00005B040000}"/>
    <cellStyle name="Comma0_Book1" xfId="1130" xr:uid="{00000000-0005-0000-0000-00005C040000}"/>
    <cellStyle name="Comma1 - Modelo2" xfId="1131" xr:uid="{00000000-0005-0000-0000-00005D040000}"/>
    <cellStyle name="Comma1 - Style2" xfId="1132" xr:uid="{00000000-0005-0000-0000-00005E040000}"/>
    <cellStyle name="cong" xfId="1133" xr:uid="{00000000-0005-0000-0000-00005F040000}"/>
    <cellStyle name="Copied" xfId="1134" xr:uid="{00000000-0005-0000-0000-000060040000}"/>
    <cellStyle name="Cࡵrrency_Sheet1_PRODUCTĠ" xfId="1135" xr:uid="{00000000-0005-0000-0000-000061040000}"/>
    <cellStyle name="Currency [00]" xfId="1136" xr:uid="{00000000-0005-0000-0000-000062040000}"/>
    <cellStyle name="Currency 2" xfId="1137" xr:uid="{00000000-0005-0000-0000-000063040000}"/>
    <cellStyle name="Currency 3" xfId="1138" xr:uid="{00000000-0005-0000-0000-000064040000}"/>
    <cellStyle name="Currency0" xfId="1139" xr:uid="{00000000-0005-0000-0000-000065040000}"/>
    <cellStyle name="Currency0 2" xfId="1140" xr:uid="{00000000-0005-0000-0000-000066040000}"/>
    <cellStyle name="Currency0 2 2" xfId="1141" xr:uid="{00000000-0005-0000-0000-000067040000}"/>
    <cellStyle name="Currency0 2 3" xfId="1142" xr:uid="{00000000-0005-0000-0000-000068040000}"/>
    <cellStyle name="Currency0 2 4" xfId="1143" xr:uid="{00000000-0005-0000-0000-000069040000}"/>
    <cellStyle name="Currency0 2_Khoi cong moi 1" xfId="1144" xr:uid="{00000000-0005-0000-0000-00006A040000}"/>
    <cellStyle name="Currency0 3" xfId="1145" xr:uid="{00000000-0005-0000-0000-00006B040000}"/>
    <cellStyle name="Currency0 4" xfId="1146" xr:uid="{00000000-0005-0000-0000-00006C040000}"/>
    <cellStyle name="Currency0 5" xfId="1147" xr:uid="{00000000-0005-0000-0000-00006D040000}"/>
    <cellStyle name="Currency0 6" xfId="1148" xr:uid="{00000000-0005-0000-0000-00006E040000}"/>
    <cellStyle name="Currency0_Book1" xfId="1149" xr:uid="{00000000-0005-0000-0000-00006F040000}"/>
    <cellStyle name="Currency1" xfId="1150" xr:uid="{00000000-0005-0000-0000-000070040000}"/>
    <cellStyle name="Check Cell 2" xfId="1039" xr:uid="{00000000-0005-0000-0000-000071040000}"/>
    <cellStyle name="Check Cell 3" xfId="1040" xr:uid="{00000000-0005-0000-0000-000072040000}"/>
    <cellStyle name="Chi phÝ kh¸c_Book1" xfId="1041" xr:uid="{00000000-0005-0000-0000-000073040000}"/>
    <cellStyle name="chu" xfId="1042" xr:uid="{00000000-0005-0000-0000-000074040000}"/>
    <cellStyle name="CHUONG" xfId="1043" xr:uid="{00000000-0005-0000-0000-000075040000}"/>
    <cellStyle name="CHUONG 2" xfId="1044" xr:uid="{00000000-0005-0000-0000-000076040000}"/>
    <cellStyle name="CHUONG 2 2" xfId="1045" xr:uid="{00000000-0005-0000-0000-000077040000}"/>
    <cellStyle name="CHUONG 3" xfId="1046" xr:uid="{00000000-0005-0000-0000-000078040000}"/>
    <cellStyle name="D1" xfId="1151" xr:uid="{00000000-0005-0000-0000-000079040000}"/>
    <cellStyle name="Date" xfId="1152" xr:uid="{00000000-0005-0000-0000-00007A040000}"/>
    <cellStyle name="Date 2" xfId="1153" xr:uid="{00000000-0005-0000-0000-00007B040000}"/>
    <cellStyle name="Date 3" xfId="1154" xr:uid="{00000000-0005-0000-0000-00007C040000}"/>
    <cellStyle name="Date Short" xfId="1155" xr:uid="{00000000-0005-0000-0000-00007D040000}"/>
    <cellStyle name="Date_17 bieu (hung cap nhap)" xfId="1156" xr:uid="{00000000-0005-0000-0000-00007E040000}"/>
    <cellStyle name="DAUDE" xfId="1161" xr:uid="{00000000-0005-0000-0000-00007F040000}"/>
    <cellStyle name="Decimal" xfId="1166" xr:uid="{00000000-0005-0000-0000-000080040000}"/>
    <cellStyle name="Decimal 2" xfId="1167" xr:uid="{00000000-0005-0000-0000-000081040000}"/>
    <cellStyle name="Decimal 3" xfId="1168" xr:uid="{00000000-0005-0000-0000-000082040000}"/>
    <cellStyle name="Decimal 4" xfId="1169" xr:uid="{00000000-0005-0000-0000-000083040000}"/>
    <cellStyle name="DELTA" xfId="1170" xr:uid="{00000000-0005-0000-0000-000084040000}"/>
    <cellStyle name="Dezimal [0]_35ERI8T2gbIEMixb4v26icuOo" xfId="1171" xr:uid="{00000000-0005-0000-0000-000085040000}"/>
    <cellStyle name="Dezimal_35ERI8T2gbIEMixb4v26icuOo" xfId="1172" xr:uid="{00000000-0005-0000-0000-000086040000}"/>
    <cellStyle name="Dg" xfId="1173" xr:uid="{00000000-0005-0000-0000-000087040000}"/>
    <cellStyle name="Dgia" xfId="1174" xr:uid="{00000000-0005-0000-0000-000088040000}"/>
    <cellStyle name="Dgia 2" xfId="1175" xr:uid="{00000000-0005-0000-0000-000089040000}"/>
    <cellStyle name="Dia" xfId="1176" xr:uid="{00000000-0005-0000-0000-00008A040000}"/>
    <cellStyle name="Dollar (zero dec)" xfId="1177" xr:uid="{00000000-0005-0000-0000-00008B040000}"/>
    <cellStyle name="Don gia" xfId="1178" xr:uid="{00000000-0005-0000-0000-00008C040000}"/>
    <cellStyle name="DuToanBXD" xfId="1179" xr:uid="{00000000-0005-0000-0000-00008D040000}"/>
    <cellStyle name="DuToanBXD 2" xfId="1180" xr:uid="{00000000-0005-0000-0000-00008E040000}"/>
    <cellStyle name="Dziesi?tny [0]_Invoices2001Slovakia" xfId="1181" xr:uid="{00000000-0005-0000-0000-00008F040000}"/>
    <cellStyle name="Dziesi?tny_Invoices2001Slovakia" xfId="1182" xr:uid="{00000000-0005-0000-0000-000090040000}"/>
    <cellStyle name="Dziesietny [0]_Invoices2001Slovakia" xfId="1183" xr:uid="{00000000-0005-0000-0000-000091040000}"/>
    <cellStyle name="Dziesiętny [0]_Invoices2001Slovakia" xfId="1184" xr:uid="{00000000-0005-0000-0000-000092040000}"/>
    <cellStyle name="Dziesietny [0]_Invoices2001Slovakia_01_Nha so 1_Dien" xfId="1185" xr:uid="{00000000-0005-0000-0000-000093040000}"/>
    <cellStyle name="Dziesiętny [0]_Invoices2001Slovakia_01_Nha so 1_Dien" xfId="1186" xr:uid="{00000000-0005-0000-0000-000094040000}"/>
    <cellStyle name="Dziesietny [0]_Invoices2001Slovakia_10_Nha so 10_Dien1" xfId="1187" xr:uid="{00000000-0005-0000-0000-000095040000}"/>
    <cellStyle name="Dziesiętny [0]_Invoices2001Slovakia_10_Nha so 10_Dien1" xfId="1188" xr:uid="{00000000-0005-0000-0000-000096040000}"/>
    <cellStyle name="Dziesietny [0]_Invoices2001Slovakia_Book1" xfId="1189" xr:uid="{00000000-0005-0000-0000-000097040000}"/>
    <cellStyle name="Dziesiętny [0]_Invoices2001Slovakia_Book1" xfId="1190" xr:uid="{00000000-0005-0000-0000-000098040000}"/>
    <cellStyle name="Dziesietny [0]_Invoices2001Slovakia_Book1_1" xfId="1191" xr:uid="{00000000-0005-0000-0000-000099040000}"/>
    <cellStyle name="Dziesiętny [0]_Invoices2001Slovakia_Book1_1" xfId="1192" xr:uid="{00000000-0005-0000-0000-00009A040000}"/>
    <cellStyle name="Dziesietny [0]_Invoices2001Slovakia_Book1_1_Book1" xfId="1193" xr:uid="{00000000-0005-0000-0000-00009B040000}"/>
    <cellStyle name="Dziesiętny [0]_Invoices2001Slovakia_Book1_1_Book1" xfId="1194" xr:uid="{00000000-0005-0000-0000-00009C040000}"/>
    <cellStyle name="Dziesietny [0]_Invoices2001Slovakia_Book1_2" xfId="1195" xr:uid="{00000000-0005-0000-0000-00009D040000}"/>
    <cellStyle name="Dziesiętny [0]_Invoices2001Slovakia_Book1_2" xfId="1196" xr:uid="{00000000-0005-0000-0000-00009E040000}"/>
    <cellStyle name="Dziesietny [0]_Invoices2001Slovakia_Book1_Nhu cau von ung truoc 2011 Tha h Hoa + Nge An gui TW" xfId="1197" xr:uid="{00000000-0005-0000-0000-00009F040000}"/>
    <cellStyle name="Dziesiętny [0]_Invoices2001Slovakia_Book1_Nhu cau von ung truoc 2011 Tha h Hoa + Nge An gui TW" xfId="1198" xr:uid="{00000000-0005-0000-0000-0000A0040000}"/>
    <cellStyle name="Dziesietny [0]_Invoices2001Slovakia_Book1_Tong hop Cac tuyen(9-1-06)" xfId="1199" xr:uid="{00000000-0005-0000-0000-0000A1040000}"/>
    <cellStyle name="Dziesiętny [0]_Invoices2001Slovakia_Book1_Tong hop Cac tuyen(9-1-06)" xfId="1200" xr:uid="{00000000-0005-0000-0000-0000A2040000}"/>
    <cellStyle name="Dziesietny [0]_Invoices2001Slovakia_Book1_ung 2011 - 11-6-Thanh hoa-Nghe an" xfId="1201" xr:uid="{00000000-0005-0000-0000-0000A3040000}"/>
    <cellStyle name="Dziesiętny [0]_Invoices2001Slovakia_Book1_ung 2011 - 11-6-Thanh hoa-Nghe an" xfId="1202" xr:uid="{00000000-0005-0000-0000-0000A4040000}"/>
    <cellStyle name="Dziesietny [0]_Invoices2001Slovakia_Book1_ung truoc 2011 NSTW Thanh Hoa + Nge An gui Thu 12-5" xfId="1203" xr:uid="{00000000-0005-0000-0000-0000A5040000}"/>
    <cellStyle name="Dziesiętny [0]_Invoices2001Slovakia_Book1_ung truoc 2011 NSTW Thanh Hoa + Nge An gui Thu 12-5" xfId="1204" xr:uid="{00000000-0005-0000-0000-0000A6040000}"/>
    <cellStyle name="Dziesietny [0]_Invoices2001Slovakia_d-uong+TDT" xfId="1205" xr:uid="{00000000-0005-0000-0000-0000A7040000}"/>
    <cellStyle name="Dziesiętny [0]_Invoices2001Slovakia_Nhµ ®Ó xe" xfId="1206" xr:uid="{00000000-0005-0000-0000-0000A8040000}"/>
    <cellStyle name="Dziesietny [0]_Invoices2001Slovakia_Nha bao ve(28-7-05)" xfId="1207" xr:uid="{00000000-0005-0000-0000-0000A9040000}"/>
    <cellStyle name="Dziesiętny [0]_Invoices2001Slovakia_Nha bao ve(28-7-05)" xfId="1208" xr:uid="{00000000-0005-0000-0000-0000AA040000}"/>
    <cellStyle name="Dziesietny [0]_Invoices2001Slovakia_NHA de xe nguyen du" xfId="1209" xr:uid="{00000000-0005-0000-0000-0000AB040000}"/>
    <cellStyle name="Dziesiętny [0]_Invoices2001Slovakia_NHA de xe nguyen du" xfId="1210" xr:uid="{00000000-0005-0000-0000-0000AC040000}"/>
    <cellStyle name="Dziesietny [0]_Invoices2001Slovakia_Nhalamviec VTC(25-1-05)" xfId="1211" xr:uid="{00000000-0005-0000-0000-0000AD040000}"/>
    <cellStyle name="Dziesiętny [0]_Invoices2001Slovakia_Nhalamviec VTC(25-1-05)" xfId="1212" xr:uid="{00000000-0005-0000-0000-0000AE040000}"/>
    <cellStyle name="Dziesietny [0]_Invoices2001Slovakia_Nhu cau von ung truoc 2011 Tha h Hoa + Nge An gui TW" xfId="1213" xr:uid="{00000000-0005-0000-0000-0000AF040000}"/>
    <cellStyle name="Dziesiętny [0]_Invoices2001Slovakia_TDT KHANH HOA" xfId="1214" xr:uid="{00000000-0005-0000-0000-0000B0040000}"/>
    <cellStyle name="Dziesietny [0]_Invoices2001Slovakia_TDT KHANH HOA_Tong hop Cac tuyen(9-1-06)" xfId="1215" xr:uid="{00000000-0005-0000-0000-0000B1040000}"/>
    <cellStyle name="Dziesiętny [0]_Invoices2001Slovakia_TDT KHANH HOA_Tong hop Cac tuyen(9-1-06)" xfId="1216" xr:uid="{00000000-0005-0000-0000-0000B2040000}"/>
    <cellStyle name="Dziesietny [0]_Invoices2001Slovakia_TDT quangngai" xfId="1217" xr:uid="{00000000-0005-0000-0000-0000B3040000}"/>
    <cellStyle name="Dziesiętny [0]_Invoices2001Slovakia_TDT quangngai" xfId="1218" xr:uid="{00000000-0005-0000-0000-0000B4040000}"/>
    <cellStyle name="Dziesietny [0]_Invoices2001Slovakia_TMDT(10-5-06)" xfId="1219" xr:uid="{00000000-0005-0000-0000-0000B5040000}"/>
    <cellStyle name="Dziesietny_Invoices2001Slovakia" xfId="1220" xr:uid="{00000000-0005-0000-0000-0000B6040000}"/>
    <cellStyle name="Dziesiętny_Invoices2001Slovakia" xfId="1221" xr:uid="{00000000-0005-0000-0000-0000B7040000}"/>
    <cellStyle name="Dziesietny_Invoices2001Slovakia_01_Nha so 1_Dien" xfId="1222" xr:uid="{00000000-0005-0000-0000-0000B8040000}"/>
    <cellStyle name="Dziesiętny_Invoices2001Slovakia_01_Nha so 1_Dien" xfId="1223" xr:uid="{00000000-0005-0000-0000-0000B9040000}"/>
    <cellStyle name="Dziesietny_Invoices2001Slovakia_10_Nha so 10_Dien1" xfId="1224" xr:uid="{00000000-0005-0000-0000-0000BA040000}"/>
    <cellStyle name="Dziesiętny_Invoices2001Slovakia_10_Nha so 10_Dien1" xfId="1225" xr:uid="{00000000-0005-0000-0000-0000BB040000}"/>
    <cellStyle name="Dziesietny_Invoices2001Slovakia_Book1" xfId="1226" xr:uid="{00000000-0005-0000-0000-0000BC040000}"/>
    <cellStyle name="Dziesiętny_Invoices2001Slovakia_Book1" xfId="1227" xr:uid="{00000000-0005-0000-0000-0000BD040000}"/>
    <cellStyle name="Dziesietny_Invoices2001Slovakia_Book1_1" xfId="1228" xr:uid="{00000000-0005-0000-0000-0000BE040000}"/>
    <cellStyle name="Dziesiętny_Invoices2001Slovakia_Book1_1" xfId="1229" xr:uid="{00000000-0005-0000-0000-0000BF040000}"/>
    <cellStyle name="Dziesietny_Invoices2001Slovakia_Book1_1_Book1" xfId="1230" xr:uid="{00000000-0005-0000-0000-0000C0040000}"/>
    <cellStyle name="Dziesiętny_Invoices2001Slovakia_Book1_1_Book1" xfId="1231" xr:uid="{00000000-0005-0000-0000-0000C1040000}"/>
    <cellStyle name="Dziesietny_Invoices2001Slovakia_Book1_2" xfId="1232" xr:uid="{00000000-0005-0000-0000-0000C2040000}"/>
    <cellStyle name="Dziesiętny_Invoices2001Slovakia_Book1_2" xfId="1233" xr:uid="{00000000-0005-0000-0000-0000C3040000}"/>
    <cellStyle name="Dziesietny_Invoices2001Slovakia_Book1_Nhu cau von ung truoc 2011 Tha h Hoa + Nge An gui TW" xfId="1234" xr:uid="{00000000-0005-0000-0000-0000C4040000}"/>
    <cellStyle name="Dziesiętny_Invoices2001Slovakia_Book1_Nhu cau von ung truoc 2011 Tha h Hoa + Nge An gui TW" xfId="1235" xr:uid="{00000000-0005-0000-0000-0000C5040000}"/>
    <cellStyle name="Dziesietny_Invoices2001Slovakia_Book1_Tong hop Cac tuyen(9-1-06)" xfId="1236" xr:uid="{00000000-0005-0000-0000-0000C6040000}"/>
    <cellStyle name="Dziesiętny_Invoices2001Slovakia_Book1_Tong hop Cac tuyen(9-1-06)" xfId="1237" xr:uid="{00000000-0005-0000-0000-0000C7040000}"/>
    <cellStyle name="Dziesietny_Invoices2001Slovakia_Book1_ung 2011 - 11-6-Thanh hoa-Nghe an" xfId="1238" xr:uid="{00000000-0005-0000-0000-0000C8040000}"/>
    <cellStyle name="Dziesiętny_Invoices2001Slovakia_Book1_ung 2011 - 11-6-Thanh hoa-Nghe an" xfId="1239" xr:uid="{00000000-0005-0000-0000-0000C9040000}"/>
    <cellStyle name="Dziesietny_Invoices2001Slovakia_Book1_ung truoc 2011 NSTW Thanh Hoa + Nge An gui Thu 12-5" xfId="1240" xr:uid="{00000000-0005-0000-0000-0000CA040000}"/>
    <cellStyle name="Dziesiętny_Invoices2001Slovakia_Book1_ung truoc 2011 NSTW Thanh Hoa + Nge An gui Thu 12-5" xfId="1241" xr:uid="{00000000-0005-0000-0000-0000CB040000}"/>
    <cellStyle name="Dziesietny_Invoices2001Slovakia_d-uong+TDT" xfId="1242" xr:uid="{00000000-0005-0000-0000-0000CC040000}"/>
    <cellStyle name="Dziesiętny_Invoices2001Slovakia_Nhµ ®Ó xe" xfId="1243" xr:uid="{00000000-0005-0000-0000-0000CD040000}"/>
    <cellStyle name="Dziesietny_Invoices2001Slovakia_Nha bao ve(28-7-05)" xfId="1244" xr:uid="{00000000-0005-0000-0000-0000CE040000}"/>
    <cellStyle name="Dziesiętny_Invoices2001Slovakia_Nha bao ve(28-7-05)" xfId="1245" xr:uid="{00000000-0005-0000-0000-0000CF040000}"/>
    <cellStyle name="Dziesietny_Invoices2001Slovakia_NHA de xe nguyen du" xfId="1246" xr:uid="{00000000-0005-0000-0000-0000D0040000}"/>
    <cellStyle name="Dziesiętny_Invoices2001Slovakia_NHA de xe nguyen du" xfId="1247" xr:uid="{00000000-0005-0000-0000-0000D1040000}"/>
    <cellStyle name="Dziesietny_Invoices2001Slovakia_Nhalamviec VTC(25-1-05)" xfId="1248" xr:uid="{00000000-0005-0000-0000-0000D2040000}"/>
    <cellStyle name="Dziesiętny_Invoices2001Slovakia_Nhalamviec VTC(25-1-05)" xfId="1249" xr:uid="{00000000-0005-0000-0000-0000D3040000}"/>
    <cellStyle name="Dziesietny_Invoices2001Slovakia_Nhu cau von ung truoc 2011 Tha h Hoa + Nge An gui TW" xfId="1250" xr:uid="{00000000-0005-0000-0000-0000D4040000}"/>
    <cellStyle name="Dziesiętny_Invoices2001Slovakia_TDT KHANH HOA" xfId="1251" xr:uid="{00000000-0005-0000-0000-0000D5040000}"/>
    <cellStyle name="Dziesietny_Invoices2001Slovakia_TDT KHANH HOA_Tong hop Cac tuyen(9-1-06)" xfId="1252" xr:uid="{00000000-0005-0000-0000-0000D6040000}"/>
    <cellStyle name="Dziesiętny_Invoices2001Slovakia_TDT KHANH HOA_Tong hop Cac tuyen(9-1-06)" xfId="1253" xr:uid="{00000000-0005-0000-0000-0000D7040000}"/>
    <cellStyle name="Dziesietny_Invoices2001Slovakia_TDT quangngai" xfId="1254" xr:uid="{00000000-0005-0000-0000-0000D8040000}"/>
    <cellStyle name="Dziesiętny_Invoices2001Slovakia_TDT quangngai" xfId="1255" xr:uid="{00000000-0005-0000-0000-0000D9040000}"/>
    <cellStyle name="Dziesietny_Invoices2001Slovakia_TMDT(10-5-06)" xfId="1256" xr:uid="{00000000-0005-0000-0000-0000DA040000}"/>
    <cellStyle name="Đầu ra" xfId="1157" xr:uid="{00000000-0005-0000-0000-0000DB040000}"/>
    <cellStyle name="Đầu ra 2" xfId="1158" xr:uid="{00000000-0005-0000-0000-0000DC040000}"/>
    <cellStyle name="Đầu vào" xfId="1159" xr:uid="{00000000-0005-0000-0000-0000DD040000}"/>
    <cellStyle name="Đầu vào 2" xfId="1160" xr:uid="{00000000-0005-0000-0000-0000DE040000}"/>
    <cellStyle name="Đề mục 1" xfId="1162" xr:uid="{00000000-0005-0000-0000-0000DF040000}"/>
    <cellStyle name="Đề mục 2" xfId="1163" xr:uid="{00000000-0005-0000-0000-0000E0040000}"/>
    <cellStyle name="Đề mục 3" xfId="1164" xr:uid="{00000000-0005-0000-0000-0000E1040000}"/>
    <cellStyle name="Đề mục 4" xfId="1165" xr:uid="{00000000-0005-0000-0000-0000E2040000}"/>
    <cellStyle name="e" xfId="1257" xr:uid="{00000000-0005-0000-0000-0000E3040000}"/>
    <cellStyle name="Encabez1" xfId="1258" xr:uid="{00000000-0005-0000-0000-0000E4040000}"/>
    <cellStyle name="Encabez2" xfId="1259" xr:uid="{00000000-0005-0000-0000-0000E5040000}"/>
    <cellStyle name="Enter Currency (0)" xfId="1260" xr:uid="{00000000-0005-0000-0000-0000E6040000}"/>
    <cellStyle name="Enter Currency (2)" xfId="1261" xr:uid="{00000000-0005-0000-0000-0000E7040000}"/>
    <cellStyle name="Enter Units (0)" xfId="1262" xr:uid="{00000000-0005-0000-0000-0000E8040000}"/>
    <cellStyle name="Enter Units (1)" xfId="1263" xr:uid="{00000000-0005-0000-0000-0000E9040000}"/>
    <cellStyle name="Enter Units (2)" xfId="1264" xr:uid="{00000000-0005-0000-0000-0000EA040000}"/>
    <cellStyle name="Entered" xfId="1265" xr:uid="{00000000-0005-0000-0000-0000EB040000}"/>
    <cellStyle name="En-tete1" xfId="1266" xr:uid="{00000000-0005-0000-0000-0000EC040000}"/>
    <cellStyle name="En-tete1 2" xfId="1267" xr:uid="{00000000-0005-0000-0000-0000ED040000}"/>
    <cellStyle name="En-tete2" xfId="1268" xr:uid="{00000000-0005-0000-0000-0000EE040000}"/>
    <cellStyle name="En-tete2 2" xfId="1269" xr:uid="{00000000-0005-0000-0000-0000EF040000}"/>
    <cellStyle name="Euro" xfId="1270" xr:uid="{00000000-0005-0000-0000-0000F0040000}"/>
    <cellStyle name="Explanatory Text 2" xfId="1271" xr:uid="{00000000-0005-0000-0000-0000F1040000}"/>
    <cellStyle name="Explanatory Text 3" xfId="1272" xr:uid="{00000000-0005-0000-0000-0000F2040000}"/>
    <cellStyle name="f" xfId="1273" xr:uid="{00000000-0005-0000-0000-0000F3040000}"/>
    <cellStyle name="F2" xfId="1274" xr:uid="{00000000-0005-0000-0000-0000F4040000}"/>
    <cellStyle name="F3" xfId="1275" xr:uid="{00000000-0005-0000-0000-0000F5040000}"/>
    <cellStyle name="F4" xfId="1276" xr:uid="{00000000-0005-0000-0000-0000F6040000}"/>
    <cellStyle name="F5" xfId="1277" xr:uid="{00000000-0005-0000-0000-0000F7040000}"/>
    <cellStyle name="F6" xfId="1278" xr:uid="{00000000-0005-0000-0000-0000F8040000}"/>
    <cellStyle name="F7" xfId="1279" xr:uid="{00000000-0005-0000-0000-0000F9040000}"/>
    <cellStyle name="F8" xfId="1280" xr:uid="{00000000-0005-0000-0000-0000FA040000}"/>
    <cellStyle name="Fijo" xfId="1281" xr:uid="{00000000-0005-0000-0000-0000FB040000}"/>
    <cellStyle name="Financier" xfId="1282" xr:uid="{00000000-0005-0000-0000-0000FC040000}"/>
    <cellStyle name="Financiero" xfId="1283" xr:uid="{00000000-0005-0000-0000-0000FD040000}"/>
    <cellStyle name="Fixe" xfId="1284" xr:uid="{00000000-0005-0000-0000-0000FE040000}"/>
    <cellStyle name="Fixed" xfId="1285" xr:uid="{00000000-0005-0000-0000-0000FF040000}"/>
    <cellStyle name="Fixed 2" xfId="1286" xr:uid="{00000000-0005-0000-0000-000000050000}"/>
    <cellStyle name="Fixed 3" xfId="1287" xr:uid="{00000000-0005-0000-0000-000001050000}"/>
    <cellStyle name="Font Britannic16" xfId="1288" xr:uid="{00000000-0005-0000-0000-000002050000}"/>
    <cellStyle name="Font Britannic18" xfId="1289" xr:uid="{00000000-0005-0000-0000-000003050000}"/>
    <cellStyle name="Font CenturyCond 18" xfId="1290" xr:uid="{00000000-0005-0000-0000-000004050000}"/>
    <cellStyle name="Font Cond20" xfId="1291" xr:uid="{00000000-0005-0000-0000-000005050000}"/>
    <cellStyle name="Font LucidaSans16" xfId="1292" xr:uid="{00000000-0005-0000-0000-000006050000}"/>
    <cellStyle name="Font NewCenturyCond18" xfId="1293" xr:uid="{00000000-0005-0000-0000-000007050000}"/>
    <cellStyle name="Font Ottawa14" xfId="1294" xr:uid="{00000000-0005-0000-0000-000008050000}"/>
    <cellStyle name="Font Ottawa14 2" xfId="1295" xr:uid="{00000000-0005-0000-0000-000009050000}"/>
    <cellStyle name="Font Ottawa16" xfId="1296" xr:uid="{00000000-0005-0000-0000-00000A050000}"/>
    <cellStyle name="Formulas" xfId="1297" xr:uid="{00000000-0005-0000-0000-00000B050000}"/>
    <cellStyle name="Formulas 2" xfId="1298" xr:uid="{00000000-0005-0000-0000-00000C050000}"/>
    <cellStyle name="Formulas 2 2" xfId="1299" xr:uid="{00000000-0005-0000-0000-00000D050000}"/>
    <cellStyle name="Ghi chú" xfId="1300" xr:uid="{00000000-0005-0000-0000-00000E050000}"/>
    <cellStyle name="Ghi chú 2" xfId="1301" xr:uid="{00000000-0005-0000-0000-00000F050000}"/>
    <cellStyle name="Good 2" xfId="1303" xr:uid="{00000000-0005-0000-0000-000010050000}"/>
    <cellStyle name="Good 3" xfId="1304" xr:uid="{00000000-0005-0000-0000-000011050000}"/>
    <cellStyle name="Grey" xfId="1305" xr:uid="{00000000-0005-0000-0000-000012050000}"/>
    <cellStyle name="Group" xfId="1306" xr:uid="{00000000-0005-0000-0000-000013050000}"/>
    <cellStyle name="gia" xfId="1302" xr:uid="{00000000-0005-0000-0000-000014050000}"/>
    <cellStyle name="H" xfId="1307" xr:uid="{00000000-0005-0000-0000-000015050000}"/>
    <cellStyle name="ha" xfId="1308" xr:uid="{00000000-0005-0000-0000-000016050000}"/>
    <cellStyle name="hai" xfId="1309" xr:uid="{00000000-0005-0000-0000-000017050000}"/>
    <cellStyle name="Head 1" xfId="1310" xr:uid="{00000000-0005-0000-0000-000018050000}"/>
    <cellStyle name="HEADER" xfId="1311" xr:uid="{00000000-0005-0000-0000-000019050000}"/>
    <cellStyle name="Header1" xfId="1312" xr:uid="{00000000-0005-0000-0000-00001A050000}"/>
    <cellStyle name="Header2" xfId="1313" xr:uid="{00000000-0005-0000-0000-00001B050000}"/>
    <cellStyle name="Header2 2" xfId="1314" xr:uid="{00000000-0005-0000-0000-00001C050000}"/>
    <cellStyle name="Heading 1 2" xfId="1315" xr:uid="{00000000-0005-0000-0000-00001D050000}"/>
    <cellStyle name="Heading 1 3" xfId="1316" xr:uid="{00000000-0005-0000-0000-00001E050000}"/>
    <cellStyle name="Heading 1 4" xfId="1317" xr:uid="{00000000-0005-0000-0000-00001F050000}"/>
    <cellStyle name="Heading 2 2" xfId="1318" xr:uid="{00000000-0005-0000-0000-000020050000}"/>
    <cellStyle name="Heading 2 3" xfId="1319" xr:uid="{00000000-0005-0000-0000-000021050000}"/>
    <cellStyle name="Heading 2 4" xfId="1320" xr:uid="{00000000-0005-0000-0000-000022050000}"/>
    <cellStyle name="Heading 3 2" xfId="1321" xr:uid="{00000000-0005-0000-0000-000023050000}"/>
    <cellStyle name="Heading 3 3" xfId="1322" xr:uid="{00000000-0005-0000-0000-000024050000}"/>
    <cellStyle name="Heading 4 2" xfId="1323" xr:uid="{00000000-0005-0000-0000-000025050000}"/>
    <cellStyle name="Heading 4 3" xfId="1324" xr:uid="{00000000-0005-0000-0000-000026050000}"/>
    <cellStyle name="Heading1" xfId="1325" xr:uid="{00000000-0005-0000-0000-000027050000}"/>
    <cellStyle name="Heading2" xfId="1326" xr:uid="{00000000-0005-0000-0000-000028050000}"/>
    <cellStyle name="HEADINGS" xfId="1327" xr:uid="{00000000-0005-0000-0000-000029050000}"/>
    <cellStyle name="HEADINGSTOP" xfId="1328" xr:uid="{00000000-0005-0000-0000-00002A050000}"/>
    <cellStyle name="headoption" xfId="1329" xr:uid="{00000000-0005-0000-0000-00002B050000}"/>
    <cellStyle name="headoption 2" xfId="1330" xr:uid="{00000000-0005-0000-0000-00002C050000}"/>
    <cellStyle name="hoa" xfId="1331" xr:uid="{00000000-0005-0000-0000-00002D050000}"/>
    <cellStyle name="Hoa-Scholl" xfId="1332" xr:uid="{00000000-0005-0000-0000-00002E050000}"/>
    <cellStyle name="Hoa-Scholl 2" xfId="1333" xr:uid="{00000000-0005-0000-0000-00002F050000}"/>
    <cellStyle name="HUY" xfId="1334" xr:uid="{00000000-0005-0000-0000-000030050000}"/>
    <cellStyle name="i phÝ kh¸c_B¶ng 2" xfId="1335" xr:uid="{00000000-0005-0000-0000-000031050000}"/>
    <cellStyle name="I.3" xfId="1336" xr:uid="{00000000-0005-0000-0000-000032050000}"/>
    <cellStyle name="i·0" xfId="1337" xr:uid="{00000000-0005-0000-0000-000033050000}"/>
    <cellStyle name="ï-¾È»ê_BiÓu TB" xfId="1338" xr:uid="{00000000-0005-0000-0000-000034050000}"/>
    <cellStyle name="Input [yellow]" xfId="1339" xr:uid="{00000000-0005-0000-0000-000035050000}"/>
    <cellStyle name="Input [yellow] 2" xfId="1340" xr:uid="{00000000-0005-0000-0000-000036050000}"/>
    <cellStyle name="Input 2" xfId="1341" xr:uid="{00000000-0005-0000-0000-000037050000}"/>
    <cellStyle name="Input 2 2" xfId="1342" xr:uid="{00000000-0005-0000-0000-000038050000}"/>
    <cellStyle name="Input 3" xfId="1343" xr:uid="{00000000-0005-0000-0000-000039050000}"/>
    <cellStyle name="Input 4" xfId="1344" xr:uid="{00000000-0005-0000-0000-00003A050000}"/>
    <cellStyle name="Input 5" xfId="1345" xr:uid="{00000000-0005-0000-0000-00003B050000}"/>
    <cellStyle name="Input 6" xfId="2255" xr:uid="{00000000-0005-0000-0000-00003C050000}"/>
    <cellStyle name="Input 7" xfId="2258" xr:uid="{00000000-0005-0000-0000-00003D050000}"/>
    <cellStyle name="k" xfId="1346" xr:uid="{00000000-0005-0000-0000-00003E050000}"/>
    <cellStyle name="k 2" xfId="1347" xr:uid="{00000000-0005-0000-0000-00003F050000}"/>
    <cellStyle name="k_TONG HOP KINH PHI" xfId="1348" xr:uid="{00000000-0005-0000-0000-000040050000}"/>
    <cellStyle name="k_ÿÿÿÿÿ" xfId="1349" xr:uid="{00000000-0005-0000-0000-000041050000}"/>
    <cellStyle name="k_ÿÿÿÿÿ_1" xfId="1350" xr:uid="{00000000-0005-0000-0000-000042050000}"/>
    <cellStyle name="k_ÿÿÿÿÿ_2" xfId="1351" xr:uid="{00000000-0005-0000-0000-000043050000}"/>
    <cellStyle name="Kiểm tra Ô" xfId="1358" xr:uid="{00000000-0005-0000-0000-000044050000}"/>
    <cellStyle name="KL" xfId="1359" xr:uid="{00000000-0005-0000-0000-000045050000}"/>
    <cellStyle name="kh¸c_Bang Chi tieu" xfId="1352" xr:uid="{00000000-0005-0000-0000-000046050000}"/>
    <cellStyle name="khanh" xfId="1353" xr:uid="{00000000-0005-0000-0000-000047050000}"/>
    <cellStyle name="khoa2" xfId="1354" xr:uid="{00000000-0005-0000-0000-000048050000}"/>
    <cellStyle name="khoa2 2" xfId="1355" xr:uid="{00000000-0005-0000-0000-000049050000}"/>
    <cellStyle name="khung" xfId="1356" xr:uid="{00000000-0005-0000-0000-00004A050000}"/>
    <cellStyle name="khung 2" xfId="1357" xr:uid="{00000000-0005-0000-0000-00004B050000}"/>
    <cellStyle name="LAS - XD 354" xfId="1360" xr:uid="{00000000-0005-0000-0000-00004C050000}"/>
    <cellStyle name="LAS - XD 354 2" xfId="1361" xr:uid="{00000000-0005-0000-0000-00004D050000}"/>
    <cellStyle name="Ledger 17 x 11 in" xfId="1362" xr:uid="{00000000-0005-0000-0000-00004E050000}"/>
    <cellStyle name="Ledger 17 x 11 in 2" xfId="1363" xr:uid="{00000000-0005-0000-0000-00004F050000}"/>
    <cellStyle name="Ledger 17 x 11 in 3" xfId="1364" xr:uid="{00000000-0005-0000-0000-000050050000}"/>
    <cellStyle name="Ledger 17 x 11 in_bieu 1" xfId="1365" xr:uid="{00000000-0005-0000-0000-000051050000}"/>
    <cellStyle name="left" xfId="1366" xr:uid="{00000000-0005-0000-0000-000052050000}"/>
    <cellStyle name="Line" xfId="1367" xr:uid="{00000000-0005-0000-0000-000053050000}"/>
    <cellStyle name="Link Currency (0)" xfId="1368" xr:uid="{00000000-0005-0000-0000-000054050000}"/>
    <cellStyle name="Link Currency (2)" xfId="1369" xr:uid="{00000000-0005-0000-0000-000055050000}"/>
    <cellStyle name="Link Units (0)" xfId="1370" xr:uid="{00000000-0005-0000-0000-000056050000}"/>
    <cellStyle name="Link Units (1)" xfId="1371" xr:uid="{00000000-0005-0000-0000-000057050000}"/>
    <cellStyle name="Link Units (2)" xfId="1372" xr:uid="{00000000-0005-0000-0000-000058050000}"/>
    <cellStyle name="Linked Cell 2" xfId="1373" xr:uid="{00000000-0005-0000-0000-000059050000}"/>
    <cellStyle name="Linked Cell 3" xfId="1374" xr:uid="{00000000-0005-0000-0000-00005A050000}"/>
    <cellStyle name="MAU" xfId="1375" xr:uid="{00000000-0005-0000-0000-00005B050000}"/>
    <cellStyle name="Migliaia (0)_CALPREZZ" xfId="1376" xr:uid="{00000000-0005-0000-0000-00005C050000}"/>
    <cellStyle name="Migliaia_ PESO ELETTR." xfId="1377" xr:uid="{00000000-0005-0000-0000-00005D050000}"/>
    <cellStyle name="Millares [0]_10 AVERIAS MASIVAS + ANT" xfId="1378" xr:uid="{00000000-0005-0000-0000-00005E050000}"/>
    <cellStyle name="Millares_Well Timing" xfId="1379" xr:uid="{00000000-0005-0000-0000-00005F050000}"/>
    <cellStyle name="Milliers [0]_      " xfId="1380" xr:uid="{00000000-0005-0000-0000-000060050000}"/>
    <cellStyle name="Milliers_      " xfId="1381" xr:uid="{00000000-0005-0000-0000-000061050000}"/>
    <cellStyle name="Model" xfId="1382" xr:uid="{00000000-0005-0000-0000-000062050000}"/>
    <cellStyle name="moi" xfId="1383" xr:uid="{00000000-0005-0000-0000-000063050000}"/>
    <cellStyle name="Moneda [0]_Well Timing" xfId="1384" xr:uid="{00000000-0005-0000-0000-000064050000}"/>
    <cellStyle name="Moneda_Well Timing" xfId="1385" xr:uid="{00000000-0005-0000-0000-000065050000}"/>
    <cellStyle name="Monetaire" xfId="1386" xr:uid="{00000000-0005-0000-0000-000066050000}"/>
    <cellStyle name="Monétaire [0]_      " xfId="1387" xr:uid="{00000000-0005-0000-0000-000067050000}"/>
    <cellStyle name="Monetaire 2" xfId="1388" xr:uid="{00000000-0005-0000-0000-000068050000}"/>
    <cellStyle name="Monetaire 3" xfId="1389" xr:uid="{00000000-0005-0000-0000-000069050000}"/>
    <cellStyle name="Monétaire_      " xfId="1390" xr:uid="{00000000-0005-0000-0000-00006A050000}"/>
    <cellStyle name="n" xfId="1391" xr:uid="{00000000-0005-0000-0000-00006B050000}"/>
    <cellStyle name="n_17 bieu (hung cap nhap)" xfId="1392" xr:uid="{00000000-0005-0000-0000-00006C050000}"/>
    <cellStyle name="n_Bao cao doan cong tac cua Bo thang 4-2010" xfId="1393" xr:uid="{00000000-0005-0000-0000-00006D050000}"/>
    <cellStyle name="n_goi 4 - qt" xfId="1394" xr:uid="{00000000-0005-0000-0000-00006E050000}"/>
    <cellStyle name="n_VBPL kiểm toán Đầu tư XDCB 2010" xfId="1395" xr:uid="{00000000-0005-0000-0000-00006F050000}"/>
    <cellStyle name="Neutral 2" xfId="1396" xr:uid="{00000000-0005-0000-0000-000070050000}"/>
    <cellStyle name="Neutral 3" xfId="1397" xr:uid="{00000000-0005-0000-0000-000071050000}"/>
    <cellStyle name="New" xfId="1398" xr:uid="{00000000-0005-0000-0000-000072050000}"/>
    <cellStyle name="New 2" xfId="1399" xr:uid="{00000000-0005-0000-0000-000073050000}"/>
    <cellStyle name="New Times Roman" xfId="1400" xr:uid="{00000000-0005-0000-0000-000074050000}"/>
    <cellStyle name="no dec" xfId="1408" xr:uid="{00000000-0005-0000-0000-000075050000}"/>
    <cellStyle name="ÑONVÒ" xfId="1409" xr:uid="{00000000-0005-0000-0000-000076050000}"/>
    <cellStyle name="ÑONVÒ 2" xfId="1410" xr:uid="{00000000-0005-0000-0000-000077050000}"/>
    <cellStyle name="Normal" xfId="0" builtinId="0"/>
    <cellStyle name="Normal - ??1" xfId="1411" xr:uid="{00000000-0005-0000-0000-000079050000}"/>
    <cellStyle name="Normal - Style1" xfId="1412" xr:uid="{00000000-0005-0000-0000-00007A050000}"/>
    <cellStyle name="Normal - Style1 2" xfId="12" xr:uid="{00000000-0005-0000-0000-00007B050000}"/>
    <cellStyle name="Normal - Style1 2 2" xfId="1413" xr:uid="{00000000-0005-0000-0000-00007C050000}"/>
    <cellStyle name="Normal - Style1 2 2 2" xfId="2267" xr:uid="{00000000-0005-0000-0000-00007D050000}"/>
    <cellStyle name="Normal - Style1 2 3" xfId="1414" xr:uid="{00000000-0005-0000-0000-00007E050000}"/>
    <cellStyle name="Normal - Style1 2 4" xfId="1415" xr:uid="{00000000-0005-0000-0000-00007F050000}"/>
    <cellStyle name="Normal - Style1 2_Khoi cong moi 1" xfId="1416" xr:uid="{00000000-0005-0000-0000-000080050000}"/>
    <cellStyle name="Normal - Style1 3" xfId="1417" xr:uid="{00000000-0005-0000-0000-000081050000}"/>
    <cellStyle name="Normal - Style1 3 2" xfId="1418" xr:uid="{00000000-0005-0000-0000-000082050000}"/>
    <cellStyle name="Normal - Style1 4" xfId="1419" xr:uid="{00000000-0005-0000-0000-000083050000}"/>
    <cellStyle name="Normal - Style1 4 2" xfId="1420" xr:uid="{00000000-0005-0000-0000-000084050000}"/>
    <cellStyle name="Normal - Style1 5" xfId="1421" xr:uid="{00000000-0005-0000-0000-000085050000}"/>
    <cellStyle name="Normal - Style1 6" xfId="1422" xr:uid="{00000000-0005-0000-0000-000086050000}"/>
    <cellStyle name="Normal - Style1_Bao cao kiem toan kh 2010" xfId="1423" xr:uid="{00000000-0005-0000-0000-000087050000}"/>
    <cellStyle name="Normal - 유형1" xfId="1424" xr:uid="{00000000-0005-0000-0000-000088050000}"/>
    <cellStyle name="Normal 10" xfId="1425" xr:uid="{00000000-0005-0000-0000-000089050000}"/>
    <cellStyle name="Normal 10 2" xfId="1426" xr:uid="{00000000-0005-0000-0000-00008A050000}"/>
    <cellStyle name="Normal 10 2 10" xfId="2271" xr:uid="{00000000-0005-0000-0000-00008B050000}"/>
    <cellStyle name="Normal 10 2 4" xfId="11" xr:uid="{00000000-0005-0000-0000-00008C050000}"/>
    <cellStyle name="Normal 10 5 2" xfId="2247" xr:uid="{00000000-0005-0000-0000-00008D050000}"/>
    <cellStyle name="Normal 11" xfId="1427" xr:uid="{00000000-0005-0000-0000-00008E050000}"/>
    <cellStyle name="Normal 11 2 2" xfId="2248" xr:uid="{00000000-0005-0000-0000-00008F050000}"/>
    <cellStyle name="Normal 12" xfId="1428" xr:uid="{00000000-0005-0000-0000-000090050000}"/>
    <cellStyle name="Normal 12 2" xfId="1429" xr:uid="{00000000-0005-0000-0000-000091050000}"/>
    <cellStyle name="Normal 13" xfId="1430" xr:uid="{00000000-0005-0000-0000-000092050000}"/>
    <cellStyle name="Normal 13 2" xfId="18" xr:uid="{00000000-0005-0000-0000-000093050000}"/>
    <cellStyle name="Normal 14" xfId="1431" xr:uid="{00000000-0005-0000-0000-000094050000}"/>
    <cellStyle name="Normal 14 2" xfId="1432" xr:uid="{00000000-0005-0000-0000-000095050000}"/>
    <cellStyle name="Normal 15" xfId="1433" xr:uid="{00000000-0005-0000-0000-000096050000}"/>
    <cellStyle name="Normal 15 2" xfId="1434" xr:uid="{00000000-0005-0000-0000-000097050000}"/>
    <cellStyle name="Normal 16" xfId="1435" xr:uid="{00000000-0005-0000-0000-000098050000}"/>
    <cellStyle name="Normal 16 2" xfId="1436" xr:uid="{00000000-0005-0000-0000-000099050000}"/>
    <cellStyle name="Normal 17" xfId="1437" xr:uid="{00000000-0005-0000-0000-00009A050000}"/>
    <cellStyle name="Normal 17 2" xfId="16" xr:uid="{00000000-0005-0000-0000-00009B050000}"/>
    <cellStyle name="Normal 18" xfId="1438" xr:uid="{00000000-0005-0000-0000-00009C050000}"/>
    <cellStyle name="Normal 18 2" xfId="1439" xr:uid="{00000000-0005-0000-0000-00009D050000}"/>
    <cellStyle name="Normal 19" xfId="1440" xr:uid="{00000000-0005-0000-0000-00009E050000}"/>
    <cellStyle name="Normal 19 2" xfId="15" xr:uid="{00000000-0005-0000-0000-00009F050000}"/>
    <cellStyle name="Normal 2" xfId="1441" xr:uid="{00000000-0005-0000-0000-0000A0050000}"/>
    <cellStyle name="Normal 2 12 4" xfId="2272" xr:uid="{00000000-0005-0000-0000-0000A1050000}"/>
    <cellStyle name="Normal 2 2" xfId="1442" xr:uid="{00000000-0005-0000-0000-0000A2050000}"/>
    <cellStyle name="Normal 2 3" xfId="1443" xr:uid="{00000000-0005-0000-0000-0000A3050000}"/>
    <cellStyle name="Normal 2 3 2" xfId="1444" xr:uid="{00000000-0005-0000-0000-0000A4050000}"/>
    <cellStyle name="Normal 2 3 3" xfId="1445" xr:uid="{00000000-0005-0000-0000-0000A5050000}"/>
    <cellStyle name="Normal 2 4" xfId="1446" xr:uid="{00000000-0005-0000-0000-0000A6050000}"/>
    <cellStyle name="Normal 2 5" xfId="2265" xr:uid="{00000000-0005-0000-0000-0000A7050000}"/>
    <cellStyle name="Normal 2_160507 Bieu mau NSDP ND sua ND73" xfId="1447" xr:uid="{00000000-0005-0000-0000-0000A8050000}"/>
    <cellStyle name="Normal 20" xfId="1448" xr:uid="{00000000-0005-0000-0000-0000A9050000}"/>
    <cellStyle name="Normal 21" xfId="1449" xr:uid="{00000000-0005-0000-0000-0000AA050000}"/>
    <cellStyle name="Normal 22" xfId="1450" xr:uid="{00000000-0005-0000-0000-0000AB050000}"/>
    <cellStyle name="Normal 22 2" xfId="1451" xr:uid="{00000000-0005-0000-0000-0000AC050000}"/>
    <cellStyle name="Normal 23" xfId="1452" xr:uid="{00000000-0005-0000-0000-0000AD050000}"/>
    <cellStyle name="Normal 24" xfId="1453" xr:uid="{00000000-0005-0000-0000-0000AE050000}"/>
    <cellStyle name="Normal 25" xfId="1454" xr:uid="{00000000-0005-0000-0000-0000AF050000}"/>
    <cellStyle name="Normal 26" xfId="1455" xr:uid="{00000000-0005-0000-0000-0000B0050000}"/>
    <cellStyle name="Normal 27" xfId="1456" xr:uid="{00000000-0005-0000-0000-0000B1050000}"/>
    <cellStyle name="Normal 28" xfId="1457" xr:uid="{00000000-0005-0000-0000-0000B2050000}"/>
    <cellStyle name="Normal 29" xfId="1458" xr:uid="{00000000-0005-0000-0000-0000B3050000}"/>
    <cellStyle name="Normal 3" xfId="1459" xr:uid="{00000000-0005-0000-0000-0000B4050000}"/>
    <cellStyle name="Normal 3 2" xfId="1460" xr:uid="{00000000-0005-0000-0000-0000B5050000}"/>
    <cellStyle name="Normal 3 4" xfId="1461" xr:uid="{00000000-0005-0000-0000-0000B6050000}"/>
    <cellStyle name="Normal 3_17 bieu (hung cap nhap)" xfId="1462" xr:uid="{00000000-0005-0000-0000-0000B7050000}"/>
    <cellStyle name="Normal 30" xfId="1463" xr:uid="{00000000-0005-0000-0000-0000B8050000}"/>
    <cellStyle name="Normal 31" xfId="1464" xr:uid="{00000000-0005-0000-0000-0000B9050000}"/>
    <cellStyle name="Normal 32" xfId="7" xr:uid="{00000000-0005-0000-0000-0000BA050000}"/>
    <cellStyle name="Normal 33" xfId="5" xr:uid="{00000000-0005-0000-0000-0000BB050000}"/>
    <cellStyle name="Normal 33 2" xfId="2263" xr:uid="{00000000-0005-0000-0000-0000BC050000}"/>
    <cellStyle name="Normal 33 2 2" xfId="2275" xr:uid="{00000000-0005-0000-0000-0000BD050000}"/>
    <cellStyle name="Normal 33 4" xfId="2252" xr:uid="{00000000-0005-0000-0000-0000BE050000}"/>
    <cellStyle name="Normal 33 4 2" xfId="2264" xr:uid="{00000000-0005-0000-0000-0000BF050000}"/>
    <cellStyle name="Normal 33 4 2 2" xfId="2276" xr:uid="{00000000-0005-0000-0000-0000C0050000}"/>
    <cellStyle name="Normal 33 4 3" xfId="2273" xr:uid="{00000000-0005-0000-0000-0000C1050000}"/>
    <cellStyle name="Normal 33 5" xfId="2268" xr:uid="{00000000-0005-0000-0000-0000C2050000}"/>
    <cellStyle name="Normal 34" xfId="1465" xr:uid="{00000000-0005-0000-0000-0000C3050000}"/>
    <cellStyle name="Normal 35" xfId="2253" xr:uid="{00000000-0005-0000-0000-0000C4050000}"/>
    <cellStyle name="Normal 36" xfId="2259" xr:uid="{00000000-0005-0000-0000-0000C5050000}"/>
    <cellStyle name="Normal 37" xfId="2261" xr:uid="{00000000-0005-0000-0000-0000C6050000}"/>
    <cellStyle name="Normal 38" xfId="2260" xr:uid="{00000000-0005-0000-0000-0000C7050000}"/>
    <cellStyle name="Normal 38 2" xfId="2274" xr:uid="{00000000-0005-0000-0000-0000C8050000}"/>
    <cellStyle name="Normal 4" xfId="1466" xr:uid="{00000000-0005-0000-0000-0000C9050000}"/>
    <cellStyle name="Normal 4 2" xfId="1467" xr:uid="{00000000-0005-0000-0000-0000CA050000}"/>
    <cellStyle name="Normal 4_160513 Bieu mau NSDP ND sua ND73" xfId="1468" xr:uid="{00000000-0005-0000-0000-0000CB050000}"/>
    <cellStyle name="Normal 41 2" xfId="2249" xr:uid="{00000000-0005-0000-0000-0000CC050000}"/>
    <cellStyle name="Normal 43" xfId="2241" xr:uid="{00000000-0005-0000-0000-0000CD050000}"/>
    <cellStyle name="Normal 43 2" xfId="2277" xr:uid="{58F5DC77-84EE-41B7-9A0E-3599DAC66FFD}"/>
    <cellStyle name="Normal 5" xfId="1469" xr:uid="{00000000-0005-0000-0000-0000CE050000}"/>
    <cellStyle name="Normal 5 2" xfId="1470" xr:uid="{00000000-0005-0000-0000-0000CF050000}"/>
    <cellStyle name="Normal 5 2 3" xfId="2250" xr:uid="{00000000-0005-0000-0000-0000D0050000}"/>
    <cellStyle name="Normal 5 3" xfId="1471" xr:uid="{00000000-0005-0000-0000-0000D1050000}"/>
    <cellStyle name="Normal 5_Book1" xfId="1472" xr:uid="{00000000-0005-0000-0000-0000D2050000}"/>
    <cellStyle name="Normal 6" xfId="1473" xr:uid="{00000000-0005-0000-0000-0000D3050000}"/>
    <cellStyle name="Normal 6 2" xfId="1474" xr:uid="{00000000-0005-0000-0000-0000D4050000}"/>
    <cellStyle name="Normal 6 3" xfId="1475" xr:uid="{00000000-0005-0000-0000-0000D5050000}"/>
    <cellStyle name="Normal 6 3 2" xfId="9" xr:uid="{00000000-0005-0000-0000-0000D6050000}"/>
    <cellStyle name="Normal 6 3 2 2" xfId="20" xr:uid="{00000000-0005-0000-0000-0000D7050000}"/>
    <cellStyle name="Normal 6 4" xfId="1476" xr:uid="{00000000-0005-0000-0000-0000D8050000}"/>
    <cellStyle name="Normal 6 4 2" xfId="1477" xr:uid="{00000000-0005-0000-0000-0000D9050000}"/>
    <cellStyle name="Normal 6 5" xfId="1478" xr:uid="{00000000-0005-0000-0000-0000DA050000}"/>
    <cellStyle name="Normal 6 5 2" xfId="1479" xr:uid="{00000000-0005-0000-0000-0000DB050000}"/>
    <cellStyle name="Normal 6 6" xfId="8" xr:uid="{00000000-0005-0000-0000-0000DC050000}"/>
    <cellStyle name="Normal 6 6 2" xfId="19" xr:uid="{00000000-0005-0000-0000-0000DD050000}"/>
    <cellStyle name="Normal 6 7" xfId="1480" xr:uid="{00000000-0005-0000-0000-0000DE050000}"/>
    <cellStyle name="Normal 6_Bieu mau KH 2011 (gui Vu DP)" xfId="1481" xr:uid="{00000000-0005-0000-0000-0000DF050000}"/>
    <cellStyle name="Normal 7" xfId="1482" xr:uid="{00000000-0005-0000-0000-0000E0050000}"/>
    <cellStyle name="Normal 7 2" xfId="1483" xr:uid="{00000000-0005-0000-0000-0000E1050000}"/>
    <cellStyle name="Normal 7 5" xfId="2251" xr:uid="{00000000-0005-0000-0000-0000E2050000}"/>
    <cellStyle name="Normal 8" xfId="1484" xr:uid="{00000000-0005-0000-0000-0000E3050000}"/>
    <cellStyle name="Normal 8 2" xfId="14" xr:uid="{00000000-0005-0000-0000-0000E4050000}"/>
    <cellStyle name="Normal 9" xfId="13" xr:uid="{00000000-0005-0000-0000-0000E5050000}"/>
    <cellStyle name="Normal 9 2" xfId="1485" xr:uid="{00000000-0005-0000-0000-0000E6050000}"/>
    <cellStyle name="Normal 9 3" xfId="1486" xr:uid="{00000000-0005-0000-0000-0000E7050000}"/>
    <cellStyle name="Normal 9_BieuHD2016-2020Tquang2(OK)" xfId="1487" xr:uid="{00000000-0005-0000-0000-0000E8050000}"/>
    <cellStyle name="Normal_Bieu mau (CV )" xfId="10" xr:uid="{00000000-0005-0000-0000-0000E9050000}"/>
    <cellStyle name="Normal_DK bo tri lai (chinh thuc)_Ra soat 2008 va 2009 (chinh thuc)" xfId="2269" xr:uid="{00000000-0005-0000-0000-0000EA050000}"/>
    <cellStyle name="Normal_Ket qua thao luan DT NSH 2002 2" xfId="3" xr:uid="{00000000-0005-0000-0000-0000EB050000}"/>
    <cellStyle name="Normal1" xfId="1488" xr:uid="{00000000-0005-0000-0000-0000ED050000}"/>
    <cellStyle name="Normal8" xfId="1489" xr:uid="{00000000-0005-0000-0000-0000EE050000}"/>
    <cellStyle name="NORMAL-ADB" xfId="1490" xr:uid="{00000000-0005-0000-0000-0000EF050000}"/>
    <cellStyle name="Normale_ PESO ELETTR." xfId="1491" xr:uid="{00000000-0005-0000-0000-0000F0050000}"/>
    <cellStyle name="Normalny_Cennik obowiazuje od 06-08-2001 r (1)" xfId="1492" xr:uid="{00000000-0005-0000-0000-0000F1050000}"/>
    <cellStyle name="Note 2" xfId="1493" xr:uid="{00000000-0005-0000-0000-0000F2050000}"/>
    <cellStyle name="Note 2 2" xfId="1494" xr:uid="{00000000-0005-0000-0000-0000F3050000}"/>
    <cellStyle name="Note 3" xfId="1495" xr:uid="{00000000-0005-0000-0000-0000F4050000}"/>
    <cellStyle name="NWM" xfId="1496" xr:uid="{00000000-0005-0000-0000-0000F5050000}"/>
    <cellStyle name="nga" xfId="1401" xr:uid="{00000000-0005-0000-0000-0000F6050000}"/>
    <cellStyle name="Nhấn1" xfId="1402" xr:uid="{00000000-0005-0000-0000-0000F7050000}"/>
    <cellStyle name="Nhấn2" xfId="1403" xr:uid="{00000000-0005-0000-0000-0000F8050000}"/>
    <cellStyle name="Nhấn3" xfId="1404" xr:uid="{00000000-0005-0000-0000-0000F9050000}"/>
    <cellStyle name="Nhấn4" xfId="1405" xr:uid="{00000000-0005-0000-0000-0000FA050000}"/>
    <cellStyle name="Nhấn5" xfId="1406" xr:uid="{00000000-0005-0000-0000-0000FB050000}"/>
    <cellStyle name="Nhấn6" xfId="1407" xr:uid="{00000000-0005-0000-0000-0000FC050000}"/>
    <cellStyle name="Ò_x000d_Normal_123569" xfId="1498" xr:uid="{00000000-0005-0000-0000-0000FD050000}"/>
    <cellStyle name="Œ…‹æØ‚è [0.00]_††††† " xfId="1499" xr:uid="{00000000-0005-0000-0000-0000FE050000}"/>
    <cellStyle name="Œ…‹æØ‚è_††††† " xfId="1500" xr:uid="{00000000-0005-0000-0000-0000FF050000}"/>
    <cellStyle name="oft Excel]_x000d__x000a_Comment=open=/f ‚ðw’è‚·‚é‚ÆAƒ†[ƒU[’è‹`ŠÖ”‚ðŠÖ”“\‚è•t‚¯‚Ìˆê——‚É“o˜^‚·‚é‚±‚Æ‚ª‚Å‚«‚Ü‚·B_x000d__x000a_Maximized" xfId="1501" xr:uid="{00000000-0005-0000-0000-000000060000}"/>
    <cellStyle name="oft Excel]_x000d__x000a_Comment=open=/f ‚ðŽw’è‚·‚é‚ÆAƒ†[ƒU[’è‹`ŠÖ”‚ðŠÖ”“\‚è•t‚¯‚Ìˆê——‚É“o˜^‚·‚é‚±‚Æ‚ª‚Å‚«‚Ü‚·B_x000d__x000a_Maximized" xfId="1502" xr:uid="{00000000-0005-0000-0000-000001060000}"/>
    <cellStyle name="oft Excel]_x000d__x000a_Comment=The open=/f lines load custom functions into the Paste Function list._x000d__x000a_Maximized=2_x000d__x000a_Basics=1_x000d__x000a_A" xfId="1503" xr:uid="{00000000-0005-0000-0000-000002060000}"/>
    <cellStyle name="oft Excel]_x000d__x000a_Comment=The open=/f lines load custom functions into the Paste Function list._x000d__x000a_Maximized=3_x000d__x000a_Basics=1_x000d__x000a_A" xfId="1504" xr:uid="{00000000-0005-0000-0000-000003060000}"/>
    <cellStyle name="omma [0]_Mktg Prog" xfId="1505" xr:uid="{00000000-0005-0000-0000-000004060000}"/>
    <cellStyle name="ormal_Sheet1_1" xfId="1506" xr:uid="{00000000-0005-0000-0000-000005060000}"/>
    <cellStyle name="Output 2" xfId="1507" xr:uid="{00000000-0005-0000-0000-000006060000}"/>
    <cellStyle name="Output 2 2" xfId="1508" xr:uid="{00000000-0005-0000-0000-000007060000}"/>
    <cellStyle name="Output 3" xfId="1509" xr:uid="{00000000-0005-0000-0000-000008060000}"/>
    <cellStyle name="Ô Được nối kết" xfId="1497" xr:uid="{00000000-0005-0000-0000-000009060000}"/>
    <cellStyle name="p" xfId="1510" xr:uid="{00000000-0005-0000-0000-00000A060000}"/>
    <cellStyle name="paint" xfId="1511" xr:uid="{00000000-0005-0000-0000-00000B060000}"/>
    <cellStyle name="Pattern" xfId="1512" xr:uid="{00000000-0005-0000-0000-00000C060000}"/>
    <cellStyle name="per.style" xfId="1513" xr:uid="{00000000-0005-0000-0000-00000D060000}"/>
    <cellStyle name="Percent [0]" xfId="1514" xr:uid="{00000000-0005-0000-0000-00000E060000}"/>
    <cellStyle name="Percent [00]" xfId="1515" xr:uid="{00000000-0005-0000-0000-00000F060000}"/>
    <cellStyle name="Percent [2]" xfId="1516" xr:uid="{00000000-0005-0000-0000-000010060000}"/>
    <cellStyle name="Percent 10" xfId="1517" xr:uid="{00000000-0005-0000-0000-000011060000}"/>
    <cellStyle name="Percent 2" xfId="1518" xr:uid="{00000000-0005-0000-0000-000012060000}"/>
    <cellStyle name="Percent 2 2" xfId="1519" xr:uid="{00000000-0005-0000-0000-000013060000}"/>
    <cellStyle name="Percent 3" xfId="1520" xr:uid="{00000000-0005-0000-0000-000014060000}"/>
    <cellStyle name="Percent 4" xfId="1521" xr:uid="{00000000-0005-0000-0000-000015060000}"/>
    <cellStyle name="Percent 5" xfId="1522" xr:uid="{00000000-0005-0000-0000-000016060000}"/>
    <cellStyle name="Percent 6" xfId="1523" xr:uid="{00000000-0005-0000-0000-000017060000}"/>
    <cellStyle name="PERCENTAGE" xfId="1524" xr:uid="{00000000-0005-0000-0000-000018060000}"/>
    <cellStyle name="Pourcentage" xfId="1526" xr:uid="{00000000-0005-0000-0000-000019060000}"/>
    <cellStyle name="Pourcentage 2" xfId="1527" xr:uid="{00000000-0005-0000-0000-00001A060000}"/>
    <cellStyle name="PrePop Currency (0)" xfId="1528" xr:uid="{00000000-0005-0000-0000-00001B060000}"/>
    <cellStyle name="PrePop Currency (2)" xfId="1529" xr:uid="{00000000-0005-0000-0000-00001C060000}"/>
    <cellStyle name="PrePop Units (0)" xfId="1530" xr:uid="{00000000-0005-0000-0000-00001D060000}"/>
    <cellStyle name="PrePop Units (1)" xfId="1531" xr:uid="{00000000-0005-0000-0000-00001E060000}"/>
    <cellStyle name="PrePop Units (2)" xfId="1532" xr:uid="{00000000-0005-0000-0000-00001F060000}"/>
    <cellStyle name="pricing" xfId="1533" xr:uid="{00000000-0005-0000-0000-000020060000}"/>
    <cellStyle name="PSChar" xfId="1534" xr:uid="{00000000-0005-0000-0000-000021060000}"/>
    <cellStyle name="PSHeading" xfId="1535" xr:uid="{00000000-0005-0000-0000-000022060000}"/>
    <cellStyle name="PHONG" xfId="1525" xr:uid="{00000000-0005-0000-0000-000023060000}"/>
    <cellStyle name="regstoresfromspecstores" xfId="1536" xr:uid="{00000000-0005-0000-0000-000024060000}"/>
    <cellStyle name="RevList" xfId="1537" xr:uid="{00000000-0005-0000-0000-000025060000}"/>
    <cellStyle name="rlink_tiªn l­în_x001b_Hyperlink_TONG HOP KINH PHI" xfId="1538" xr:uid="{00000000-0005-0000-0000-000026060000}"/>
    <cellStyle name="rmal_ADAdot" xfId="1539" xr:uid="{00000000-0005-0000-0000-000027060000}"/>
    <cellStyle name="S—_x0008_" xfId="1540" xr:uid="{00000000-0005-0000-0000-000028060000}"/>
    <cellStyle name="s]_x000d__x000a_spooler=yes_x000d__x000a_load=_x000d__x000a_Beep=yes_x000d__x000a_NullPort=None_x000d__x000a_BorderWidth=3_x000d__x000a_CursorBlinkRate=1200_x000d__x000a_DoubleClickSpeed=452_x000d__x000a_Programs=co" xfId="1541" xr:uid="{00000000-0005-0000-0000-000029060000}"/>
    <cellStyle name="SAPBEXaggData" xfId="1542" xr:uid="{00000000-0005-0000-0000-00002A060000}"/>
    <cellStyle name="SAPBEXaggData 2" xfId="1543" xr:uid="{00000000-0005-0000-0000-00002B060000}"/>
    <cellStyle name="SAPBEXaggDataEmph" xfId="1544" xr:uid="{00000000-0005-0000-0000-00002C060000}"/>
    <cellStyle name="SAPBEXaggDataEmph 2" xfId="1545" xr:uid="{00000000-0005-0000-0000-00002D060000}"/>
    <cellStyle name="SAPBEXaggItem" xfId="1546" xr:uid="{00000000-0005-0000-0000-00002E060000}"/>
    <cellStyle name="SAPBEXaggItem 2" xfId="1547" xr:uid="{00000000-0005-0000-0000-00002F060000}"/>
    <cellStyle name="SAPBEXchaText" xfId="1548" xr:uid="{00000000-0005-0000-0000-000030060000}"/>
    <cellStyle name="SAPBEXexcBad7" xfId="1549" xr:uid="{00000000-0005-0000-0000-000031060000}"/>
    <cellStyle name="SAPBEXexcBad7 2" xfId="1550" xr:uid="{00000000-0005-0000-0000-000032060000}"/>
    <cellStyle name="SAPBEXexcBad8" xfId="1551" xr:uid="{00000000-0005-0000-0000-000033060000}"/>
    <cellStyle name="SAPBEXexcBad8 2" xfId="1552" xr:uid="{00000000-0005-0000-0000-000034060000}"/>
    <cellStyle name="SAPBEXexcBad9" xfId="1553" xr:uid="{00000000-0005-0000-0000-000035060000}"/>
    <cellStyle name="SAPBEXexcBad9 2" xfId="1554" xr:uid="{00000000-0005-0000-0000-000036060000}"/>
    <cellStyle name="SAPBEXexcCritical4" xfId="1555" xr:uid="{00000000-0005-0000-0000-000037060000}"/>
    <cellStyle name="SAPBEXexcCritical4 2" xfId="1556" xr:uid="{00000000-0005-0000-0000-000038060000}"/>
    <cellStyle name="SAPBEXexcCritical5" xfId="1557" xr:uid="{00000000-0005-0000-0000-000039060000}"/>
    <cellStyle name="SAPBEXexcCritical5 2" xfId="1558" xr:uid="{00000000-0005-0000-0000-00003A060000}"/>
    <cellStyle name="SAPBEXexcCritical6" xfId="1559" xr:uid="{00000000-0005-0000-0000-00003B060000}"/>
    <cellStyle name="SAPBEXexcCritical6 2" xfId="1560" xr:uid="{00000000-0005-0000-0000-00003C060000}"/>
    <cellStyle name="SAPBEXexcGood1" xfId="1561" xr:uid="{00000000-0005-0000-0000-00003D060000}"/>
    <cellStyle name="SAPBEXexcGood1 2" xfId="1562" xr:uid="{00000000-0005-0000-0000-00003E060000}"/>
    <cellStyle name="SAPBEXexcGood2" xfId="1563" xr:uid="{00000000-0005-0000-0000-00003F060000}"/>
    <cellStyle name="SAPBEXexcGood2 2" xfId="1564" xr:uid="{00000000-0005-0000-0000-000040060000}"/>
    <cellStyle name="SAPBEXexcGood3" xfId="1565" xr:uid="{00000000-0005-0000-0000-000041060000}"/>
    <cellStyle name="SAPBEXexcGood3 2" xfId="1566" xr:uid="{00000000-0005-0000-0000-000042060000}"/>
    <cellStyle name="SAPBEXfilterDrill" xfId="1567" xr:uid="{00000000-0005-0000-0000-000043060000}"/>
    <cellStyle name="SAPBEXfilterItem" xfId="1568" xr:uid="{00000000-0005-0000-0000-000044060000}"/>
    <cellStyle name="SAPBEXfilterText" xfId="1569" xr:uid="{00000000-0005-0000-0000-000045060000}"/>
    <cellStyle name="SAPBEXformats" xfId="1570" xr:uid="{00000000-0005-0000-0000-000046060000}"/>
    <cellStyle name="SAPBEXformats 2" xfId="1571" xr:uid="{00000000-0005-0000-0000-000047060000}"/>
    <cellStyle name="SAPBEXheaderItem" xfId="1572" xr:uid="{00000000-0005-0000-0000-000048060000}"/>
    <cellStyle name="SAPBEXheaderText" xfId="1573" xr:uid="{00000000-0005-0000-0000-000049060000}"/>
    <cellStyle name="SAPBEXresData" xfId="1574" xr:uid="{00000000-0005-0000-0000-00004A060000}"/>
    <cellStyle name="SAPBEXresData 2" xfId="1575" xr:uid="{00000000-0005-0000-0000-00004B060000}"/>
    <cellStyle name="SAPBEXresDataEmph" xfId="1576" xr:uid="{00000000-0005-0000-0000-00004C060000}"/>
    <cellStyle name="SAPBEXresDataEmph 2" xfId="1577" xr:uid="{00000000-0005-0000-0000-00004D060000}"/>
    <cellStyle name="SAPBEXresItem" xfId="1578" xr:uid="{00000000-0005-0000-0000-00004E060000}"/>
    <cellStyle name="SAPBEXresItem 2" xfId="1579" xr:uid="{00000000-0005-0000-0000-00004F060000}"/>
    <cellStyle name="SAPBEXstdData" xfId="1580" xr:uid="{00000000-0005-0000-0000-000050060000}"/>
    <cellStyle name="SAPBEXstdData 2" xfId="1581" xr:uid="{00000000-0005-0000-0000-000051060000}"/>
    <cellStyle name="SAPBEXstdDataEmph" xfId="1582" xr:uid="{00000000-0005-0000-0000-000052060000}"/>
    <cellStyle name="SAPBEXstdDataEmph 2" xfId="1583" xr:uid="{00000000-0005-0000-0000-000053060000}"/>
    <cellStyle name="SAPBEXstdItem" xfId="1584" xr:uid="{00000000-0005-0000-0000-000054060000}"/>
    <cellStyle name="SAPBEXstdItem 2" xfId="1585" xr:uid="{00000000-0005-0000-0000-000055060000}"/>
    <cellStyle name="SAPBEXtitle" xfId="1586" xr:uid="{00000000-0005-0000-0000-000056060000}"/>
    <cellStyle name="SAPBEXtitle 2" xfId="1587" xr:uid="{00000000-0005-0000-0000-000057060000}"/>
    <cellStyle name="SAPBEXundefined" xfId="1588" xr:uid="{00000000-0005-0000-0000-000058060000}"/>
    <cellStyle name="SAPBEXundefined 2" xfId="1589" xr:uid="{00000000-0005-0000-0000-000059060000}"/>
    <cellStyle name="serJet 1200 Series PCL 6" xfId="1590" xr:uid="{00000000-0005-0000-0000-00005A060000}"/>
    <cellStyle name="SHADEDSTORES" xfId="1591" xr:uid="{00000000-0005-0000-0000-00005B060000}"/>
    <cellStyle name="SHADEDSTORES 2" xfId="1592" xr:uid="{00000000-0005-0000-0000-00005C060000}"/>
    <cellStyle name="so" xfId="1593" xr:uid="{00000000-0005-0000-0000-00005D060000}"/>
    <cellStyle name="SO%" xfId="1594" xr:uid="{00000000-0005-0000-0000-00005E060000}"/>
    <cellStyle name="so_Book1" xfId="1595" xr:uid="{00000000-0005-0000-0000-00005F060000}"/>
    <cellStyle name="songuyen" xfId="1596" xr:uid="{00000000-0005-0000-0000-000060060000}"/>
    <cellStyle name="specstores" xfId="1597" xr:uid="{00000000-0005-0000-0000-000061060000}"/>
    <cellStyle name="Standard" xfId="1598" xr:uid="{00000000-0005-0000-0000-000062060000}"/>
    <cellStyle name="Standard 2" xfId="1599" xr:uid="{00000000-0005-0000-0000-000063060000}"/>
    <cellStyle name="Standard_AAbgleich" xfId="1600" xr:uid="{00000000-0005-0000-0000-000064060000}"/>
    <cellStyle name="STT" xfId="1601" xr:uid="{00000000-0005-0000-0000-000065060000}"/>
    <cellStyle name="STTDG" xfId="1602" xr:uid="{00000000-0005-0000-0000-000066060000}"/>
    <cellStyle name="style" xfId="1603" xr:uid="{00000000-0005-0000-0000-000067060000}"/>
    <cellStyle name="Style 1" xfId="1604" xr:uid="{00000000-0005-0000-0000-000068060000}"/>
    <cellStyle name="Style 10" xfId="1605" xr:uid="{00000000-0005-0000-0000-000069060000}"/>
    <cellStyle name="Style 100" xfId="1606" xr:uid="{00000000-0005-0000-0000-00006A060000}"/>
    <cellStyle name="Style 101" xfId="1607" xr:uid="{00000000-0005-0000-0000-00006B060000}"/>
    <cellStyle name="Style 102" xfId="1608" xr:uid="{00000000-0005-0000-0000-00006C060000}"/>
    <cellStyle name="Style 103" xfId="1609" xr:uid="{00000000-0005-0000-0000-00006D060000}"/>
    <cellStyle name="Style 104" xfId="1610" xr:uid="{00000000-0005-0000-0000-00006E060000}"/>
    <cellStyle name="Style 105" xfId="1611" xr:uid="{00000000-0005-0000-0000-00006F060000}"/>
    <cellStyle name="Style 106" xfId="1612" xr:uid="{00000000-0005-0000-0000-000070060000}"/>
    <cellStyle name="Style 107" xfId="1613" xr:uid="{00000000-0005-0000-0000-000071060000}"/>
    <cellStyle name="Style 108" xfId="1614" xr:uid="{00000000-0005-0000-0000-000072060000}"/>
    <cellStyle name="Style 109" xfId="1615" xr:uid="{00000000-0005-0000-0000-000073060000}"/>
    <cellStyle name="Style 11" xfId="1616" xr:uid="{00000000-0005-0000-0000-000074060000}"/>
    <cellStyle name="Style 110" xfId="1617" xr:uid="{00000000-0005-0000-0000-000075060000}"/>
    <cellStyle name="Style 111" xfId="1618" xr:uid="{00000000-0005-0000-0000-000076060000}"/>
    <cellStyle name="Style 112" xfId="1619" xr:uid="{00000000-0005-0000-0000-000077060000}"/>
    <cellStyle name="Style 113" xfId="1620" xr:uid="{00000000-0005-0000-0000-000078060000}"/>
    <cellStyle name="Style 114" xfId="1621" xr:uid="{00000000-0005-0000-0000-000079060000}"/>
    <cellStyle name="Style 115" xfId="1622" xr:uid="{00000000-0005-0000-0000-00007A060000}"/>
    <cellStyle name="Style 116" xfId="1623" xr:uid="{00000000-0005-0000-0000-00007B060000}"/>
    <cellStyle name="Style 117" xfId="1624" xr:uid="{00000000-0005-0000-0000-00007C060000}"/>
    <cellStyle name="Style 118" xfId="1625" xr:uid="{00000000-0005-0000-0000-00007D060000}"/>
    <cellStyle name="Style 119" xfId="1626" xr:uid="{00000000-0005-0000-0000-00007E060000}"/>
    <cellStyle name="Style 12" xfId="1627" xr:uid="{00000000-0005-0000-0000-00007F060000}"/>
    <cellStyle name="Style 120" xfId="1628" xr:uid="{00000000-0005-0000-0000-000080060000}"/>
    <cellStyle name="Style 121" xfId="1629" xr:uid="{00000000-0005-0000-0000-000081060000}"/>
    <cellStyle name="Style 122" xfId="1630" xr:uid="{00000000-0005-0000-0000-000082060000}"/>
    <cellStyle name="Style 123" xfId="1631" xr:uid="{00000000-0005-0000-0000-000083060000}"/>
    <cellStyle name="Style 124" xfId="1632" xr:uid="{00000000-0005-0000-0000-000084060000}"/>
    <cellStyle name="Style 125" xfId="1633" xr:uid="{00000000-0005-0000-0000-000085060000}"/>
    <cellStyle name="Style 126" xfId="1634" xr:uid="{00000000-0005-0000-0000-000086060000}"/>
    <cellStyle name="Style 127" xfId="1635" xr:uid="{00000000-0005-0000-0000-000087060000}"/>
    <cellStyle name="Style 128" xfId="1636" xr:uid="{00000000-0005-0000-0000-000088060000}"/>
    <cellStyle name="Style 129" xfId="1637" xr:uid="{00000000-0005-0000-0000-000089060000}"/>
    <cellStyle name="Style 13" xfId="1638" xr:uid="{00000000-0005-0000-0000-00008A060000}"/>
    <cellStyle name="Style 130" xfId="1639" xr:uid="{00000000-0005-0000-0000-00008B060000}"/>
    <cellStyle name="Style 131" xfId="1640" xr:uid="{00000000-0005-0000-0000-00008C060000}"/>
    <cellStyle name="Style 132" xfId="1641" xr:uid="{00000000-0005-0000-0000-00008D060000}"/>
    <cellStyle name="Style 133" xfId="1642" xr:uid="{00000000-0005-0000-0000-00008E060000}"/>
    <cellStyle name="Style 134" xfId="1643" xr:uid="{00000000-0005-0000-0000-00008F060000}"/>
    <cellStyle name="Style 135" xfId="1644" xr:uid="{00000000-0005-0000-0000-000090060000}"/>
    <cellStyle name="Style 135 2" xfId="1645" xr:uid="{00000000-0005-0000-0000-000091060000}"/>
    <cellStyle name="Style 136" xfId="1646" xr:uid="{00000000-0005-0000-0000-000092060000}"/>
    <cellStyle name="Style 137" xfId="1647" xr:uid="{00000000-0005-0000-0000-000093060000}"/>
    <cellStyle name="Style 138" xfId="1648" xr:uid="{00000000-0005-0000-0000-000094060000}"/>
    <cellStyle name="Style 139" xfId="1649" xr:uid="{00000000-0005-0000-0000-000095060000}"/>
    <cellStyle name="Style 14" xfId="1650" xr:uid="{00000000-0005-0000-0000-000096060000}"/>
    <cellStyle name="Style 140" xfId="1651" xr:uid="{00000000-0005-0000-0000-000097060000}"/>
    <cellStyle name="Style 140 2" xfId="1652" xr:uid="{00000000-0005-0000-0000-000098060000}"/>
    <cellStyle name="Style 141" xfId="1653" xr:uid="{00000000-0005-0000-0000-000099060000}"/>
    <cellStyle name="Style 142" xfId="1654" xr:uid="{00000000-0005-0000-0000-00009A060000}"/>
    <cellStyle name="Style 143" xfId="1655" xr:uid="{00000000-0005-0000-0000-00009B060000}"/>
    <cellStyle name="Style 144" xfId="1656" xr:uid="{00000000-0005-0000-0000-00009C060000}"/>
    <cellStyle name="Style 145" xfId="1657" xr:uid="{00000000-0005-0000-0000-00009D060000}"/>
    <cellStyle name="Style 146" xfId="1658" xr:uid="{00000000-0005-0000-0000-00009E060000}"/>
    <cellStyle name="Style 147" xfId="1659" xr:uid="{00000000-0005-0000-0000-00009F060000}"/>
    <cellStyle name="Style 148" xfId="1660" xr:uid="{00000000-0005-0000-0000-0000A0060000}"/>
    <cellStyle name="Style 149" xfId="1661" xr:uid="{00000000-0005-0000-0000-0000A1060000}"/>
    <cellStyle name="Style 15" xfId="1662" xr:uid="{00000000-0005-0000-0000-0000A2060000}"/>
    <cellStyle name="Style 150" xfId="1663" xr:uid="{00000000-0005-0000-0000-0000A3060000}"/>
    <cellStyle name="Style 151" xfId="1664" xr:uid="{00000000-0005-0000-0000-0000A4060000}"/>
    <cellStyle name="Style 152" xfId="1665" xr:uid="{00000000-0005-0000-0000-0000A5060000}"/>
    <cellStyle name="Style 153" xfId="1666" xr:uid="{00000000-0005-0000-0000-0000A6060000}"/>
    <cellStyle name="Style 154" xfId="1667" xr:uid="{00000000-0005-0000-0000-0000A7060000}"/>
    <cellStyle name="Style 155" xfId="1668" xr:uid="{00000000-0005-0000-0000-0000A8060000}"/>
    <cellStyle name="Style 156" xfId="1669" xr:uid="{00000000-0005-0000-0000-0000A9060000}"/>
    <cellStyle name="Style 157" xfId="1670" xr:uid="{00000000-0005-0000-0000-0000AA060000}"/>
    <cellStyle name="Style 158" xfId="1671" xr:uid="{00000000-0005-0000-0000-0000AB060000}"/>
    <cellStyle name="Style 159" xfId="1672" xr:uid="{00000000-0005-0000-0000-0000AC060000}"/>
    <cellStyle name="Style 16" xfId="1673" xr:uid="{00000000-0005-0000-0000-0000AD060000}"/>
    <cellStyle name="Style 160" xfId="1674" xr:uid="{00000000-0005-0000-0000-0000AE060000}"/>
    <cellStyle name="Style 161" xfId="1675" xr:uid="{00000000-0005-0000-0000-0000AF060000}"/>
    <cellStyle name="Style 162" xfId="1676" xr:uid="{00000000-0005-0000-0000-0000B0060000}"/>
    <cellStyle name="Style 163" xfId="1677" xr:uid="{00000000-0005-0000-0000-0000B1060000}"/>
    <cellStyle name="Style 17" xfId="1678" xr:uid="{00000000-0005-0000-0000-0000B2060000}"/>
    <cellStyle name="Style 18" xfId="1679" xr:uid="{00000000-0005-0000-0000-0000B3060000}"/>
    <cellStyle name="Style 19" xfId="1680" xr:uid="{00000000-0005-0000-0000-0000B4060000}"/>
    <cellStyle name="Style 2" xfId="1681" xr:uid="{00000000-0005-0000-0000-0000B5060000}"/>
    <cellStyle name="Style 20" xfId="1682" xr:uid="{00000000-0005-0000-0000-0000B6060000}"/>
    <cellStyle name="Style 21" xfId="1683" xr:uid="{00000000-0005-0000-0000-0000B7060000}"/>
    <cellStyle name="Style 22" xfId="1684" xr:uid="{00000000-0005-0000-0000-0000B8060000}"/>
    <cellStyle name="Style 23" xfId="1685" xr:uid="{00000000-0005-0000-0000-0000B9060000}"/>
    <cellStyle name="Style 24" xfId="1686" xr:uid="{00000000-0005-0000-0000-0000BA060000}"/>
    <cellStyle name="Style 25" xfId="1687" xr:uid="{00000000-0005-0000-0000-0000BB060000}"/>
    <cellStyle name="Style 26" xfId="1688" xr:uid="{00000000-0005-0000-0000-0000BC060000}"/>
    <cellStyle name="Style 27" xfId="1689" xr:uid="{00000000-0005-0000-0000-0000BD060000}"/>
    <cellStyle name="Style 28" xfId="1690" xr:uid="{00000000-0005-0000-0000-0000BE060000}"/>
    <cellStyle name="Style 29" xfId="1691" xr:uid="{00000000-0005-0000-0000-0000BF060000}"/>
    <cellStyle name="Style 3" xfId="1692" xr:uid="{00000000-0005-0000-0000-0000C0060000}"/>
    <cellStyle name="Style 30" xfId="1693" xr:uid="{00000000-0005-0000-0000-0000C1060000}"/>
    <cellStyle name="Style 31" xfId="1694" xr:uid="{00000000-0005-0000-0000-0000C2060000}"/>
    <cellStyle name="Style 32" xfId="1695" xr:uid="{00000000-0005-0000-0000-0000C3060000}"/>
    <cellStyle name="Style 33" xfId="1696" xr:uid="{00000000-0005-0000-0000-0000C4060000}"/>
    <cellStyle name="Style 34" xfId="1697" xr:uid="{00000000-0005-0000-0000-0000C5060000}"/>
    <cellStyle name="Style 35" xfId="1698" xr:uid="{00000000-0005-0000-0000-0000C6060000}"/>
    <cellStyle name="Style 36" xfId="1699" xr:uid="{00000000-0005-0000-0000-0000C7060000}"/>
    <cellStyle name="Style 37" xfId="1700" xr:uid="{00000000-0005-0000-0000-0000C8060000}"/>
    <cellStyle name="Style 38" xfId="1701" xr:uid="{00000000-0005-0000-0000-0000C9060000}"/>
    <cellStyle name="Style 39" xfId="1702" xr:uid="{00000000-0005-0000-0000-0000CA060000}"/>
    <cellStyle name="Style 4" xfId="1703" xr:uid="{00000000-0005-0000-0000-0000CB060000}"/>
    <cellStyle name="Style 40" xfId="1704" xr:uid="{00000000-0005-0000-0000-0000CC060000}"/>
    <cellStyle name="Style 41" xfId="1705" xr:uid="{00000000-0005-0000-0000-0000CD060000}"/>
    <cellStyle name="Style 42" xfId="1706" xr:uid="{00000000-0005-0000-0000-0000CE060000}"/>
    <cellStyle name="Style 43" xfId="1707" xr:uid="{00000000-0005-0000-0000-0000CF060000}"/>
    <cellStyle name="Style 44" xfId="1708" xr:uid="{00000000-0005-0000-0000-0000D0060000}"/>
    <cellStyle name="Style 45" xfId="1709" xr:uid="{00000000-0005-0000-0000-0000D1060000}"/>
    <cellStyle name="Style 46" xfId="1710" xr:uid="{00000000-0005-0000-0000-0000D2060000}"/>
    <cellStyle name="Style 47" xfId="1711" xr:uid="{00000000-0005-0000-0000-0000D3060000}"/>
    <cellStyle name="Style 48" xfId="1712" xr:uid="{00000000-0005-0000-0000-0000D4060000}"/>
    <cellStyle name="Style 49" xfId="1713" xr:uid="{00000000-0005-0000-0000-0000D5060000}"/>
    <cellStyle name="Style 5" xfId="1714" xr:uid="{00000000-0005-0000-0000-0000D6060000}"/>
    <cellStyle name="Style 50" xfId="1715" xr:uid="{00000000-0005-0000-0000-0000D7060000}"/>
    <cellStyle name="Style 51" xfId="1716" xr:uid="{00000000-0005-0000-0000-0000D8060000}"/>
    <cellStyle name="Style 52" xfId="1717" xr:uid="{00000000-0005-0000-0000-0000D9060000}"/>
    <cellStyle name="Style 53" xfId="1718" xr:uid="{00000000-0005-0000-0000-0000DA060000}"/>
    <cellStyle name="Style 54" xfId="1719" xr:uid="{00000000-0005-0000-0000-0000DB060000}"/>
    <cellStyle name="Style 55" xfId="1720" xr:uid="{00000000-0005-0000-0000-0000DC060000}"/>
    <cellStyle name="Style 56" xfId="1721" xr:uid="{00000000-0005-0000-0000-0000DD060000}"/>
    <cellStyle name="Style 57" xfId="1722" xr:uid="{00000000-0005-0000-0000-0000DE060000}"/>
    <cellStyle name="Style 58" xfId="1723" xr:uid="{00000000-0005-0000-0000-0000DF060000}"/>
    <cellStyle name="Style 59" xfId="1724" xr:uid="{00000000-0005-0000-0000-0000E0060000}"/>
    <cellStyle name="Style 6" xfId="1725" xr:uid="{00000000-0005-0000-0000-0000E1060000}"/>
    <cellStyle name="Style 60" xfId="1726" xr:uid="{00000000-0005-0000-0000-0000E2060000}"/>
    <cellStyle name="Style 61" xfId="1727" xr:uid="{00000000-0005-0000-0000-0000E3060000}"/>
    <cellStyle name="Style 62" xfId="1728" xr:uid="{00000000-0005-0000-0000-0000E4060000}"/>
    <cellStyle name="Style 63" xfId="1729" xr:uid="{00000000-0005-0000-0000-0000E5060000}"/>
    <cellStyle name="Style 64" xfId="1730" xr:uid="{00000000-0005-0000-0000-0000E6060000}"/>
    <cellStyle name="Style 65" xfId="1731" xr:uid="{00000000-0005-0000-0000-0000E7060000}"/>
    <cellStyle name="Style 66" xfId="1732" xr:uid="{00000000-0005-0000-0000-0000E8060000}"/>
    <cellStyle name="Style 67" xfId="1733" xr:uid="{00000000-0005-0000-0000-0000E9060000}"/>
    <cellStyle name="Style 68" xfId="1734" xr:uid="{00000000-0005-0000-0000-0000EA060000}"/>
    <cellStyle name="Style 69" xfId="1735" xr:uid="{00000000-0005-0000-0000-0000EB060000}"/>
    <cellStyle name="Style 7" xfId="1736" xr:uid="{00000000-0005-0000-0000-0000EC060000}"/>
    <cellStyle name="Style 70" xfId="1737" xr:uid="{00000000-0005-0000-0000-0000ED060000}"/>
    <cellStyle name="Style 71" xfId="1738" xr:uid="{00000000-0005-0000-0000-0000EE060000}"/>
    <cellStyle name="Style 72" xfId="1739" xr:uid="{00000000-0005-0000-0000-0000EF060000}"/>
    <cellStyle name="Style 73" xfId="1740" xr:uid="{00000000-0005-0000-0000-0000F0060000}"/>
    <cellStyle name="Style 74" xfId="1741" xr:uid="{00000000-0005-0000-0000-0000F1060000}"/>
    <cellStyle name="Style 75" xfId="1742" xr:uid="{00000000-0005-0000-0000-0000F2060000}"/>
    <cellStyle name="Style 76" xfId="1743" xr:uid="{00000000-0005-0000-0000-0000F3060000}"/>
    <cellStyle name="Style 77" xfId="1744" xr:uid="{00000000-0005-0000-0000-0000F4060000}"/>
    <cellStyle name="Style 78" xfId="1745" xr:uid="{00000000-0005-0000-0000-0000F5060000}"/>
    <cellStyle name="Style 79" xfId="1746" xr:uid="{00000000-0005-0000-0000-0000F6060000}"/>
    <cellStyle name="Style 8" xfId="1747" xr:uid="{00000000-0005-0000-0000-0000F7060000}"/>
    <cellStyle name="Style 80" xfId="1748" xr:uid="{00000000-0005-0000-0000-0000F8060000}"/>
    <cellStyle name="Style 81" xfId="1749" xr:uid="{00000000-0005-0000-0000-0000F9060000}"/>
    <cellStyle name="Style 82" xfId="1750" xr:uid="{00000000-0005-0000-0000-0000FA060000}"/>
    <cellStyle name="Style 83" xfId="1751" xr:uid="{00000000-0005-0000-0000-0000FB060000}"/>
    <cellStyle name="Style 84" xfId="1752" xr:uid="{00000000-0005-0000-0000-0000FC060000}"/>
    <cellStyle name="Style 85" xfId="1753" xr:uid="{00000000-0005-0000-0000-0000FD060000}"/>
    <cellStyle name="Style 86" xfId="1754" xr:uid="{00000000-0005-0000-0000-0000FE060000}"/>
    <cellStyle name="Style 87" xfId="1755" xr:uid="{00000000-0005-0000-0000-0000FF060000}"/>
    <cellStyle name="Style 88" xfId="1756" xr:uid="{00000000-0005-0000-0000-000000070000}"/>
    <cellStyle name="Style 89" xfId="1757" xr:uid="{00000000-0005-0000-0000-000001070000}"/>
    <cellStyle name="Style 9" xfId="1758" xr:uid="{00000000-0005-0000-0000-000002070000}"/>
    <cellStyle name="Style 90" xfId="1759" xr:uid="{00000000-0005-0000-0000-000003070000}"/>
    <cellStyle name="Style 91" xfId="1760" xr:uid="{00000000-0005-0000-0000-000004070000}"/>
    <cellStyle name="Style 92" xfId="1761" xr:uid="{00000000-0005-0000-0000-000005070000}"/>
    <cellStyle name="Style 93" xfId="1762" xr:uid="{00000000-0005-0000-0000-000006070000}"/>
    <cellStyle name="Style 94" xfId="1763" xr:uid="{00000000-0005-0000-0000-000007070000}"/>
    <cellStyle name="Style 95" xfId="1764" xr:uid="{00000000-0005-0000-0000-000008070000}"/>
    <cellStyle name="Style 96" xfId="1765" xr:uid="{00000000-0005-0000-0000-000009070000}"/>
    <cellStyle name="Style 97" xfId="1766" xr:uid="{00000000-0005-0000-0000-00000A070000}"/>
    <cellStyle name="Style 98" xfId="1767" xr:uid="{00000000-0005-0000-0000-00000B070000}"/>
    <cellStyle name="Style 99" xfId="1768" xr:uid="{00000000-0005-0000-0000-00000C070000}"/>
    <cellStyle name="Style Date" xfId="1769" xr:uid="{00000000-0005-0000-0000-00000D070000}"/>
    <cellStyle name="Style Date 2" xfId="1770" xr:uid="{00000000-0005-0000-0000-00000E070000}"/>
    <cellStyle name="style_1" xfId="1771" xr:uid="{00000000-0005-0000-0000-00000F070000}"/>
    <cellStyle name="subhead" xfId="1772" xr:uid="{00000000-0005-0000-0000-000010070000}"/>
    <cellStyle name="Subtotal" xfId="1773" xr:uid="{00000000-0005-0000-0000-000011070000}"/>
    <cellStyle name="symbol" xfId="1774" xr:uid="{00000000-0005-0000-0000-000012070000}"/>
    <cellStyle name="T" xfId="1775" xr:uid="{00000000-0005-0000-0000-000013070000}"/>
    <cellStyle name="T 2" xfId="1776" xr:uid="{00000000-0005-0000-0000-000014070000}"/>
    <cellStyle name="T_50-BB Vung tau 2011" xfId="1777" xr:uid="{00000000-0005-0000-0000-000015070000}"/>
    <cellStyle name="T_50-BB Vung tau 2011_27-8Tong hop PA uoc 2012-DT 2013 -PA 420.000 ty-490.000 ty chuyen doi" xfId="1778" xr:uid="{00000000-0005-0000-0000-000016070000}"/>
    <cellStyle name="T_BANG LUONG MOI KSDH va KSDC (co phu cap khu vuc)" xfId="1779" xr:uid="{00000000-0005-0000-0000-000017070000}"/>
    <cellStyle name="T_BANG LUONG MOI KSDH va KSDC (co phu cap khu vuc) 2" xfId="1780" xr:uid="{00000000-0005-0000-0000-000018070000}"/>
    <cellStyle name="T_bao cao" xfId="1781" xr:uid="{00000000-0005-0000-0000-000019070000}"/>
    <cellStyle name="T_bao cao 2" xfId="1782" xr:uid="{00000000-0005-0000-0000-00001A070000}"/>
    <cellStyle name="T_Bao cao so lieu kiem toan nam 2007 sua" xfId="1783" xr:uid="{00000000-0005-0000-0000-00001B070000}"/>
    <cellStyle name="T_Bao cao so lieu kiem toan nam 2007 sua 2" xfId="1784" xr:uid="{00000000-0005-0000-0000-00001C070000}"/>
    <cellStyle name="T_BBTNG-06" xfId="1785" xr:uid="{00000000-0005-0000-0000-00001D070000}"/>
    <cellStyle name="T_BBTNG-06 2" xfId="1786" xr:uid="{00000000-0005-0000-0000-00001E070000}"/>
    <cellStyle name="T_BC CTMT-2008 Ttinh" xfId="1787" xr:uid="{00000000-0005-0000-0000-00001F070000}"/>
    <cellStyle name="T_BC CTMT-2008 Ttinh 2" xfId="1788" xr:uid="{00000000-0005-0000-0000-000020070000}"/>
    <cellStyle name="T_BC CTMT-2008 Ttinh_bieu tong hop" xfId="1789" xr:uid="{00000000-0005-0000-0000-000021070000}"/>
    <cellStyle name="T_BC CTMT-2008 Ttinh_bieu tong hop 2" xfId="1790" xr:uid="{00000000-0005-0000-0000-000022070000}"/>
    <cellStyle name="T_BC CTMT-2008 Ttinh_Tong hop ra soat von ung 2011 -Chau" xfId="1791" xr:uid="{00000000-0005-0000-0000-000023070000}"/>
    <cellStyle name="T_BC CTMT-2008 Ttinh_Tong hop ra soat von ung 2011 -Chau 2" xfId="1792" xr:uid="{00000000-0005-0000-0000-000024070000}"/>
    <cellStyle name="T_BC CTMT-2008 Ttinh_Tong hop -Yte-Giao thong-Thuy loi-24-6" xfId="1793" xr:uid="{00000000-0005-0000-0000-000025070000}"/>
    <cellStyle name="T_BC CTMT-2008 Ttinh_Tong hop -Yte-Giao thong-Thuy loi-24-6 2" xfId="1794" xr:uid="{00000000-0005-0000-0000-000026070000}"/>
    <cellStyle name="T_Bc_tuan_1_CKy_6_KONTUM" xfId="1795" xr:uid="{00000000-0005-0000-0000-000027070000}"/>
    <cellStyle name="T_Bc_tuan_1_CKy_6_KONTUM 2" xfId="1796" xr:uid="{00000000-0005-0000-0000-000028070000}"/>
    <cellStyle name="T_Bc_tuan_1_CKy_6_KONTUM_Book1" xfId="1797" xr:uid="{00000000-0005-0000-0000-000029070000}"/>
    <cellStyle name="T_Bc_tuan_1_CKy_6_KONTUM_Book1 2" xfId="1798" xr:uid="{00000000-0005-0000-0000-00002A070000}"/>
    <cellStyle name="T_bieu 1" xfId="1799" xr:uid="{00000000-0005-0000-0000-00002B070000}"/>
    <cellStyle name="T_bieu 2" xfId="1800" xr:uid="{00000000-0005-0000-0000-00002C070000}"/>
    <cellStyle name="T_bieu 4" xfId="1801" xr:uid="{00000000-0005-0000-0000-00002D070000}"/>
    <cellStyle name="T_Bieu mau danh muc du an thuoc CTMTQG nam 2008" xfId="1802" xr:uid="{00000000-0005-0000-0000-00002E070000}"/>
    <cellStyle name="T_Bieu mau danh muc du an thuoc CTMTQG nam 2008 2" xfId="1803" xr:uid="{00000000-0005-0000-0000-00002F070000}"/>
    <cellStyle name="T_Bieu mau danh muc du an thuoc CTMTQG nam 2008_bieu tong hop" xfId="1804" xr:uid="{00000000-0005-0000-0000-000030070000}"/>
    <cellStyle name="T_Bieu mau danh muc du an thuoc CTMTQG nam 2008_bieu tong hop 2" xfId="1805" xr:uid="{00000000-0005-0000-0000-000031070000}"/>
    <cellStyle name="T_Bieu mau danh muc du an thuoc CTMTQG nam 2008_Tong hop ra soat von ung 2011 -Chau" xfId="1806" xr:uid="{00000000-0005-0000-0000-000032070000}"/>
    <cellStyle name="T_Bieu mau danh muc du an thuoc CTMTQG nam 2008_Tong hop ra soat von ung 2011 -Chau 2" xfId="1807" xr:uid="{00000000-0005-0000-0000-000033070000}"/>
    <cellStyle name="T_Bieu mau danh muc du an thuoc CTMTQG nam 2008_Tong hop -Yte-Giao thong-Thuy loi-24-6" xfId="1808" xr:uid="{00000000-0005-0000-0000-000034070000}"/>
    <cellStyle name="T_Bieu mau danh muc du an thuoc CTMTQG nam 2008_Tong hop -Yte-Giao thong-Thuy loi-24-6 2" xfId="1809" xr:uid="{00000000-0005-0000-0000-000035070000}"/>
    <cellStyle name="T_Bieu tong hop nhu cau ung 2011 da chon loc -Mien nui" xfId="1810" xr:uid="{00000000-0005-0000-0000-000036070000}"/>
    <cellStyle name="T_Bieu tong hop nhu cau ung 2011 da chon loc -Mien nui 2" xfId="1811" xr:uid="{00000000-0005-0000-0000-000037070000}"/>
    <cellStyle name="T_Book1" xfId="1812" xr:uid="{00000000-0005-0000-0000-000038070000}"/>
    <cellStyle name="T_Book1 2" xfId="1813" xr:uid="{00000000-0005-0000-0000-000039070000}"/>
    <cellStyle name="T_Book1_1" xfId="1814" xr:uid="{00000000-0005-0000-0000-00003A070000}"/>
    <cellStyle name="T_Book1_1 2" xfId="1815" xr:uid="{00000000-0005-0000-0000-00003B070000}"/>
    <cellStyle name="T_Book1_1_Bieu mau ung 2011-Mien Trung-TPCP-11-6" xfId="1816" xr:uid="{00000000-0005-0000-0000-00003C070000}"/>
    <cellStyle name="T_Book1_1_Bieu mau ung 2011-Mien Trung-TPCP-11-6 2" xfId="1817" xr:uid="{00000000-0005-0000-0000-00003D070000}"/>
    <cellStyle name="T_Book1_1_bieu tong hop" xfId="1818" xr:uid="{00000000-0005-0000-0000-00003E070000}"/>
    <cellStyle name="T_Book1_1_bieu tong hop 2" xfId="1819" xr:uid="{00000000-0005-0000-0000-00003F070000}"/>
    <cellStyle name="T_Book1_1_Bieu tong hop nhu cau ung 2011 da chon loc -Mien nui" xfId="1820" xr:uid="{00000000-0005-0000-0000-000040070000}"/>
    <cellStyle name="T_Book1_1_Bieu tong hop nhu cau ung 2011 da chon loc -Mien nui 2" xfId="1821" xr:uid="{00000000-0005-0000-0000-000041070000}"/>
    <cellStyle name="T_Book1_1_Book1" xfId="1822" xr:uid="{00000000-0005-0000-0000-000042070000}"/>
    <cellStyle name="T_Book1_1_Book1 2" xfId="1823" xr:uid="{00000000-0005-0000-0000-000043070000}"/>
    <cellStyle name="T_Book1_1_CPK" xfId="1824" xr:uid="{00000000-0005-0000-0000-000044070000}"/>
    <cellStyle name="T_Book1_1_CPK 2" xfId="1825" xr:uid="{00000000-0005-0000-0000-000045070000}"/>
    <cellStyle name="T_Book1_1_KL NT dap nen Dot 3" xfId="1830" xr:uid="{00000000-0005-0000-0000-000046070000}"/>
    <cellStyle name="T_Book1_1_KL NT dap nen Dot 3 2" xfId="1831" xr:uid="{00000000-0005-0000-0000-000047070000}"/>
    <cellStyle name="T_Book1_1_KL NT Dot 3" xfId="1832" xr:uid="{00000000-0005-0000-0000-000048070000}"/>
    <cellStyle name="T_Book1_1_KL NT Dot 3 2" xfId="1833" xr:uid="{00000000-0005-0000-0000-000049070000}"/>
    <cellStyle name="T_Book1_1_Khoi luong cac hang muc chi tiet-702" xfId="1826" xr:uid="{00000000-0005-0000-0000-00004A070000}"/>
    <cellStyle name="T_Book1_1_Khoi luong cac hang muc chi tiet-702 2" xfId="1827" xr:uid="{00000000-0005-0000-0000-00004B070000}"/>
    <cellStyle name="T_Book1_1_khoiluongbdacdoa" xfId="1828" xr:uid="{00000000-0005-0000-0000-00004C070000}"/>
    <cellStyle name="T_Book1_1_khoiluongbdacdoa 2" xfId="1829" xr:uid="{00000000-0005-0000-0000-00004D070000}"/>
    <cellStyle name="T_Book1_1_mau KL vach son" xfId="1834" xr:uid="{00000000-0005-0000-0000-00004E070000}"/>
    <cellStyle name="T_Book1_1_mau KL vach son 2" xfId="1835" xr:uid="{00000000-0005-0000-0000-00004F070000}"/>
    <cellStyle name="T_Book1_1_Nhu cau tam ung NSNN&amp;TPCP&amp;ODA theo tieu chi cua Bo (CV410_BKH-TH)_vung Tay Nguyen (11.6.2010)" xfId="1836" xr:uid="{00000000-0005-0000-0000-000050070000}"/>
    <cellStyle name="T_Book1_1_Nhu cau tam ung NSNN&amp;TPCP&amp;ODA theo tieu chi cua Bo (CV410_BKH-TH)_vung Tay Nguyen (11.6.2010) 2" xfId="1837" xr:uid="{00000000-0005-0000-0000-000051070000}"/>
    <cellStyle name="T_Book1_1_Tong hop ra soat von ung 2011 -Chau" xfId="1842" xr:uid="{00000000-0005-0000-0000-000052070000}"/>
    <cellStyle name="T_Book1_1_Tong hop ra soat von ung 2011 -Chau 2" xfId="1843" xr:uid="{00000000-0005-0000-0000-000053070000}"/>
    <cellStyle name="T_Book1_1_Tong hop -Yte-Giao thong-Thuy loi-24-6" xfId="1844" xr:uid="{00000000-0005-0000-0000-000054070000}"/>
    <cellStyle name="T_Book1_1_Tong hop -Yte-Giao thong-Thuy loi-24-6 2" xfId="1845" xr:uid="{00000000-0005-0000-0000-000055070000}"/>
    <cellStyle name="T_Book1_1_Thiet bi" xfId="1838" xr:uid="{00000000-0005-0000-0000-000056070000}"/>
    <cellStyle name="T_Book1_1_Thiet bi 2" xfId="1839" xr:uid="{00000000-0005-0000-0000-000057070000}"/>
    <cellStyle name="T_Book1_1_Thong ke cong" xfId="1840" xr:uid="{00000000-0005-0000-0000-000058070000}"/>
    <cellStyle name="T_Book1_1_Thong ke cong 2" xfId="1841" xr:uid="{00000000-0005-0000-0000-000059070000}"/>
    <cellStyle name="T_Book1_2" xfId="1846" xr:uid="{00000000-0005-0000-0000-00005A070000}"/>
    <cellStyle name="T_Book1_2 2" xfId="1847" xr:uid="{00000000-0005-0000-0000-00005B070000}"/>
    <cellStyle name="T_Book1_2_DTDuong dong tien -sua tham tra 2009 - luong 650" xfId="1848" xr:uid="{00000000-0005-0000-0000-00005C070000}"/>
    <cellStyle name="T_Book1_2_DTDuong dong tien -sua tham tra 2009 - luong 650 2" xfId="1849" xr:uid="{00000000-0005-0000-0000-00005D070000}"/>
    <cellStyle name="T_Book1_Bao cao kiem toan kh 2010" xfId="1850" xr:uid="{00000000-0005-0000-0000-00005E070000}"/>
    <cellStyle name="T_Book1_Bao cao kiem toan kh 2010 2" xfId="1851" xr:uid="{00000000-0005-0000-0000-00005F070000}"/>
    <cellStyle name="T_Book1_Bieu mau danh muc du an thuoc CTMTQG nam 2008" xfId="1852" xr:uid="{00000000-0005-0000-0000-000060070000}"/>
    <cellStyle name="T_Book1_Bieu mau danh muc du an thuoc CTMTQG nam 2008 2" xfId="1853" xr:uid="{00000000-0005-0000-0000-000061070000}"/>
    <cellStyle name="T_Book1_Bieu mau danh muc du an thuoc CTMTQG nam 2008_bieu tong hop" xfId="1854" xr:uid="{00000000-0005-0000-0000-000062070000}"/>
    <cellStyle name="T_Book1_Bieu mau danh muc du an thuoc CTMTQG nam 2008_bieu tong hop 2" xfId="1855" xr:uid="{00000000-0005-0000-0000-000063070000}"/>
    <cellStyle name="T_Book1_Bieu mau danh muc du an thuoc CTMTQG nam 2008_Tong hop ra soat von ung 2011 -Chau" xfId="1856" xr:uid="{00000000-0005-0000-0000-000064070000}"/>
    <cellStyle name="T_Book1_Bieu mau danh muc du an thuoc CTMTQG nam 2008_Tong hop ra soat von ung 2011 -Chau 2" xfId="1857" xr:uid="{00000000-0005-0000-0000-000065070000}"/>
    <cellStyle name="T_Book1_Bieu mau danh muc du an thuoc CTMTQG nam 2008_Tong hop -Yte-Giao thong-Thuy loi-24-6" xfId="1858" xr:uid="{00000000-0005-0000-0000-000066070000}"/>
    <cellStyle name="T_Book1_Bieu mau danh muc du an thuoc CTMTQG nam 2008_Tong hop -Yte-Giao thong-Thuy loi-24-6 2" xfId="1859" xr:uid="{00000000-0005-0000-0000-000067070000}"/>
    <cellStyle name="T_Book1_Bieu tong hop nhu cau ung 2011 da chon loc -Mien nui" xfId="1860" xr:uid="{00000000-0005-0000-0000-000068070000}"/>
    <cellStyle name="T_Book1_Bieu tong hop nhu cau ung 2011 da chon loc -Mien nui 2" xfId="1861" xr:uid="{00000000-0005-0000-0000-000069070000}"/>
    <cellStyle name="T_Book1_Book1" xfId="1862" xr:uid="{00000000-0005-0000-0000-00006A070000}"/>
    <cellStyle name="T_Book1_Book1 2" xfId="1863" xr:uid="{00000000-0005-0000-0000-00006B070000}"/>
    <cellStyle name="T_Book1_Book1_1" xfId="1864" xr:uid="{00000000-0005-0000-0000-00006C070000}"/>
    <cellStyle name="T_Book1_Book1_1 2" xfId="1865" xr:uid="{00000000-0005-0000-0000-00006D070000}"/>
    <cellStyle name="T_Book1_CPK" xfId="1866" xr:uid="{00000000-0005-0000-0000-00006E070000}"/>
    <cellStyle name="T_Book1_CPK 2" xfId="1867" xr:uid="{00000000-0005-0000-0000-00006F070000}"/>
    <cellStyle name="T_Book1_DT492" xfId="1868" xr:uid="{00000000-0005-0000-0000-000070070000}"/>
    <cellStyle name="T_Book1_DT492 2" xfId="1869" xr:uid="{00000000-0005-0000-0000-000071070000}"/>
    <cellStyle name="T_Book1_DT972000" xfId="1870" xr:uid="{00000000-0005-0000-0000-000072070000}"/>
    <cellStyle name="T_Book1_DT972000 2" xfId="1871" xr:uid="{00000000-0005-0000-0000-000073070000}"/>
    <cellStyle name="T_Book1_DTDuong dong tien -sua tham tra 2009 - luong 650" xfId="1872" xr:uid="{00000000-0005-0000-0000-000074070000}"/>
    <cellStyle name="T_Book1_DTDuong dong tien -sua tham tra 2009 - luong 650 2" xfId="1873" xr:uid="{00000000-0005-0000-0000-000075070000}"/>
    <cellStyle name="T_Book1_Du an khoi cong moi nam 2010" xfId="1874" xr:uid="{00000000-0005-0000-0000-000076070000}"/>
    <cellStyle name="T_Book1_Du an khoi cong moi nam 2010 2" xfId="1875" xr:uid="{00000000-0005-0000-0000-000077070000}"/>
    <cellStyle name="T_Book1_Du an khoi cong moi nam 2010_bieu tong hop" xfId="1876" xr:uid="{00000000-0005-0000-0000-000078070000}"/>
    <cellStyle name="T_Book1_Du an khoi cong moi nam 2010_bieu tong hop 2" xfId="1877" xr:uid="{00000000-0005-0000-0000-000079070000}"/>
    <cellStyle name="T_Book1_Du an khoi cong moi nam 2010_Tong hop ra soat von ung 2011 -Chau" xfId="1878" xr:uid="{00000000-0005-0000-0000-00007A070000}"/>
    <cellStyle name="T_Book1_Du an khoi cong moi nam 2010_Tong hop ra soat von ung 2011 -Chau 2" xfId="1879" xr:uid="{00000000-0005-0000-0000-00007B070000}"/>
    <cellStyle name="T_Book1_Du an khoi cong moi nam 2010_Tong hop -Yte-Giao thong-Thuy loi-24-6" xfId="1880" xr:uid="{00000000-0005-0000-0000-00007C070000}"/>
    <cellStyle name="T_Book1_Du an khoi cong moi nam 2010_Tong hop -Yte-Giao thong-Thuy loi-24-6 2" xfId="1881" xr:uid="{00000000-0005-0000-0000-00007D070000}"/>
    <cellStyle name="T_Book1_Du toan khao sat (bo sung 2009)" xfId="1882" xr:uid="{00000000-0005-0000-0000-00007E070000}"/>
    <cellStyle name="T_Book1_Du toan khao sat (bo sung 2009) 2" xfId="1883" xr:uid="{00000000-0005-0000-0000-00007F070000}"/>
    <cellStyle name="T_Book1_Hang Tom goi9 9-07(Cau 12 sua)" xfId="1884" xr:uid="{00000000-0005-0000-0000-000080070000}"/>
    <cellStyle name="T_Book1_HECO-NR78-Gui a-Vinh(15-5-07)" xfId="1885" xr:uid="{00000000-0005-0000-0000-000081070000}"/>
    <cellStyle name="T_Book1_HECO-NR78-Gui a-Vinh(15-5-07) 2" xfId="1886" xr:uid="{00000000-0005-0000-0000-000082070000}"/>
    <cellStyle name="T_Book1_Ke hoach 2010 (theo doi)2" xfId="1887" xr:uid="{00000000-0005-0000-0000-000083070000}"/>
    <cellStyle name="T_Book1_Ke hoach 2010 (theo doi)2 2" xfId="1888" xr:uid="{00000000-0005-0000-0000-000084070000}"/>
    <cellStyle name="T_Book1_Ket qua phan bo von nam 2008" xfId="1889" xr:uid="{00000000-0005-0000-0000-000085070000}"/>
    <cellStyle name="T_Book1_Ket qua phan bo von nam 2008 2" xfId="1890" xr:uid="{00000000-0005-0000-0000-000086070000}"/>
    <cellStyle name="T_Book1_KL NT dap nen Dot 3" xfId="1898" xr:uid="{00000000-0005-0000-0000-000087070000}"/>
    <cellStyle name="T_Book1_KL NT dap nen Dot 3 2" xfId="1899" xr:uid="{00000000-0005-0000-0000-000088070000}"/>
    <cellStyle name="T_Book1_KL NT Dot 3" xfId="1900" xr:uid="{00000000-0005-0000-0000-000089070000}"/>
    <cellStyle name="T_Book1_KL NT Dot 3 2" xfId="1901" xr:uid="{00000000-0005-0000-0000-00008A070000}"/>
    <cellStyle name="T_Book1_KH XDCB_2008 lan 2 sua ngay 10-11" xfId="1891" xr:uid="{00000000-0005-0000-0000-00008B070000}"/>
    <cellStyle name="T_Book1_KH XDCB_2008 lan 2 sua ngay 10-11 2" xfId="1892" xr:uid="{00000000-0005-0000-0000-00008C070000}"/>
    <cellStyle name="T_Book1_Khoi luong cac hang muc chi tiet-702" xfId="1893" xr:uid="{00000000-0005-0000-0000-00008D070000}"/>
    <cellStyle name="T_Book1_Khoi luong cac hang muc chi tiet-702 2" xfId="1894" xr:uid="{00000000-0005-0000-0000-00008E070000}"/>
    <cellStyle name="T_Book1_Khoi luong chinh Hang Tom" xfId="1895" xr:uid="{00000000-0005-0000-0000-00008F070000}"/>
    <cellStyle name="T_Book1_khoiluongbdacdoa" xfId="1896" xr:uid="{00000000-0005-0000-0000-000090070000}"/>
    <cellStyle name="T_Book1_khoiluongbdacdoa 2" xfId="1897" xr:uid="{00000000-0005-0000-0000-000091070000}"/>
    <cellStyle name="T_Book1_mau bieu doan giam sat 2010 (version 2)" xfId="1902" xr:uid="{00000000-0005-0000-0000-000092070000}"/>
    <cellStyle name="T_Book1_mau bieu doan giam sat 2010 (version 2) 2" xfId="1903" xr:uid="{00000000-0005-0000-0000-000093070000}"/>
    <cellStyle name="T_Book1_mau KL vach son" xfId="1904" xr:uid="{00000000-0005-0000-0000-000094070000}"/>
    <cellStyle name="T_Book1_mau KL vach son 2" xfId="1905" xr:uid="{00000000-0005-0000-0000-000095070000}"/>
    <cellStyle name="T_Book1_Nhu cau von ung truoc 2011 Tha h Hoa + Nge An gui TW" xfId="1906" xr:uid="{00000000-0005-0000-0000-000096070000}"/>
    <cellStyle name="T_Book1_Nhu cau von ung truoc 2011 Tha h Hoa + Nge An gui TW 2" xfId="1907" xr:uid="{00000000-0005-0000-0000-000097070000}"/>
    <cellStyle name="T_Book1_QD UBND tinh" xfId="1908" xr:uid="{00000000-0005-0000-0000-000098070000}"/>
    <cellStyle name="T_Book1_QD UBND tinh 2" xfId="1909" xr:uid="{00000000-0005-0000-0000-000099070000}"/>
    <cellStyle name="T_Book1_San sat hach moi" xfId="1910" xr:uid="{00000000-0005-0000-0000-00009A070000}"/>
    <cellStyle name="T_Book1_San sat hach moi 2" xfId="1911" xr:uid="{00000000-0005-0000-0000-00009B070000}"/>
    <cellStyle name="T_Book1_Tong hop 3 tinh (11_5)-TTH-QN-QT" xfId="1916" xr:uid="{00000000-0005-0000-0000-00009C070000}"/>
    <cellStyle name="T_Book1_Tong hop 3 tinh (11_5)-TTH-QN-QT 2" xfId="1917" xr:uid="{00000000-0005-0000-0000-00009D070000}"/>
    <cellStyle name="T_Book1_Thiet bi" xfId="1912" xr:uid="{00000000-0005-0000-0000-00009E070000}"/>
    <cellStyle name="T_Book1_Thiet bi 2" xfId="1913" xr:uid="{00000000-0005-0000-0000-00009F070000}"/>
    <cellStyle name="T_Book1_Thong ke cong" xfId="1914" xr:uid="{00000000-0005-0000-0000-0000A0070000}"/>
    <cellStyle name="T_Book1_Thong ke cong 2" xfId="1915" xr:uid="{00000000-0005-0000-0000-0000A1070000}"/>
    <cellStyle name="T_Book1_ung 2011 - 11-6-Thanh hoa-Nghe an" xfId="1918" xr:uid="{00000000-0005-0000-0000-0000A2070000}"/>
    <cellStyle name="T_Book1_ung 2011 - 11-6-Thanh hoa-Nghe an 2" xfId="1919" xr:uid="{00000000-0005-0000-0000-0000A3070000}"/>
    <cellStyle name="T_Book1_ung truoc 2011 NSTW Thanh Hoa + Nge An gui Thu 12-5" xfId="1920" xr:uid="{00000000-0005-0000-0000-0000A4070000}"/>
    <cellStyle name="T_Book1_ung truoc 2011 NSTW Thanh Hoa + Nge An gui Thu 12-5 2" xfId="1921" xr:uid="{00000000-0005-0000-0000-0000A5070000}"/>
    <cellStyle name="T_Book1_VBPL kiểm toán Đầu tư XDCB 2010" xfId="1922" xr:uid="{00000000-0005-0000-0000-0000A6070000}"/>
    <cellStyle name="T_Book1_VBPL kiểm toán Đầu tư XDCB 2010 2" xfId="1923" xr:uid="{00000000-0005-0000-0000-0000A7070000}"/>
    <cellStyle name="T_Book1_Worksheet in D: My Documents Luc Van ban xu ly Nam 2011 Bao cao ra soat tam ung TPCP" xfId="1924" xr:uid="{00000000-0005-0000-0000-0000A8070000}"/>
    <cellStyle name="T_Book1_Worksheet in D: My Documents Luc Van ban xu ly Nam 2011 Bao cao ra soat tam ung TPCP 2" xfId="1925" xr:uid="{00000000-0005-0000-0000-0000A9070000}"/>
    <cellStyle name="T_CDKT" xfId="1926" xr:uid="{00000000-0005-0000-0000-0000AA070000}"/>
    <cellStyle name="T_CDKT 2" xfId="1927" xr:uid="{00000000-0005-0000-0000-0000AB070000}"/>
    <cellStyle name="T_Copy of Bao cao  XDCB 7 thang nam 2008_So KH&amp;DT SUA" xfId="1936" xr:uid="{00000000-0005-0000-0000-0000AC070000}"/>
    <cellStyle name="T_Copy of Bao cao  XDCB 7 thang nam 2008_So KH&amp;DT SUA 2" xfId="1937" xr:uid="{00000000-0005-0000-0000-0000AD070000}"/>
    <cellStyle name="T_Copy of Bao cao  XDCB 7 thang nam 2008_So KH&amp;DT SUA_bieu tong hop" xfId="1938" xr:uid="{00000000-0005-0000-0000-0000AE070000}"/>
    <cellStyle name="T_Copy of Bao cao  XDCB 7 thang nam 2008_So KH&amp;DT SUA_bieu tong hop 2" xfId="1939" xr:uid="{00000000-0005-0000-0000-0000AF070000}"/>
    <cellStyle name="T_Copy of Bao cao  XDCB 7 thang nam 2008_So KH&amp;DT SUA_Tong hop ra soat von ung 2011 -Chau" xfId="1940" xr:uid="{00000000-0005-0000-0000-0000B0070000}"/>
    <cellStyle name="T_Copy of Bao cao  XDCB 7 thang nam 2008_So KH&amp;DT SUA_Tong hop ra soat von ung 2011 -Chau 2" xfId="1941" xr:uid="{00000000-0005-0000-0000-0000B1070000}"/>
    <cellStyle name="T_Copy of Bao cao  XDCB 7 thang nam 2008_So KH&amp;DT SUA_Tong hop -Yte-Giao thong-Thuy loi-24-6" xfId="1942" xr:uid="{00000000-0005-0000-0000-0000B2070000}"/>
    <cellStyle name="T_Copy of Bao cao  XDCB 7 thang nam 2008_So KH&amp;DT SUA_Tong hop -Yte-Giao thong-Thuy loi-24-6 2" xfId="1943" xr:uid="{00000000-0005-0000-0000-0000B3070000}"/>
    <cellStyle name="T_Copy of KS Du an dau tu" xfId="1944" xr:uid="{00000000-0005-0000-0000-0000B4070000}"/>
    <cellStyle name="T_Copy of KS Du an dau tu 2" xfId="1945" xr:uid="{00000000-0005-0000-0000-0000B5070000}"/>
    <cellStyle name="T_Cost for DD (summary)" xfId="1946" xr:uid="{00000000-0005-0000-0000-0000B6070000}"/>
    <cellStyle name="T_Cost for DD (summary) 2" xfId="1947" xr:uid="{00000000-0005-0000-0000-0000B7070000}"/>
    <cellStyle name="T_CPK" xfId="1948" xr:uid="{00000000-0005-0000-0000-0000B8070000}"/>
    <cellStyle name="T_CPK 2" xfId="1949" xr:uid="{00000000-0005-0000-0000-0000B9070000}"/>
    <cellStyle name="T_CTMTQG 2008" xfId="1950" xr:uid="{00000000-0005-0000-0000-0000BA070000}"/>
    <cellStyle name="T_CTMTQG 2008 2" xfId="1951" xr:uid="{00000000-0005-0000-0000-0000BB070000}"/>
    <cellStyle name="T_CTMTQG 2008_Bieu mau danh muc du an thuoc CTMTQG nam 2008" xfId="1952" xr:uid="{00000000-0005-0000-0000-0000BC070000}"/>
    <cellStyle name="T_CTMTQG 2008_Bieu mau danh muc du an thuoc CTMTQG nam 2008 2" xfId="1953" xr:uid="{00000000-0005-0000-0000-0000BD070000}"/>
    <cellStyle name="T_CTMTQG 2008_Hi-Tong hop KQ phan bo KH nam 08- LD fong giao 15-11-08" xfId="1954" xr:uid="{00000000-0005-0000-0000-0000BE070000}"/>
    <cellStyle name="T_CTMTQG 2008_Hi-Tong hop KQ phan bo KH nam 08- LD fong giao 15-11-08 2" xfId="1955" xr:uid="{00000000-0005-0000-0000-0000BF070000}"/>
    <cellStyle name="T_CTMTQG 2008_Ket qua thuc hien nam 2008" xfId="1956" xr:uid="{00000000-0005-0000-0000-0000C0070000}"/>
    <cellStyle name="T_CTMTQG 2008_Ket qua thuc hien nam 2008 2" xfId="1957" xr:uid="{00000000-0005-0000-0000-0000C1070000}"/>
    <cellStyle name="T_CTMTQG 2008_KH XDCB_2008 lan 1" xfId="1958" xr:uid="{00000000-0005-0000-0000-0000C2070000}"/>
    <cellStyle name="T_CTMTQG 2008_KH XDCB_2008 lan 1 2" xfId="1959" xr:uid="{00000000-0005-0000-0000-0000C3070000}"/>
    <cellStyle name="T_CTMTQG 2008_KH XDCB_2008 lan 1 sua ngay 27-10" xfId="1960" xr:uid="{00000000-0005-0000-0000-0000C4070000}"/>
    <cellStyle name="T_CTMTQG 2008_KH XDCB_2008 lan 1 sua ngay 27-10 2" xfId="1961" xr:uid="{00000000-0005-0000-0000-0000C5070000}"/>
    <cellStyle name="T_CTMTQG 2008_KH XDCB_2008 lan 2 sua ngay 10-11" xfId="1962" xr:uid="{00000000-0005-0000-0000-0000C6070000}"/>
    <cellStyle name="T_CTMTQG 2008_KH XDCB_2008 lan 2 sua ngay 10-11 2" xfId="1963" xr:uid="{00000000-0005-0000-0000-0000C7070000}"/>
    <cellStyle name="T_Chuan bi dau tu nam 2008" xfId="1928" xr:uid="{00000000-0005-0000-0000-0000C8070000}"/>
    <cellStyle name="T_Chuan bi dau tu nam 2008 2" xfId="1929" xr:uid="{00000000-0005-0000-0000-0000C9070000}"/>
    <cellStyle name="T_Chuan bi dau tu nam 2008_bieu tong hop" xfId="1930" xr:uid="{00000000-0005-0000-0000-0000CA070000}"/>
    <cellStyle name="T_Chuan bi dau tu nam 2008_bieu tong hop 2" xfId="1931" xr:uid="{00000000-0005-0000-0000-0000CB070000}"/>
    <cellStyle name="T_Chuan bi dau tu nam 2008_Tong hop ra soat von ung 2011 -Chau" xfId="1932" xr:uid="{00000000-0005-0000-0000-0000CC070000}"/>
    <cellStyle name="T_Chuan bi dau tu nam 2008_Tong hop ra soat von ung 2011 -Chau 2" xfId="1933" xr:uid="{00000000-0005-0000-0000-0000CD070000}"/>
    <cellStyle name="T_Chuan bi dau tu nam 2008_Tong hop -Yte-Giao thong-Thuy loi-24-6" xfId="1934" xr:uid="{00000000-0005-0000-0000-0000CE070000}"/>
    <cellStyle name="T_Chuan bi dau tu nam 2008_Tong hop -Yte-Giao thong-Thuy loi-24-6 2" xfId="1935" xr:uid="{00000000-0005-0000-0000-0000CF070000}"/>
    <cellStyle name="T_DT972000" xfId="1964" xr:uid="{00000000-0005-0000-0000-0000D0070000}"/>
    <cellStyle name="T_DTDuong dong tien -sua tham tra 2009 - luong 650" xfId="1965" xr:uid="{00000000-0005-0000-0000-0000D1070000}"/>
    <cellStyle name="T_DTDuong dong tien -sua tham tra 2009 - luong 650 2" xfId="1966" xr:uid="{00000000-0005-0000-0000-0000D2070000}"/>
    <cellStyle name="T_dtTL598G1." xfId="1967" xr:uid="{00000000-0005-0000-0000-0000D3070000}"/>
    <cellStyle name="T_dtTL598G1. 2" xfId="1968" xr:uid="{00000000-0005-0000-0000-0000D4070000}"/>
    <cellStyle name="T_Du an khoi cong moi nam 2010" xfId="1969" xr:uid="{00000000-0005-0000-0000-0000D5070000}"/>
    <cellStyle name="T_Du an khoi cong moi nam 2010 2" xfId="1970" xr:uid="{00000000-0005-0000-0000-0000D6070000}"/>
    <cellStyle name="T_Du an khoi cong moi nam 2010_bieu tong hop" xfId="1971" xr:uid="{00000000-0005-0000-0000-0000D7070000}"/>
    <cellStyle name="T_Du an khoi cong moi nam 2010_bieu tong hop 2" xfId="1972" xr:uid="{00000000-0005-0000-0000-0000D8070000}"/>
    <cellStyle name="T_Du an khoi cong moi nam 2010_Tong hop ra soat von ung 2011 -Chau" xfId="1973" xr:uid="{00000000-0005-0000-0000-0000D9070000}"/>
    <cellStyle name="T_Du an khoi cong moi nam 2010_Tong hop ra soat von ung 2011 -Chau 2" xfId="1974" xr:uid="{00000000-0005-0000-0000-0000DA070000}"/>
    <cellStyle name="T_Du an khoi cong moi nam 2010_Tong hop -Yte-Giao thong-Thuy loi-24-6" xfId="1975" xr:uid="{00000000-0005-0000-0000-0000DB070000}"/>
    <cellStyle name="T_Du an khoi cong moi nam 2010_Tong hop -Yte-Giao thong-Thuy loi-24-6 2" xfId="1976" xr:uid="{00000000-0005-0000-0000-0000DC070000}"/>
    <cellStyle name="T_DU AN TKQH VA CHUAN BI DAU TU NAM 2007 sua ngay 9-11" xfId="1977" xr:uid="{00000000-0005-0000-0000-0000DD070000}"/>
    <cellStyle name="T_DU AN TKQH VA CHUAN BI DAU TU NAM 2007 sua ngay 9-11 2" xfId="1978" xr:uid="{00000000-0005-0000-0000-0000DE070000}"/>
    <cellStyle name="T_DU AN TKQH VA CHUAN BI DAU TU NAM 2007 sua ngay 9-11_Bieu mau danh muc du an thuoc CTMTQG nam 2008" xfId="1979" xr:uid="{00000000-0005-0000-0000-0000DF070000}"/>
    <cellStyle name="T_DU AN TKQH VA CHUAN BI DAU TU NAM 2007 sua ngay 9-11_Bieu mau danh muc du an thuoc CTMTQG nam 2008 2" xfId="1980" xr:uid="{00000000-0005-0000-0000-0000E0070000}"/>
    <cellStyle name="T_DU AN TKQH VA CHUAN BI DAU TU NAM 2007 sua ngay 9-11_Bieu mau danh muc du an thuoc CTMTQG nam 2008_bieu tong hop" xfId="1981" xr:uid="{00000000-0005-0000-0000-0000E1070000}"/>
    <cellStyle name="T_DU AN TKQH VA CHUAN BI DAU TU NAM 2007 sua ngay 9-11_Bieu mau danh muc du an thuoc CTMTQG nam 2008_bieu tong hop 2" xfId="1982" xr:uid="{00000000-0005-0000-0000-0000E2070000}"/>
    <cellStyle name="T_DU AN TKQH VA CHUAN BI DAU TU NAM 2007 sua ngay 9-11_Bieu mau danh muc du an thuoc CTMTQG nam 2008_Tong hop ra soat von ung 2011 -Chau" xfId="1983" xr:uid="{00000000-0005-0000-0000-0000E3070000}"/>
    <cellStyle name="T_DU AN TKQH VA CHUAN BI DAU TU NAM 2007 sua ngay 9-11_Bieu mau danh muc du an thuoc CTMTQG nam 2008_Tong hop ra soat von ung 2011 -Chau 2" xfId="1984" xr:uid="{00000000-0005-0000-0000-0000E4070000}"/>
    <cellStyle name="T_DU AN TKQH VA CHUAN BI DAU TU NAM 2007 sua ngay 9-11_Bieu mau danh muc du an thuoc CTMTQG nam 2008_Tong hop -Yte-Giao thong-Thuy loi-24-6" xfId="1985" xr:uid="{00000000-0005-0000-0000-0000E5070000}"/>
    <cellStyle name="T_DU AN TKQH VA CHUAN BI DAU TU NAM 2007 sua ngay 9-11_Bieu mau danh muc du an thuoc CTMTQG nam 2008_Tong hop -Yte-Giao thong-Thuy loi-24-6 2" xfId="1986" xr:uid="{00000000-0005-0000-0000-0000E6070000}"/>
    <cellStyle name="T_DU AN TKQH VA CHUAN BI DAU TU NAM 2007 sua ngay 9-11_Du an khoi cong moi nam 2010" xfId="1987" xr:uid="{00000000-0005-0000-0000-0000E7070000}"/>
    <cellStyle name="T_DU AN TKQH VA CHUAN BI DAU TU NAM 2007 sua ngay 9-11_Du an khoi cong moi nam 2010 2" xfId="1988" xr:uid="{00000000-0005-0000-0000-0000E8070000}"/>
    <cellStyle name="T_DU AN TKQH VA CHUAN BI DAU TU NAM 2007 sua ngay 9-11_Du an khoi cong moi nam 2010_bieu tong hop" xfId="1989" xr:uid="{00000000-0005-0000-0000-0000E9070000}"/>
    <cellStyle name="T_DU AN TKQH VA CHUAN BI DAU TU NAM 2007 sua ngay 9-11_Du an khoi cong moi nam 2010_bieu tong hop 2" xfId="1990" xr:uid="{00000000-0005-0000-0000-0000EA070000}"/>
    <cellStyle name="T_DU AN TKQH VA CHUAN BI DAU TU NAM 2007 sua ngay 9-11_Du an khoi cong moi nam 2010_Tong hop ra soat von ung 2011 -Chau" xfId="1991" xr:uid="{00000000-0005-0000-0000-0000EB070000}"/>
    <cellStyle name="T_DU AN TKQH VA CHUAN BI DAU TU NAM 2007 sua ngay 9-11_Du an khoi cong moi nam 2010_Tong hop ra soat von ung 2011 -Chau 2" xfId="1992" xr:uid="{00000000-0005-0000-0000-0000EC070000}"/>
    <cellStyle name="T_DU AN TKQH VA CHUAN BI DAU TU NAM 2007 sua ngay 9-11_Du an khoi cong moi nam 2010_Tong hop -Yte-Giao thong-Thuy loi-24-6" xfId="1993" xr:uid="{00000000-0005-0000-0000-0000ED070000}"/>
    <cellStyle name="T_DU AN TKQH VA CHUAN BI DAU TU NAM 2007 sua ngay 9-11_Du an khoi cong moi nam 2010_Tong hop -Yte-Giao thong-Thuy loi-24-6 2" xfId="1994" xr:uid="{00000000-0005-0000-0000-0000EE070000}"/>
    <cellStyle name="T_DU AN TKQH VA CHUAN BI DAU TU NAM 2007 sua ngay 9-11_Ket qua phan bo von nam 2008" xfId="1995" xr:uid="{00000000-0005-0000-0000-0000EF070000}"/>
    <cellStyle name="T_DU AN TKQH VA CHUAN BI DAU TU NAM 2007 sua ngay 9-11_Ket qua phan bo von nam 2008 2" xfId="1996" xr:uid="{00000000-0005-0000-0000-0000F0070000}"/>
    <cellStyle name="T_DU AN TKQH VA CHUAN BI DAU TU NAM 2007 sua ngay 9-11_KH XDCB_2008 lan 2 sua ngay 10-11" xfId="1997" xr:uid="{00000000-0005-0000-0000-0000F1070000}"/>
    <cellStyle name="T_DU AN TKQH VA CHUAN BI DAU TU NAM 2007 sua ngay 9-11_KH XDCB_2008 lan 2 sua ngay 10-11 2" xfId="1998" xr:uid="{00000000-0005-0000-0000-0000F2070000}"/>
    <cellStyle name="T_du toan dieu chinh  20-8-2006" xfId="1999" xr:uid="{00000000-0005-0000-0000-0000F3070000}"/>
    <cellStyle name="T_du toan dieu chinh  20-8-2006 2" xfId="2000" xr:uid="{00000000-0005-0000-0000-0000F4070000}"/>
    <cellStyle name="T_Du toan khao sat (bo sung 2009)" xfId="2001" xr:uid="{00000000-0005-0000-0000-0000F5070000}"/>
    <cellStyle name="T_Du toan khao sat (bo sung 2009) 2" xfId="2002" xr:uid="{00000000-0005-0000-0000-0000F6070000}"/>
    <cellStyle name="T_du toan lan 3" xfId="2003" xr:uid="{00000000-0005-0000-0000-0000F7070000}"/>
    <cellStyle name="T_du toan lan 3 2" xfId="2004" xr:uid="{00000000-0005-0000-0000-0000F8070000}"/>
    <cellStyle name="T_Ke hoach KTXH  nam 2009_PKT thang 11 nam 2008" xfId="2005" xr:uid="{00000000-0005-0000-0000-0000F9070000}"/>
    <cellStyle name="T_Ke hoach KTXH  nam 2009_PKT thang 11 nam 2008 2" xfId="2006" xr:uid="{00000000-0005-0000-0000-0000FA070000}"/>
    <cellStyle name="T_Ke hoach KTXH  nam 2009_PKT thang 11 nam 2008_bieu tong hop" xfId="2007" xr:uid="{00000000-0005-0000-0000-0000FB070000}"/>
    <cellStyle name="T_Ke hoach KTXH  nam 2009_PKT thang 11 nam 2008_bieu tong hop 2" xfId="2008" xr:uid="{00000000-0005-0000-0000-0000FC070000}"/>
    <cellStyle name="T_Ke hoach KTXH  nam 2009_PKT thang 11 nam 2008_Tong hop ra soat von ung 2011 -Chau" xfId="2009" xr:uid="{00000000-0005-0000-0000-0000FD070000}"/>
    <cellStyle name="T_Ke hoach KTXH  nam 2009_PKT thang 11 nam 2008_Tong hop ra soat von ung 2011 -Chau 2" xfId="2010" xr:uid="{00000000-0005-0000-0000-0000FE070000}"/>
    <cellStyle name="T_Ke hoach KTXH  nam 2009_PKT thang 11 nam 2008_Tong hop -Yte-Giao thong-Thuy loi-24-6" xfId="2011" xr:uid="{00000000-0005-0000-0000-0000FF070000}"/>
    <cellStyle name="T_Ke hoach KTXH  nam 2009_PKT thang 11 nam 2008_Tong hop -Yte-Giao thong-Thuy loi-24-6 2" xfId="2012" xr:uid="{00000000-0005-0000-0000-000000080000}"/>
    <cellStyle name="T_Ket qua dau thau" xfId="2013" xr:uid="{00000000-0005-0000-0000-000001080000}"/>
    <cellStyle name="T_Ket qua dau thau 2" xfId="2014" xr:uid="{00000000-0005-0000-0000-000002080000}"/>
    <cellStyle name="T_Ket qua dau thau_bieu tong hop" xfId="2015" xr:uid="{00000000-0005-0000-0000-000003080000}"/>
    <cellStyle name="T_Ket qua dau thau_bieu tong hop 2" xfId="2016" xr:uid="{00000000-0005-0000-0000-000004080000}"/>
    <cellStyle name="T_Ket qua dau thau_Tong hop ra soat von ung 2011 -Chau" xfId="2017" xr:uid="{00000000-0005-0000-0000-000005080000}"/>
    <cellStyle name="T_Ket qua dau thau_Tong hop ra soat von ung 2011 -Chau 2" xfId="2018" xr:uid="{00000000-0005-0000-0000-000006080000}"/>
    <cellStyle name="T_Ket qua dau thau_Tong hop -Yte-Giao thong-Thuy loi-24-6" xfId="2019" xr:uid="{00000000-0005-0000-0000-000007080000}"/>
    <cellStyle name="T_Ket qua dau thau_Tong hop -Yte-Giao thong-Thuy loi-24-6 2" xfId="2020" xr:uid="{00000000-0005-0000-0000-000008080000}"/>
    <cellStyle name="T_Ket qua phan bo von nam 2008" xfId="2021" xr:uid="{00000000-0005-0000-0000-000009080000}"/>
    <cellStyle name="T_Ket qua phan bo von nam 2008 2" xfId="2022" xr:uid="{00000000-0005-0000-0000-00000A080000}"/>
    <cellStyle name="T_KL NT dap nen Dot 3" xfId="2029" xr:uid="{00000000-0005-0000-0000-00000B080000}"/>
    <cellStyle name="T_KL NT Dot 3" xfId="2030" xr:uid="{00000000-0005-0000-0000-00000C080000}"/>
    <cellStyle name="T_Kl VL ranh" xfId="2031" xr:uid="{00000000-0005-0000-0000-00000D080000}"/>
    <cellStyle name="T_Kl VL ranh 2" xfId="2032" xr:uid="{00000000-0005-0000-0000-00000E080000}"/>
    <cellStyle name="T_KLNMD1" xfId="2033" xr:uid="{00000000-0005-0000-0000-00000F080000}"/>
    <cellStyle name="T_KLNMD1 2" xfId="2034" xr:uid="{00000000-0005-0000-0000-000010080000}"/>
    <cellStyle name="T_KH XDCB_2008 lan 2 sua ngay 10-11" xfId="2023" xr:uid="{00000000-0005-0000-0000-000011080000}"/>
    <cellStyle name="T_KH XDCB_2008 lan 2 sua ngay 10-11 2" xfId="2024" xr:uid="{00000000-0005-0000-0000-000012080000}"/>
    <cellStyle name="T_Khao satD1" xfId="2025" xr:uid="{00000000-0005-0000-0000-000013080000}"/>
    <cellStyle name="T_Khao satD1 2" xfId="2026" xr:uid="{00000000-0005-0000-0000-000014080000}"/>
    <cellStyle name="T_Khoi luong cac hang muc chi tiet-702" xfId="2027" xr:uid="{00000000-0005-0000-0000-000015080000}"/>
    <cellStyle name="T_Khoi luong cac hang muc chi tiet-702 2" xfId="2028" xr:uid="{00000000-0005-0000-0000-000016080000}"/>
    <cellStyle name="T_mau bieu doan giam sat 2010 (version 2)" xfId="2035" xr:uid="{00000000-0005-0000-0000-000017080000}"/>
    <cellStyle name="T_mau bieu doan giam sat 2010 (version 2) 2" xfId="2036" xr:uid="{00000000-0005-0000-0000-000018080000}"/>
    <cellStyle name="T_mau KL vach son" xfId="2037" xr:uid="{00000000-0005-0000-0000-000019080000}"/>
    <cellStyle name="T_mau KL vach son 2" xfId="2038" xr:uid="{00000000-0005-0000-0000-00001A080000}"/>
    <cellStyle name="T_Me_Tri_6_07" xfId="2039" xr:uid="{00000000-0005-0000-0000-00001B080000}"/>
    <cellStyle name="T_Me_Tri_6_07 2" xfId="2040" xr:uid="{00000000-0005-0000-0000-00001C080000}"/>
    <cellStyle name="T_N2 thay dat (N1-1)" xfId="2041" xr:uid="{00000000-0005-0000-0000-00001D080000}"/>
    <cellStyle name="T_N2 thay dat (N1-1) 2" xfId="2042" xr:uid="{00000000-0005-0000-0000-00001E080000}"/>
    <cellStyle name="T_Phuong an can doi nam 2008" xfId="2043" xr:uid="{00000000-0005-0000-0000-00001F080000}"/>
    <cellStyle name="T_Phuong an can doi nam 2008 2" xfId="2044" xr:uid="{00000000-0005-0000-0000-000020080000}"/>
    <cellStyle name="T_Phuong an can doi nam 2008_bieu tong hop" xfId="2045" xr:uid="{00000000-0005-0000-0000-000021080000}"/>
    <cellStyle name="T_Phuong an can doi nam 2008_bieu tong hop 2" xfId="2046" xr:uid="{00000000-0005-0000-0000-000022080000}"/>
    <cellStyle name="T_Phuong an can doi nam 2008_Tong hop ra soat von ung 2011 -Chau" xfId="2047" xr:uid="{00000000-0005-0000-0000-000023080000}"/>
    <cellStyle name="T_Phuong an can doi nam 2008_Tong hop ra soat von ung 2011 -Chau 2" xfId="2048" xr:uid="{00000000-0005-0000-0000-000024080000}"/>
    <cellStyle name="T_Phuong an can doi nam 2008_Tong hop -Yte-Giao thong-Thuy loi-24-6" xfId="2049" xr:uid="{00000000-0005-0000-0000-000025080000}"/>
    <cellStyle name="T_Phuong an can doi nam 2008_Tong hop -Yte-Giao thong-Thuy loi-24-6 2" xfId="2050" xr:uid="{00000000-0005-0000-0000-000026080000}"/>
    <cellStyle name="T_San sat hach moi" xfId="2051" xr:uid="{00000000-0005-0000-0000-000027080000}"/>
    <cellStyle name="T_San sat hach moi 2" xfId="2052" xr:uid="{00000000-0005-0000-0000-000028080000}"/>
    <cellStyle name="T_Seagame(BTL)" xfId="2053" xr:uid="{00000000-0005-0000-0000-000029080000}"/>
    <cellStyle name="T_So GTVT" xfId="2054" xr:uid="{00000000-0005-0000-0000-00002A080000}"/>
    <cellStyle name="T_So GTVT 2" xfId="2055" xr:uid="{00000000-0005-0000-0000-00002B080000}"/>
    <cellStyle name="T_So GTVT_bieu tong hop" xfId="2056" xr:uid="{00000000-0005-0000-0000-00002C080000}"/>
    <cellStyle name="T_So GTVT_bieu tong hop 2" xfId="2057" xr:uid="{00000000-0005-0000-0000-00002D080000}"/>
    <cellStyle name="T_So GTVT_Tong hop ra soat von ung 2011 -Chau" xfId="2058" xr:uid="{00000000-0005-0000-0000-00002E080000}"/>
    <cellStyle name="T_So GTVT_Tong hop ra soat von ung 2011 -Chau 2" xfId="2059" xr:uid="{00000000-0005-0000-0000-00002F080000}"/>
    <cellStyle name="T_So GTVT_Tong hop -Yte-Giao thong-Thuy loi-24-6" xfId="2060" xr:uid="{00000000-0005-0000-0000-000030080000}"/>
    <cellStyle name="T_So GTVT_Tong hop -Yte-Giao thong-Thuy loi-24-6 2" xfId="2061" xr:uid="{00000000-0005-0000-0000-000031080000}"/>
    <cellStyle name="T_SS BVTC cau va cong tuyen Le Chan" xfId="2062" xr:uid="{00000000-0005-0000-0000-000032080000}"/>
    <cellStyle name="T_SS BVTC cau va cong tuyen Le Chan 2" xfId="2063" xr:uid="{00000000-0005-0000-0000-000033080000}"/>
    <cellStyle name="T_Tay Bac 1" xfId="2064" xr:uid="{00000000-0005-0000-0000-000034080000}"/>
    <cellStyle name="T_Tay Bac 1 2" xfId="2065" xr:uid="{00000000-0005-0000-0000-000035080000}"/>
    <cellStyle name="T_Tay Bac 1_Bao cao kiem toan kh 2010" xfId="2066" xr:uid="{00000000-0005-0000-0000-000036080000}"/>
    <cellStyle name="T_Tay Bac 1_Bao cao kiem toan kh 2010 2" xfId="2067" xr:uid="{00000000-0005-0000-0000-000037080000}"/>
    <cellStyle name="T_Tay Bac 1_Book1" xfId="2068" xr:uid="{00000000-0005-0000-0000-000038080000}"/>
    <cellStyle name="T_Tay Bac 1_Book1 2" xfId="2069" xr:uid="{00000000-0005-0000-0000-000039080000}"/>
    <cellStyle name="T_Tay Bac 1_Ke hoach 2010 (theo doi)2" xfId="2070" xr:uid="{00000000-0005-0000-0000-00003A080000}"/>
    <cellStyle name="T_Tay Bac 1_Ke hoach 2010 (theo doi)2 2" xfId="2071" xr:uid="{00000000-0005-0000-0000-00003B080000}"/>
    <cellStyle name="T_Tay Bac 1_QD UBND tinh" xfId="2072" xr:uid="{00000000-0005-0000-0000-00003C080000}"/>
    <cellStyle name="T_Tay Bac 1_QD UBND tinh 2" xfId="2073" xr:uid="{00000000-0005-0000-0000-00003D080000}"/>
    <cellStyle name="T_Tay Bac 1_Worksheet in D: My Documents Luc Van ban xu ly Nam 2011 Bao cao ra soat tam ung TPCP" xfId="2074" xr:uid="{00000000-0005-0000-0000-00003E080000}"/>
    <cellStyle name="T_Tay Bac 1_Worksheet in D: My Documents Luc Van ban xu ly Nam 2011 Bao cao ra soat tam ung TPCP 2" xfId="2075" xr:uid="{00000000-0005-0000-0000-00003F080000}"/>
    <cellStyle name="T_TDT + duong(8-5-07)" xfId="2076" xr:uid="{00000000-0005-0000-0000-000040080000}"/>
    <cellStyle name="T_TDT + duong(8-5-07) 2" xfId="2077" xr:uid="{00000000-0005-0000-0000-000041080000}"/>
    <cellStyle name="T_tien2004" xfId="2090" xr:uid="{00000000-0005-0000-0000-000042080000}"/>
    <cellStyle name="T_tien2004 2" xfId="2091" xr:uid="{00000000-0005-0000-0000-000043080000}"/>
    <cellStyle name="T_TKE-ChoDon-sua" xfId="2092" xr:uid="{00000000-0005-0000-0000-000044080000}"/>
    <cellStyle name="T_TKE-ChoDon-sua 2" xfId="2093" xr:uid="{00000000-0005-0000-0000-000045080000}"/>
    <cellStyle name="T_Tong hop 3 tinh (11_5)-TTH-QN-QT" xfId="2094" xr:uid="{00000000-0005-0000-0000-000046080000}"/>
    <cellStyle name="T_Tong hop 3 tinh (11_5)-TTH-QN-QT 2" xfId="2095" xr:uid="{00000000-0005-0000-0000-000047080000}"/>
    <cellStyle name="T_Tong hop khoi luong Dot 3" xfId="2096" xr:uid="{00000000-0005-0000-0000-000048080000}"/>
    <cellStyle name="T_Tong hop khoi luong Dot 3 2" xfId="2097" xr:uid="{00000000-0005-0000-0000-000049080000}"/>
    <cellStyle name="T_Tong hop theo doi von TPCP" xfId="2098" xr:uid="{00000000-0005-0000-0000-00004A080000}"/>
    <cellStyle name="T_Tong hop theo doi von TPCP 2" xfId="2099" xr:uid="{00000000-0005-0000-0000-00004B080000}"/>
    <cellStyle name="T_Tong hop theo doi von TPCP_Bao cao kiem toan kh 2010" xfId="2100" xr:uid="{00000000-0005-0000-0000-00004C080000}"/>
    <cellStyle name="T_Tong hop theo doi von TPCP_Bao cao kiem toan kh 2010 2" xfId="2101" xr:uid="{00000000-0005-0000-0000-00004D080000}"/>
    <cellStyle name="T_Tong hop theo doi von TPCP_Ke hoach 2010 (theo doi)2" xfId="2102" xr:uid="{00000000-0005-0000-0000-00004E080000}"/>
    <cellStyle name="T_Tong hop theo doi von TPCP_Ke hoach 2010 (theo doi)2 2" xfId="2103" xr:uid="{00000000-0005-0000-0000-00004F080000}"/>
    <cellStyle name="T_Tong hop theo doi von TPCP_QD UBND tinh" xfId="2104" xr:uid="{00000000-0005-0000-0000-000050080000}"/>
    <cellStyle name="T_Tong hop theo doi von TPCP_QD UBND tinh 2" xfId="2105" xr:uid="{00000000-0005-0000-0000-000051080000}"/>
    <cellStyle name="T_Tong hop theo doi von TPCP_Worksheet in D: My Documents Luc Van ban xu ly Nam 2011 Bao cao ra soat tam ung TPCP" xfId="2106" xr:uid="{00000000-0005-0000-0000-000052080000}"/>
    <cellStyle name="T_Tong hop theo doi von TPCP_Worksheet in D: My Documents Luc Van ban xu ly Nam 2011 Bao cao ra soat tam ung TPCP 2" xfId="2107" xr:uid="{00000000-0005-0000-0000-000053080000}"/>
    <cellStyle name="T_tham_tra_du_toan" xfId="2078" xr:uid="{00000000-0005-0000-0000-000054080000}"/>
    <cellStyle name="T_tham_tra_du_toan 2" xfId="2079" xr:uid="{00000000-0005-0000-0000-000055080000}"/>
    <cellStyle name="T_Thiet bi" xfId="2080" xr:uid="{00000000-0005-0000-0000-000056080000}"/>
    <cellStyle name="T_Thiet bi 2" xfId="2081" xr:uid="{00000000-0005-0000-0000-000057080000}"/>
    <cellStyle name="T_THKL 1303" xfId="2082" xr:uid="{00000000-0005-0000-0000-000058080000}"/>
    <cellStyle name="T_THKL 1303 2" xfId="2083" xr:uid="{00000000-0005-0000-0000-000059080000}"/>
    <cellStyle name="T_Thong ke" xfId="2084" xr:uid="{00000000-0005-0000-0000-00005A080000}"/>
    <cellStyle name="T_Thong ke 2" xfId="2085" xr:uid="{00000000-0005-0000-0000-00005B080000}"/>
    <cellStyle name="T_Thong ke cong" xfId="2086" xr:uid="{00000000-0005-0000-0000-00005C080000}"/>
    <cellStyle name="T_Thong ke cong 2" xfId="2087" xr:uid="{00000000-0005-0000-0000-00005D080000}"/>
    <cellStyle name="T_thong ke giao dan sinh" xfId="2088" xr:uid="{00000000-0005-0000-0000-00005E080000}"/>
    <cellStyle name="T_thong ke giao dan sinh 2" xfId="2089" xr:uid="{00000000-0005-0000-0000-00005F080000}"/>
    <cellStyle name="T_VBPL kiểm toán Đầu tư XDCB 2010" xfId="2108" xr:uid="{00000000-0005-0000-0000-000060080000}"/>
    <cellStyle name="T_VBPL kiểm toán Đầu tư XDCB 2010 2" xfId="2109" xr:uid="{00000000-0005-0000-0000-000061080000}"/>
    <cellStyle name="T_Worksheet in D: ... Hoan thien 5goi theo KL cu 28-06 4.Cong 5goi Coc 33-Km1+490.13 Cong coc 33-km1+490.13" xfId="2110" xr:uid="{00000000-0005-0000-0000-000062080000}"/>
    <cellStyle name="T_Worksheet in D: ... Hoan thien 5goi theo KL cu 28-06 4.Cong 5goi Coc 33-Km1+490.13 Cong coc 33-km1+490.13 2" xfId="2111" xr:uid="{00000000-0005-0000-0000-000063080000}"/>
    <cellStyle name="T_ÿÿÿÿÿ" xfId="2112" xr:uid="{00000000-0005-0000-0000-000064080000}"/>
    <cellStyle name="T_ÿÿÿÿÿ 2" xfId="2113" xr:uid="{00000000-0005-0000-0000-000065080000}"/>
    <cellStyle name="Text" xfId="2114" xr:uid="{00000000-0005-0000-0000-000066080000}"/>
    <cellStyle name="Text Indent A" xfId="2115" xr:uid="{00000000-0005-0000-0000-000067080000}"/>
    <cellStyle name="Text Indent B" xfId="2116" xr:uid="{00000000-0005-0000-0000-000068080000}"/>
    <cellStyle name="Text Indent C" xfId="2117" xr:uid="{00000000-0005-0000-0000-000069080000}"/>
    <cellStyle name="Text_Bao cao doan cong tac cua Bo thang 4-2010" xfId="2118" xr:uid="{00000000-0005-0000-0000-00006A080000}"/>
    <cellStyle name="Tien1" xfId="2131" xr:uid="{00000000-0005-0000-0000-00006B080000}"/>
    <cellStyle name="Tiêu đề" xfId="2132" xr:uid="{00000000-0005-0000-0000-00006C080000}"/>
    <cellStyle name="Times New Roman" xfId="2133" xr:uid="{00000000-0005-0000-0000-00006D080000}"/>
    <cellStyle name="Tính toán" xfId="2134" xr:uid="{00000000-0005-0000-0000-00006E080000}"/>
    <cellStyle name="Tính toán 2" xfId="2135" xr:uid="{00000000-0005-0000-0000-00006F080000}"/>
    <cellStyle name="tit1" xfId="2136" xr:uid="{00000000-0005-0000-0000-000070080000}"/>
    <cellStyle name="tit2" xfId="2137" xr:uid="{00000000-0005-0000-0000-000071080000}"/>
    <cellStyle name="tit2 2" xfId="2138" xr:uid="{00000000-0005-0000-0000-000072080000}"/>
    <cellStyle name="tit3" xfId="2139" xr:uid="{00000000-0005-0000-0000-000073080000}"/>
    <cellStyle name="tit4" xfId="2140" xr:uid="{00000000-0005-0000-0000-000074080000}"/>
    <cellStyle name="Title 2" xfId="2141" xr:uid="{00000000-0005-0000-0000-000075080000}"/>
    <cellStyle name="Title 3" xfId="2142" xr:uid="{00000000-0005-0000-0000-000076080000}"/>
    <cellStyle name="Tongcong" xfId="2145" xr:uid="{00000000-0005-0000-0000-000077080000}"/>
    <cellStyle name="Tongcong 2" xfId="2146" xr:uid="{00000000-0005-0000-0000-000078080000}"/>
    <cellStyle name="Total 2" xfId="2148" xr:uid="{00000000-0005-0000-0000-000079080000}"/>
    <cellStyle name="Total 3" xfId="2149" xr:uid="{00000000-0005-0000-0000-00007A080000}"/>
    <cellStyle name="Total 3 2" xfId="2150" xr:uid="{00000000-0005-0000-0000-00007B080000}"/>
    <cellStyle name="Total 4" xfId="2151" xr:uid="{00000000-0005-0000-0000-00007C080000}"/>
    <cellStyle name="Tổng" xfId="2143" xr:uid="{00000000-0005-0000-0000-00007D080000}"/>
    <cellStyle name="Tổng 2" xfId="2144" xr:uid="{00000000-0005-0000-0000-00007E080000}"/>
    <cellStyle name="Tốt" xfId="2147" xr:uid="{00000000-0005-0000-0000-00007F080000}"/>
    <cellStyle name="tt1" xfId="2154" xr:uid="{00000000-0005-0000-0000-000080080000}"/>
    <cellStyle name="Tuan" xfId="2155" xr:uid="{00000000-0005-0000-0000-000081080000}"/>
    <cellStyle name="Tusental (0)_pldt" xfId="2156" xr:uid="{00000000-0005-0000-0000-000082080000}"/>
    <cellStyle name="Tusental_pldt" xfId="2157" xr:uid="{00000000-0005-0000-0000-000083080000}"/>
    <cellStyle name="th" xfId="2119" xr:uid="{00000000-0005-0000-0000-000084080000}"/>
    <cellStyle name="th 2" xfId="2120" xr:uid="{00000000-0005-0000-0000-000085080000}"/>
    <cellStyle name="than" xfId="2121" xr:uid="{00000000-0005-0000-0000-000086080000}"/>
    <cellStyle name="thanh" xfId="2122" xr:uid="{00000000-0005-0000-0000-000087080000}"/>
    <cellStyle name="þ_x001d_ð¤_x000c_¯þ_x0014__x000d_¨þU_x0001_À_x0004_ _x0015__x000f__x0001__x0001_" xfId="2123" xr:uid="{00000000-0005-0000-0000-000088080000}"/>
    <cellStyle name="þ_x001d_ð·_x000c_æþ'_x000d_ßþU_x0001_Ø_x0005_ü_x0014__x0007__x0001__x0001_" xfId="2124" xr:uid="{00000000-0005-0000-0000-000089080000}"/>
    <cellStyle name="þ_x001d_ðÇ%Uý—&amp;Hý9_x0008_Ÿ s_x000a__x0007__x0001__x0001_" xfId="2125" xr:uid="{00000000-0005-0000-0000-00008A080000}"/>
    <cellStyle name="þ_x001d_ðÇ%Uý—&amp;Hý9_x0008_Ÿ_x0009_s_x000a__x0007__x0001__x0001_" xfId="2126" xr:uid="{00000000-0005-0000-0000-00008B080000}"/>
    <cellStyle name="þ_x001d_ðK_x000c_Fý_x001b__x000d_9ýU_x0001_Ð_x0008_¦)_x0007__x0001__x0001_" xfId="2127" xr:uid="{00000000-0005-0000-0000-00008C080000}"/>
    <cellStyle name="thuong-10" xfId="2128" xr:uid="{00000000-0005-0000-0000-00008D080000}"/>
    <cellStyle name="thuong-11" xfId="2129" xr:uid="{00000000-0005-0000-0000-00008E080000}"/>
    <cellStyle name="Thuyet minh" xfId="2130" xr:uid="{00000000-0005-0000-0000-00008F080000}"/>
    <cellStyle name="trang" xfId="2152" xr:uid="{00000000-0005-0000-0000-000090080000}"/>
    <cellStyle name="Trung tính" xfId="2153" xr:uid="{00000000-0005-0000-0000-000091080000}"/>
    <cellStyle name="u" xfId="2158" xr:uid="{00000000-0005-0000-0000-000092080000}"/>
    <cellStyle name="ux_3_¼­¿ï-¾È»ê" xfId="2159" xr:uid="{00000000-0005-0000-0000-000093080000}"/>
    <cellStyle name="Valuta (0)_CALPREZZ" xfId="2160" xr:uid="{00000000-0005-0000-0000-000094080000}"/>
    <cellStyle name="Valuta_ PESO ELETTR." xfId="2161" xr:uid="{00000000-0005-0000-0000-000095080000}"/>
    <cellStyle name="VANG1" xfId="2164" xr:uid="{00000000-0005-0000-0000-000096080000}"/>
    <cellStyle name="Văn bản Cảnh báo" xfId="2162" xr:uid="{00000000-0005-0000-0000-000097080000}"/>
    <cellStyle name="Văn bản Giải thích" xfId="2163" xr:uid="{00000000-0005-0000-0000-000098080000}"/>
    <cellStyle name="viet" xfId="2165" xr:uid="{00000000-0005-0000-0000-000099080000}"/>
    <cellStyle name="viet2" xfId="2166" xr:uid="{00000000-0005-0000-0000-00009A080000}"/>
    <cellStyle name="viet2 2" xfId="2167" xr:uid="{00000000-0005-0000-0000-00009B080000}"/>
    <cellStyle name="Vietnam 1" xfId="2168" xr:uid="{00000000-0005-0000-0000-00009C080000}"/>
    <cellStyle name="VN new romanNormal" xfId="2169" xr:uid="{00000000-0005-0000-0000-00009D080000}"/>
    <cellStyle name="VN new romanNormal 2" xfId="2170" xr:uid="{00000000-0005-0000-0000-00009E080000}"/>
    <cellStyle name="vn time 10" xfId="2171" xr:uid="{00000000-0005-0000-0000-00009F080000}"/>
    <cellStyle name="Vn Time 13" xfId="2172" xr:uid="{00000000-0005-0000-0000-0000A0080000}"/>
    <cellStyle name="Vn Time 14" xfId="2173" xr:uid="{00000000-0005-0000-0000-0000A1080000}"/>
    <cellStyle name="VN time new roman" xfId="2174" xr:uid="{00000000-0005-0000-0000-0000A2080000}"/>
    <cellStyle name="VN time new roman 2" xfId="2175" xr:uid="{00000000-0005-0000-0000-0000A3080000}"/>
    <cellStyle name="vn_time" xfId="2176" xr:uid="{00000000-0005-0000-0000-0000A4080000}"/>
    <cellStyle name="vnbo" xfId="2177" xr:uid="{00000000-0005-0000-0000-0000A5080000}"/>
    <cellStyle name="vnbo 2" xfId="2178" xr:uid="{00000000-0005-0000-0000-0000A6080000}"/>
    <cellStyle name="vntxt1" xfId="2186" xr:uid="{00000000-0005-0000-0000-0000A7080000}"/>
    <cellStyle name="vntxt2" xfId="2187" xr:uid="{00000000-0005-0000-0000-0000A8080000}"/>
    <cellStyle name="vnhead1" xfId="2179" xr:uid="{00000000-0005-0000-0000-0000A9080000}"/>
    <cellStyle name="vnhead1 2" xfId="2180" xr:uid="{00000000-0005-0000-0000-0000AA080000}"/>
    <cellStyle name="vnhead2" xfId="2181" xr:uid="{00000000-0005-0000-0000-0000AB080000}"/>
    <cellStyle name="vnhead2 2" xfId="2182" xr:uid="{00000000-0005-0000-0000-0000AC080000}"/>
    <cellStyle name="vnhead3" xfId="2183" xr:uid="{00000000-0005-0000-0000-0000AD080000}"/>
    <cellStyle name="vnhead3 2" xfId="2184" xr:uid="{00000000-0005-0000-0000-0000AE080000}"/>
    <cellStyle name="vnhead4" xfId="2185" xr:uid="{00000000-0005-0000-0000-0000AF080000}"/>
    <cellStyle name="W?hrung [0]_35ERI8T2gbIEMixb4v26icuOo" xfId="2188" xr:uid="{00000000-0005-0000-0000-0000B0080000}"/>
    <cellStyle name="W?hrung_35ERI8T2gbIEMixb4v26icuOo" xfId="2189" xr:uid="{00000000-0005-0000-0000-0000B1080000}"/>
    <cellStyle name="Währung [0]_68574_Materialbedarfsliste" xfId="2190" xr:uid="{00000000-0005-0000-0000-0000B2080000}"/>
    <cellStyle name="Währung_68574_Materialbedarfsliste" xfId="2191" xr:uid="{00000000-0005-0000-0000-0000B3080000}"/>
    <cellStyle name="Walutowy [0]_Invoices2001Slovakia" xfId="2192" xr:uid="{00000000-0005-0000-0000-0000B4080000}"/>
    <cellStyle name="Walutowy_Invoices2001Slovakia" xfId="2193" xr:uid="{00000000-0005-0000-0000-0000B5080000}"/>
    <cellStyle name="Warning Text 2" xfId="2194" xr:uid="{00000000-0005-0000-0000-0000B6080000}"/>
    <cellStyle name="Warning Text 3" xfId="2195" xr:uid="{00000000-0005-0000-0000-0000B7080000}"/>
    <cellStyle name="wrap" xfId="2196" xr:uid="{00000000-0005-0000-0000-0000B8080000}"/>
    <cellStyle name="Wไhrung [0]_35ERI8T2gbIEMixb4v26icuOo" xfId="2197" xr:uid="{00000000-0005-0000-0000-0000B9080000}"/>
    <cellStyle name="Wไhrung_35ERI8T2gbIEMixb4v26icuOo" xfId="2198" xr:uid="{00000000-0005-0000-0000-0000BA080000}"/>
    <cellStyle name="Xấu" xfId="2199" xr:uid="{00000000-0005-0000-0000-0000BB080000}"/>
    <cellStyle name="xuan" xfId="2200" xr:uid="{00000000-0005-0000-0000-0000BC080000}"/>
    <cellStyle name="y" xfId="2201" xr:uid="{00000000-0005-0000-0000-0000BD080000}"/>
    <cellStyle name="Ý kh¸c_B¶ng 1 (2)" xfId="2202" xr:uid="{00000000-0005-0000-0000-0000BE080000}"/>
    <cellStyle name="เครื่องหมายสกุลเงิน [0]_FTC_OFFER" xfId="2203" xr:uid="{00000000-0005-0000-0000-0000BF080000}"/>
    <cellStyle name="เครื่องหมายสกุลเงิน_FTC_OFFER" xfId="2204" xr:uid="{00000000-0005-0000-0000-0000C0080000}"/>
    <cellStyle name="ปกติ_FTC_OFFER" xfId="2205" xr:uid="{00000000-0005-0000-0000-0000C1080000}"/>
    <cellStyle name=" [0.00]_ Att. 1- Cover" xfId="2206" xr:uid="{00000000-0005-0000-0000-0000C2080000}"/>
    <cellStyle name="_ Att. 1- Cover" xfId="2207" xr:uid="{00000000-0005-0000-0000-0000C3080000}"/>
    <cellStyle name="?_ Att. 1- Cover" xfId="2208" xr:uid="{00000000-0005-0000-0000-0000C4080000}"/>
    <cellStyle name="똿뗦먛귟 [0.00]_PRODUCT DETAIL Q1" xfId="2209" xr:uid="{00000000-0005-0000-0000-0000C5080000}"/>
    <cellStyle name="똿뗦먛귟_PRODUCT DETAIL Q1" xfId="2210" xr:uid="{00000000-0005-0000-0000-0000C6080000}"/>
    <cellStyle name="믅됞 [0.00]_PRODUCT DETAIL Q1" xfId="2211" xr:uid="{00000000-0005-0000-0000-0000C7080000}"/>
    <cellStyle name="믅됞_PRODUCT DETAIL Q1" xfId="2212" xr:uid="{00000000-0005-0000-0000-0000C8080000}"/>
    <cellStyle name="백분율_††††† " xfId="2213" xr:uid="{00000000-0005-0000-0000-0000C9080000}"/>
    <cellStyle name="뷭?_BOOKSHIP" xfId="2214" xr:uid="{00000000-0005-0000-0000-0000CA080000}"/>
    <cellStyle name="안건회계법인" xfId="2215" xr:uid="{00000000-0005-0000-0000-0000CB080000}"/>
    <cellStyle name="콤마 [ - 유형1" xfId="2216" xr:uid="{00000000-0005-0000-0000-0000CC080000}"/>
    <cellStyle name="콤마 [ - 유형2" xfId="2217" xr:uid="{00000000-0005-0000-0000-0000CD080000}"/>
    <cellStyle name="콤마 [ - 유형3" xfId="2218" xr:uid="{00000000-0005-0000-0000-0000CE080000}"/>
    <cellStyle name="콤마 [ - 유형4" xfId="2219" xr:uid="{00000000-0005-0000-0000-0000CF080000}"/>
    <cellStyle name="콤마 [ - 유형5" xfId="2220" xr:uid="{00000000-0005-0000-0000-0000D0080000}"/>
    <cellStyle name="콤마 [ - 유형6" xfId="2221" xr:uid="{00000000-0005-0000-0000-0000D1080000}"/>
    <cellStyle name="콤마 [ - 유형7" xfId="2222" xr:uid="{00000000-0005-0000-0000-0000D2080000}"/>
    <cellStyle name="콤마 [ - 유형8" xfId="2223" xr:uid="{00000000-0005-0000-0000-0000D3080000}"/>
    <cellStyle name="콤마 [0]_ 비목별 월별기술 " xfId="2224" xr:uid="{00000000-0005-0000-0000-0000D4080000}"/>
    <cellStyle name="콤마_ 비목별 월별기술 " xfId="2225" xr:uid="{00000000-0005-0000-0000-0000D5080000}"/>
    <cellStyle name="통화 [0]_††††† " xfId="2226" xr:uid="{00000000-0005-0000-0000-0000D6080000}"/>
    <cellStyle name="통화_††††† " xfId="2227" xr:uid="{00000000-0005-0000-0000-0000D7080000}"/>
    <cellStyle name="표준_ 97년 경영분석(안)" xfId="2228" xr:uid="{00000000-0005-0000-0000-0000D8080000}"/>
    <cellStyle name="표줠_Sheet1_1_총괄표 (수출입) (2)" xfId="2229" xr:uid="{00000000-0005-0000-0000-0000D9080000}"/>
    <cellStyle name="一般_00Q3902REV.1" xfId="2230" xr:uid="{00000000-0005-0000-0000-0000DA080000}"/>
    <cellStyle name="千分位[0]_00Q3902REV.1" xfId="2231" xr:uid="{00000000-0005-0000-0000-0000DB080000}"/>
    <cellStyle name="千分位_00Q3902REV.1" xfId="2232" xr:uid="{00000000-0005-0000-0000-0000DC080000}"/>
    <cellStyle name="桁区切り [0.00]_BE-BQ" xfId="2233" xr:uid="{00000000-0005-0000-0000-0000DD080000}"/>
    <cellStyle name="桁区切り_BE-BQ" xfId="2234" xr:uid="{00000000-0005-0000-0000-0000DE080000}"/>
    <cellStyle name="標準_(A1)BOQ " xfId="2235" xr:uid="{00000000-0005-0000-0000-0000DF080000}"/>
    <cellStyle name="貨幣 [0]_00Q3902REV.1" xfId="2236" xr:uid="{00000000-0005-0000-0000-0000E0080000}"/>
    <cellStyle name="貨幣[0]_BRE" xfId="2237" xr:uid="{00000000-0005-0000-0000-0000E1080000}"/>
    <cellStyle name="貨幣_00Q3902REV.1" xfId="2238" xr:uid="{00000000-0005-0000-0000-0000E2080000}"/>
    <cellStyle name="通貨 [0.00]_BE-BQ" xfId="2239" xr:uid="{00000000-0005-0000-0000-0000E3080000}"/>
    <cellStyle name="通貨_BE-BQ" xfId="2240" xr:uid="{00000000-0005-0000-0000-0000E4080000}"/>
    <cellStyle name="通貨_List-dwgis 2" xfId="17" xr:uid="{00000000-0005-0000-0000-0000E5080000}"/>
  </cellStyles>
  <dxfs count="0"/>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n_P.QLNS\DU%20TOAN%202021\Cong%20khai%20DT%202021\Tan%20nhap%20Bieu%2051%2053%20Bieu%20cong%20khai%20du%20toan%202021%20theo%20TT%20343%20(Ban%20k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46"/>
      <sheetName val="Bieu 47"/>
      <sheetName val="Bieu 48"/>
      <sheetName val="Bieu 49"/>
      <sheetName val="Bieu 50"/>
      <sheetName val="Bieu 51"/>
      <sheetName val="Bieu 53"/>
      <sheetName val="Bieu 52"/>
      <sheetName val="Bieu 54"/>
      <sheetName val="Bieu 54a"/>
      <sheetName val="Bieu 55"/>
      <sheetName val="Bieu 56"/>
      <sheetName val="Bieu 57"/>
      <sheetName val="Bieu 58"/>
      <sheetName val="Sheet1"/>
    </sheetNames>
    <sheetDataSet>
      <sheetData sheetId="0"/>
      <sheetData sheetId="1"/>
      <sheetData sheetId="2"/>
      <sheetData sheetId="3"/>
      <sheetData sheetId="4"/>
      <sheetData sheetId="5">
        <row r="36">
          <cell r="C36">
            <v>70655</v>
          </cell>
        </row>
        <row r="37">
          <cell r="C37">
            <v>95185</v>
          </cell>
        </row>
        <row r="38">
          <cell r="C38">
            <v>32226</v>
          </cell>
        </row>
        <row r="39">
          <cell r="C39">
            <v>6415</v>
          </cell>
        </row>
        <row r="40">
          <cell r="C40">
            <v>25811</v>
          </cell>
        </row>
        <row r="41">
          <cell r="C41">
            <v>5803</v>
          </cell>
        </row>
        <row r="42">
          <cell r="C42">
            <v>4931</v>
          </cell>
        </row>
        <row r="43">
          <cell r="C43">
            <v>872</v>
          </cell>
        </row>
        <row r="44">
          <cell r="C44">
            <v>30693</v>
          </cell>
        </row>
        <row r="45">
          <cell r="C45">
            <v>6595</v>
          </cell>
        </row>
        <row r="46">
          <cell r="C46">
            <v>20135</v>
          </cell>
        </row>
        <row r="47">
          <cell r="C47">
            <v>3963</v>
          </cell>
        </row>
        <row r="48">
          <cell r="C48">
            <v>9222</v>
          </cell>
        </row>
        <row r="49">
          <cell r="C49">
            <v>5654</v>
          </cell>
        </row>
        <row r="50">
          <cell r="C50">
            <v>3568</v>
          </cell>
        </row>
        <row r="51">
          <cell r="C51">
            <v>349969</v>
          </cell>
        </row>
        <row r="52">
          <cell r="C52">
            <v>328290</v>
          </cell>
        </row>
        <row r="53">
          <cell r="C53">
            <v>7526</v>
          </cell>
        </row>
        <row r="54">
          <cell r="C54">
            <v>312549</v>
          </cell>
        </row>
        <row r="55">
          <cell r="C55">
            <v>8215</v>
          </cell>
        </row>
        <row r="56">
          <cell r="C56">
            <v>18519</v>
          </cell>
        </row>
        <row r="57">
          <cell r="C57">
            <v>3160</v>
          </cell>
        </row>
        <row r="58">
          <cell r="C58">
            <v>306306</v>
          </cell>
        </row>
        <row r="59">
          <cell r="C59">
            <v>8592</v>
          </cell>
        </row>
        <row r="60">
          <cell r="C60">
            <v>214762</v>
          </cell>
        </row>
        <row r="61">
          <cell r="C61">
            <v>3072</v>
          </cell>
        </row>
        <row r="62">
          <cell r="C62">
            <v>78000</v>
          </cell>
        </row>
        <row r="63">
          <cell r="C63">
            <v>1880</v>
          </cell>
        </row>
        <row r="64">
          <cell r="C64">
            <v>46031</v>
          </cell>
        </row>
        <row r="65">
          <cell r="C65">
            <v>7056</v>
          </cell>
        </row>
        <row r="66">
          <cell r="C66">
            <v>25759</v>
          </cell>
        </row>
        <row r="67">
          <cell r="C67">
            <v>13216</v>
          </cell>
        </row>
        <row r="68">
          <cell r="C68">
            <v>210821</v>
          </cell>
        </row>
        <row r="69">
          <cell r="C69">
            <v>6792</v>
          </cell>
        </row>
        <row r="70">
          <cell r="C70">
            <v>18895</v>
          </cell>
        </row>
        <row r="71">
          <cell r="C71">
            <v>185134</v>
          </cell>
        </row>
        <row r="72">
          <cell r="C72">
            <v>9247</v>
          </cell>
        </row>
        <row r="73">
          <cell r="C73">
            <v>5048</v>
          </cell>
        </row>
        <row r="74">
          <cell r="C74">
            <v>4199</v>
          </cell>
        </row>
        <row r="75">
          <cell r="C75">
            <v>66158</v>
          </cell>
        </row>
        <row r="78">
          <cell r="C78">
            <v>200</v>
          </cell>
        </row>
        <row r="79">
          <cell r="C79">
            <v>19352</v>
          </cell>
        </row>
        <row r="80">
          <cell r="C80">
            <v>4911</v>
          </cell>
        </row>
        <row r="81">
          <cell r="C81">
            <v>14441</v>
          </cell>
        </row>
        <row r="82">
          <cell r="C82">
            <v>11204</v>
          </cell>
        </row>
        <row r="83">
          <cell r="C83">
            <v>7336</v>
          </cell>
        </row>
        <row r="84">
          <cell r="C84">
            <v>3108</v>
          </cell>
        </row>
        <row r="85">
          <cell r="C85">
            <v>760</v>
          </cell>
        </row>
        <row r="86">
          <cell r="C86">
            <v>12746</v>
          </cell>
        </row>
        <row r="87">
          <cell r="C87">
            <v>3701</v>
          </cell>
        </row>
        <row r="88">
          <cell r="C88">
            <v>9045</v>
          </cell>
        </row>
        <row r="89">
          <cell r="C89">
            <v>14895</v>
          </cell>
        </row>
        <row r="90">
          <cell r="C90">
            <v>7986</v>
          </cell>
        </row>
        <row r="91">
          <cell r="C91">
            <v>3829</v>
          </cell>
        </row>
        <row r="92">
          <cell r="C92">
            <v>1695</v>
          </cell>
        </row>
        <row r="93">
          <cell r="C93">
            <v>1385</v>
          </cell>
        </row>
        <row r="94">
          <cell r="C94">
            <v>15315</v>
          </cell>
        </row>
        <row r="95">
          <cell r="C95">
            <v>12032</v>
          </cell>
        </row>
        <row r="96">
          <cell r="C96">
            <v>3283</v>
          </cell>
        </row>
        <row r="98">
          <cell r="C98">
            <v>10250</v>
          </cell>
        </row>
        <row r="99">
          <cell r="C99">
            <v>32570</v>
          </cell>
        </row>
        <row r="100">
          <cell r="C100">
            <v>6493</v>
          </cell>
        </row>
        <row r="104">
          <cell r="C104">
            <v>16918</v>
          </cell>
        </row>
        <row r="105">
          <cell r="C105">
            <v>4814</v>
          </cell>
        </row>
        <row r="106">
          <cell r="C106">
            <v>5915</v>
          </cell>
        </row>
        <row r="107">
          <cell r="C107">
            <v>3291</v>
          </cell>
        </row>
        <row r="108">
          <cell r="C108">
            <v>2624</v>
          </cell>
        </row>
        <row r="109">
          <cell r="C109">
            <v>8351</v>
          </cell>
        </row>
        <row r="110">
          <cell r="C110">
            <v>2958</v>
          </cell>
        </row>
        <row r="111">
          <cell r="C111">
            <v>1193</v>
          </cell>
        </row>
        <row r="112">
          <cell r="C112">
            <v>4200</v>
          </cell>
        </row>
        <row r="113">
          <cell r="C113">
            <v>7272</v>
          </cell>
        </row>
        <row r="114">
          <cell r="C114">
            <v>13815</v>
          </cell>
        </row>
        <row r="115">
          <cell r="C115">
            <v>300</v>
          </cell>
        </row>
        <row r="116">
          <cell r="C116">
            <v>12188.5</v>
          </cell>
        </row>
        <row r="117">
          <cell r="C117">
            <v>8168</v>
          </cell>
        </row>
        <row r="118">
          <cell r="C118">
            <v>4020.5</v>
          </cell>
        </row>
        <row r="119">
          <cell r="C119">
            <v>9876</v>
          </cell>
        </row>
        <row r="120">
          <cell r="C120">
            <v>29090</v>
          </cell>
        </row>
        <row r="121">
          <cell r="C121">
            <v>20470</v>
          </cell>
        </row>
        <row r="122">
          <cell r="C122">
            <v>8620</v>
          </cell>
        </row>
        <row r="123">
          <cell r="C123">
            <v>2581</v>
          </cell>
        </row>
        <row r="124">
          <cell r="C124">
            <v>4505.3999999999996</v>
          </cell>
        </row>
        <row r="125">
          <cell r="C125">
            <v>4034.4</v>
          </cell>
        </row>
        <row r="126">
          <cell r="C126">
            <v>286</v>
          </cell>
        </row>
        <row r="127">
          <cell r="C127">
            <v>185</v>
          </cell>
        </row>
        <row r="128">
          <cell r="C128">
            <v>7685</v>
          </cell>
        </row>
        <row r="129">
          <cell r="C129">
            <v>6365</v>
          </cell>
        </row>
        <row r="130">
          <cell r="C130">
            <v>6243</v>
          </cell>
        </row>
        <row r="131">
          <cell r="C131">
            <v>122</v>
          </cell>
        </row>
        <row r="132">
          <cell r="C132">
            <v>685</v>
          </cell>
        </row>
        <row r="133">
          <cell r="C133">
            <v>436</v>
          </cell>
        </row>
        <row r="134">
          <cell r="C134">
            <v>526</v>
          </cell>
        </row>
        <row r="135">
          <cell r="C135">
            <v>345</v>
          </cell>
        </row>
        <row r="136">
          <cell r="C136">
            <v>90</v>
          </cell>
        </row>
        <row r="137">
          <cell r="C137">
            <v>898</v>
          </cell>
        </row>
        <row r="138">
          <cell r="C138">
            <v>1745</v>
          </cell>
        </row>
        <row r="139">
          <cell r="C139">
            <v>1295</v>
          </cell>
        </row>
        <row r="140">
          <cell r="C140">
            <v>450</v>
          </cell>
        </row>
        <row r="141">
          <cell r="C141">
            <v>322</v>
          </cell>
        </row>
        <row r="142">
          <cell r="C142">
            <v>1291</v>
          </cell>
        </row>
        <row r="143">
          <cell r="C143">
            <v>118</v>
          </cell>
        </row>
        <row r="144">
          <cell r="C144">
            <v>86</v>
          </cell>
        </row>
        <row r="145">
          <cell r="C145">
            <v>32</v>
          </cell>
        </row>
        <row r="146">
          <cell r="C146">
            <v>43</v>
          </cell>
        </row>
        <row r="147">
          <cell r="C147">
            <v>383</v>
          </cell>
        </row>
        <row r="148">
          <cell r="C148">
            <v>2003</v>
          </cell>
        </row>
        <row r="149">
          <cell r="C149">
            <v>1789</v>
          </cell>
        </row>
        <row r="150">
          <cell r="C150">
            <v>1589</v>
          </cell>
        </row>
        <row r="151">
          <cell r="C151">
            <v>200</v>
          </cell>
        </row>
        <row r="152">
          <cell r="C152">
            <v>119</v>
          </cell>
        </row>
        <row r="153">
          <cell r="C153">
            <v>65</v>
          </cell>
        </row>
        <row r="154">
          <cell r="C154">
            <v>34</v>
          </cell>
        </row>
        <row r="155">
          <cell r="C155">
            <v>20</v>
          </cell>
        </row>
        <row r="156">
          <cell r="C156">
            <v>208</v>
          </cell>
        </row>
        <row r="157">
          <cell r="C157">
            <v>16</v>
          </cell>
        </row>
        <row r="158">
          <cell r="C158">
            <v>20</v>
          </cell>
        </row>
        <row r="159">
          <cell r="C159">
            <v>17</v>
          </cell>
        </row>
        <row r="160">
          <cell r="C160">
            <v>18</v>
          </cell>
        </row>
        <row r="161">
          <cell r="C161">
            <v>17</v>
          </cell>
        </row>
        <row r="162">
          <cell r="C162">
            <v>17</v>
          </cell>
        </row>
        <row r="163">
          <cell r="C163">
            <v>16</v>
          </cell>
        </row>
        <row r="164">
          <cell r="C164">
            <v>15</v>
          </cell>
        </row>
        <row r="165">
          <cell r="C165">
            <v>21</v>
          </cell>
        </row>
        <row r="166">
          <cell r="C166">
            <v>15</v>
          </cell>
        </row>
        <row r="167">
          <cell r="C167">
            <v>15</v>
          </cell>
        </row>
        <row r="168">
          <cell r="C168">
            <v>21</v>
          </cell>
        </row>
        <row r="169">
          <cell r="C169">
            <v>120</v>
          </cell>
        </row>
        <row r="170">
          <cell r="C170">
            <v>100</v>
          </cell>
        </row>
        <row r="171">
          <cell r="C171">
            <v>10</v>
          </cell>
        </row>
        <row r="172">
          <cell r="C172">
            <v>10</v>
          </cell>
        </row>
        <row r="173">
          <cell r="C173">
            <v>1500</v>
          </cell>
        </row>
        <row r="174">
          <cell r="C174">
            <v>120</v>
          </cell>
        </row>
        <row r="175">
          <cell r="C175">
            <v>120</v>
          </cell>
        </row>
        <row r="177">
          <cell r="C177">
            <v>3255.6</v>
          </cell>
        </row>
        <row r="178">
          <cell r="C178">
            <v>490</v>
          </cell>
        </row>
        <row r="179">
          <cell r="C179">
            <v>760</v>
          </cell>
        </row>
        <row r="180">
          <cell r="C180">
            <v>280</v>
          </cell>
        </row>
        <row r="181">
          <cell r="C181">
            <v>220</v>
          </cell>
        </row>
        <row r="182">
          <cell r="C182">
            <v>280</v>
          </cell>
        </row>
        <row r="183">
          <cell r="C183">
            <v>400</v>
          </cell>
        </row>
        <row r="184">
          <cell r="C184">
            <v>500</v>
          </cell>
        </row>
        <row r="185">
          <cell r="C185">
            <v>325.60000000000002</v>
          </cell>
        </row>
        <row r="186">
          <cell r="C186">
            <v>5000</v>
          </cell>
        </row>
        <row r="187">
          <cell r="C187">
            <v>5000</v>
          </cell>
        </row>
        <row r="188">
          <cell r="C188">
            <v>6000</v>
          </cell>
        </row>
        <row r="189">
          <cell r="C189">
            <v>5000</v>
          </cell>
        </row>
        <row r="190">
          <cell r="C190">
            <v>1000</v>
          </cell>
        </row>
        <row r="191">
          <cell r="C191">
            <v>10000</v>
          </cell>
        </row>
        <row r="192">
          <cell r="C192">
            <v>47919</v>
          </cell>
        </row>
        <row r="193">
          <cell r="C193">
            <v>2000</v>
          </cell>
        </row>
        <row r="194">
          <cell r="C194">
            <v>3642</v>
          </cell>
        </row>
        <row r="195">
          <cell r="C195">
            <v>1721</v>
          </cell>
        </row>
        <row r="196">
          <cell r="C196">
            <v>2800</v>
          </cell>
        </row>
        <row r="197">
          <cell r="C197">
            <v>1000</v>
          </cell>
        </row>
        <row r="198">
          <cell r="C198">
            <v>36756</v>
          </cell>
        </row>
        <row r="199">
          <cell r="C199">
            <v>5000</v>
          </cell>
        </row>
        <row r="200">
          <cell r="C200">
            <v>5000</v>
          </cell>
        </row>
        <row r="201">
          <cell r="C201">
            <v>5000</v>
          </cell>
        </row>
        <row r="202">
          <cell r="C202">
            <v>21756</v>
          </cell>
        </row>
        <row r="216">
          <cell r="C216">
            <v>142782</v>
          </cell>
        </row>
        <row r="217">
          <cell r="C217">
            <v>18680</v>
          </cell>
        </row>
        <row r="218">
          <cell r="C218">
            <v>124102</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F39"/>
  <sheetViews>
    <sheetView showZeros="0" topLeftCell="A25" workbookViewId="0">
      <selection activeCell="D14" sqref="D14"/>
    </sheetView>
  </sheetViews>
  <sheetFormatPr defaultColWidth="9.08984375" defaultRowHeight="15.5" outlineLevelRow="1"/>
  <cols>
    <col min="1" max="1" width="4.6328125" style="4" customWidth="1"/>
    <col min="2" max="2" width="4.90625" style="4" customWidth="1"/>
    <col min="3" max="3" width="40.6328125" style="4" customWidth="1"/>
    <col min="4" max="4" width="23.36328125" style="4" customWidth="1"/>
    <col min="5" max="5" width="0" style="4" hidden="1" customWidth="1"/>
    <col min="6" max="6" width="9.08984375" style="110"/>
    <col min="7" max="16384" width="9.08984375" style="4"/>
  </cols>
  <sheetData>
    <row r="1" spans="2:6" ht="21" customHeight="1">
      <c r="B1" s="380" t="s">
        <v>40</v>
      </c>
      <c r="C1" s="380"/>
      <c r="D1" s="2" t="s">
        <v>0</v>
      </c>
    </row>
    <row r="2" spans="2:6">
      <c r="B2" s="1"/>
    </row>
    <row r="3" spans="2:6">
      <c r="B3" s="381" t="s">
        <v>834</v>
      </c>
      <c r="C3" s="381"/>
      <c r="D3" s="381"/>
    </row>
    <row r="4" spans="2:6" ht="46.15" customHeight="1">
      <c r="B4" s="382" t="s">
        <v>972</v>
      </c>
      <c r="C4" s="382"/>
      <c r="D4" s="382"/>
    </row>
    <row r="5" spans="2:6">
      <c r="D5" s="3" t="s">
        <v>1</v>
      </c>
    </row>
    <row r="6" spans="2:6">
      <c r="B6" s="12" t="s">
        <v>2</v>
      </c>
      <c r="C6" s="12" t="s">
        <v>3</v>
      </c>
      <c r="D6" s="12" t="s">
        <v>4</v>
      </c>
      <c r="F6" s="182"/>
    </row>
    <row r="7" spans="2:6">
      <c r="B7" s="11" t="s">
        <v>5</v>
      </c>
      <c r="C7" s="11" t="s">
        <v>6</v>
      </c>
      <c r="D7" s="19">
        <f>D8+D11+D15+D16+D17</f>
        <v>7758365</v>
      </c>
      <c r="E7" s="20"/>
    </row>
    <row r="8" spans="2:6">
      <c r="B8" s="5" t="s">
        <v>7</v>
      </c>
      <c r="C8" s="6" t="s">
        <v>8</v>
      </c>
      <c r="D8" s="16">
        <f>D9+D10</f>
        <v>3046300</v>
      </c>
    </row>
    <row r="9" spans="2:6">
      <c r="B9" s="7">
        <v>1</v>
      </c>
      <c r="C9" s="8" t="s">
        <v>9</v>
      </c>
      <c r="D9" s="14">
        <v>1994100</v>
      </c>
    </row>
    <row r="10" spans="2:6">
      <c r="B10" s="7">
        <v>2</v>
      </c>
      <c r="C10" s="8" t="s">
        <v>10</v>
      </c>
      <c r="D10" s="14">
        <v>1052200</v>
      </c>
    </row>
    <row r="11" spans="2:6">
      <c r="B11" s="5" t="s">
        <v>11</v>
      </c>
      <c r="C11" s="6" t="s">
        <v>12</v>
      </c>
      <c r="D11" s="13">
        <f>D12+D13+D14</f>
        <v>4712065</v>
      </c>
    </row>
    <row r="12" spans="2:6">
      <c r="B12" s="7">
        <v>1</v>
      </c>
      <c r="C12" s="8" t="s">
        <v>13</v>
      </c>
      <c r="D12" s="14">
        <v>3120986</v>
      </c>
    </row>
    <row r="13" spans="2:6">
      <c r="B13" s="7">
        <v>2</v>
      </c>
      <c r="C13" s="8" t="s">
        <v>534</v>
      </c>
      <c r="D13" s="14">
        <v>149939</v>
      </c>
    </row>
    <row r="14" spans="2:6">
      <c r="B14" s="7">
        <v>3</v>
      </c>
      <c r="C14" s="8" t="s">
        <v>14</v>
      </c>
      <c r="D14" s="14">
        <v>1441140</v>
      </c>
    </row>
    <row r="15" spans="2:6">
      <c r="B15" s="5" t="s">
        <v>15</v>
      </c>
      <c r="C15" s="6" t="s">
        <v>16</v>
      </c>
      <c r="D15" s="15">
        <v>0</v>
      </c>
    </row>
    <row r="16" spans="2:6">
      <c r="B16" s="5" t="s">
        <v>17</v>
      </c>
      <c r="C16" s="6" t="s">
        <v>18</v>
      </c>
      <c r="D16" s="15">
        <v>0</v>
      </c>
    </row>
    <row r="17" spans="2:6" ht="26">
      <c r="B17" s="5" t="s">
        <v>19</v>
      </c>
      <c r="C17" s="6" t="s">
        <v>20</v>
      </c>
      <c r="D17" s="15">
        <v>0</v>
      </c>
    </row>
    <row r="18" spans="2:6">
      <c r="B18" s="5" t="s">
        <v>21</v>
      </c>
      <c r="C18" s="5" t="s">
        <v>22</v>
      </c>
      <c r="D18" s="16">
        <f>D19+D30</f>
        <v>7842265</v>
      </c>
      <c r="E18" s="20"/>
      <c r="F18" s="183">
        <f>D18-D7</f>
        <v>83900</v>
      </c>
    </row>
    <row r="19" spans="2:6" ht="26">
      <c r="B19" s="5" t="s">
        <v>7</v>
      </c>
      <c r="C19" s="137" t="s">
        <v>537</v>
      </c>
      <c r="D19" s="16">
        <f>D20+D29</f>
        <v>6401125</v>
      </c>
      <c r="E19" s="20"/>
    </row>
    <row r="20" spans="2:6" s="18" customFormat="1">
      <c r="B20" s="5" t="s">
        <v>535</v>
      </c>
      <c r="C20" s="6" t="s">
        <v>23</v>
      </c>
      <c r="D20" s="16">
        <f>D21+D22+D23+D24+D25+D26+D27+D28</f>
        <v>6317225</v>
      </c>
      <c r="F20" s="111"/>
    </row>
    <row r="21" spans="2:6">
      <c r="B21" s="7">
        <v>1</v>
      </c>
      <c r="C21" s="8" t="s">
        <v>24</v>
      </c>
      <c r="D21" s="15">
        <v>902220</v>
      </c>
    </row>
    <row r="22" spans="2:6">
      <c r="B22" s="7">
        <v>2</v>
      </c>
      <c r="C22" s="8" t="s">
        <v>25</v>
      </c>
      <c r="D22" s="15">
        <v>4457168</v>
      </c>
    </row>
    <row r="23" spans="2:6" ht="25">
      <c r="B23" s="7">
        <v>3</v>
      </c>
      <c r="C23" s="8" t="s">
        <v>26</v>
      </c>
      <c r="D23" s="15">
        <v>2000</v>
      </c>
    </row>
    <row r="24" spans="2:6">
      <c r="B24" s="7">
        <v>4</v>
      </c>
      <c r="C24" s="8" t="s">
        <v>27</v>
      </c>
      <c r="D24" s="15">
        <v>1000</v>
      </c>
    </row>
    <row r="25" spans="2:6">
      <c r="B25" s="7">
        <v>5</v>
      </c>
      <c r="C25" s="8" t="s">
        <v>28</v>
      </c>
      <c r="D25" s="15">
        <v>126345</v>
      </c>
    </row>
    <row r="26" spans="2:6">
      <c r="B26" s="7">
        <v>6</v>
      </c>
      <c r="C26" s="8" t="s">
        <v>29</v>
      </c>
      <c r="D26" s="15"/>
    </row>
    <row r="27" spans="2:6" ht="87.5">
      <c r="B27" s="7">
        <v>7</v>
      </c>
      <c r="C27" s="8" t="s">
        <v>857</v>
      </c>
      <c r="D27" s="15">
        <v>789492</v>
      </c>
    </row>
    <row r="28" spans="2:6" ht="25">
      <c r="B28" s="7">
        <v>8</v>
      </c>
      <c r="C28" s="8" t="s">
        <v>858</v>
      </c>
      <c r="D28" s="15">
        <v>39000</v>
      </c>
    </row>
    <row r="29" spans="2:6" s="18" customFormat="1">
      <c r="B29" s="5" t="s">
        <v>463</v>
      </c>
      <c r="C29" s="6" t="s">
        <v>536</v>
      </c>
      <c r="D29" s="16">
        <v>83900</v>
      </c>
      <c r="F29" s="111"/>
    </row>
    <row r="30" spans="2:6" s="18" customFormat="1">
      <c r="B30" s="5" t="s">
        <v>11</v>
      </c>
      <c r="C30" s="6" t="s">
        <v>30</v>
      </c>
      <c r="D30" s="16">
        <f>D31+D32</f>
        <v>1441140</v>
      </c>
      <c r="F30" s="111"/>
    </row>
    <row r="31" spans="2:6">
      <c r="B31" s="7">
        <v>1</v>
      </c>
      <c r="C31" s="8" t="s">
        <v>31</v>
      </c>
      <c r="D31" s="15"/>
    </row>
    <row r="32" spans="2:6">
      <c r="B32" s="7">
        <v>2</v>
      </c>
      <c r="C32" s="8" t="s">
        <v>32</v>
      </c>
      <c r="D32" s="15">
        <v>1441140</v>
      </c>
    </row>
    <row r="33" spans="2:6" s="100" customFormat="1" hidden="1" outlineLevel="1">
      <c r="B33" s="97"/>
      <c r="C33" s="97"/>
      <c r="D33" s="98"/>
      <c r="E33" s="99" t="s">
        <v>471</v>
      </c>
      <c r="F33" s="112"/>
    </row>
    <row r="34" spans="2:6" collapsed="1">
      <c r="B34" s="5" t="s">
        <v>33</v>
      </c>
      <c r="C34" s="5" t="s">
        <v>538</v>
      </c>
      <c r="D34" s="16">
        <v>16100</v>
      </c>
    </row>
    <row r="35" spans="2:6" hidden="1" outlineLevel="1">
      <c r="B35" s="7">
        <v>1</v>
      </c>
      <c r="C35" s="8" t="s">
        <v>35</v>
      </c>
      <c r="D35" s="15"/>
    </row>
    <row r="36" spans="2:6" ht="25" hidden="1" outlineLevel="1">
      <c r="B36" s="7" t="s">
        <v>36</v>
      </c>
      <c r="C36" s="8" t="s">
        <v>37</v>
      </c>
      <c r="D36" s="15">
        <v>0</v>
      </c>
    </row>
    <row r="37" spans="2:6" collapsed="1">
      <c r="B37" s="5" t="s">
        <v>34</v>
      </c>
      <c r="C37" s="5" t="s">
        <v>38</v>
      </c>
      <c r="D37" s="16">
        <f>D38+D39</f>
        <v>91000</v>
      </c>
    </row>
    <row r="38" spans="2:6">
      <c r="B38" s="7">
        <v>1</v>
      </c>
      <c r="C38" s="8" t="s">
        <v>39</v>
      </c>
      <c r="D38" s="15">
        <v>83900</v>
      </c>
    </row>
    <row r="39" spans="2:6">
      <c r="B39" s="9">
        <v>2</v>
      </c>
      <c r="C39" s="10" t="s">
        <v>449</v>
      </c>
      <c r="D39" s="17">
        <v>7100</v>
      </c>
    </row>
  </sheetData>
  <mergeCells count="3">
    <mergeCell ref="B1:C1"/>
    <mergeCell ref="B3:D3"/>
    <mergeCell ref="B4:D4"/>
  </mergeCells>
  <printOptions horizontalCentered="1"/>
  <pageMargins left="0.70866141732283472" right="0.70866141732283472" top="0.5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4EF03-1317-4686-93B4-C9DFC2E5FFEC}">
  <sheetPr>
    <tabColor rgb="FFFFFF00"/>
  </sheetPr>
  <dimension ref="A1:BA234"/>
  <sheetViews>
    <sheetView zoomScale="90" zoomScaleNormal="90" workbookViewId="0">
      <pane ySplit="8" topLeftCell="A9" activePane="bottomLeft" state="frozen"/>
      <selection pane="bottomLeft" activeCell="I26" sqref="I26"/>
    </sheetView>
  </sheetViews>
  <sheetFormatPr defaultColWidth="9.08984375" defaultRowHeight="13" outlineLevelRow="1" outlineLevelCol="1"/>
  <cols>
    <col min="1" max="1" width="4.6328125" style="242" customWidth="1"/>
    <col min="2" max="2" width="29.36328125" style="243" customWidth="1"/>
    <col min="3" max="3" width="6.6328125" style="264" hidden="1" customWidth="1" outlineLevel="1"/>
    <col min="4" max="4" width="10.453125" style="241" hidden="1" customWidth="1" outlineLevel="1"/>
    <col min="5" max="5" width="9.08984375" style="241" customWidth="1" collapsed="1"/>
    <col min="6" max="6" width="8.6328125" style="241" customWidth="1"/>
    <col min="7" max="7" width="7.453125" style="241" customWidth="1"/>
    <col min="8" max="8" width="7.08984375" style="241" customWidth="1"/>
    <col min="9" max="9" width="7.453125" style="241" customWidth="1"/>
    <col min="10" max="10" width="6.90625" style="241" customWidth="1"/>
    <col min="11" max="12" width="6.6328125" style="241" customWidth="1"/>
    <col min="13" max="13" width="6.453125" style="241" customWidth="1"/>
    <col min="14" max="14" width="7.453125" style="241" customWidth="1"/>
    <col min="15" max="15" width="7" style="241" customWidth="1"/>
    <col min="16" max="17" width="7.08984375" style="241" customWidth="1"/>
    <col min="18" max="18" width="8.453125" style="241" customWidth="1"/>
    <col min="19" max="19" width="6.6328125" style="241" customWidth="1"/>
    <col min="20" max="20" width="8.90625" style="241" customWidth="1"/>
    <col min="21" max="21" width="7.453125" style="241" customWidth="1"/>
    <col min="22" max="22" width="7.6328125" style="241" customWidth="1" collapsed="1"/>
    <col min="23" max="16384" width="9.08984375" style="241"/>
  </cols>
  <sheetData>
    <row r="1" spans="1:53" s="262" customFormat="1" ht="14.5">
      <c r="A1" s="419" t="s">
        <v>40</v>
      </c>
      <c r="B1" s="419" t="s">
        <v>85</v>
      </c>
      <c r="F1" s="241"/>
      <c r="V1" s="263" t="s">
        <v>128</v>
      </c>
    </row>
    <row r="2" spans="1:53" s="262" customFormat="1" ht="26.25" customHeight="1">
      <c r="A2" s="430" t="s">
        <v>901</v>
      </c>
      <c r="B2" s="430"/>
      <c r="C2" s="430"/>
      <c r="D2" s="430"/>
      <c r="E2" s="430"/>
      <c r="F2" s="430"/>
      <c r="G2" s="430"/>
      <c r="H2" s="430"/>
      <c r="I2" s="430"/>
      <c r="J2" s="430"/>
      <c r="K2" s="430"/>
      <c r="L2" s="430"/>
      <c r="M2" s="430"/>
      <c r="N2" s="430"/>
      <c r="O2" s="430"/>
      <c r="P2" s="430"/>
      <c r="Q2" s="430"/>
      <c r="R2" s="430"/>
      <c r="S2" s="430"/>
      <c r="T2" s="430"/>
      <c r="U2" s="430"/>
      <c r="V2" s="430"/>
    </row>
    <row r="3" spans="1:53" s="262" customFormat="1" ht="26.25" customHeight="1">
      <c r="A3" s="429" t="s">
        <v>972</v>
      </c>
      <c r="B3" s="429"/>
      <c r="C3" s="429"/>
      <c r="D3" s="429"/>
      <c r="E3" s="429"/>
      <c r="F3" s="429"/>
      <c r="G3" s="429"/>
      <c r="H3" s="429"/>
      <c r="I3" s="429"/>
      <c r="J3" s="429"/>
      <c r="K3" s="429"/>
      <c r="L3" s="429"/>
      <c r="M3" s="429"/>
      <c r="N3" s="429"/>
      <c r="O3" s="429"/>
      <c r="P3" s="429"/>
      <c r="Q3" s="429"/>
      <c r="R3" s="429"/>
      <c r="S3" s="429"/>
      <c r="T3" s="429"/>
      <c r="U3" s="429"/>
      <c r="V3" s="429"/>
    </row>
    <row r="4" spans="1:53">
      <c r="V4" s="244" t="s">
        <v>353</v>
      </c>
    </row>
    <row r="5" spans="1:53" ht="16.5" customHeight="1">
      <c r="A5" s="431" t="s">
        <v>2</v>
      </c>
      <c r="B5" s="415" t="s">
        <v>354</v>
      </c>
      <c r="C5" s="432" t="s">
        <v>773</v>
      </c>
      <c r="D5" s="423" t="s">
        <v>86</v>
      </c>
      <c r="E5" s="423" t="s">
        <v>138</v>
      </c>
      <c r="F5" s="415" t="s">
        <v>774</v>
      </c>
      <c r="G5" s="423" t="s">
        <v>146</v>
      </c>
      <c r="H5" s="423"/>
      <c r="I5" s="423"/>
      <c r="J5" s="423"/>
      <c r="K5" s="423"/>
      <c r="L5" s="423"/>
      <c r="M5" s="423"/>
      <c r="N5" s="423"/>
      <c r="O5" s="423"/>
      <c r="P5" s="423"/>
      <c r="Q5" s="423"/>
      <c r="R5" s="423"/>
      <c r="S5" s="423"/>
      <c r="T5" s="423"/>
      <c r="U5" s="415" t="s">
        <v>775</v>
      </c>
      <c r="V5" s="415" t="s">
        <v>776</v>
      </c>
    </row>
    <row r="6" spans="1:53" ht="12.75" customHeight="1">
      <c r="A6" s="431"/>
      <c r="B6" s="415"/>
      <c r="C6" s="432"/>
      <c r="D6" s="423"/>
      <c r="E6" s="423"/>
      <c r="F6" s="415"/>
      <c r="G6" s="415" t="s">
        <v>355</v>
      </c>
      <c r="H6" s="415" t="s">
        <v>356</v>
      </c>
      <c r="I6" s="415" t="s">
        <v>777</v>
      </c>
      <c r="J6" s="415" t="s">
        <v>778</v>
      </c>
      <c r="K6" s="415" t="s">
        <v>358</v>
      </c>
      <c r="L6" s="415" t="s">
        <v>779</v>
      </c>
      <c r="M6" s="415" t="s">
        <v>116</v>
      </c>
      <c r="N6" s="415" t="s">
        <v>780</v>
      </c>
      <c r="O6" s="412" t="s">
        <v>146</v>
      </c>
      <c r="P6" s="412"/>
      <c r="Q6" s="412"/>
      <c r="R6" s="415" t="s">
        <v>781</v>
      </c>
      <c r="S6" s="415" t="s">
        <v>122</v>
      </c>
      <c r="T6" s="415" t="s">
        <v>220</v>
      </c>
      <c r="U6" s="415"/>
      <c r="V6" s="415"/>
      <c r="AZ6" s="428"/>
      <c r="BA6" s="428"/>
    </row>
    <row r="7" spans="1:53">
      <c r="A7" s="431"/>
      <c r="B7" s="415"/>
      <c r="C7" s="432"/>
      <c r="D7" s="423"/>
      <c r="E7" s="423"/>
      <c r="F7" s="415"/>
      <c r="G7" s="415"/>
      <c r="H7" s="415"/>
      <c r="I7" s="415"/>
      <c r="J7" s="415"/>
      <c r="K7" s="415"/>
      <c r="L7" s="415"/>
      <c r="M7" s="415"/>
      <c r="N7" s="415"/>
      <c r="O7" s="412" t="s">
        <v>321</v>
      </c>
      <c r="P7" s="412" t="s">
        <v>359</v>
      </c>
      <c r="Q7" s="412" t="s">
        <v>782</v>
      </c>
      <c r="R7" s="415" t="s">
        <v>360</v>
      </c>
      <c r="S7" s="415"/>
      <c r="T7" s="415"/>
      <c r="U7" s="415"/>
      <c r="V7" s="415"/>
      <c r="AZ7" s="428"/>
      <c r="BA7" s="428"/>
    </row>
    <row r="8" spans="1:53" ht="57.65" customHeight="1">
      <c r="A8" s="431"/>
      <c r="B8" s="415"/>
      <c r="C8" s="432"/>
      <c r="D8" s="423"/>
      <c r="E8" s="423"/>
      <c r="F8" s="415"/>
      <c r="G8" s="415"/>
      <c r="H8" s="415"/>
      <c r="I8" s="415"/>
      <c r="J8" s="415"/>
      <c r="K8" s="415"/>
      <c r="L8" s="415"/>
      <c r="M8" s="415"/>
      <c r="N8" s="415"/>
      <c r="O8" s="412"/>
      <c r="P8" s="412"/>
      <c r="Q8" s="412"/>
      <c r="R8" s="415" t="s">
        <v>361</v>
      </c>
      <c r="S8" s="415"/>
      <c r="T8" s="415"/>
      <c r="U8" s="415"/>
      <c r="V8" s="415"/>
      <c r="AZ8" s="428"/>
      <c r="BA8" s="428"/>
    </row>
    <row r="9" spans="1:53" ht="17.25" customHeight="1">
      <c r="A9" s="276" t="s">
        <v>5</v>
      </c>
      <c r="B9" s="275" t="s">
        <v>21</v>
      </c>
      <c r="C9" s="277"/>
      <c r="D9" s="274"/>
      <c r="E9" s="274">
        <v>1</v>
      </c>
      <c r="F9" s="246">
        <v>2</v>
      </c>
      <c r="G9" s="246">
        <v>3</v>
      </c>
      <c r="H9" s="246">
        <v>4</v>
      </c>
      <c r="I9" s="246">
        <v>5</v>
      </c>
      <c r="J9" s="246">
        <v>6</v>
      </c>
      <c r="K9" s="246">
        <v>7</v>
      </c>
      <c r="L9" s="246">
        <v>8</v>
      </c>
      <c r="M9" s="246">
        <v>9</v>
      </c>
      <c r="N9" s="246">
        <v>10</v>
      </c>
      <c r="O9" s="246">
        <v>11</v>
      </c>
      <c r="P9" s="246">
        <v>12</v>
      </c>
      <c r="Q9" s="246">
        <v>13</v>
      </c>
      <c r="R9" s="246">
        <v>14</v>
      </c>
      <c r="S9" s="246">
        <v>15</v>
      </c>
      <c r="T9" s="246">
        <v>16</v>
      </c>
      <c r="U9" s="246">
        <v>17</v>
      </c>
      <c r="V9" s="246">
        <v>18</v>
      </c>
      <c r="AZ9" s="265"/>
      <c r="BA9" s="265"/>
    </row>
    <row r="10" spans="1:53" ht="17.25" customHeight="1">
      <c r="A10" s="247"/>
      <c r="B10" s="248" t="s">
        <v>617</v>
      </c>
      <c r="C10" s="266"/>
      <c r="D10" s="249">
        <f t="shared" ref="D10:V10" si="0">D11+D183</f>
        <v>1779288.5</v>
      </c>
      <c r="E10" s="249">
        <f t="shared" si="0"/>
        <v>1779288.5</v>
      </c>
      <c r="F10" s="249">
        <f t="shared" si="0"/>
        <v>1636506.5</v>
      </c>
      <c r="G10" s="249">
        <f t="shared" si="0"/>
        <v>385819</v>
      </c>
      <c r="H10" s="249">
        <f t="shared" si="0"/>
        <v>14942</v>
      </c>
      <c r="I10" s="249">
        <f t="shared" si="0"/>
        <v>484362</v>
      </c>
      <c r="J10" s="249">
        <f t="shared" si="0"/>
        <v>42130</v>
      </c>
      <c r="K10" s="249">
        <f t="shared" si="0"/>
        <v>16918</v>
      </c>
      <c r="L10" s="249">
        <f t="shared" si="0"/>
        <v>13216</v>
      </c>
      <c r="M10" s="249">
        <f t="shared" si="0"/>
        <v>5658</v>
      </c>
      <c r="N10" s="249">
        <f t="shared" si="0"/>
        <v>197165.5</v>
      </c>
      <c r="O10" s="249">
        <f t="shared" si="0"/>
        <v>25811</v>
      </c>
      <c r="P10" s="249">
        <f t="shared" si="0"/>
        <v>95185</v>
      </c>
      <c r="Q10" s="249">
        <f t="shared" si="0"/>
        <v>76169.5</v>
      </c>
      <c r="R10" s="249">
        <f t="shared" si="0"/>
        <v>342545</v>
      </c>
      <c r="S10" s="249">
        <f t="shared" si="0"/>
        <v>38788</v>
      </c>
      <c r="T10" s="249">
        <f t="shared" si="0"/>
        <v>94963</v>
      </c>
      <c r="U10" s="249">
        <f t="shared" si="0"/>
        <v>0</v>
      </c>
      <c r="V10" s="249">
        <f t="shared" si="0"/>
        <v>142782</v>
      </c>
      <c r="Y10" s="245"/>
      <c r="AZ10" s="267"/>
      <c r="BA10" s="267"/>
    </row>
    <row r="11" spans="1:53" ht="17.25" customHeight="1">
      <c r="A11" s="250" t="s">
        <v>5</v>
      </c>
      <c r="B11" s="251" t="s">
        <v>783</v>
      </c>
      <c r="C11" s="268"/>
      <c r="D11" s="252">
        <f t="shared" ref="D11:V11" si="1">D12+D152+D161+D163+D167+D178+D162+D166</f>
        <v>1636506.5</v>
      </c>
      <c r="E11" s="252">
        <f t="shared" si="1"/>
        <v>1636506.5</v>
      </c>
      <c r="F11" s="252">
        <f t="shared" si="1"/>
        <v>1636506.5</v>
      </c>
      <c r="G11" s="252">
        <f t="shared" si="1"/>
        <v>385819</v>
      </c>
      <c r="H11" s="252">
        <f t="shared" si="1"/>
        <v>14942</v>
      </c>
      <c r="I11" s="252">
        <f t="shared" si="1"/>
        <v>484362</v>
      </c>
      <c r="J11" s="252">
        <f t="shared" si="1"/>
        <v>42130</v>
      </c>
      <c r="K11" s="252">
        <f t="shared" si="1"/>
        <v>16918</v>
      </c>
      <c r="L11" s="252">
        <f t="shared" si="1"/>
        <v>13216</v>
      </c>
      <c r="M11" s="252">
        <f t="shared" si="1"/>
        <v>5658</v>
      </c>
      <c r="N11" s="252">
        <f t="shared" si="1"/>
        <v>197165.5</v>
      </c>
      <c r="O11" s="252">
        <f t="shared" si="1"/>
        <v>25811</v>
      </c>
      <c r="P11" s="252">
        <f t="shared" si="1"/>
        <v>95185</v>
      </c>
      <c r="Q11" s="252">
        <f t="shared" si="1"/>
        <v>76169.5</v>
      </c>
      <c r="R11" s="252">
        <f t="shared" si="1"/>
        <v>342545</v>
      </c>
      <c r="S11" s="252">
        <f t="shared" si="1"/>
        <v>38788</v>
      </c>
      <c r="T11" s="252">
        <f t="shared" si="1"/>
        <v>94963</v>
      </c>
      <c r="U11" s="252">
        <f t="shared" si="1"/>
        <v>0</v>
      </c>
      <c r="V11" s="252">
        <f t="shared" si="1"/>
        <v>0</v>
      </c>
      <c r="W11" s="245">
        <f>D11-E11</f>
        <v>0</v>
      </c>
      <c r="AZ11" s="267"/>
      <c r="BA11" s="267"/>
    </row>
    <row r="12" spans="1:53" ht="17.25" customHeight="1">
      <c r="A12" s="51" t="s">
        <v>7</v>
      </c>
      <c r="B12" s="41" t="s">
        <v>364</v>
      </c>
      <c r="C12" s="173"/>
      <c r="D12" s="130">
        <f>D13+D16+D19+D22+D26+D29+D36+D42+D46+D50+D53+D57+D60+D64+D67+D72+D76+D77+D78+D79+D80+D81+D84+D88+D89+D90+D91+D94+D95+D151+D98+D99+D148+D103+D104+D107+D108+D109+D110+D111+D112+D113+D116+D117+D118+D121+D122+D123+D124+D127+D131+D144+D149+D150</f>
        <v>1563178.9</v>
      </c>
      <c r="E12" s="130">
        <f t="shared" ref="E12:V12" si="2">E13+E16+E19+E22+E26+E29+E36+E42+E46+E50+E53+E57+E60+E64+E67+E72+E76+E77+E78+E79+E80+E81+E84+E88+E89+E90+E91+E94+E95+E151+E98+E99+E148+E103+E104+E107+E108+E109+E110+E111+E112+E113+E116+E117+E118+E121+E122+E123+E124+E127+E131+E144+E149+E150</f>
        <v>1563178.9</v>
      </c>
      <c r="F12" s="130">
        <f t="shared" si="2"/>
        <v>1563178.9</v>
      </c>
      <c r="G12" s="130">
        <f t="shared" si="2"/>
        <v>383672</v>
      </c>
      <c r="H12" s="130">
        <f t="shared" si="2"/>
        <v>14891</v>
      </c>
      <c r="I12" s="130">
        <f t="shared" si="2"/>
        <v>482710</v>
      </c>
      <c r="J12" s="130">
        <f t="shared" si="2"/>
        <v>37130</v>
      </c>
      <c r="K12" s="130">
        <f t="shared" si="2"/>
        <v>16918</v>
      </c>
      <c r="L12" s="130">
        <f t="shared" si="2"/>
        <v>13216</v>
      </c>
      <c r="M12" s="130">
        <f t="shared" si="2"/>
        <v>5658</v>
      </c>
      <c r="N12" s="130">
        <f>N13+N16+N19+N22+N26+N29+N36+N42+N46+N50+N53+N57+N60+N64+N67+N72+N76+N77+N78+N79+N80+N81+N84+N88+N89+N90+N91+N94+N95+N151+N98+N99+N148+N103+N104+N107+N108+N109+N110+N111+N112+N113+N116+N117+N118+N121+N122+N123+N124+N127+N131+N144+N149+N150</f>
        <v>191165.5</v>
      </c>
      <c r="O12" s="130">
        <f t="shared" si="2"/>
        <v>25811</v>
      </c>
      <c r="P12" s="130">
        <f t="shared" si="2"/>
        <v>95185</v>
      </c>
      <c r="Q12" s="130">
        <f t="shared" si="2"/>
        <v>70169.5</v>
      </c>
      <c r="R12" s="130">
        <f t="shared" si="2"/>
        <v>324289.40000000002</v>
      </c>
      <c r="S12" s="130">
        <f t="shared" si="2"/>
        <v>27788</v>
      </c>
      <c r="T12" s="130">
        <f t="shared" si="2"/>
        <v>65741</v>
      </c>
      <c r="U12" s="130">
        <f t="shared" si="2"/>
        <v>0</v>
      </c>
      <c r="V12" s="130">
        <f t="shared" si="2"/>
        <v>0</v>
      </c>
      <c r="W12" s="245">
        <f>D12-E12</f>
        <v>0</v>
      </c>
      <c r="AZ12" s="174"/>
      <c r="BA12" s="174"/>
    </row>
    <row r="13" spans="1:53" ht="17.25" customHeight="1">
      <c r="A13" s="157" t="s">
        <v>293</v>
      </c>
      <c r="B13" s="42" t="s">
        <v>366</v>
      </c>
      <c r="C13" s="175"/>
      <c r="D13" s="131">
        <f>D14+D15</f>
        <v>165840</v>
      </c>
      <c r="E13" s="131">
        <f t="shared" ref="E13:E79" si="3">F13+U13+V13</f>
        <v>165840</v>
      </c>
      <c r="F13" s="131">
        <f t="shared" ref="F13:V13" si="4">F14+F15</f>
        <v>165840</v>
      </c>
      <c r="G13" s="131">
        <f t="shared" si="4"/>
        <v>0</v>
      </c>
      <c r="H13" s="131">
        <f t="shared" si="4"/>
        <v>0</v>
      </c>
      <c r="I13" s="131">
        <f t="shared" si="4"/>
        <v>0</v>
      </c>
      <c r="J13" s="131">
        <f t="shared" si="4"/>
        <v>0</v>
      </c>
      <c r="K13" s="131">
        <f t="shared" si="4"/>
        <v>0</v>
      </c>
      <c r="L13" s="131">
        <f t="shared" si="4"/>
        <v>0</v>
      </c>
      <c r="M13" s="131">
        <f t="shared" si="4"/>
        <v>0</v>
      </c>
      <c r="N13" s="131">
        <f t="shared" si="4"/>
        <v>95185</v>
      </c>
      <c r="O13" s="131">
        <f t="shared" si="4"/>
        <v>0</v>
      </c>
      <c r="P13" s="131">
        <f t="shared" si="4"/>
        <v>95185</v>
      </c>
      <c r="Q13" s="131">
        <f t="shared" si="4"/>
        <v>0</v>
      </c>
      <c r="R13" s="131">
        <f t="shared" si="4"/>
        <v>70655</v>
      </c>
      <c r="S13" s="131">
        <f t="shared" si="4"/>
        <v>0</v>
      </c>
      <c r="T13" s="131">
        <f t="shared" si="4"/>
        <v>0</v>
      </c>
      <c r="U13" s="131">
        <f t="shared" si="4"/>
        <v>0</v>
      </c>
      <c r="V13" s="131">
        <f t="shared" si="4"/>
        <v>0</v>
      </c>
      <c r="W13" s="245">
        <f t="shared" ref="W13:W75" si="5">D13-E13</f>
        <v>0</v>
      </c>
      <c r="AZ13" s="176"/>
      <c r="BA13" s="176"/>
    </row>
    <row r="14" spans="1:53" ht="17.25" customHeight="1" outlineLevel="1">
      <c r="A14" s="157" t="s">
        <v>46</v>
      </c>
      <c r="B14" s="42" t="s">
        <v>367</v>
      </c>
      <c r="C14" s="175" t="s">
        <v>784</v>
      </c>
      <c r="D14" s="131">
        <f>'[1]Bieu 51'!C36</f>
        <v>70655</v>
      </c>
      <c r="E14" s="131">
        <f t="shared" si="3"/>
        <v>70655</v>
      </c>
      <c r="F14" s="131">
        <f>G14+H14+AZ14+BA14+I14+J14+K14+L14+M14+N14+R14+S14+T14</f>
        <v>70655</v>
      </c>
      <c r="G14" s="131">
        <f>IF(C14="070",D14,0)</f>
        <v>0</v>
      </c>
      <c r="H14" s="131">
        <f>IF(C14="100",D14,0)</f>
        <v>0</v>
      </c>
      <c r="I14" s="131">
        <f>IF(C14="130",D14,0)</f>
        <v>0</v>
      </c>
      <c r="J14" s="131">
        <f>IF(C14="160",D14,0)</f>
        <v>0</v>
      </c>
      <c r="K14" s="131">
        <f>IF(C14="190",D14,0)</f>
        <v>0</v>
      </c>
      <c r="L14" s="131">
        <f>IF(C14="220",D14,0)</f>
        <v>0</v>
      </c>
      <c r="M14" s="131">
        <f>IF(C14="250",D14,0)</f>
        <v>0</v>
      </c>
      <c r="N14" s="131">
        <f>IF(C14="280",D14,0)</f>
        <v>0</v>
      </c>
      <c r="O14" s="131"/>
      <c r="P14" s="131"/>
      <c r="Q14" s="131"/>
      <c r="R14" s="131">
        <f>IF(C14="340",D14,0)</f>
        <v>70655</v>
      </c>
      <c r="S14" s="131">
        <f>IF(C14="370",D14,0)</f>
        <v>0</v>
      </c>
      <c r="T14" s="131">
        <f>IF(OR(C14="428",C14="933"),D14,0)</f>
        <v>0</v>
      </c>
      <c r="U14" s="131"/>
      <c r="V14" s="131"/>
      <c r="W14" s="245">
        <f t="shared" si="5"/>
        <v>0</v>
      </c>
      <c r="AZ14" s="176"/>
      <c r="BA14" s="176"/>
    </row>
    <row r="15" spans="1:53" ht="17.25" customHeight="1" outlineLevel="1">
      <c r="A15" s="157" t="s">
        <v>46</v>
      </c>
      <c r="B15" s="42" t="s">
        <v>621</v>
      </c>
      <c r="C15" s="175" t="s">
        <v>785</v>
      </c>
      <c r="D15" s="131">
        <f>'[1]Bieu 51'!C37</f>
        <v>95185</v>
      </c>
      <c r="E15" s="131">
        <f t="shared" si="3"/>
        <v>95185</v>
      </c>
      <c r="F15" s="131">
        <f>G15+H15+AZ15+BA15+I15+J15+K15+L15+M15+N15+R15+S15+T15</f>
        <v>95185</v>
      </c>
      <c r="G15" s="131">
        <f>IF(C15="070",D15,0)</f>
        <v>0</v>
      </c>
      <c r="H15" s="131">
        <f>IF(C15="100",D15,0)</f>
        <v>0</v>
      </c>
      <c r="I15" s="131">
        <f>IF(C15="130",D15,0)</f>
        <v>0</v>
      </c>
      <c r="J15" s="131">
        <f>IF(C15="160",D15,0)</f>
        <v>0</v>
      </c>
      <c r="K15" s="131">
        <f>IF(C15="190",D15,0)</f>
        <v>0</v>
      </c>
      <c r="L15" s="131">
        <f>IF(C15="220",D15,0)</f>
        <v>0</v>
      </c>
      <c r="M15" s="131">
        <f>IF(C15="250",D15,0)</f>
        <v>0</v>
      </c>
      <c r="N15" s="131">
        <f>IF(C15="280",D15,0)</f>
        <v>95185</v>
      </c>
      <c r="O15" s="131"/>
      <c r="P15" s="131">
        <f>N15</f>
        <v>95185</v>
      </c>
      <c r="Q15" s="131"/>
      <c r="R15" s="131">
        <f>IF(C15="340",D15,0)</f>
        <v>0</v>
      </c>
      <c r="S15" s="131">
        <f>IF(C15="370",D15,0)</f>
        <v>0</v>
      </c>
      <c r="T15" s="131">
        <f>IF(OR(C15="428",C15="933"),D15,0)</f>
        <v>0</v>
      </c>
      <c r="U15" s="131"/>
      <c r="V15" s="131"/>
      <c r="W15" s="245">
        <f t="shared" si="5"/>
        <v>0</v>
      </c>
      <c r="AZ15" s="176"/>
      <c r="BA15" s="176"/>
    </row>
    <row r="16" spans="1:53" ht="17.25" customHeight="1">
      <c r="A16" s="47" t="s">
        <v>294</v>
      </c>
      <c r="B16" s="253" t="s">
        <v>368</v>
      </c>
      <c r="C16" s="269"/>
      <c r="D16" s="131">
        <f>'[1]Bieu 51'!C38</f>
        <v>32226</v>
      </c>
      <c r="E16" s="131">
        <f t="shared" si="3"/>
        <v>32226</v>
      </c>
      <c r="F16" s="131">
        <f t="shared" ref="F16:V16" si="6">F17+F18</f>
        <v>32226</v>
      </c>
      <c r="G16" s="131">
        <f t="shared" si="6"/>
        <v>0</v>
      </c>
      <c r="H16" s="131">
        <f t="shared" si="6"/>
        <v>0</v>
      </c>
      <c r="I16" s="131">
        <f t="shared" si="6"/>
        <v>0</v>
      </c>
      <c r="J16" s="131">
        <f t="shared" si="6"/>
        <v>0</v>
      </c>
      <c r="K16" s="131">
        <f t="shared" si="6"/>
        <v>0</v>
      </c>
      <c r="L16" s="131">
        <f t="shared" si="6"/>
        <v>0</v>
      </c>
      <c r="M16" s="131">
        <f t="shared" si="6"/>
        <v>0</v>
      </c>
      <c r="N16" s="131">
        <f t="shared" si="6"/>
        <v>25811</v>
      </c>
      <c r="O16" s="131">
        <f t="shared" si="6"/>
        <v>25811</v>
      </c>
      <c r="P16" s="131">
        <f t="shared" si="6"/>
        <v>0</v>
      </c>
      <c r="Q16" s="131">
        <f t="shared" si="6"/>
        <v>0</v>
      </c>
      <c r="R16" s="131">
        <f t="shared" si="6"/>
        <v>6415</v>
      </c>
      <c r="S16" s="131">
        <f t="shared" si="6"/>
        <v>0</v>
      </c>
      <c r="T16" s="131">
        <f t="shared" si="6"/>
        <v>0</v>
      </c>
      <c r="U16" s="131">
        <f t="shared" si="6"/>
        <v>0</v>
      </c>
      <c r="V16" s="131">
        <f t="shared" si="6"/>
        <v>0</v>
      </c>
      <c r="W16" s="245">
        <f t="shared" si="5"/>
        <v>0</v>
      </c>
      <c r="AZ16" s="176"/>
      <c r="BA16" s="176"/>
    </row>
    <row r="17" spans="1:53" ht="17.25" customHeight="1" outlineLevel="1">
      <c r="A17" s="157" t="s">
        <v>46</v>
      </c>
      <c r="B17" s="42" t="s">
        <v>367</v>
      </c>
      <c r="C17" s="175" t="s">
        <v>784</v>
      </c>
      <c r="D17" s="131">
        <f>'[1]Bieu 51'!C39</f>
        <v>6415</v>
      </c>
      <c r="E17" s="131">
        <f t="shared" si="3"/>
        <v>6415</v>
      </c>
      <c r="F17" s="131">
        <f>G17+H17+AZ17+BA17+I17+J17+K17+L17+M17+N17+R17+S17+T17</f>
        <v>6415</v>
      </c>
      <c r="G17" s="131">
        <f>IF(C17="070",D17,0)</f>
        <v>0</v>
      </c>
      <c r="H17" s="131">
        <f>IF(C17="100",D17,0)</f>
        <v>0</v>
      </c>
      <c r="I17" s="131">
        <f>IF(C17="130",D17,0)</f>
        <v>0</v>
      </c>
      <c r="J17" s="131">
        <f>IF(C17="160",D17,0)</f>
        <v>0</v>
      </c>
      <c r="K17" s="131">
        <f>IF(C17="190",D17,0)</f>
        <v>0</v>
      </c>
      <c r="L17" s="131">
        <f>IF(C17="220",D17,0)</f>
        <v>0</v>
      </c>
      <c r="M17" s="131">
        <f>IF(C17="250",D17,0)</f>
        <v>0</v>
      </c>
      <c r="N17" s="131">
        <f>IF(C17="280",D17,0)</f>
        <v>0</v>
      </c>
      <c r="O17" s="131"/>
      <c r="P17" s="131"/>
      <c r="Q17" s="131"/>
      <c r="R17" s="131">
        <f>IF(C17="340",D17,0)</f>
        <v>6415</v>
      </c>
      <c r="S17" s="131">
        <f>IF(C17="370",D17,0)</f>
        <v>0</v>
      </c>
      <c r="T17" s="131">
        <f>IF(OR(C17="428",C17="933"),D17,0)</f>
        <v>0</v>
      </c>
      <c r="U17" s="131"/>
      <c r="V17" s="131"/>
      <c r="W17" s="245">
        <f t="shared" si="5"/>
        <v>0</v>
      </c>
      <c r="AZ17" s="176"/>
      <c r="BA17" s="176"/>
    </row>
    <row r="18" spans="1:53" ht="17.25" customHeight="1" outlineLevel="1">
      <c r="A18" s="157" t="s">
        <v>46</v>
      </c>
      <c r="B18" s="42" t="s">
        <v>622</v>
      </c>
      <c r="C18" s="175" t="s">
        <v>785</v>
      </c>
      <c r="D18" s="131">
        <f>'[1]Bieu 51'!C40</f>
        <v>25811</v>
      </c>
      <c r="E18" s="131">
        <f t="shared" si="3"/>
        <v>25811</v>
      </c>
      <c r="F18" s="131">
        <f>G18+H18+AZ18+BA18+I18+J18+K18+L18+M18+N18+R18+S18+T18</f>
        <v>25811</v>
      </c>
      <c r="G18" s="131">
        <f>IF(C18="070",D18,0)</f>
        <v>0</v>
      </c>
      <c r="H18" s="131">
        <f>IF(C18="100",D18,0)</f>
        <v>0</v>
      </c>
      <c r="I18" s="131">
        <f>IF(C18="130",D18,0)</f>
        <v>0</v>
      </c>
      <c r="J18" s="131">
        <f>IF(C18="160",D18,0)</f>
        <v>0</v>
      </c>
      <c r="K18" s="131">
        <f>IF(C18="190",D18,0)</f>
        <v>0</v>
      </c>
      <c r="L18" s="131">
        <f>IF(C18="220",D18,0)</f>
        <v>0</v>
      </c>
      <c r="M18" s="131">
        <f>IF(C18="250",D18,0)</f>
        <v>0</v>
      </c>
      <c r="N18" s="131">
        <f>IF(C18="280",D18,0)</f>
        <v>25811</v>
      </c>
      <c r="O18" s="131">
        <f>N18</f>
        <v>25811</v>
      </c>
      <c r="P18" s="131"/>
      <c r="Q18" s="131"/>
      <c r="R18" s="131">
        <f>IF(C18="340",D18,0)</f>
        <v>0</v>
      </c>
      <c r="S18" s="131">
        <f>IF(C18="370",D18,0)</f>
        <v>0</v>
      </c>
      <c r="T18" s="131">
        <f>IF(OR(C18="428",C18="933"),D18,0)</f>
        <v>0</v>
      </c>
      <c r="U18" s="131"/>
      <c r="V18" s="131"/>
      <c r="W18" s="245">
        <f t="shared" si="5"/>
        <v>0</v>
      </c>
      <c r="AZ18" s="176"/>
      <c r="BA18" s="176"/>
    </row>
    <row r="19" spans="1:53" ht="17.25" customHeight="1">
      <c r="A19" s="47" t="s">
        <v>295</v>
      </c>
      <c r="B19" s="45" t="s">
        <v>369</v>
      </c>
      <c r="C19" s="175"/>
      <c r="D19" s="131">
        <f>'[1]Bieu 51'!C41</f>
        <v>5803</v>
      </c>
      <c r="E19" s="131">
        <f t="shared" si="3"/>
        <v>5803</v>
      </c>
      <c r="F19" s="131">
        <f t="shared" ref="F19:V19" si="7">F20+F21</f>
        <v>5803</v>
      </c>
      <c r="G19" s="131">
        <f t="shared" si="7"/>
        <v>0</v>
      </c>
      <c r="H19" s="131">
        <f t="shared" si="7"/>
        <v>0</v>
      </c>
      <c r="I19" s="131">
        <f t="shared" si="7"/>
        <v>0</v>
      </c>
      <c r="J19" s="131">
        <f t="shared" si="7"/>
        <v>0</v>
      </c>
      <c r="K19" s="131">
        <f t="shared" si="7"/>
        <v>0</v>
      </c>
      <c r="L19" s="131">
        <f t="shared" si="7"/>
        <v>0</v>
      </c>
      <c r="M19" s="131">
        <f t="shared" si="7"/>
        <v>0</v>
      </c>
      <c r="N19" s="131">
        <f t="shared" si="7"/>
        <v>872</v>
      </c>
      <c r="O19" s="131">
        <f t="shared" si="7"/>
        <v>0</v>
      </c>
      <c r="P19" s="131">
        <f t="shared" si="7"/>
        <v>0</v>
      </c>
      <c r="Q19" s="131">
        <f t="shared" si="7"/>
        <v>872</v>
      </c>
      <c r="R19" s="131">
        <f t="shared" si="7"/>
        <v>4931</v>
      </c>
      <c r="S19" s="131">
        <f t="shared" si="7"/>
        <v>0</v>
      </c>
      <c r="T19" s="131">
        <f t="shared" si="7"/>
        <v>0</v>
      </c>
      <c r="U19" s="131">
        <f t="shared" si="7"/>
        <v>0</v>
      </c>
      <c r="V19" s="131">
        <f t="shared" si="7"/>
        <v>0</v>
      </c>
      <c r="W19" s="245">
        <f t="shared" si="5"/>
        <v>0</v>
      </c>
      <c r="AZ19" s="176"/>
      <c r="BA19" s="176"/>
    </row>
    <row r="20" spans="1:53" ht="17.25" customHeight="1" outlineLevel="1">
      <c r="A20" s="157" t="s">
        <v>46</v>
      </c>
      <c r="B20" s="42" t="s">
        <v>367</v>
      </c>
      <c r="C20" s="175" t="s">
        <v>784</v>
      </c>
      <c r="D20" s="131">
        <f>'[1]Bieu 51'!C42</f>
        <v>4931</v>
      </c>
      <c r="E20" s="131">
        <f t="shared" si="3"/>
        <v>4931</v>
      </c>
      <c r="F20" s="131">
        <f>G20+H20+AZ20+BA20+I20+J20+K20+L20+M20+N20+R20+S20+T20</f>
        <v>4931</v>
      </c>
      <c r="G20" s="131">
        <f>IF(C20="070",D20,0)</f>
        <v>0</v>
      </c>
      <c r="H20" s="131">
        <f>IF(C20="100",D20,0)</f>
        <v>0</v>
      </c>
      <c r="I20" s="131">
        <f>IF(C20="130",D20,0)</f>
        <v>0</v>
      </c>
      <c r="J20" s="131">
        <f>IF(C20="160",D20,0)</f>
        <v>0</v>
      </c>
      <c r="K20" s="131">
        <f>IF(C20="190",D20,0)</f>
        <v>0</v>
      </c>
      <c r="L20" s="131">
        <f>IF(C20="220",D20,0)</f>
        <v>0</v>
      </c>
      <c r="M20" s="131">
        <f>IF(C20="250",D20,0)</f>
        <v>0</v>
      </c>
      <c r="N20" s="131">
        <f>IF(C20="280",D20,0)</f>
        <v>0</v>
      </c>
      <c r="O20" s="131"/>
      <c r="P20" s="131"/>
      <c r="Q20" s="131"/>
      <c r="R20" s="131">
        <f>IF(C20="340",D20,0)</f>
        <v>4931</v>
      </c>
      <c r="S20" s="131">
        <f>IF(C20="370",D20,0)</f>
        <v>0</v>
      </c>
      <c r="T20" s="131">
        <f>IF(OR(C20="428",C20="933"),D20,0)</f>
        <v>0</v>
      </c>
      <c r="U20" s="131"/>
      <c r="V20" s="131"/>
      <c r="W20" s="245">
        <f t="shared" si="5"/>
        <v>0</v>
      </c>
      <c r="AZ20" s="176"/>
      <c r="BA20" s="176"/>
    </row>
    <row r="21" spans="1:53" ht="17.25" customHeight="1" outlineLevel="1">
      <c r="A21" s="157" t="s">
        <v>46</v>
      </c>
      <c r="B21" s="42" t="s">
        <v>623</v>
      </c>
      <c r="C21" s="175" t="s">
        <v>785</v>
      </c>
      <c r="D21" s="131">
        <f>'[1]Bieu 51'!C43</f>
        <v>872</v>
      </c>
      <c r="E21" s="131">
        <f t="shared" si="3"/>
        <v>872</v>
      </c>
      <c r="F21" s="131">
        <f>G21+H21+AZ21+BA21+I21+J21+K21+L21+M21+N21+R21+S21+T21</f>
        <v>872</v>
      </c>
      <c r="G21" s="131">
        <f>IF(C21="070",D21,0)</f>
        <v>0</v>
      </c>
      <c r="H21" s="131">
        <f>IF(C21="100",D21,0)</f>
        <v>0</v>
      </c>
      <c r="I21" s="131">
        <f>IF(C21="130",D21,0)</f>
        <v>0</v>
      </c>
      <c r="J21" s="131">
        <f>IF(C21="160",D21,0)</f>
        <v>0</v>
      </c>
      <c r="K21" s="131">
        <f>IF(C21="190",D21,0)</f>
        <v>0</v>
      </c>
      <c r="L21" s="131">
        <f>IF(C21="220",D21,0)</f>
        <v>0</v>
      </c>
      <c r="M21" s="131">
        <f>IF(C21="250",D21,0)</f>
        <v>0</v>
      </c>
      <c r="N21" s="131">
        <f>IF(C21="280",D21,0)</f>
        <v>872</v>
      </c>
      <c r="O21" s="131"/>
      <c r="P21" s="131"/>
      <c r="Q21" s="131">
        <f>N21</f>
        <v>872</v>
      </c>
      <c r="R21" s="131">
        <f>IF(C21="340",D21,0)</f>
        <v>0</v>
      </c>
      <c r="S21" s="131">
        <f>IF(C21="370",D21,0)</f>
        <v>0</v>
      </c>
      <c r="T21" s="131">
        <f>IF(OR(C21="428",C21="933"),D21,0)</f>
        <v>0</v>
      </c>
      <c r="U21" s="131"/>
      <c r="V21" s="131"/>
      <c r="W21" s="245">
        <f t="shared" si="5"/>
        <v>0</v>
      </c>
      <c r="AZ21" s="176"/>
      <c r="BA21" s="176"/>
    </row>
    <row r="22" spans="1:53" ht="21" customHeight="1">
      <c r="A22" s="47" t="s">
        <v>297</v>
      </c>
      <c r="B22" s="45" t="s">
        <v>370</v>
      </c>
      <c r="C22" s="175"/>
      <c r="D22" s="131">
        <f>'[1]Bieu 51'!C44</f>
        <v>30693</v>
      </c>
      <c r="E22" s="131">
        <f t="shared" si="3"/>
        <v>30693</v>
      </c>
      <c r="F22" s="131">
        <f t="shared" ref="F22:V22" si="8">F23+F24+F25</f>
        <v>30693</v>
      </c>
      <c r="G22" s="131">
        <f t="shared" si="8"/>
        <v>0</v>
      </c>
      <c r="H22" s="131">
        <f t="shared" si="8"/>
        <v>0</v>
      </c>
      <c r="I22" s="131">
        <f t="shared" si="8"/>
        <v>0</v>
      </c>
      <c r="J22" s="131">
        <f t="shared" si="8"/>
        <v>0</v>
      </c>
      <c r="K22" s="131">
        <f t="shared" si="8"/>
        <v>0</v>
      </c>
      <c r="L22" s="131">
        <f t="shared" si="8"/>
        <v>0</v>
      </c>
      <c r="M22" s="131">
        <f t="shared" si="8"/>
        <v>3963</v>
      </c>
      <c r="N22" s="131">
        <f t="shared" si="8"/>
        <v>20135</v>
      </c>
      <c r="O22" s="131">
        <f t="shared" si="8"/>
        <v>0</v>
      </c>
      <c r="P22" s="131">
        <f t="shared" si="8"/>
        <v>0</v>
      </c>
      <c r="Q22" s="131">
        <f t="shared" si="8"/>
        <v>20135</v>
      </c>
      <c r="R22" s="131">
        <f t="shared" si="8"/>
        <v>6595</v>
      </c>
      <c r="S22" s="131">
        <f t="shared" si="8"/>
        <v>0</v>
      </c>
      <c r="T22" s="131">
        <f t="shared" si="8"/>
        <v>0</v>
      </c>
      <c r="U22" s="131">
        <f t="shared" si="8"/>
        <v>0</v>
      </c>
      <c r="V22" s="131">
        <f t="shared" si="8"/>
        <v>0</v>
      </c>
      <c r="W22" s="245">
        <f t="shared" si="5"/>
        <v>0</v>
      </c>
      <c r="AZ22" s="176"/>
      <c r="BA22" s="176"/>
    </row>
    <row r="23" spans="1:53" ht="17.25" customHeight="1" outlineLevel="1">
      <c r="A23" s="157" t="s">
        <v>46</v>
      </c>
      <c r="B23" s="42" t="s">
        <v>367</v>
      </c>
      <c r="C23" s="175" t="s">
        <v>784</v>
      </c>
      <c r="D23" s="131">
        <f>'[1]Bieu 51'!C45</f>
        <v>6595</v>
      </c>
      <c r="E23" s="131">
        <f t="shared" si="3"/>
        <v>6595</v>
      </c>
      <c r="F23" s="131">
        <f>G23+H23+AZ23+BA23+I23+J23+K23+L23+M23+N23+R23+S23+T23</f>
        <v>6595</v>
      </c>
      <c r="G23" s="131">
        <f>IF(C23="070",D23,0)</f>
        <v>0</v>
      </c>
      <c r="H23" s="131">
        <f>IF(C23="100",D23,0)</f>
        <v>0</v>
      </c>
      <c r="I23" s="131">
        <f>IF(C23="130",D23,0)</f>
        <v>0</v>
      </c>
      <c r="J23" s="131">
        <f>IF(C23="160",D23,0)</f>
        <v>0</v>
      </c>
      <c r="K23" s="131">
        <f>IF(C23="190",D23,0)</f>
        <v>0</v>
      </c>
      <c r="L23" s="131">
        <f>IF(C23="220",D23,0)</f>
        <v>0</v>
      </c>
      <c r="M23" s="131">
        <f>IF(C23="250",D23,0)</f>
        <v>0</v>
      </c>
      <c r="N23" s="131">
        <f>IF(C23="280",D23,0)</f>
        <v>0</v>
      </c>
      <c r="O23" s="131"/>
      <c r="P23" s="131"/>
      <c r="Q23" s="131"/>
      <c r="R23" s="131">
        <f>IF(C23="340",D23,0)</f>
        <v>6595</v>
      </c>
      <c r="S23" s="131">
        <f>IF(C23="370",D23,0)</f>
        <v>0</v>
      </c>
      <c r="T23" s="131">
        <f>IF(OR(C23="428",C23="933"),D23,0)</f>
        <v>0</v>
      </c>
      <c r="U23" s="131"/>
      <c r="V23" s="131"/>
      <c r="W23" s="245">
        <f t="shared" si="5"/>
        <v>0</v>
      </c>
      <c r="AZ23" s="176"/>
      <c r="BA23" s="176"/>
    </row>
    <row r="24" spans="1:53" ht="17.25" customHeight="1" outlineLevel="1">
      <c r="A24" s="157" t="s">
        <v>46</v>
      </c>
      <c r="B24" s="42" t="s">
        <v>623</v>
      </c>
      <c r="C24" s="175" t="s">
        <v>785</v>
      </c>
      <c r="D24" s="131">
        <f>'[1]Bieu 51'!C46</f>
        <v>20135</v>
      </c>
      <c r="E24" s="131">
        <f t="shared" si="3"/>
        <v>20135</v>
      </c>
      <c r="F24" s="131">
        <f>G24+H24+AZ24+BA24+I24+J24+K24+L24+M24+N24+R24+S24+T24</f>
        <v>20135</v>
      </c>
      <c r="G24" s="131">
        <f>IF(C24="070",D24,0)</f>
        <v>0</v>
      </c>
      <c r="H24" s="131">
        <f>IF(C24="100",D24,0)</f>
        <v>0</v>
      </c>
      <c r="I24" s="131">
        <f>IF(C24="130",D24,0)</f>
        <v>0</v>
      </c>
      <c r="J24" s="131">
        <f>IF(C24="160",D24,0)</f>
        <v>0</v>
      </c>
      <c r="K24" s="131">
        <f>IF(C24="190",D24,0)</f>
        <v>0</v>
      </c>
      <c r="L24" s="131">
        <f>IF(C24="220",D24,0)</f>
        <v>0</v>
      </c>
      <c r="M24" s="131">
        <f>IF(C24="250",D24,0)</f>
        <v>0</v>
      </c>
      <c r="N24" s="131">
        <f>IF(C24="280",D24,0)</f>
        <v>20135</v>
      </c>
      <c r="O24" s="131"/>
      <c r="P24" s="131"/>
      <c r="Q24" s="131">
        <f>N24</f>
        <v>20135</v>
      </c>
      <c r="R24" s="131">
        <f>IF(C24="340",D24,0)</f>
        <v>0</v>
      </c>
      <c r="S24" s="131">
        <f>IF(C24="370",D24,0)</f>
        <v>0</v>
      </c>
      <c r="T24" s="131">
        <f>IF(OR(C24="428",C24="933"),D24,0)</f>
        <v>0</v>
      </c>
      <c r="U24" s="131"/>
      <c r="V24" s="131"/>
      <c r="W24" s="245">
        <f t="shared" si="5"/>
        <v>0</v>
      </c>
      <c r="AZ24" s="176"/>
      <c r="BA24" s="176"/>
    </row>
    <row r="25" spans="1:53" ht="17.25" customHeight="1" outlineLevel="1">
      <c r="A25" s="157" t="s">
        <v>46</v>
      </c>
      <c r="B25" s="42" t="s">
        <v>624</v>
      </c>
      <c r="C25" s="259" t="s">
        <v>786</v>
      </c>
      <c r="D25" s="131">
        <f>'[1]Bieu 51'!C47</f>
        <v>3963</v>
      </c>
      <c r="E25" s="131">
        <f t="shared" si="3"/>
        <v>3963</v>
      </c>
      <c r="F25" s="131">
        <f>G25+H25+AZ25+BA25+I25+J25+K25+L25+M25+N25+R25+S25+T25</f>
        <v>3963</v>
      </c>
      <c r="G25" s="131">
        <f>IF(C25="070",D25,0)</f>
        <v>0</v>
      </c>
      <c r="H25" s="131">
        <f>IF(C25="100",D25,0)</f>
        <v>0</v>
      </c>
      <c r="I25" s="131">
        <f>IF(C25="130",D25,0)</f>
        <v>0</v>
      </c>
      <c r="J25" s="131">
        <f>IF(C25="160",D25,0)</f>
        <v>0</v>
      </c>
      <c r="K25" s="131">
        <f>IF(C25="190",D25,0)</f>
        <v>0</v>
      </c>
      <c r="L25" s="131">
        <f>IF(C25="220",D25,0)</f>
        <v>0</v>
      </c>
      <c r="M25" s="131">
        <f>IF(C25="250",D25,0)</f>
        <v>3963</v>
      </c>
      <c r="N25" s="131">
        <f>IF(C25="280",D25,0)</f>
        <v>0</v>
      </c>
      <c r="O25" s="131"/>
      <c r="P25" s="131"/>
      <c r="Q25" s="131"/>
      <c r="R25" s="131">
        <f>IF(C25="340",D25,0)</f>
        <v>0</v>
      </c>
      <c r="S25" s="131">
        <f>IF(C25="370",D25,0)</f>
        <v>0</v>
      </c>
      <c r="T25" s="131">
        <f>IF(OR(C25="428",C25="933"),D25,0)</f>
        <v>0</v>
      </c>
      <c r="U25" s="131"/>
      <c r="V25" s="131"/>
      <c r="W25" s="245">
        <f t="shared" si="5"/>
        <v>0</v>
      </c>
      <c r="AZ25" s="176"/>
      <c r="BA25" s="176"/>
    </row>
    <row r="26" spans="1:53" ht="17.25" customHeight="1">
      <c r="A26" s="47" t="s">
        <v>298</v>
      </c>
      <c r="B26" s="42" t="s">
        <v>371</v>
      </c>
      <c r="C26" s="175"/>
      <c r="D26" s="131">
        <f>'[1]Bieu 51'!C48</f>
        <v>9222</v>
      </c>
      <c r="E26" s="131">
        <f t="shared" si="3"/>
        <v>9222</v>
      </c>
      <c r="F26" s="131">
        <f t="shared" ref="F26:V26" si="9">F27+F28</f>
        <v>9222</v>
      </c>
      <c r="G26" s="131">
        <f t="shared" si="9"/>
        <v>0</v>
      </c>
      <c r="H26" s="131">
        <f t="shared" si="9"/>
        <v>0</v>
      </c>
      <c r="I26" s="131">
        <f t="shared" si="9"/>
        <v>0</v>
      </c>
      <c r="J26" s="131">
        <f t="shared" si="9"/>
        <v>0</v>
      </c>
      <c r="K26" s="131">
        <f t="shared" si="9"/>
        <v>0</v>
      </c>
      <c r="L26" s="131">
        <f t="shared" si="9"/>
        <v>0</v>
      </c>
      <c r="M26" s="131">
        <f t="shared" si="9"/>
        <v>0</v>
      </c>
      <c r="N26" s="131">
        <f t="shared" si="9"/>
        <v>3568</v>
      </c>
      <c r="O26" s="131">
        <f t="shared" si="9"/>
        <v>0</v>
      </c>
      <c r="P26" s="131">
        <f t="shared" si="9"/>
        <v>0</v>
      </c>
      <c r="Q26" s="131">
        <f t="shared" si="9"/>
        <v>3568</v>
      </c>
      <c r="R26" s="131">
        <f t="shared" si="9"/>
        <v>5654</v>
      </c>
      <c r="S26" s="131">
        <f t="shared" si="9"/>
        <v>0</v>
      </c>
      <c r="T26" s="131">
        <f t="shared" si="9"/>
        <v>0</v>
      </c>
      <c r="U26" s="131">
        <f t="shared" si="9"/>
        <v>0</v>
      </c>
      <c r="V26" s="131">
        <f t="shared" si="9"/>
        <v>0</v>
      </c>
      <c r="W26" s="245">
        <f t="shared" si="5"/>
        <v>0</v>
      </c>
      <c r="AZ26" s="176"/>
      <c r="BA26" s="176"/>
    </row>
    <row r="27" spans="1:53" ht="17.25" customHeight="1" outlineLevel="1">
      <c r="A27" s="157" t="s">
        <v>46</v>
      </c>
      <c r="B27" s="42" t="s">
        <v>367</v>
      </c>
      <c r="C27" s="175" t="s">
        <v>784</v>
      </c>
      <c r="D27" s="131">
        <f>'[1]Bieu 51'!C49</f>
        <v>5654</v>
      </c>
      <c r="E27" s="131">
        <f t="shared" si="3"/>
        <v>5654</v>
      </c>
      <c r="F27" s="131">
        <f>G27+H27+AZ27+BA27+I27+J27+K27+L27+M27+N27+R27+S27+T27</f>
        <v>5654</v>
      </c>
      <c r="G27" s="131">
        <f>IF(C27="070",D27,0)</f>
        <v>0</v>
      </c>
      <c r="H27" s="131">
        <f>IF(C27="100",D27,0)</f>
        <v>0</v>
      </c>
      <c r="I27" s="131">
        <f>IF(C27="130",D27,0)</f>
        <v>0</v>
      </c>
      <c r="J27" s="131">
        <f>IF(C27="160",D27,0)</f>
        <v>0</v>
      </c>
      <c r="K27" s="131">
        <f>IF(C27="190",D27,0)</f>
        <v>0</v>
      </c>
      <c r="L27" s="131">
        <f>IF(C27="220",D27,0)</f>
        <v>0</v>
      </c>
      <c r="M27" s="131">
        <f>IF(C27="250",D27,0)</f>
        <v>0</v>
      </c>
      <c r="N27" s="131">
        <f>IF(C27="280",D27,0)</f>
        <v>0</v>
      </c>
      <c r="O27" s="131"/>
      <c r="P27" s="131"/>
      <c r="Q27" s="131"/>
      <c r="R27" s="131">
        <f>IF(C27="340",D27,0)</f>
        <v>5654</v>
      </c>
      <c r="S27" s="131">
        <f>IF(C27="370",D27,0)</f>
        <v>0</v>
      </c>
      <c r="T27" s="131">
        <f>IF(OR(C27="428",C27="933"),D27,0)</f>
        <v>0</v>
      </c>
      <c r="U27" s="131"/>
      <c r="V27" s="131"/>
      <c r="W27" s="245">
        <f t="shared" si="5"/>
        <v>0</v>
      </c>
      <c r="AZ27" s="176"/>
      <c r="BA27" s="176"/>
    </row>
    <row r="28" spans="1:53" ht="17.25" customHeight="1" outlineLevel="1">
      <c r="A28" s="157" t="s">
        <v>46</v>
      </c>
      <c r="B28" s="42" t="s">
        <v>623</v>
      </c>
      <c r="C28" s="175" t="s">
        <v>785</v>
      </c>
      <c r="D28" s="131">
        <f>'[1]Bieu 51'!C50</f>
        <v>3568</v>
      </c>
      <c r="E28" s="131">
        <f t="shared" si="3"/>
        <v>3568</v>
      </c>
      <c r="F28" s="131">
        <f>G28+H28+AZ28+BA28+I28+J28+K28+L28+M28+N28+R28+S28+T28</f>
        <v>3568</v>
      </c>
      <c r="G28" s="131">
        <f>IF(C28="070",D28,0)</f>
        <v>0</v>
      </c>
      <c r="H28" s="131">
        <f>IF(C28="100",D28,0)</f>
        <v>0</v>
      </c>
      <c r="I28" s="131">
        <f>IF(C28="130",D28,0)</f>
        <v>0</v>
      </c>
      <c r="J28" s="131">
        <f>IF(C28="160",D28,0)</f>
        <v>0</v>
      </c>
      <c r="K28" s="131">
        <f>IF(C28="190",D28,0)</f>
        <v>0</v>
      </c>
      <c r="L28" s="131">
        <f>IF(C28="220",D28,0)</f>
        <v>0</v>
      </c>
      <c r="M28" s="131">
        <f>IF(C28="250",D28,0)</f>
        <v>0</v>
      </c>
      <c r="N28" s="131">
        <f>IF(C28="280",D28,0)</f>
        <v>3568</v>
      </c>
      <c r="O28" s="131"/>
      <c r="P28" s="131"/>
      <c r="Q28" s="131">
        <f>N28</f>
        <v>3568</v>
      </c>
      <c r="R28" s="131">
        <f>IF(C28="340",D28,0)</f>
        <v>0</v>
      </c>
      <c r="S28" s="131">
        <f>IF(C28="370",D28,0)</f>
        <v>0</v>
      </c>
      <c r="T28" s="131">
        <f>IF(OR(C28="428",C28="933"),D28,0)</f>
        <v>0</v>
      </c>
      <c r="U28" s="131"/>
      <c r="V28" s="131"/>
      <c r="W28" s="245">
        <f t="shared" si="5"/>
        <v>0</v>
      </c>
      <c r="AZ28" s="176"/>
      <c r="BA28" s="176"/>
    </row>
    <row r="29" spans="1:53" ht="17.25" customHeight="1">
      <c r="A29" s="47" t="s">
        <v>372</v>
      </c>
      <c r="B29" s="45" t="s">
        <v>373</v>
      </c>
      <c r="C29" s="175"/>
      <c r="D29" s="131">
        <f>'[1]Bieu 51'!C51</f>
        <v>349969</v>
      </c>
      <c r="E29" s="131">
        <f t="shared" si="3"/>
        <v>349969</v>
      </c>
      <c r="F29" s="131">
        <f t="shared" ref="F29:V29" si="10">F30+F34+F35</f>
        <v>349969</v>
      </c>
      <c r="G29" s="131">
        <f t="shared" si="10"/>
        <v>342443</v>
      </c>
      <c r="H29" s="131">
        <f t="shared" si="10"/>
        <v>0</v>
      </c>
      <c r="I29" s="131">
        <f t="shared" si="10"/>
        <v>0</v>
      </c>
      <c r="J29" s="131">
        <f t="shared" si="10"/>
        <v>0</v>
      </c>
      <c r="K29" s="131">
        <f t="shared" si="10"/>
        <v>0</v>
      </c>
      <c r="L29" s="131">
        <f t="shared" si="10"/>
        <v>0</v>
      </c>
      <c r="M29" s="131">
        <f t="shared" si="10"/>
        <v>0</v>
      </c>
      <c r="N29" s="131">
        <f t="shared" si="10"/>
        <v>0</v>
      </c>
      <c r="O29" s="131">
        <f t="shared" si="10"/>
        <v>0</v>
      </c>
      <c r="P29" s="131">
        <f t="shared" si="10"/>
        <v>0</v>
      </c>
      <c r="Q29" s="131">
        <f t="shared" si="10"/>
        <v>0</v>
      </c>
      <c r="R29" s="131">
        <f t="shared" si="10"/>
        <v>7526</v>
      </c>
      <c r="S29" s="131">
        <f t="shared" si="10"/>
        <v>0</v>
      </c>
      <c r="T29" s="131">
        <f t="shared" si="10"/>
        <v>0</v>
      </c>
      <c r="U29" s="131">
        <f t="shared" si="10"/>
        <v>0</v>
      </c>
      <c r="V29" s="131">
        <f t="shared" si="10"/>
        <v>0</v>
      </c>
      <c r="W29" s="245">
        <f t="shared" si="5"/>
        <v>0</v>
      </c>
      <c r="AZ29" s="176"/>
      <c r="BA29" s="176"/>
    </row>
    <row r="30" spans="1:53" ht="17.25" customHeight="1" outlineLevel="1">
      <c r="A30" s="43" t="s">
        <v>166</v>
      </c>
      <c r="B30" s="45" t="s">
        <v>374</v>
      </c>
      <c r="C30" s="175"/>
      <c r="D30" s="131">
        <f>'[1]Bieu 51'!C52</f>
        <v>328290</v>
      </c>
      <c r="E30" s="131">
        <f>E31+E32+E33</f>
        <v>328290</v>
      </c>
      <c r="F30" s="131">
        <f t="shared" ref="F30:V30" si="11">F31+F32+F33</f>
        <v>328290</v>
      </c>
      <c r="G30" s="131">
        <f t="shared" si="11"/>
        <v>320764</v>
      </c>
      <c r="H30" s="131">
        <f t="shared" si="11"/>
        <v>0</v>
      </c>
      <c r="I30" s="131">
        <f t="shared" si="11"/>
        <v>0</v>
      </c>
      <c r="J30" s="131">
        <f t="shared" si="11"/>
        <v>0</v>
      </c>
      <c r="K30" s="131">
        <f t="shared" si="11"/>
        <v>0</v>
      </c>
      <c r="L30" s="131">
        <f t="shared" si="11"/>
        <v>0</v>
      </c>
      <c r="M30" s="131">
        <f t="shared" si="11"/>
        <v>0</v>
      </c>
      <c r="N30" s="131">
        <f t="shared" si="11"/>
        <v>0</v>
      </c>
      <c r="O30" s="131">
        <f t="shared" si="11"/>
        <v>0</v>
      </c>
      <c r="P30" s="131">
        <f t="shared" si="11"/>
        <v>0</v>
      </c>
      <c r="Q30" s="131">
        <f t="shared" si="11"/>
        <v>0</v>
      </c>
      <c r="R30" s="131">
        <f t="shared" si="11"/>
        <v>7526</v>
      </c>
      <c r="S30" s="131">
        <f t="shared" si="11"/>
        <v>0</v>
      </c>
      <c r="T30" s="131">
        <f t="shared" si="11"/>
        <v>0</v>
      </c>
      <c r="U30" s="131">
        <f t="shared" si="11"/>
        <v>0</v>
      </c>
      <c r="V30" s="131">
        <f t="shared" si="11"/>
        <v>0</v>
      </c>
      <c r="W30" s="245">
        <f>D30-E30</f>
        <v>0</v>
      </c>
      <c r="AZ30" s="176"/>
      <c r="BA30" s="176"/>
    </row>
    <row r="31" spans="1:53" ht="17.25" customHeight="1" outlineLevel="1">
      <c r="A31" s="157" t="s">
        <v>46</v>
      </c>
      <c r="B31" s="42" t="s">
        <v>367</v>
      </c>
      <c r="C31" s="175" t="s">
        <v>784</v>
      </c>
      <c r="D31" s="131">
        <f>'[1]Bieu 51'!C53</f>
        <v>7526</v>
      </c>
      <c r="E31" s="131">
        <f t="shared" si="3"/>
        <v>7526</v>
      </c>
      <c r="F31" s="131">
        <f>G31+H31+AZ31+BA31+I31+J31+K31+L31+M31+N31+R31+S31+T31</f>
        <v>7526</v>
      </c>
      <c r="G31" s="131">
        <f>IF(C31="070",D31,0)</f>
        <v>0</v>
      </c>
      <c r="H31" s="131">
        <f>IF(C31="100",D31,0)</f>
        <v>0</v>
      </c>
      <c r="I31" s="131">
        <f>IF(C31="130",D31,0)</f>
        <v>0</v>
      </c>
      <c r="J31" s="131">
        <f>IF(C31="160",D31,0)</f>
        <v>0</v>
      </c>
      <c r="K31" s="131">
        <f>IF(C31="190",D31,0)</f>
        <v>0</v>
      </c>
      <c r="L31" s="131">
        <f>IF(C31="220",D31,0)</f>
        <v>0</v>
      </c>
      <c r="M31" s="131">
        <f>IF(C31="250",D31,0)</f>
        <v>0</v>
      </c>
      <c r="N31" s="131">
        <f>IF(C31="280",D31,0)</f>
        <v>0</v>
      </c>
      <c r="O31" s="131"/>
      <c r="P31" s="131"/>
      <c r="Q31" s="131"/>
      <c r="R31" s="131">
        <f>IF(C31="340",D31,0)</f>
        <v>7526</v>
      </c>
      <c r="S31" s="131">
        <f>IF(C31="370",D31,0)</f>
        <v>0</v>
      </c>
      <c r="T31" s="131">
        <f>IF(OR(C31="428",C31="933"),D31,0)</f>
        <v>0</v>
      </c>
      <c r="U31" s="131"/>
      <c r="V31" s="131"/>
      <c r="W31" s="245">
        <f t="shared" si="5"/>
        <v>0</v>
      </c>
      <c r="AZ31" s="176"/>
      <c r="BA31" s="176"/>
    </row>
    <row r="32" spans="1:53" ht="17.25" customHeight="1" outlineLevel="1">
      <c r="A32" s="157" t="s">
        <v>46</v>
      </c>
      <c r="B32" s="158" t="s">
        <v>625</v>
      </c>
      <c r="C32" s="157" t="s">
        <v>787</v>
      </c>
      <c r="D32" s="131">
        <f>'[1]Bieu 51'!C54</f>
        <v>312549</v>
      </c>
      <c r="E32" s="131">
        <f t="shared" si="3"/>
        <v>312549</v>
      </c>
      <c r="F32" s="131">
        <f>G32+H32+AZ32+BA32+I32+J32+K32+L32+M32+N32+R32+S32+T32</f>
        <v>312549</v>
      </c>
      <c r="G32" s="131">
        <f>IF(C32="070",D32,0)</f>
        <v>312549</v>
      </c>
      <c r="H32" s="131">
        <f>IF(C32="100",D32,0)</f>
        <v>0</v>
      </c>
      <c r="I32" s="131">
        <f>IF(C32="130",D32,0)</f>
        <v>0</v>
      </c>
      <c r="J32" s="131">
        <f>IF(C32="160",D32,0)</f>
        <v>0</v>
      </c>
      <c r="K32" s="131">
        <f>IF(C32="190",D32,0)</f>
        <v>0</v>
      </c>
      <c r="L32" s="131">
        <f>IF(C32="220",D32,0)</f>
        <v>0</v>
      </c>
      <c r="M32" s="131">
        <f>IF(C32="250",D32,0)</f>
        <v>0</v>
      </c>
      <c r="N32" s="131">
        <f>IF(C32="280",D32,0)</f>
        <v>0</v>
      </c>
      <c r="O32" s="131"/>
      <c r="P32" s="131"/>
      <c r="Q32" s="131"/>
      <c r="R32" s="131">
        <f>IF(C32="340",D32,0)</f>
        <v>0</v>
      </c>
      <c r="S32" s="131">
        <f>IF(C32="370",D32,0)</f>
        <v>0</v>
      </c>
      <c r="T32" s="131">
        <f>IF(OR(C32="428",C32="933"),D32,0)</f>
        <v>0</v>
      </c>
      <c r="U32" s="131"/>
      <c r="V32" s="131"/>
      <c r="W32" s="245">
        <f t="shared" si="5"/>
        <v>0</v>
      </c>
      <c r="AZ32" s="176"/>
      <c r="BA32" s="176"/>
    </row>
    <row r="33" spans="1:53" ht="20.25" customHeight="1" outlineLevel="1">
      <c r="A33" s="157" t="s">
        <v>46</v>
      </c>
      <c r="B33" s="158" t="s">
        <v>836</v>
      </c>
      <c r="C33" s="157" t="s">
        <v>787</v>
      </c>
      <c r="D33" s="131">
        <f>'[1]Bieu 51'!C55</f>
        <v>8215</v>
      </c>
      <c r="E33" s="131">
        <f t="shared" si="3"/>
        <v>8215</v>
      </c>
      <c r="F33" s="131">
        <f>G33+H33+AZ33+BA33+I33+J33+K33+L33+M33+N33+R33+S33+T33</f>
        <v>8215</v>
      </c>
      <c r="G33" s="131">
        <f>IF(C33="070",D33,0)</f>
        <v>8215</v>
      </c>
      <c r="H33" s="131">
        <f>IF(C33="100",D33,0)</f>
        <v>0</v>
      </c>
      <c r="I33" s="131">
        <f>IF(C33="130",D33,0)</f>
        <v>0</v>
      </c>
      <c r="J33" s="131">
        <f>IF(C33="160",D33,0)</f>
        <v>0</v>
      </c>
      <c r="K33" s="131">
        <f>IF(C33="190",D33,0)</f>
        <v>0</v>
      </c>
      <c r="L33" s="131">
        <f>IF(C33="220",D33,0)</f>
        <v>0</v>
      </c>
      <c r="M33" s="131">
        <f>IF(C33="250",D33,0)</f>
        <v>0</v>
      </c>
      <c r="N33" s="131">
        <f>IF(C33="280",D33,0)</f>
        <v>0</v>
      </c>
      <c r="O33" s="131"/>
      <c r="P33" s="131"/>
      <c r="Q33" s="131"/>
      <c r="R33" s="131">
        <f>IF(C33="340",D33,0)</f>
        <v>0</v>
      </c>
      <c r="S33" s="131">
        <f>IF(C33="370",D33,0)</f>
        <v>0</v>
      </c>
      <c r="T33" s="131">
        <f>IF(OR(C33="428",C33="933"),D33,0)</f>
        <v>0</v>
      </c>
      <c r="U33" s="131"/>
      <c r="V33" s="131"/>
      <c r="W33" s="245">
        <f t="shared" si="5"/>
        <v>0</v>
      </c>
      <c r="AZ33" s="176"/>
      <c r="BA33" s="176"/>
    </row>
    <row r="34" spans="1:53" ht="39" customHeight="1" outlineLevel="1" collapsed="1">
      <c r="A34" s="43" t="s">
        <v>167</v>
      </c>
      <c r="B34" s="45" t="s">
        <v>837</v>
      </c>
      <c r="C34" s="175" t="s">
        <v>787</v>
      </c>
      <c r="D34" s="131">
        <f>'[1]Bieu 51'!C56</f>
        <v>18519</v>
      </c>
      <c r="E34" s="131">
        <f t="shared" si="3"/>
        <v>18519</v>
      </c>
      <c r="F34" s="131">
        <f>G34+H34+AZ34+BA34+I34+J34+K34+L34+M34+N34+R34+S34+T34</f>
        <v>18519</v>
      </c>
      <c r="G34" s="131">
        <f>IF(C34="070",D34,0)</f>
        <v>18519</v>
      </c>
      <c r="H34" s="131">
        <f>IF(C34="100",D34,0)</f>
        <v>0</v>
      </c>
      <c r="I34" s="131">
        <f>IF(C34="130",D34,0)</f>
        <v>0</v>
      </c>
      <c r="J34" s="131">
        <f>IF(C34="160",D34,0)</f>
        <v>0</v>
      </c>
      <c r="K34" s="131">
        <f>IF(C34="190",D34,0)</f>
        <v>0</v>
      </c>
      <c r="L34" s="131">
        <f>IF(C34="220",D34,0)</f>
        <v>0</v>
      </c>
      <c r="M34" s="131">
        <f>IF(C34="250",D34,0)</f>
        <v>0</v>
      </c>
      <c r="N34" s="131">
        <f>IF(C34="280",D34,0)</f>
        <v>0</v>
      </c>
      <c r="O34" s="131"/>
      <c r="P34" s="131"/>
      <c r="Q34" s="131"/>
      <c r="R34" s="131">
        <f>IF(C34="340",D34,0)</f>
        <v>0</v>
      </c>
      <c r="S34" s="131">
        <f>IF(C34="370",D34,0)</f>
        <v>0</v>
      </c>
      <c r="T34" s="131">
        <f>IF(OR(C34="428",C34="933"),D34,0)</f>
        <v>0</v>
      </c>
      <c r="U34" s="131"/>
      <c r="V34" s="131"/>
      <c r="W34" s="245">
        <f t="shared" si="5"/>
        <v>0</v>
      </c>
      <c r="AZ34" s="176"/>
      <c r="BA34" s="176"/>
    </row>
    <row r="35" spans="1:53" ht="27.75" customHeight="1" outlineLevel="1">
      <c r="A35" s="43" t="s">
        <v>218</v>
      </c>
      <c r="B35" s="45" t="s">
        <v>626</v>
      </c>
      <c r="C35" s="157" t="s">
        <v>787</v>
      </c>
      <c r="D35" s="131">
        <f>'[1]Bieu 51'!C57</f>
        <v>3160</v>
      </c>
      <c r="E35" s="131">
        <f t="shared" si="3"/>
        <v>3160</v>
      </c>
      <c r="F35" s="131">
        <f>G35+H35+AZ35+BA35+I35+J35+K35+L35+M35+N35+R35+S35+T35</f>
        <v>3160</v>
      </c>
      <c r="G35" s="131">
        <f>IF(C35="070",D35,0)</f>
        <v>3160</v>
      </c>
      <c r="H35" s="131">
        <f>IF(C35="100",D35,0)</f>
        <v>0</v>
      </c>
      <c r="I35" s="131">
        <f>IF(C35="130",D35,0)</f>
        <v>0</v>
      </c>
      <c r="J35" s="131">
        <f>IF(C35="160",D35,0)</f>
        <v>0</v>
      </c>
      <c r="K35" s="131">
        <f>IF(C35="190",D35,0)</f>
        <v>0</v>
      </c>
      <c r="L35" s="131">
        <f>IF(C35="220",D35,0)</f>
        <v>0</v>
      </c>
      <c r="M35" s="131">
        <f>IF(C35="250",D35,0)</f>
        <v>0</v>
      </c>
      <c r="N35" s="131">
        <f>IF(C35="280",D35,0)</f>
        <v>0</v>
      </c>
      <c r="O35" s="131"/>
      <c r="P35" s="131"/>
      <c r="Q35" s="131"/>
      <c r="R35" s="131">
        <f>IF(C35="340",D35,0)</f>
        <v>0</v>
      </c>
      <c r="S35" s="131">
        <f>IF(C35="370",D35,0)</f>
        <v>0</v>
      </c>
      <c r="T35" s="131">
        <f>IF(OR(C35="428",C35="933"),D35,0)</f>
        <v>0</v>
      </c>
      <c r="U35" s="131"/>
      <c r="V35" s="131"/>
      <c r="W35" s="245">
        <f t="shared" si="5"/>
        <v>0</v>
      </c>
      <c r="AZ35" s="176"/>
      <c r="BA35" s="176"/>
    </row>
    <row r="36" spans="1:53" ht="17.25" customHeight="1">
      <c r="A36" s="47" t="s">
        <v>375</v>
      </c>
      <c r="B36" s="45" t="s">
        <v>345</v>
      </c>
      <c r="C36" s="175"/>
      <c r="D36" s="131">
        <f>'[1]Bieu 51'!C58</f>
        <v>306306</v>
      </c>
      <c r="E36" s="131">
        <f>E37+E38+E39+E40+E41</f>
        <v>306306</v>
      </c>
      <c r="F36" s="131">
        <f t="shared" ref="F36:V36" si="12">F37+F38+F39+F40+F41</f>
        <v>306306</v>
      </c>
      <c r="G36" s="131">
        <f t="shared" si="12"/>
        <v>1880</v>
      </c>
      <c r="H36" s="131">
        <f t="shared" si="12"/>
        <v>0</v>
      </c>
      <c r="I36" s="131">
        <f t="shared" si="12"/>
        <v>292762</v>
      </c>
      <c r="J36" s="131">
        <f t="shared" si="12"/>
        <v>0</v>
      </c>
      <c r="K36" s="131">
        <f t="shared" si="12"/>
        <v>0</v>
      </c>
      <c r="L36" s="131">
        <f t="shared" si="12"/>
        <v>0</v>
      </c>
      <c r="M36" s="131">
        <f t="shared" si="12"/>
        <v>0</v>
      </c>
      <c r="N36" s="131">
        <f t="shared" si="12"/>
        <v>0</v>
      </c>
      <c r="O36" s="131">
        <f t="shared" si="12"/>
        <v>0</v>
      </c>
      <c r="P36" s="131">
        <f t="shared" si="12"/>
        <v>0</v>
      </c>
      <c r="Q36" s="131">
        <f t="shared" si="12"/>
        <v>0</v>
      </c>
      <c r="R36" s="131">
        <f t="shared" si="12"/>
        <v>8592</v>
      </c>
      <c r="S36" s="131">
        <f t="shared" si="12"/>
        <v>3072</v>
      </c>
      <c r="T36" s="131">
        <f t="shared" si="12"/>
        <v>0</v>
      </c>
      <c r="U36" s="131">
        <f t="shared" si="12"/>
        <v>0</v>
      </c>
      <c r="V36" s="131">
        <f t="shared" si="12"/>
        <v>0</v>
      </c>
      <c r="W36" s="245">
        <f t="shared" si="5"/>
        <v>0</v>
      </c>
      <c r="AZ36" s="176"/>
      <c r="BA36" s="176"/>
    </row>
    <row r="37" spans="1:53" ht="17.25" customHeight="1" outlineLevel="1">
      <c r="A37" s="157" t="s">
        <v>46</v>
      </c>
      <c r="B37" s="42" t="s">
        <v>367</v>
      </c>
      <c r="C37" s="175" t="s">
        <v>784</v>
      </c>
      <c r="D37" s="131">
        <f>'[1]Bieu 51'!C59</f>
        <v>8592</v>
      </c>
      <c r="E37" s="131">
        <f t="shared" si="3"/>
        <v>8592</v>
      </c>
      <c r="F37" s="131">
        <f>G37+H37+AZ37+BA37+I37+J37+K37+L37+M37+N37+R37+S37+T37</f>
        <v>8592</v>
      </c>
      <c r="G37" s="131">
        <f>IF(C37="070",D37,0)</f>
        <v>0</v>
      </c>
      <c r="H37" s="131">
        <f>IF(C37="100",D37,0)</f>
        <v>0</v>
      </c>
      <c r="I37" s="131">
        <f>IF(C37="130",D37,0)</f>
        <v>0</v>
      </c>
      <c r="J37" s="131">
        <f>IF(C37="160",D37,0)</f>
        <v>0</v>
      </c>
      <c r="K37" s="131">
        <f>IF(C37="190",D37,0)</f>
        <v>0</v>
      </c>
      <c r="L37" s="131">
        <f>IF(C37="220",D37,0)</f>
        <v>0</v>
      </c>
      <c r="M37" s="131">
        <f>IF(C37="250",D37,0)</f>
        <v>0</v>
      </c>
      <c r="N37" s="131">
        <f>IF(C37="280",D37,0)</f>
        <v>0</v>
      </c>
      <c r="O37" s="131"/>
      <c r="P37" s="131"/>
      <c r="Q37" s="131"/>
      <c r="R37" s="131">
        <f>IF(C37="340",D37,0)</f>
        <v>8592</v>
      </c>
      <c r="S37" s="131">
        <f>IF(C37="370",D37,0)</f>
        <v>0</v>
      </c>
      <c r="T37" s="131">
        <f>IF(OR(C37="428",C37="933"),D37,0)</f>
        <v>0</v>
      </c>
      <c r="U37" s="131"/>
      <c r="V37" s="131"/>
      <c r="W37" s="245">
        <f t="shared" si="5"/>
        <v>0</v>
      </c>
      <c r="AZ37" s="176"/>
      <c r="BA37" s="176"/>
    </row>
    <row r="38" spans="1:53" ht="17.25" customHeight="1" outlineLevel="1">
      <c r="A38" s="157" t="s">
        <v>46</v>
      </c>
      <c r="B38" s="42" t="s">
        <v>627</v>
      </c>
      <c r="C38" s="175" t="s">
        <v>788</v>
      </c>
      <c r="D38" s="131">
        <f>'[1]Bieu 51'!C60</f>
        <v>214762</v>
      </c>
      <c r="E38" s="131">
        <f t="shared" si="3"/>
        <v>214762</v>
      </c>
      <c r="F38" s="131">
        <f>G38+H38+AZ38+BA38+I38+J38+K38+L38+M38+N38+R38+S38+T38</f>
        <v>214762</v>
      </c>
      <c r="G38" s="131">
        <f>IF(C38="070",D38,0)</f>
        <v>0</v>
      </c>
      <c r="H38" s="131">
        <f>IF(C38="100",D38,0)</f>
        <v>0</v>
      </c>
      <c r="I38" s="131">
        <f>IF(C38="130",D38,0)</f>
        <v>214762</v>
      </c>
      <c r="J38" s="131">
        <f>IF(C38="160",D38,0)</f>
        <v>0</v>
      </c>
      <c r="K38" s="131">
        <f>IF(C38="190",D38,0)</f>
        <v>0</v>
      </c>
      <c r="L38" s="131">
        <f>IF(C38="220",D38,0)</f>
        <v>0</v>
      </c>
      <c r="M38" s="131">
        <f>IF(C38="250",D38,0)</f>
        <v>0</v>
      </c>
      <c r="N38" s="131">
        <f>IF(C38="280",D38,0)</f>
        <v>0</v>
      </c>
      <c r="O38" s="131"/>
      <c r="P38" s="131"/>
      <c r="Q38" s="131"/>
      <c r="R38" s="131">
        <f>IF(C38="340",D38,0)</f>
        <v>0</v>
      </c>
      <c r="S38" s="131">
        <f>IF(C38="370",D38,0)</f>
        <v>0</v>
      </c>
      <c r="T38" s="131">
        <f>IF(OR(C38="428",C38="933"),D38,0)</f>
        <v>0</v>
      </c>
      <c r="U38" s="131"/>
      <c r="V38" s="131"/>
      <c r="W38" s="245">
        <f t="shared" si="5"/>
        <v>0</v>
      </c>
      <c r="AZ38" s="176"/>
      <c r="BA38" s="176"/>
    </row>
    <row r="39" spans="1:53" ht="17.25" customHeight="1" outlineLevel="1">
      <c r="A39" s="157" t="s">
        <v>46</v>
      </c>
      <c r="B39" s="42" t="s">
        <v>838</v>
      </c>
      <c r="C39" s="236" t="s">
        <v>789</v>
      </c>
      <c r="D39" s="131">
        <f>'[1]Bieu 51'!C61</f>
        <v>3072</v>
      </c>
      <c r="E39" s="131">
        <f t="shared" si="3"/>
        <v>3072</v>
      </c>
      <c r="F39" s="131">
        <f>G39+H39+AZ39+BA39+I39+J39+K39+L39+M39+N39+R39+S39+T39</f>
        <v>3072</v>
      </c>
      <c r="G39" s="131">
        <f>IF(C39="070",D39,0)</f>
        <v>0</v>
      </c>
      <c r="H39" s="131">
        <f>IF(C39="100",D39,0)</f>
        <v>0</v>
      </c>
      <c r="I39" s="131">
        <f>IF(C39="130",D39,0)</f>
        <v>0</v>
      </c>
      <c r="J39" s="131">
        <f>IF(C39="160",D39,0)</f>
        <v>0</v>
      </c>
      <c r="K39" s="131">
        <f>IF(C39="190",D39,0)</f>
        <v>0</v>
      </c>
      <c r="L39" s="131">
        <f>IF(C39="220",D39,0)</f>
        <v>0</v>
      </c>
      <c r="M39" s="131">
        <f>IF(C39="250",D39,0)</f>
        <v>0</v>
      </c>
      <c r="N39" s="131">
        <f>IF(C39="280",D39,0)</f>
        <v>0</v>
      </c>
      <c r="O39" s="131"/>
      <c r="P39" s="131"/>
      <c r="Q39" s="131"/>
      <c r="R39" s="131">
        <f>IF(C39="340",D39,0)</f>
        <v>0</v>
      </c>
      <c r="S39" s="131">
        <f>IF(C39="370",D39,0)</f>
        <v>3072</v>
      </c>
      <c r="T39" s="131">
        <f>IF(OR(C39="428",C39="933"),D39,0)</f>
        <v>0</v>
      </c>
      <c r="U39" s="131"/>
      <c r="V39" s="131"/>
      <c r="W39" s="245">
        <f t="shared" si="5"/>
        <v>0</v>
      </c>
      <c r="AZ39" s="176"/>
      <c r="BA39" s="176"/>
    </row>
    <row r="40" spans="1:53" ht="29.25" customHeight="1" outlineLevel="1">
      <c r="A40" s="157" t="s">
        <v>46</v>
      </c>
      <c r="B40" s="42" t="s">
        <v>839</v>
      </c>
      <c r="C40" s="236" t="s">
        <v>788</v>
      </c>
      <c r="D40" s="131">
        <f>'[1]Bieu 51'!C62</f>
        <v>78000</v>
      </c>
      <c r="E40" s="131">
        <f t="shared" si="3"/>
        <v>78000</v>
      </c>
      <c r="F40" s="131">
        <f>G40+H40+AZ40+BA40+I40+J40+K40+L40+M40+N40+R40+S40+T40</f>
        <v>78000</v>
      </c>
      <c r="G40" s="131">
        <f>IF(C40="070",D40,0)</f>
        <v>0</v>
      </c>
      <c r="H40" s="131">
        <f>IF(C40="100",D40,0)</f>
        <v>0</v>
      </c>
      <c r="I40" s="131">
        <f>IF(C40="130",D40,0)</f>
        <v>78000</v>
      </c>
      <c r="J40" s="131">
        <f>IF(C40="160",D40,0)</f>
        <v>0</v>
      </c>
      <c r="K40" s="131">
        <f>IF(C40="190",D40,0)</f>
        <v>0</v>
      </c>
      <c r="L40" s="131">
        <f>IF(C40="220",D40,0)</f>
        <v>0</v>
      </c>
      <c r="M40" s="131">
        <f>IF(C40="250",D40,0)</f>
        <v>0</v>
      </c>
      <c r="N40" s="131">
        <f>IF(C40="280",D40,0)</f>
        <v>0</v>
      </c>
      <c r="O40" s="131"/>
      <c r="P40" s="131"/>
      <c r="Q40" s="131"/>
      <c r="R40" s="131">
        <f>IF(C40="340",D40,0)</f>
        <v>0</v>
      </c>
      <c r="S40" s="131">
        <f>IF(C40="370",D40,0)</f>
        <v>0</v>
      </c>
      <c r="T40" s="131">
        <f>IF(OR(C40="428",C40="933"),D40,0)</f>
        <v>0</v>
      </c>
      <c r="U40" s="131"/>
      <c r="V40" s="131"/>
      <c r="W40" s="245">
        <f t="shared" si="5"/>
        <v>0</v>
      </c>
      <c r="AZ40" s="176"/>
      <c r="BA40" s="176"/>
    </row>
    <row r="41" spans="1:53" ht="17.25" customHeight="1" outlineLevel="1">
      <c r="A41" s="157" t="s">
        <v>46</v>
      </c>
      <c r="B41" s="42" t="s">
        <v>625</v>
      </c>
      <c r="C41" s="157" t="s">
        <v>787</v>
      </c>
      <c r="D41" s="131">
        <f>'[1]Bieu 51'!C63</f>
        <v>1880</v>
      </c>
      <c r="E41" s="131">
        <f t="shared" si="3"/>
        <v>1880</v>
      </c>
      <c r="F41" s="131">
        <f>G41+H41+AZ41+BA41+I41+J41+K41+L41+M41+N41+R41+S41+T41</f>
        <v>1880</v>
      </c>
      <c r="G41" s="131">
        <f>IF(C41="070",D41,0)</f>
        <v>1880</v>
      </c>
      <c r="H41" s="131">
        <f>IF(C41="100",D41,0)</f>
        <v>0</v>
      </c>
      <c r="I41" s="131">
        <f>IF(C41="130",D41,0)</f>
        <v>0</v>
      </c>
      <c r="J41" s="131">
        <f>IF(C41="160",D41,0)</f>
        <v>0</v>
      </c>
      <c r="K41" s="131">
        <f>IF(C41="190",D41,0)</f>
        <v>0</v>
      </c>
      <c r="L41" s="131">
        <f>IF(C41="220",D41,0)</f>
        <v>0</v>
      </c>
      <c r="M41" s="131">
        <f>IF(C41="250",D41,0)</f>
        <v>0</v>
      </c>
      <c r="N41" s="131">
        <f>IF(C41="280",D41,0)</f>
        <v>0</v>
      </c>
      <c r="O41" s="131"/>
      <c r="P41" s="131"/>
      <c r="Q41" s="131"/>
      <c r="R41" s="131">
        <f>IF(C41="340",D41,0)</f>
        <v>0</v>
      </c>
      <c r="S41" s="131">
        <f>IF(C41="370",D41,0)</f>
        <v>0</v>
      </c>
      <c r="T41" s="131">
        <f>IF(OR(C41="428",C41="933"),D41,0)</f>
        <v>0</v>
      </c>
      <c r="U41" s="131"/>
      <c r="V41" s="131"/>
      <c r="W41" s="245">
        <f t="shared" si="5"/>
        <v>0</v>
      </c>
      <c r="AZ41" s="176"/>
      <c r="BA41" s="176"/>
    </row>
    <row r="42" spans="1:53" ht="17.25" customHeight="1">
      <c r="A42" s="47" t="s">
        <v>379</v>
      </c>
      <c r="B42" s="45" t="s">
        <v>380</v>
      </c>
      <c r="C42" s="175"/>
      <c r="D42" s="131">
        <f>'[1]Bieu 51'!C64</f>
        <v>46031</v>
      </c>
      <c r="E42" s="131">
        <f t="shared" si="3"/>
        <v>46031</v>
      </c>
      <c r="F42" s="131">
        <f t="shared" ref="F42:V42" si="13">F43+F44+F45</f>
        <v>46031</v>
      </c>
      <c r="G42" s="131">
        <f t="shared" si="13"/>
        <v>0</v>
      </c>
      <c r="H42" s="131">
        <f t="shared" si="13"/>
        <v>0</v>
      </c>
      <c r="I42" s="131">
        <f t="shared" si="13"/>
        <v>0</v>
      </c>
      <c r="J42" s="131">
        <f t="shared" si="13"/>
        <v>25759</v>
      </c>
      <c r="K42" s="131">
        <f t="shared" si="13"/>
        <v>0</v>
      </c>
      <c r="L42" s="131">
        <f t="shared" si="13"/>
        <v>13216</v>
      </c>
      <c r="M42" s="131">
        <f t="shared" si="13"/>
        <v>0</v>
      </c>
      <c r="N42" s="131">
        <f t="shared" si="13"/>
        <v>0</v>
      </c>
      <c r="O42" s="131">
        <f t="shared" si="13"/>
        <v>0</v>
      </c>
      <c r="P42" s="131">
        <f t="shared" si="13"/>
        <v>0</v>
      </c>
      <c r="Q42" s="131">
        <f t="shared" si="13"/>
        <v>0</v>
      </c>
      <c r="R42" s="131">
        <f t="shared" si="13"/>
        <v>7056</v>
      </c>
      <c r="S42" s="131">
        <f t="shared" si="13"/>
        <v>0</v>
      </c>
      <c r="T42" s="131">
        <f t="shared" si="13"/>
        <v>0</v>
      </c>
      <c r="U42" s="131">
        <f t="shared" si="13"/>
        <v>0</v>
      </c>
      <c r="V42" s="131">
        <f t="shared" si="13"/>
        <v>0</v>
      </c>
      <c r="W42" s="245">
        <f t="shared" si="5"/>
        <v>0</v>
      </c>
      <c r="AZ42" s="176"/>
      <c r="BA42" s="176"/>
    </row>
    <row r="43" spans="1:53" ht="17.25" customHeight="1" outlineLevel="1">
      <c r="A43" s="157" t="s">
        <v>46</v>
      </c>
      <c r="B43" s="42" t="s">
        <v>367</v>
      </c>
      <c r="C43" s="175" t="s">
        <v>784</v>
      </c>
      <c r="D43" s="131">
        <f>'[1]Bieu 51'!C65</f>
        <v>7056</v>
      </c>
      <c r="E43" s="131">
        <f t="shared" si="3"/>
        <v>7056</v>
      </c>
      <c r="F43" s="131">
        <f>G43+H43+AZ43+BA43+I43+J43+K43+L43+M43+N43+R43+S43+T43</f>
        <v>7056</v>
      </c>
      <c r="G43" s="131">
        <f>IF(C43="070",D43,0)</f>
        <v>0</v>
      </c>
      <c r="H43" s="131">
        <f>IF(C43="100",D43,0)</f>
        <v>0</v>
      </c>
      <c r="I43" s="131">
        <f>IF(C43="130",D43,0)</f>
        <v>0</v>
      </c>
      <c r="J43" s="131">
        <f>IF(C43="160",D43,0)</f>
        <v>0</v>
      </c>
      <c r="K43" s="131">
        <f>IF(C43="190",D43,0)</f>
        <v>0</v>
      </c>
      <c r="L43" s="131">
        <f>IF(C43="220",D43,0)</f>
        <v>0</v>
      </c>
      <c r="M43" s="131">
        <f>IF(C43="250",D43,0)</f>
        <v>0</v>
      </c>
      <c r="N43" s="131">
        <f>IF(C43="280",D43,0)</f>
        <v>0</v>
      </c>
      <c r="O43" s="131"/>
      <c r="P43" s="131"/>
      <c r="Q43" s="131"/>
      <c r="R43" s="131">
        <f>IF(C43="340",D43,0)</f>
        <v>7056</v>
      </c>
      <c r="S43" s="131">
        <f>IF(C43="370",D43,0)</f>
        <v>0</v>
      </c>
      <c r="T43" s="131">
        <f>IF(OR(C43="428",C43="933"),D43,0)</f>
        <v>0</v>
      </c>
      <c r="U43" s="131"/>
      <c r="V43" s="131"/>
      <c r="W43" s="245">
        <f t="shared" si="5"/>
        <v>0</v>
      </c>
      <c r="AZ43" s="176"/>
      <c r="BA43" s="176"/>
    </row>
    <row r="44" spans="1:53" ht="17.25" customHeight="1" outlineLevel="1">
      <c r="A44" s="157" t="s">
        <v>46</v>
      </c>
      <c r="B44" s="42" t="s">
        <v>628</v>
      </c>
      <c r="C44" s="175" t="s">
        <v>790</v>
      </c>
      <c r="D44" s="131">
        <f>'[1]Bieu 51'!C66</f>
        <v>25759</v>
      </c>
      <c r="E44" s="131">
        <f t="shared" si="3"/>
        <v>25759</v>
      </c>
      <c r="F44" s="131">
        <f>G44+H44+AZ44+BA44+I44+J44+K44+L44+M44+N44+R44+S44+T44</f>
        <v>25759</v>
      </c>
      <c r="G44" s="131">
        <f>IF(C44="070",D44,0)</f>
        <v>0</v>
      </c>
      <c r="H44" s="131">
        <f>IF(C44="100",D44,0)</f>
        <v>0</v>
      </c>
      <c r="I44" s="131">
        <f>IF(C44="130",D44,0)</f>
        <v>0</v>
      </c>
      <c r="J44" s="131">
        <f>IF(C44="160",D44,0)</f>
        <v>25759</v>
      </c>
      <c r="K44" s="131">
        <f>IF(C44="190",D44,0)</f>
        <v>0</v>
      </c>
      <c r="L44" s="131">
        <f>IF(C44="220",D44,0)</f>
        <v>0</v>
      </c>
      <c r="M44" s="131">
        <f>IF(C44="250",D44,0)</f>
        <v>0</v>
      </c>
      <c r="N44" s="131">
        <f>IF(C44="280",D44,0)</f>
        <v>0</v>
      </c>
      <c r="O44" s="131"/>
      <c r="P44" s="131"/>
      <c r="Q44" s="131"/>
      <c r="R44" s="131">
        <f>IF(C44="340",D44,0)</f>
        <v>0</v>
      </c>
      <c r="S44" s="131">
        <f>IF(C44="370",D44,0)</f>
        <v>0</v>
      </c>
      <c r="T44" s="131">
        <f>IF(OR(C44="428",C44="933"),D44,0)</f>
        <v>0</v>
      </c>
      <c r="U44" s="131"/>
      <c r="V44" s="131"/>
      <c r="W44" s="245">
        <f t="shared" si="5"/>
        <v>0</v>
      </c>
      <c r="AZ44" s="176"/>
      <c r="BA44" s="176"/>
    </row>
    <row r="45" spans="1:53" ht="17.25" customHeight="1" outlineLevel="1">
      <c r="A45" s="157" t="s">
        <v>46</v>
      </c>
      <c r="B45" s="42" t="s">
        <v>629</v>
      </c>
      <c r="C45" s="175" t="s">
        <v>791</v>
      </c>
      <c r="D45" s="131">
        <f>'[1]Bieu 51'!C67</f>
        <v>13216</v>
      </c>
      <c r="E45" s="131">
        <f t="shared" si="3"/>
        <v>13216</v>
      </c>
      <c r="F45" s="131">
        <f>G45+H45+AZ45+BA45+I45+J45+K45+L45+M45+N45+R45+S45+T45</f>
        <v>13216</v>
      </c>
      <c r="G45" s="131">
        <f>IF(C45="070",D45,0)</f>
        <v>0</v>
      </c>
      <c r="H45" s="131">
        <f>IF(C45="100",D45,0)</f>
        <v>0</v>
      </c>
      <c r="I45" s="131">
        <f>IF(C45="130",D45,0)</f>
        <v>0</v>
      </c>
      <c r="J45" s="131">
        <f>IF(C45="160",D45,0)</f>
        <v>0</v>
      </c>
      <c r="K45" s="131">
        <f>IF(C45="190",D45,0)</f>
        <v>0</v>
      </c>
      <c r="L45" s="131">
        <f>IF(C45="220",D45,0)</f>
        <v>13216</v>
      </c>
      <c r="M45" s="131">
        <f>IF(C45="250",D45,0)</f>
        <v>0</v>
      </c>
      <c r="N45" s="131">
        <f>IF(C45="280",D45,0)</f>
        <v>0</v>
      </c>
      <c r="O45" s="131"/>
      <c r="P45" s="131"/>
      <c r="Q45" s="131"/>
      <c r="R45" s="131">
        <f>IF(C45="340",D45,0)</f>
        <v>0</v>
      </c>
      <c r="S45" s="131">
        <f>IF(C45="370",D45,0)</f>
        <v>0</v>
      </c>
      <c r="T45" s="131">
        <f>IF(OR(C45="428",C45="933"),D45,0)</f>
        <v>0</v>
      </c>
      <c r="U45" s="131"/>
      <c r="V45" s="131"/>
      <c r="W45" s="245">
        <f t="shared" si="5"/>
        <v>0</v>
      </c>
      <c r="AZ45" s="176"/>
      <c r="BA45" s="176"/>
    </row>
    <row r="46" spans="1:53" ht="17.25" customHeight="1">
      <c r="A46" s="47" t="s">
        <v>381</v>
      </c>
      <c r="B46" s="45" t="s">
        <v>382</v>
      </c>
      <c r="C46" s="175"/>
      <c r="D46" s="131">
        <f>'[1]Bieu 51'!C68</f>
        <v>210821</v>
      </c>
      <c r="E46" s="131">
        <f t="shared" si="3"/>
        <v>210821</v>
      </c>
      <c r="F46" s="131">
        <f t="shared" ref="F46:V46" si="14">F47+F48+F49</f>
        <v>210821</v>
      </c>
      <c r="G46" s="131">
        <f t="shared" si="14"/>
        <v>0</v>
      </c>
      <c r="H46" s="131">
        <f t="shared" si="14"/>
        <v>0</v>
      </c>
      <c r="I46" s="131">
        <f t="shared" si="14"/>
        <v>185134</v>
      </c>
      <c r="J46" s="131">
        <f t="shared" si="14"/>
        <v>0</v>
      </c>
      <c r="K46" s="131">
        <f t="shared" si="14"/>
        <v>0</v>
      </c>
      <c r="L46" s="131">
        <f t="shared" si="14"/>
        <v>0</v>
      </c>
      <c r="M46" s="131">
        <f t="shared" si="14"/>
        <v>0</v>
      </c>
      <c r="N46" s="131">
        <f t="shared" si="14"/>
        <v>0</v>
      </c>
      <c r="O46" s="131">
        <f t="shared" si="14"/>
        <v>0</v>
      </c>
      <c r="P46" s="131">
        <f t="shared" si="14"/>
        <v>0</v>
      </c>
      <c r="Q46" s="131">
        <f t="shared" si="14"/>
        <v>0</v>
      </c>
      <c r="R46" s="131">
        <f t="shared" si="14"/>
        <v>6792</v>
      </c>
      <c r="S46" s="131">
        <f t="shared" si="14"/>
        <v>18895</v>
      </c>
      <c r="T46" s="131">
        <f t="shared" si="14"/>
        <v>0</v>
      </c>
      <c r="U46" s="131">
        <f t="shared" si="14"/>
        <v>0</v>
      </c>
      <c r="V46" s="131">
        <f t="shared" si="14"/>
        <v>0</v>
      </c>
      <c r="W46" s="245">
        <f t="shared" si="5"/>
        <v>0</v>
      </c>
      <c r="AZ46" s="176"/>
      <c r="BA46" s="176"/>
    </row>
    <row r="47" spans="1:53" ht="17.25" customHeight="1" outlineLevel="1">
      <c r="A47" s="157" t="s">
        <v>46</v>
      </c>
      <c r="B47" s="42" t="s">
        <v>367</v>
      </c>
      <c r="C47" s="175" t="s">
        <v>784</v>
      </c>
      <c r="D47" s="131">
        <f>'[1]Bieu 51'!C69</f>
        <v>6792</v>
      </c>
      <c r="E47" s="131">
        <f t="shared" si="3"/>
        <v>6792</v>
      </c>
      <c r="F47" s="131">
        <f>G47+H47+AZ47+BA47+I47+J47+K47+L47+M47+N47+R47+S47+T47</f>
        <v>6792</v>
      </c>
      <c r="G47" s="131">
        <f>IF(C47="070",D47,0)</f>
        <v>0</v>
      </c>
      <c r="H47" s="131">
        <f>IF(C47="100",D47,0)</f>
        <v>0</v>
      </c>
      <c r="I47" s="131">
        <f>IF(C47="130",D47,0)</f>
        <v>0</v>
      </c>
      <c r="J47" s="131">
        <f>IF(C47="160",D47,0)</f>
        <v>0</v>
      </c>
      <c r="K47" s="131">
        <f>IF(C47="190",D47,0)</f>
        <v>0</v>
      </c>
      <c r="L47" s="131">
        <f>IF(C47="220",D47,0)</f>
        <v>0</v>
      </c>
      <c r="M47" s="131">
        <f>IF(C47="250",D47,0)</f>
        <v>0</v>
      </c>
      <c r="N47" s="131">
        <f>IF(C47="280",D47,0)</f>
        <v>0</v>
      </c>
      <c r="O47" s="131"/>
      <c r="P47" s="131"/>
      <c r="Q47" s="131"/>
      <c r="R47" s="131">
        <f>IF(C47="340",D47,0)</f>
        <v>6792</v>
      </c>
      <c r="S47" s="131">
        <f>IF(C47="370",D47,0)</f>
        <v>0</v>
      </c>
      <c r="T47" s="131">
        <f>IF(OR(C47="428",C47="933"),D47,0)</f>
        <v>0</v>
      </c>
      <c r="U47" s="131"/>
      <c r="V47" s="131"/>
      <c r="W47" s="245">
        <f t="shared" si="5"/>
        <v>0</v>
      </c>
      <c r="AZ47" s="176"/>
      <c r="BA47" s="176"/>
    </row>
    <row r="48" spans="1:53" ht="17.25" customHeight="1" outlineLevel="1">
      <c r="A48" s="157" t="s">
        <v>46</v>
      </c>
      <c r="B48" s="42" t="s">
        <v>630</v>
      </c>
      <c r="C48" s="175" t="s">
        <v>789</v>
      </c>
      <c r="D48" s="131">
        <f>'[1]Bieu 51'!C70</f>
        <v>18895</v>
      </c>
      <c r="E48" s="131">
        <f t="shared" si="3"/>
        <v>18895</v>
      </c>
      <c r="F48" s="131">
        <f>G48+H48+AZ48+BA48+I48+J48+K48+L48+M48+N48+R48+S48+T48</f>
        <v>18895</v>
      </c>
      <c r="G48" s="131">
        <f>IF(C48="070",D48,0)</f>
        <v>0</v>
      </c>
      <c r="H48" s="131">
        <f>IF(C48="100",D48,0)</f>
        <v>0</v>
      </c>
      <c r="I48" s="131">
        <f>IF(C48="130",D48,0)</f>
        <v>0</v>
      </c>
      <c r="J48" s="131">
        <f>IF(C48="160",D48,0)</f>
        <v>0</v>
      </c>
      <c r="K48" s="131">
        <f>IF(C48="190",D48,0)</f>
        <v>0</v>
      </c>
      <c r="L48" s="131">
        <f>IF(C48="220",D48,0)</f>
        <v>0</v>
      </c>
      <c r="M48" s="131">
        <f>IF(C48="250",D48,0)</f>
        <v>0</v>
      </c>
      <c r="N48" s="131">
        <f>IF(C48="280",D48,0)</f>
        <v>0</v>
      </c>
      <c r="O48" s="131"/>
      <c r="P48" s="131"/>
      <c r="Q48" s="131"/>
      <c r="R48" s="131">
        <f>IF(C48="340",D48,0)</f>
        <v>0</v>
      </c>
      <c r="S48" s="131">
        <f>IF(C48="370",D48,0)</f>
        <v>18895</v>
      </c>
      <c r="T48" s="131">
        <f>IF(OR(C48="428",C48="933"),D48,0)</f>
        <v>0</v>
      </c>
      <c r="U48" s="131"/>
      <c r="V48" s="131"/>
      <c r="W48" s="245">
        <f t="shared" si="5"/>
        <v>0</v>
      </c>
      <c r="AZ48" s="176"/>
      <c r="BA48" s="176"/>
    </row>
    <row r="49" spans="1:53" ht="17.25" customHeight="1" outlineLevel="1">
      <c r="A49" s="157" t="s">
        <v>46</v>
      </c>
      <c r="B49" s="42" t="s">
        <v>627</v>
      </c>
      <c r="C49" s="175" t="s">
        <v>788</v>
      </c>
      <c r="D49" s="131">
        <f>'[1]Bieu 51'!C71</f>
        <v>185134</v>
      </c>
      <c r="E49" s="131">
        <f t="shared" si="3"/>
        <v>185134</v>
      </c>
      <c r="F49" s="131">
        <f>G49+H49+AZ49+BA49+I49+J49+K49+L49+M49+N49+R49+S49+T49</f>
        <v>185134</v>
      </c>
      <c r="G49" s="131">
        <f>IF(C49="070",D49,0)</f>
        <v>0</v>
      </c>
      <c r="H49" s="131">
        <f>IF(C49="100",D49,0)</f>
        <v>0</v>
      </c>
      <c r="I49" s="131">
        <f>IF(C49="130",D49,0)</f>
        <v>185134</v>
      </c>
      <c r="J49" s="131">
        <f>IF(C49="160",D49,0)</f>
        <v>0</v>
      </c>
      <c r="K49" s="131">
        <f>IF(C49="190",D49,0)</f>
        <v>0</v>
      </c>
      <c r="L49" s="131">
        <f>IF(C49="220",D49,0)</f>
        <v>0</v>
      </c>
      <c r="M49" s="131">
        <f>IF(C49="250",D49,0)</f>
        <v>0</v>
      </c>
      <c r="N49" s="131">
        <f>IF(C49="280",D49,0)</f>
        <v>0</v>
      </c>
      <c r="O49" s="131"/>
      <c r="P49" s="131"/>
      <c r="Q49" s="131"/>
      <c r="R49" s="131">
        <f>IF(C49="340",D49,0)</f>
        <v>0</v>
      </c>
      <c r="S49" s="131">
        <f>IF(C49="370",D49,0)</f>
        <v>0</v>
      </c>
      <c r="T49" s="131">
        <f>IF(OR(C49="428",C49="933"),D49,0)</f>
        <v>0</v>
      </c>
      <c r="U49" s="131"/>
      <c r="V49" s="131"/>
      <c r="W49" s="245">
        <f t="shared" si="5"/>
        <v>0</v>
      </c>
      <c r="AZ49" s="176"/>
      <c r="BA49" s="176"/>
    </row>
    <row r="50" spans="1:53" ht="17.25" customHeight="1">
      <c r="A50" s="47" t="s">
        <v>383</v>
      </c>
      <c r="B50" s="45" t="s">
        <v>384</v>
      </c>
      <c r="C50" s="175"/>
      <c r="D50" s="131">
        <f>'[1]Bieu 51'!C72</f>
        <v>9247</v>
      </c>
      <c r="E50" s="131">
        <f t="shared" si="3"/>
        <v>9247</v>
      </c>
      <c r="F50" s="131">
        <f t="shared" ref="F50:V50" si="15">F51+F52</f>
        <v>9247</v>
      </c>
      <c r="G50" s="131">
        <f t="shared" si="15"/>
        <v>0</v>
      </c>
      <c r="H50" s="131">
        <f t="shared" si="15"/>
        <v>0</v>
      </c>
      <c r="I50" s="131">
        <f t="shared" si="15"/>
        <v>0</v>
      </c>
      <c r="J50" s="131">
        <f t="shared" si="15"/>
        <v>0</v>
      </c>
      <c r="K50" s="131">
        <f t="shared" si="15"/>
        <v>0</v>
      </c>
      <c r="L50" s="131">
        <f t="shared" si="15"/>
        <v>0</v>
      </c>
      <c r="M50" s="131">
        <f t="shared" si="15"/>
        <v>0</v>
      </c>
      <c r="N50" s="131">
        <f t="shared" si="15"/>
        <v>0</v>
      </c>
      <c r="O50" s="131">
        <f t="shared" si="15"/>
        <v>0</v>
      </c>
      <c r="P50" s="131">
        <f t="shared" si="15"/>
        <v>0</v>
      </c>
      <c r="Q50" s="131">
        <f t="shared" si="15"/>
        <v>0</v>
      </c>
      <c r="R50" s="131">
        <f t="shared" si="15"/>
        <v>5048</v>
      </c>
      <c r="S50" s="131">
        <f t="shared" si="15"/>
        <v>4199</v>
      </c>
      <c r="T50" s="131">
        <f t="shared" si="15"/>
        <v>0</v>
      </c>
      <c r="U50" s="131">
        <f t="shared" si="15"/>
        <v>0</v>
      </c>
      <c r="V50" s="131">
        <f t="shared" si="15"/>
        <v>0</v>
      </c>
      <c r="W50" s="245">
        <f t="shared" si="5"/>
        <v>0</v>
      </c>
      <c r="AZ50" s="176"/>
      <c r="BA50" s="176"/>
    </row>
    <row r="51" spans="1:53" ht="17.25" customHeight="1" outlineLevel="1">
      <c r="A51" s="157" t="s">
        <v>46</v>
      </c>
      <c r="B51" s="42" t="s">
        <v>367</v>
      </c>
      <c r="C51" s="175" t="s">
        <v>784</v>
      </c>
      <c r="D51" s="131">
        <f>'[1]Bieu 51'!C73</f>
        <v>5048</v>
      </c>
      <c r="E51" s="131">
        <f t="shared" si="3"/>
        <v>5048</v>
      </c>
      <c r="F51" s="131">
        <f>G51+H51+AZ51+BA51+I51+J51+K51+L51+M51+N51+R51+S51+T51</f>
        <v>5048</v>
      </c>
      <c r="G51" s="131">
        <f>IF(C51="070",D51,0)</f>
        <v>0</v>
      </c>
      <c r="H51" s="131">
        <f>IF(C51="100",D51,0)</f>
        <v>0</v>
      </c>
      <c r="I51" s="131">
        <f>IF(C51="130",D51,0)</f>
        <v>0</v>
      </c>
      <c r="J51" s="131">
        <f>IF(C51="160",D51,0)</f>
        <v>0</v>
      </c>
      <c r="K51" s="131">
        <f>IF(C51="190",D51,0)</f>
        <v>0</v>
      </c>
      <c r="L51" s="131">
        <f>IF(C51="220",D51,0)</f>
        <v>0</v>
      </c>
      <c r="M51" s="131">
        <f>IF(C51="250",D51,0)</f>
        <v>0</v>
      </c>
      <c r="N51" s="131">
        <f>IF(C51="280",D51,0)</f>
        <v>0</v>
      </c>
      <c r="O51" s="131"/>
      <c r="P51" s="131"/>
      <c r="Q51" s="131"/>
      <c r="R51" s="131">
        <f>IF(C51="340",D51,0)</f>
        <v>5048</v>
      </c>
      <c r="S51" s="131">
        <f>IF(C51="370",D51,0)</f>
        <v>0</v>
      </c>
      <c r="T51" s="131">
        <f>IF(OR(C51="428",C51="933"),D51,0)</f>
        <v>0</v>
      </c>
      <c r="U51" s="131"/>
      <c r="V51" s="131"/>
      <c r="W51" s="245">
        <f t="shared" si="5"/>
        <v>0</v>
      </c>
      <c r="AZ51" s="176"/>
      <c r="BA51" s="176"/>
    </row>
    <row r="52" spans="1:53" ht="17.25" customHeight="1" outlineLevel="1">
      <c r="A52" s="157" t="s">
        <v>46</v>
      </c>
      <c r="B52" s="42" t="s">
        <v>630</v>
      </c>
      <c r="C52" s="175" t="s">
        <v>789</v>
      </c>
      <c r="D52" s="131">
        <f>'[1]Bieu 51'!C74</f>
        <v>4199</v>
      </c>
      <c r="E52" s="131">
        <f t="shared" si="3"/>
        <v>4199</v>
      </c>
      <c r="F52" s="131">
        <f>G52+H52+AZ52+BA52+I52+J52+K52+L52+M52+N52+R52+S52+T52</f>
        <v>4199</v>
      </c>
      <c r="G52" s="131">
        <f>IF(C52="070",D52,0)</f>
        <v>0</v>
      </c>
      <c r="H52" s="131">
        <f>IF(C52="100",D52,0)</f>
        <v>0</v>
      </c>
      <c r="I52" s="131">
        <f>IF(C52="130",D52,0)</f>
        <v>0</v>
      </c>
      <c r="J52" s="131">
        <f>IF(C52="160",D52,0)</f>
        <v>0</v>
      </c>
      <c r="K52" s="131">
        <f>IF(C52="190",D52,0)</f>
        <v>0</v>
      </c>
      <c r="L52" s="131">
        <f>IF(C52="220",D52,0)</f>
        <v>0</v>
      </c>
      <c r="M52" s="131">
        <f>IF(C52="250",D52,0)</f>
        <v>0</v>
      </c>
      <c r="N52" s="131">
        <f>IF(C52="280",D52,0)</f>
        <v>0</v>
      </c>
      <c r="O52" s="131"/>
      <c r="P52" s="131"/>
      <c r="Q52" s="131"/>
      <c r="R52" s="131">
        <f>IF(C52="340",D52,0)</f>
        <v>0</v>
      </c>
      <c r="S52" s="131">
        <f>IF(C52="370",D52,0)</f>
        <v>4199</v>
      </c>
      <c r="T52" s="131">
        <f>IF(OR(C52="428",C52="933"),D52,0)</f>
        <v>0</v>
      </c>
      <c r="U52" s="131"/>
      <c r="V52" s="131"/>
      <c r="W52" s="245">
        <f t="shared" si="5"/>
        <v>0</v>
      </c>
      <c r="AZ52" s="176"/>
      <c r="BA52" s="176"/>
    </row>
    <row r="53" spans="1:53" ht="26">
      <c r="A53" s="47" t="s">
        <v>385</v>
      </c>
      <c r="B53" s="45" t="s">
        <v>386</v>
      </c>
      <c r="C53" s="175"/>
      <c r="D53" s="131">
        <f>'[1]Bieu 51'!C75</f>
        <v>66158</v>
      </c>
      <c r="E53" s="131">
        <f t="shared" si="3"/>
        <v>66158</v>
      </c>
      <c r="F53" s="131">
        <f t="shared" ref="F53:V53" si="16">F54+F55+F56</f>
        <v>66158</v>
      </c>
      <c r="G53" s="131">
        <f t="shared" si="16"/>
        <v>0</v>
      </c>
      <c r="H53" s="131">
        <f t="shared" si="16"/>
        <v>0</v>
      </c>
      <c r="I53" s="131">
        <f t="shared" si="16"/>
        <v>0</v>
      </c>
      <c r="J53" s="131">
        <f t="shared" si="16"/>
        <v>8263</v>
      </c>
      <c r="K53" s="131">
        <f t="shared" si="16"/>
        <v>0</v>
      </c>
      <c r="L53" s="131">
        <f t="shared" si="16"/>
        <v>0</v>
      </c>
      <c r="M53" s="131">
        <f t="shared" si="16"/>
        <v>0</v>
      </c>
      <c r="N53" s="131">
        <f t="shared" si="16"/>
        <v>200</v>
      </c>
      <c r="O53" s="131">
        <f t="shared" si="16"/>
        <v>0</v>
      </c>
      <c r="P53" s="131">
        <f t="shared" si="16"/>
        <v>0</v>
      </c>
      <c r="Q53" s="131">
        <f t="shared" si="16"/>
        <v>200</v>
      </c>
      <c r="R53" s="131">
        <f t="shared" si="16"/>
        <v>57695</v>
      </c>
      <c r="S53" s="131">
        <f t="shared" si="16"/>
        <v>0</v>
      </c>
      <c r="T53" s="131">
        <f t="shared" si="16"/>
        <v>0</v>
      </c>
      <c r="U53" s="131">
        <f t="shared" si="16"/>
        <v>0</v>
      </c>
      <c r="V53" s="131">
        <f t="shared" si="16"/>
        <v>0</v>
      </c>
      <c r="W53" s="245">
        <f t="shared" si="5"/>
        <v>0</v>
      </c>
      <c r="AZ53" s="176"/>
      <c r="BA53" s="176"/>
    </row>
    <row r="54" spans="1:53" ht="17.25" customHeight="1" outlineLevel="1">
      <c r="A54" s="157" t="s">
        <v>46</v>
      </c>
      <c r="B54" s="42" t="s">
        <v>367</v>
      </c>
      <c r="C54" s="175" t="s">
        <v>784</v>
      </c>
      <c r="D54" s="131">
        <f>'Bieu 51 '!C79</f>
        <v>57695</v>
      </c>
      <c r="E54" s="131">
        <f t="shared" si="3"/>
        <v>57695</v>
      </c>
      <c r="F54" s="131">
        <f>G54+H54+AZ54+BA54+I54+J54+K54+L54+M54+N54+R54+S54+T54</f>
        <v>57695</v>
      </c>
      <c r="G54" s="131">
        <f>IF(C54="070",D54,0)</f>
        <v>0</v>
      </c>
      <c r="H54" s="131">
        <f>IF(C54="100",D54,0)</f>
        <v>0</v>
      </c>
      <c r="I54" s="131">
        <f>IF(C54="130",D54,0)</f>
        <v>0</v>
      </c>
      <c r="J54" s="131">
        <f>IF(C54="160",D54,0)</f>
        <v>0</v>
      </c>
      <c r="K54" s="131">
        <f>IF(C54="190",D54,0)</f>
        <v>0</v>
      </c>
      <c r="L54" s="131">
        <f>IF(C54="220",D54,0)</f>
        <v>0</v>
      </c>
      <c r="M54" s="131">
        <f>IF(C54="250",D54,0)</f>
        <v>0</v>
      </c>
      <c r="N54" s="131">
        <f>IF(C54="280",D54,0)</f>
        <v>0</v>
      </c>
      <c r="O54" s="131"/>
      <c r="P54" s="131"/>
      <c r="Q54" s="131"/>
      <c r="R54" s="131">
        <f>IF(C54="340",D54,0)</f>
        <v>57695</v>
      </c>
      <c r="S54" s="131">
        <f>IF(C54="370",D54,0)</f>
        <v>0</v>
      </c>
      <c r="T54" s="131">
        <f>IF(OR(C54="428",C54="933"),D54,0)</f>
        <v>0</v>
      </c>
      <c r="U54" s="131"/>
      <c r="V54" s="131"/>
      <c r="W54" s="245">
        <f t="shared" si="5"/>
        <v>0</v>
      </c>
      <c r="AZ54" s="176"/>
      <c r="BA54" s="176"/>
    </row>
    <row r="55" spans="1:53" ht="17.25" customHeight="1" outlineLevel="1">
      <c r="A55" s="157" t="s">
        <v>46</v>
      </c>
      <c r="B55" s="42" t="s">
        <v>628</v>
      </c>
      <c r="C55" s="175" t="s">
        <v>790</v>
      </c>
      <c r="D55" s="131">
        <f>'Bieu 51 '!C80</f>
        <v>8263</v>
      </c>
      <c r="E55" s="131">
        <f t="shared" si="3"/>
        <v>8263</v>
      </c>
      <c r="F55" s="131">
        <f>G55+H55+AZ55+BA55+I55+J55+K55+L55+M55+N55+R55+S55+T55</f>
        <v>8263</v>
      </c>
      <c r="G55" s="131">
        <f>IF(C55="070",D55,0)</f>
        <v>0</v>
      </c>
      <c r="H55" s="131">
        <f>IF(C55="100",D55,0)</f>
        <v>0</v>
      </c>
      <c r="I55" s="131">
        <f>IF(C55="130",D55,0)</f>
        <v>0</v>
      </c>
      <c r="J55" s="131">
        <f>IF(C55="160",D55,0)</f>
        <v>8263</v>
      </c>
      <c r="K55" s="131">
        <f>IF(C55="190",D55,0)</f>
        <v>0</v>
      </c>
      <c r="L55" s="131">
        <f>IF(C55="220",D55,0)</f>
        <v>0</v>
      </c>
      <c r="M55" s="131">
        <f>IF(C55="250",D55,0)</f>
        <v>0</v>
      </c>
      <c r="N55" s="131">
        <f>IF(C55="280",D55,0)</f>
        <v>0</v>
      </c>
      <c r="O55" s="131"/>
      <c r="P55" s="131"/>
      <c r="Q55" s="131"/>
      <c r="R55" s="131">
        <f>IF(C55="340",D55,0)</f>
        <v>0</v>
      </c>
      <c r="S55" s="131">
        <f>IF(C55="370",D55,0)</f>
        <v>0</v>
      </c>
      <c r="T55" s="131">
        <f>IF(OR(C55="428",C55="933"),D55,0)</f>
        <v>0</v>
      </c>
      <c r="U55" s="131"/>
      <c r="V55" s="131"/>
      <c r="W55" s="245">
        <f t="shared" si="5"/>
        <v>0</v>
      </c>
      <c r="AZ55" s="176"/>
      <c r="BA55" s="176"/>
    </row>
    <row r="56" spans="1:53" ht="17.25" customHeight="1" outlineLevel="1">
      <c r="A56" s="157" t="s">
        <v>46</v>
      </c>
      <c r="B56" s="42" t="s">
        <v>623</v>
      </c>
      <c r="C56" s="175" t="s">
        <v>785</v>
      </c>
      <c r="D56" s="131">
        <f>'[1]Bieu 51'!C78</f>
        <v>200</v>
      </c>
      <c r="E56" s="131">
        <f t="shared" si="3"/>
        <v>200</v>
      </c>
      <c r="F56" s="131">
        <f>G56+H56+AZ56+BA56+I56+J56+K56+L56+M56+N56+R56+S56+T56</f>
        <v>200</v>
      </c>
      <c r="G56" s="131">
        <f>IF(C56="070",D56,0)</f>
        <v>0</v>
      </c>
      <c r="H56" s="131">
        <f>IF(C56="100",D56,0)</f>
        <v>0</v>
      </c>
      <c r="I56" s="131">
        <f>IF(C56="130",D56,0)</f>
        <v>0</v>
      </c>
      <c r="J56" s="131">
        <f>IF(C56="160",D56,0)</f>
        <v>0</v>
      </c>
      <c r="K56" s="131">
        <f>IF(C56="190",D56,0)</f>
        <v>0</v>
      </c>
      <c r="L56" s="131">
        <f>IF(C56="220",D56,0)</f>
        <v>0</v>
      </c>
      <c r="M56" s="131">
        <f>IF(C56="250",D56,0)</f>
        <v>0</v>
      </c>
      <c r="N56" s="131">
        <f>IF(C56="280",D56,0)</f>
        <v>200</v>
      </c>
      <c r="O56" s="131"/>
      <c r="P56" s="131"/>
      <c r="Q56" s="131">
        <f>N56</f>
        <v>200</v>
      </c>
      <c r="R56" s="131">
        <f>IF(C56="340",D56,0)</f>
        <v>0</v>
      </c>
      <c r="S56" s="131">
        <f>IF(C56="370",D56,0)</f>
        <v>0</v>
      </c>
      <c r="T56" s="131">
        <f>IF(OR(C56="428",C56="933"),D56,0)</f>
        <v>0</v>
      </c>
      <c r="U56" s="131"/>
      <c r="V56" s="131"/>
      <c r="W56" s="245">
        <f t="shared" si="5"/>
        <v>0</v>
      </c>
      <c r="AZ56" s="176"/>
      <c r="BA56" s="176"/>
    </row>
    <row r="57" spans="1:53" ht="25.5" customHeight="1">
      <c r="A57" s="47" t="s">
        <v>387</v>
      </c>
      <c r="B57" s="45" t="s">
        <v>388</v>
      </c>
      <c r="C57" s="175"/>
      <c r="D57" s="131">
        <f>'[1]Bieu 51'!C79</f>
        <v>19352</v>
      </c>
      <c r="E57" s="131">
        <f t="shared" si="3"/>
        <v>19352</v>
      </c>
      <c r="F57" s="131">
        <f t="shared" ref="F57:V57" si="17">F58+F59</f>
        <v>19352</v>
      </c>
      <c r="G57" s="131">
        <f t="shared" si="17"/>
        <v>0</v>
      </c>
      <c r="H57" s="131">
        <f t="shared" si="17"/>
        <v>14441</v>
      </c>
      <c r="I57" s="131">
        <f t="shared" si="17"/>
        <v>0</v>
      </c>
      <c r="J57" s="131">
        <f t="shared" si="17"/>
        <v>0</v>
      </c>
      <c r="K57" s="131">
        <f t="shared" si="17"/>
        <v>0</v>
      </c>
      <c r="L57" s="131">
        <f t="shared" si="17"/>
        <v>0</v>
      </c>
      <c r="M57" s="131">
        <f t="shared" si="17"/>
        <v>0</v>
      </c>
      <c r="N57" s="131">
        <f t="shared" si="17"/>
        <v>0</v>
      </c>
      <c r="O57" s="131">
        <f t="shared" si="17"/>
        <v>0</v>
      </c>
      <c r="P57" s="131">
        <f t="shared" si="17"/>
        <v>0</v>
      </c>
      <c r="Q57" s="131">
        <f t="shared" si="17"/>
        <v>0</v>
      </c>
      <c r="R57" s="131">
        <f t="shared" si="17"/>
        <v>4911</v>
      </c>
      <c r="S57" s="131">
        <f t="shared" si="17"/>
        <v>0</v>
      </c>
      <c r="T57" s="131">
        <f t="shared" si="17"/>
        <v>0</v>
      </c>
      <c r="U57" s="131">
        <f t="shared" si="17"/>
        <v>0</v>
      </c>
      <c r="V57" s="131">
        <f t="shared" si="17"/>
        <v>0</v>
      </c>
      <c r="W57" s="245">
        <f t="shared" si="5"/>
        <v>0</v>
      </c>
      <c r="AZ57" s="176"/>
      <c r="BA57" s="176"/>
    </row>
    <row r="58" spans="1:53" ht="17.25" customHeight="1" outlineLevel="1">
      <c r="A58" s="157" t="s">
        <v>46</v>
      </c>
      <c r="B58" s="42" t="s">
        <v>367</v>
      </c>
      <c r="C58" s="175" t="s">
        <v>784</v>
      </c>
      <c r="D58" s="131">
        <f>'[1]Bieu 51'!C80</f>
        <v>4911</v>
      </c>
      <c r="E58" s="131">
        <f t="shared" si="3"/>
        <v>4911</v>
      </c>
      <c r="F58" s="131">
        <f>G58+H58+AZ58+BA58+I58+J58+K58+L58+M58+N58+R58+S58+T58</f>
        <v>4911</v>
      </c>
      <c r="G58" s="131">
        <f>IF(C58="070",D58,0)</f>
        <v>0</v>
      </c>
      <c r="H58" s="131">
        <f>IF(C58="100",D58,0)</f>
        <v>0</v>
      </c>
      <c r="I58" s="131">
        <f>IF(C58="130",D58,0)</f>
        <v>0</v>
      </c>
      <c r="J58" s="131">
        <f>IF(C58="160",D58,0)</f>
        <v>0</v>
      </c>
      <c r="K58" s="131">
        <f>IF(C58="190",D58,0)</f>
        <v>0</v>
      </c>
      <c r="L58" s="131">
        <f>IF(C58="220",D58,0)</f>
        <v>0</v>
      </c>
      <c r="M58" s="131">
        <f>IF(C58="250",D58,0)</f>
        <v>0</v>
      </c>
      <c r="N58" s="131">
        <f>IF(C58="280",D58,0)</f>
        <v>0</v>
      </c>
      <c r="O58" s="131"/>
      <c r="P58" s="131"/>
      <c r="Q58" s="131"/>
      <c r="R58" s="131">
        <f>IF(C58="340",D58,0)</f>
        <v>4911</v>
      </c>
      <c r="S58" s="131">
        <f>IF(C58="370",D58,0)</f>
        <v>0</v>
      </c>
      <c r="T58" s="131">
        <f>IF(OR(C58="428",C58="933"),D58,0)</f>
        <v>0</v>
      </c>
      <c r="U58" s="131"/>
      <c r="V58" s="131"/>
      <c r="W58" s="245">
        <f t="shared" si="5"/>
        <v>0</v>
      </c>
      <c r="AZ58" s="176"/>
      <c r="BA58" s="176"/>
    </row>
    <row r="59" spans="1:53" ht="17.25" customHeight="1" outlineLevel="1">
      <c r="A59" s="157" t="s">
        <v>46</v>
      </c>
      <c r="B59" s="42" t="s">
        <v>632</v>
      </c>
      <c r="C59" s="175" t="s">
        <v>792</v>
      </c>
      <c r="D59" s="131">
        <f>'[1]Bieu 51'!C81</f>
        <v>14441</v>
      </c>
      <c r="E59" s="131">
        <f t="shared" si="3"/>
        <v>14441</v>
      </c>
      <c r="F59" s="131">
        <f>G59+H59+AZ59+BA59+I59+J59+K59+L59+M59+N59+R59+S59+T59</f>
        <v>14441</v>
      </c>
      <c r="G59" s="131">
        <f>IF(C59="070",D59,0)</f>
        <v>0</v>
      </c>
      <c r="H59" s="131">
        <f>IF(C59="100",D59,0)</f>
        <v>14441</v>
      </c>
      <c r="I59" s="131">
        <f>IF(C59="130",D59,0)</f>
        <v>0</v>
      </c>
      <c r="J59" s="131">
        <f>IF(C59="160",D59,0)</f>
        <v>0</v>
      </c>
      <c r="K59" s="131">
        <f>IF(C59="190",D59,0)</f>
        <v>0</v>
      </c>
      <c r="L59" s="131">
        <f>IF(C59="220",D59,0)</f>
        <v>0</v>
      </c>
      <c r="M59" s="131">
        <f>IF(C59="250",D59,0)</f>
        <v>0</v>
      </c>
      <c r="N59" s="131">
        <f>IF(C59="280",D59,0)</f>
        <v>0</v>
      </c>
      <c r="O59" s="131"/>
      <c r="P59" s="131"/>
      <c r="Q59" s="131"/>
      <c r="R59" s="131">
        <f>IF(C59="340",D59,0)</f>
        <v>0</v>
      </c>
      <c r="S59" s="131">
        <f>IF(C59="370",D59,0)</f>
        <v>0</v>
      </c>
      <c r="T59" s="131">
        <f>IF(OR(C59="428",C59="933"),D59,0)</f>
        <v>0</v>
      </c>
      <c r="U59" s="131"/>
      <c r="V59" s="131"/>
      <c r="W59" s="245">
        <f t="shared" si="5"/>
        <v>0</v>
      </c>
      <c r="AZ59" s="176"/>
      <c r="BA59" s="176"/>
    </row>
    <row r="60" spans="1:53" ht="17.25" customHeight="1">
      <c r="A60" s="47" t="s">
        <v>389</v>
      </c>
      <c r="B60" s="45" t="s">
        <v>390</v>
      </c>
      <c r="C60" s="175"/>
      <c r="D60" s="131">
        <f>'[1]Bieu 51'!C82</f>
        <v>11204</v>
      </c>
      <c r="E60" s="131">
        <f t="shared" si="3"/>
        <v>11204</v>
      </c>
      <c r="F60" s="131">
        <f t="shared" ref="F60:V60" si="18">F61+F62+F63</f>
        <v>11204</v>
      </c>
      <c r="G60" s="131">
        <f t="shared" si="18"/>
        <v>0</v>
      </c>
      <c r="H60" s="131">
        <f t="shared" si="18"/>
        <v>0</v>
      </c>
      <c r="I60" s="131">
        <f t="shared" si="18"/>
        <v>0</v>
      </c>
      <c r="J60" s="131">
        <f t="shared" si="18"/>
        <v>3108</v>
      </c>
      <c r="K60" s="131">
        <f t="shared" si="18"/>
        <v>0</v>
      </c>
      <c r="L60" s="131">
        <f t="shared" si="18"/>
        <v>0</v>
      </c>
      <c r="M60" s="131">
        <f t="shared" si="18"/>
        <v>0</v>
      </c>
      <c r="N60" s="131">
        <f t="shared" si="18"/>
        <v>760</v>
      </c>
      <c r="O60" s="131">
        <f t="shared" si="18"/>
        <v>0</v>
      </c>
      <c r="P60" s="131">
        <f t="shared" si="18"/>
        <v>0</v>
      </c>
      <c r="Q60" s="131">
        <f t="shared" si="18"/>
        <v>760</v>
      </c>
      <c r="R60" s="131">
        <f t="shared" si="18"/>
        <v>7336</v>
      </c>
      <c r="S60" s="131">
        <f t="shared" si="18"/>
        <v>0</v>
      </c>
      <c r="T60" s="131">
        <f t="shared" si="18"/>
        <v>0</v>
      </c>
      <c r="U60" s="131">
        <f t="shared" si="18"/>
        <v>0</v>
      </c>
      <c r="V60" s="131">
        <f t="shared" si="18"/>
        <v>0</v>
      </c>
      <c r="W60" s="245">
        <f t="shared" si="5"/>
        <v>0</v>
      </c>
      <c r="AZ60" s="176"/>
      <c r="BA60" s="176"/>
    </row>
    <row r="61" spans="1:53" ht="17.25" customHeight="1" outlineLevel="1">
      <c r="A61" s="157" t="s">
        <v>46</v>
      </c>
      <c r="B61" s="42" t="s">
        <v>367</v>
      </c>
      <c r="C61" s="175" t="s">
        <v>784</v>
      </c>
      <c r="D61" s="131">
        <f>'[1]Bieu 51'!C83</f>
        <v>7336</v>
      </c>
      <c r="E61" s="131">
        <f t="shared" si="3"/>
        <v>7336</v>
      </c>
      <c r="F61" s="131">
        <f>G61+H61+AZ61+BA61+I61+J61+K61+L61+M61+N61+R61+S61+T61</f>
        <v>7336</v>
      </c>
      <c r="G61" s="131">
        <f>IF(C61="070",D61,0)</f>
        <v>0</v>
      </c>
      <c r="H61" s="131">
        <f>IF(C61="100",D61,0)</f>
        <v>0</v>
      </c>
      <c r="I61" s="131">
        <f>IF(C61="130",D61,0)</f>
        <v>0</v>
      </c>
      <c r="J61" s="131">
        <f>IF(C61="160",D61,0)</f>
        <v>0</v>
      </c>
      <c r="K61" s="131">
        <f>IF(C61="190",D61,0)</f>
        <v>0</v>
      </c>
      <c r="L61" s="131">
        <f>IF(C61="220",D61,0)</f>
        <v>0</v>
      </c>
      <c r="M61" s="131">
        <f>IF(C61="250",D61,0)</f>
        <v>0</v>
      </c>
      <c r="N61" s="131">
        <f>IF(C61="280",D61,0)</f>
        <v>0</v>
      </c>
      <c r="O61" s="131"/>
      <c r="P61" s="131"/>
      <c r="Q61" s="131"/>
      <c r="R61" s="131">
        <f>IF(C61="340",D61,0)</f>
        <v>7336</v>
      </c>
      <c r="S61" s="131">
        <f>IF(C61="370",D61,0)</f>
        <v>0</v>
      </c>
      <c r="T61" s="131">
        <f>IF(OR(C61="428",C61="933"),D61,0)</f>
        <v>0</v>
      </c>
      <c r="U61" s="131"/>
      <c r="V61" s="131"/>
      <c r="W61" s="245">
        <f t="shared" si="5"/>
        <v>0</v>
      </c>
      <c r="AZ61" s="176"/>
      <c r="BA61" s="176"/>
    </row>
    <row r="62" spans="1:53" ht="17.25" customHeight="1" outlineLevel="1">
      <c r="A62" s="157" t="s">
        <v>46</v>
      </c>
      <c r="B62" s="42" t="s">
        <v>628</v>
      </c>
      <c r="C62" s="175" t="s">
        <v>790</v>
      </c>
      <c r="D62" s="131">
        <f>'[1]Bieu 51'!C84</f>
        <v>3108</v>
      </c>
      <c r="E62" s="131">
        <f t="shared" si="3"/>
        <v>3108</v>
      </c>
      <c r="F62" s="131">
        <f>G62+H62+AZ62+BA62+I62+J62+K62+L62+M62+N62+R62+S62+T62</f>
        <v>3108</v>
      </c>
      <c r="G62" s="131">
        <f>IF(C62="070",D62,0)</f>
        <v>0</v>
      </c>
      <c r="H62" s="131">
        <f>IF(C62="100",D62,0)</f>
        <v>0</v>
      </c>
      <c r="I62" s="131">
        <f>IF(C62="130",D62,0)</f>
        <v>0</v>
      </c>
      <c r="J62" s="131">
        <f>IF(C62="160",D62,0)</f>
        <v>3108</v>
      </c>
      <c r="K62" s="131">
        <f>IF(C62="190",D62,0)</f>
        <v>0</v>
      </c>
      <c r="L62" s="131">
        <f>IF(C62="220",D62,0)</f>
        <v>0</v>
      </c>
      <c r="M62" s="131">
        <f>IF(C62="250",D62,0)</f>
        <v>0</v>
      </c>
      <c r="N62" s="131">
        <f>IF(C62="280",D62,0)</f>
        <v>0</v>
      </c>
      <c r="O62" s="131"/>
      <c r="P62" s="131"/>
      <c r="Q62" s="131"/>
      <c r="R62" s="131">
        <f>IF(C62="340",D62,0)</f>
        <v>0</v>
      </c>
      <c r="S62" s="131">
        <f>IF(C62="370",D62,0)</f>
        <v>0</v>
      </c>
      <c r="T62" s="131">
        <f>IF(OR(C62="428",C62="933"),D62,0)</f>
        <v>0</v>
      </c>
      <c r="U62" s="131"/>
      <c r="V62" s="131"/>
      <c r="W62" s="245">
        <f t="shared" si="5"/>
        <v>0</v>
      </c>
      <c r="AZ62" s="176"/>
      <c r="BA62" s="176"/>
    </row>
    <row r="63" spans="1:53" ht="17.25" customHeight="1" outlineLevel="1">
      <c r="A63" s="157" t="s">
        <v>46</v>
      </c>
      <c r="B63" s="42" t="s">
        <v>623</v>
      </c>
      <c r="C63" s="175" t="s">
        <v>785</v>
      </c>
      <c r="D63" s="131">
        <f>'[1]Bieu 51'!C85</f>
        <v>760</v>
      </c>
      <c r="E63" s="131">
        <f t="shared" si="3"/>
        <v>760</v>
      </c>
      <c r="F63" s="131">
        <f>G63+H63+AZ63+BA63+I63+J63+K63+L63+M63+N63+R63+S63+T63</f>
        <v>760</v>
      </c>
      <c r="G63" s="131">
        <f>IF(C63="070",D63,0)</f>
        <v>0</v>
      </c>
      <c r="H63" s="131">
        <f>IF(C63="100",D63,0)</f>
        <v>0</v>
      </c>
      <c r="I63" s="131">
        <f>IF(C63="130",D63,0)</f>
        <v>0</v>
      </c>
      <c r="J63" s="131">
        <f>IF(C63="160",D63,0)</f>
        <v>0</v>
      </c>
      <c r="K63" s="131">
        <f>IF(C63="190",D63,0)</f>
        <v>0</v>
      </c>
      <c r="L63" s="131">
        <f>IF(C63="220",D63,0)</f>
        <v>0</v>
      </c>
      <c r="M63" s="131">
        <f>IF(C63="250",D63,0)</f>
        <v>0</v>
      </c>
      <c r="N63" s="131">
        <f>IF(C63="280",D63,0)</f>
        <v>760</v>
      </c>
      <c r="O63" s="131"/>
      <c r="P63" s="131"/>
      <c r="Q63" s="131">
        <f>N63</f>
        <v>760</v>
      </c>
      <c r="R63" s="131">
        <f>IF(C63="340",D63,0)</f>
        <v>0</v>
      </c>
      <c r="S63" s="131">
        <f>IF(C63="370",D63,0)</f>
        <v>0</v>
      </c>
      <c r="T63" s="131">
        <f>IF(OR(C63="428",C63="933"),D63,0)</f>
        <v>0</v>
      </c>
      <c r="U63" s="131"/>
      <c r="V63" s="131"/>
      <c r="W63" s="245">
        <f t="shared" si="5"/>
        <v>0</v>
      </c>
      <c r="AZ63" s="176"/>
      <c r="BA63" s="176"/>
    </row>
    <row r="64" spans="1:53" ht="17.25" customHeight="1">
      <c r="A64" s="47" t="s">
        <v>391</v>
      </c>
      <c r="B64" s="45" t="s">
        <v>392</v>
      </c>
      <c r="C64" s="175"/>
      <c r="D64" s="131">
        <f>'[1]Bieu 51'!C86</f>
        <v>12746</v>
      </c>
      <c r="E64" s="131">
        <f t="shared" si="3"/>
        <v>12746</v>
      </c>
      <c r="F64" s="131">
        <f t="shared" ref="F64:V64" si="19">F65+F66</f>
        <v>12746</v>
      </c>
      <c r="G64" s="131">
        <f t="shared" si="19"/>
        <v>0</v>
      </c>
      <c r="H64" s="131">
        <f t="shared" si="19"/>
        <v>0</v>
      </c>
      <c r="I64" s="131">
        <f t="shared" si="19"/>
        <v>0</v>
      </c>
      <c r="J64" s="131">
        <f t="shared" si="19"/>
        <v>0</v>
      </c>
      <c r="K64" s="131">
        <f t="shared" si="19"/>
        <v>0</v>
      </c>
      <c r="L64" s="131">
        <f t="shared" si="19"/>
        <v>0</v>
      </c>
      <c r="M64" s="131">
        <f t="shared" si="19"/>
        <v>0</v>
      </c>
      <c r="N64" s="131">
        <f t="shared" si="19"/>
        <v>9045</v>
      </c>
      <c r="O64" s="131">
        <f t="shared" si="19"/>
        <v>0</v>
      </c>
      <c r="P64" s="131">
        <f t="shared" si="19"/>
        <v>0</v>
      </c>
      <c r="Q64" s="131">
        <f t="shared" si="19"/>
        <v>9045</v>
      </c>
      <c r="R64" s="131">
        <f t="shared" si="19"/>
        <v>3701</v>
      </c>
      <c r="S64" s="131">
        <f t="shared" si="19"/>
        <v>0</v>
      </c>
      <c r="T64" s="131">
        <f t="shared" si="19"/>
        <v>0</v>
      </c>
      <c r="U64" s="131">
        <f t="shared" si="19"/>
        <v>0</v>
      </c>
      <c r="V64" s="131">
        <f t="shared" si="19"/>
        <v>0</v>
      </c>
      <c r="W64" s="245">
        <f t="shared" si="5"/>
        <v>0</v>
      </c>
      <c r="AZ64" s="176"/>
      <c r="BA64" s="176"/>
    </row>
    <row r="65" spans="1:53" ht="17.25" customHeight="1" outlineLevel="1">
      <c r="A65" s="157" t="s">
        <v>46</v>
      </c>
      <c r="B65" s="42" t="s">
        <v>367</v>
      </c>
      <c r="C65" s="175" t="s">
        <v>784</v>
      </c>
      <c r="D65" s="131">
        <f>'[1]Bieu 51'!C87</f>
        <v>3701</v>
      </c>
      <c r="E65" s="131">
        <f t="shared" si="3"/>
        <v>3701</v>
      </c>
      <c r="F65" s="131">
        <f>G65+H65+AZ65+BA65+I65+J65+K65+L65+M65+N65+R65+S65+T65</f>
        <v>3701</v>
      </c>
      <c r="G65" s="131">
        <f>IF(C65="070",D65,0)</f>
        <v>0</v>
      </c>
      <c r="H65" s="131">
        <f>IF(C65="100",D65,0)</f>
        <v>0</v>
      </c>
      <c r="I65" s="131">
        <f>IF(C65="130",D65,0)</f>
        <v>0</v>
      </c>
      <c r="J65" s="131">
        <f>IF(C65="160",D65,0)</f>
        <v>0</v>
      </c>
      <c r="K65" s="131">
        <f>IF(C65="190",D65,0)</f>
        <v>0</v>
      </c>
      <c r="L65" s="131">
        <f>IF(C65="220",D65,0)</f>
        <v>0</v>
      </c>
      <c r="M65" s="131">
        <f>IF(C65="250",D65,0)</f>
        <v>0</v>
      </c>
      <c r="N65" s="131">
        <f>IF(C65="280",D65,0)</f>
        <v>0</v>
      </c>
      <c r="O65" s="131"/>
      <c r="P65" s="131"/>
      <c r="Q65" s="131"/>
      <c r="R65" s="131">
        <f>IF(C65="340",D65,0)</f>
        <v>3701</v>
      </c>
      <c r="S65" s="131">
        <f>IF(C65="370",D65,0)</f>
        <v>0</v>
      </c>
      <c r="T65" s="131">
        <f>IF(OR(C65="428",C65="933"),D65,0)</f>
        <v>0</v>
      </c>
      <c r="U65" s="131"/>
      <c r="V65" s="131"/>
      <c r="W65" s="245">
        <f t="shared" si="5"/>
        <v>0</v>
      </c>
      <c r="AZ65" s="176"/>
      <c r="BA65" s="176"/>
    </row>
    <row r="66" spans="1:53" ht="17.25" customHeight="1" outlineLevel="1">
      <c r="A66" s="157" t="s">
        <v>46</v>
      </c>
      <c r="B66" s="42" t="s">
        <v>623</v>
      </c>
      <c r="C66" s="175" t="s">
        <v>785</v>
      </c>
      <c r="D66" s="131">
        <f>'[1]Bieu 51'!C88</f>
        <v>9045</v>
      </c>
      <c r="E66" s="131">
        <f t="shared" si="3"/>
        <v>9045</v>
      </c>
      <c r="F66" s="131">
        <f>G66+H66+AZ66+BA66+I66+J66+K66+L66+M66+N66+R66+S66+T66</f>
        <v>9045</v>
      </c>
      <c r="G66" s="131">
        <f>IF(C66="070",D66,0)</f>
        <v>0</v>
      </c>
      <c r="H66" s="131">
        <f>IF(C66="100",D66,0)</f>
        <v>0</v>
      </c>
      <c r="I66" s="131">
        <f>IF(C66="130",D66,0)</f>
        <v>0</v>
      </c>
      <c r="J66" s="131">
        <f>IF(C66="160",D66,0)</f>
        <v>0</v>
      </c>
      <c r="K66" s="131">
        <f>IF(C66="190",D66,0)</f>
        <v>0</v>
      </c>
      <c r="L66" s="131">
        <f>IF(C66="220",D66,0)</f>
        <v>0</v>
      </c>
      <c r="M66" s="131">
        <f>IF(C66="250",D66,0)</f>
        <v>0</v>
      </c>
      <c r="N66" s="131">
        <f>IF(C66="280",D66,0)</f>
        <v>9045</v>
      </c>
      <c r="O66" s="131"/>
      <c r="P66" s="131"/>
      <c r="Q66" s="131">
        <f>N66</f>
        <v>9045</v>
      </c>
      <c r="R66" s="131">
        <f>IF(C66="340",D66,0)</f>
        <v>0</v>
      </c>
      <c r="S66" s="131">
        <f>IF(C66="370",D66,0)</f>
        <v>0</v>
      </c>
      <c r="T66" s="131">
        <f>IF(OR(C66="428",C66="933"),D66,0)</f>
        <v>0</v>
      </c>
      <c r="U66" s="131"/>
      <c r="V66" s="131"/>
      <c r="W66" s="245">
        <f t="shared" si="5"/>
        <v>0</v>
      </c>
      <c r="AZ66" s="176"/>
      <c r="BA66" s="176"/>
    </row>
    <row r="67" spans="1:53" ht="17.25" customHeight="1">
      <c r="A67" s="47" t="s">
        <v>393</v>
      </c>
      <c r="B67" s="45" t="s">
        <v>394</v>
      </c>
      <c r="C67" s="175"/>
      <c r="D67" s="131">
        <f>'[1]Bieu 51'!C89</f>
        <v>14895</v>
      </c>
      <c r="E67" s="131">
        <f>F67+U67+V67</f>
        <v>14895</v>
      </c>
      <c r="F67" s="131">
        <f>F68+F69+F70+F71</f>
        <v>14895</v>
      </c>
      <c r="G67" s="131">
        <f t="shared" ref="G67:V67" si="20">G68+G69+G70</f>
        <v>0</v>
      </c>
      <c r="H67" s="131">
        <f t="shared" si="20"/>
        <v>0</v>
      </c>
      <c r="I67" s="131">
        <f t="shared" si="20"/>
        <v>0</v>
      </c>
      <c r="J67" s="131">
        <f t="shared" si="20"/>
        <v>0</v>
      </c>
      <c r="K67" s="131">
        <f t="shared" si="20"/>
        <v>0</v>
      </c>
      <c r="L67" s="131">
        <f t="shared" si="20"/>
        <v>0</v>
      </c>
      <c r="M67" s="131">
        <f t="shared" si="20"/>
        <v>1695</v>
      </c>
      <c r="N67" s="131">
        <f>N68+N69+N70+N71</f>
        <v>5214</v>
      </c>
      <c r="O67" s="131">
        <f t="shared" ref="O67:Q67" si="21">O68+O69+O70+O71</f>
        <v>0</v>
      </c>
      <c r="P67" s="131">
        <f t="shared" si="21"/>
        <v>0</v>
      </c>
      <c r="Q67" s="131">
        <f t="shared" si="21"/>
        <v>5214</v>
      </c>
      <c r="R67" s="131">
        <f t="shared" si="20"/>
        <v>7986</v>
      </c>
      <c r="S67" s="131">
        <f t="shared" si="20"/>
        <v>0</v>
      </c>
      <c r="T67" s="131">
        <f t="shared" si="20"/>
        <v>0</v>
      </c>
      <c r="U67" s="131">
        <f t="shared" si="20"/>
        <v>0</v>
      </c>
      <c r="V67" s="131">
        <f t="shared" si="20"/>
        <v>0</v>
      </c>
      <c r="W67" s="245">
        <f t="shared" si="5"/>
        <v>0</v>
      </c>
      <c r="AZ67" s="176"/>
      <c r="BA67" s="176"/>
    </row>
    <row r="68" spans="1:53" ht="17.25" customHeight="1" outlineLevel="1">
      <c r="A68" s="157" t="s">
        <v>46</v>
      </c>
      <c r="B68" s="42" t="s">
        <v>367</v>
      </c>
      <c r="C68" s="175" t="s">
        <v>784</v>
      </c>
      <c r="D68" s="131">
        <f>'[1]Bieu 51'!C90</f>
        <v>7986</v>
      </c>
      <c r="E68" s="131">
        <f t="shared" si="3"/>
        <v>7986</v>
      </c>
      <c r="F68" s="131">
        <f>G68+H68+AZ68+BA68+I68+J68+K68+L68+M68+N68+R68+S68+T68</f>
        <v>7986</v>
      </c>
      <c r="G68" s="131">
        <f>IF(C68="070",D68,0)</f>
        <v>0</v>
      </c>
      <c r="H68" s="131">
        <f>IF(C68="100",D68,0)</f>
        <v>0</v>
      </c>
      <c r="I68" s="131">
        <f>IF(C68="130",D68,0)</f>
        <v>0</v>
      </c>
      <c r="J68" s="131">
        <f>IF(C68="160",D68,0)</f>
        <v>0</v>
      </c>
      <c r="K68" s="131">
        <f>IF(C68="190",D68,0)</f>
        <v>0</v>
      </c>
      <c r="L68" s="131">
        <f>IF(C68="220",D68,0)</f>
        <v>0</v>
      </c>
      <c r="M68" s="131">
        <f>IF(C68="250",D68,0)</f>
        <v>0</v>
      </c>
      <c r="N68" s="131">
        <f>IF(C68="280",D68,0)</f>
        <v>0</v>
      </c>
      <c r="O68" s="131"/>
      <c r="P68" s="131"/>
      <c r="Q68" s="131"/>
      <c r="R68" s="131">
        <f>IF(C68="340",D68,0)</f>
        <v>7986</v>
      </c>
      <c r="S68" s="131">
        <f>IF(C68="370",D68,0)</f>
        <v>0</v>
      </c>
      <c r="T68" s="131">
        <f>IF(OR(C68="428",C68="933"),D68,0)</f>
        <v>0</v>
      </c>
      <c r="U68" s="131"/>
      <c r="V68" s="131"/>
      <c r="W68" s="245">
        <f t="shared" si="5"/>
        <v>0</v>
      </c>
      <c r="AZ68" s="176"/>
      <c r="BA68" s="176"/>
    </row>
    <row r="69" spans="1:53" ht="17.25" customHeight="1" outlineLevel="1">
      <c r="A69" s="157" t="s">
        <v>46</v>
      </c>
      <c r="B69" s="42" t="s">
        <v>623</v>
      </c>
      <c r="C69" s="175" t="s">
        <v>785</v>
      </c>
      <c r="D69" s="131">
        <f>'[1]Bieu 51'!C91</f>
        <v>3829</v>
      </c>
      <c r="E69" s="131">
        <f t="shared" si="3"/>
        <v>3829</v>
      </c>
      <c r="F69" s="131">
        <f>G69+H69+AZ69+BA69+I69+J69+K69+L69+M69+N69+R69+S69+T69</f>
        <v>3829</v>
      </c>
      <c r="G69" s="131">
        <f>IF(C69="070",D69,0)</f>
        <v>0</v>
      </c>
      <c r="H69" s="131">
        <f>IF(C69="100",D69,0)</f>
        <v>0</v>
      </c>
      <c r="I69" s="131">
        <f>IF(C69="130",D69,0)</f>
        <v>0</v>
      </c>
      <c r="J69" s="131">
        <f>IF(C69="160",D69,0)</f>
        <v>0</v>
      </c>
      <c r="K69" s="131">
        <f>IF(C69="190",D69,0)</f>
        <v>0</v>
      </c>
      <c r="L69" s="131">
        <f>IF(C69="220",D69,0)</f>
        <v>0</v>
      </c>
      <c r="M69" s="131">
        <f>IF(C69="250",D69,0)</f>
        <v>0</v>
      </c>
      <c r="N69" s="131">
        <f>IF(C69="280",D69,0)</f>
        <v>3829</v>
      </c>
      <c r="O69" s="131"/>
      <c r="P69" s="131"/>
      <c r="Q69" s="131">
        <f>N69</f>
        <v>3829</v>
      </c>
      <c r="R69" s="131">
        <f>IF(C69="340",D69,0)</f>
        <v>0</v>
      </c>
      <c r="S69" s="131">
        <f>IF(C69="370",D69,0)</f>
        <v>0</v>
      </c>
      <c r="T69" s="131">
        <f>IF(OR(C69="428",C69="933"),D69,0)</f>
        <v>0</v>
      </c>
      <c r="U69" s="131"/>
      <c r="V69" s="131"/>
      <c r="W69" s="245">
        <f t="shared" si="5"/>
        <v>0</v>
      </c>
      <c r="AZ69" s="176"/>
      <c r="BA69" s="176"/>
    </row>
    <row r="70" spans="1:53" ht="17.25" customHeight="1" outlineLevel="1">
      <c r="A70" s="157" t="s">
        <v>46</v>
      </c>
      <c r="B70" s="42" t="s">
        <v>636</v>
      </c>
      <c r="C70" s="175" t="s">
        <v>786</v>
      </c>
      <c r="D70" s="131">
        <f>'[1]Bieu 51'!C92</f>
        <v>1695</v>
      </c>
      <c r="E70" s="131">
        <f t="shared" si="3"/>
        <v>1695</v>
      </c>
      <c r="F70" s="131">
        <f>G70+H70+AZ70+BA70+I70+J70+K70+L70+M70+N70+R70+S70+T70</f>
        <v>1695</v>
      </c>
      <c r="G70" s="131">
        <f>IF(C70="070",D70,0)</f>
        <v>0</v>
      </c>
      <c r="H70" s="131">
        <f>IF(C70="100",D70,0)</f>
        <v>0</v>
      </c>
      <c r="I70" s="131">
        <f>IF(C70="130",D70,0)</f>
        <v>0</v>
      </c>
      <c r="J70" s="131">
        <f>IF(C70="160",D70,0)</f>
        <v>0</v>
      </c>
      <c r="K70" s="131">
        <f>IF(C70="190",D70,0)</f>
        <v>0</v>
      </c>
      <c r="L70" s="131">
        <f>IF(C70="220",D70,0)</f>
        <v>0</v>
      </c>
      <c r="M70" s="131">
        <f>IF(C70="250",D70,0)</f>
        <v>1695</v>
      </c>
      <c r="N70" s="131">
        <f>IF(C70="280",D70,0)</f>
        <v>0</v>
      </c>
      <c r="O70" s="131"/>
      <c r="P70" s="131"/>
      <c r="Q70" s="131"/>
      <c r="R70" s="131">
        <f>IF(C70="340",D70,0)</f>
        <v>0</v>
      </c>
      <c r="S70" s="131">
        <f>IF(C70="370",D70,0)</f>
        <v>0</v>
      </c>
      <c r="T70" s="131">
        <f>IF(OR(C70="428",C70="933"),D70,0)</f>
        <v>0</v>
      </c>
      <c r="U70" s="131"/>
      <c r="V70" s="131"/>
      <c r="W70" s="245">
        <f t="shared" si="5"/>
        <v>0</v>
      </c>
      <c r="AZ70" s="176"/>
      <c r="BA70" s="176"/>
    </row>
    <row r="71" spans="1:53" ht="36.75" customHeight="1" outlineLevel="1">
      <c r="A71" s="157" t="s">
        <v>46</v>
      </c>
      <c r="B71" s="42" t="s">
        <v>840</v>
      </c>
      <c r="C71" s="175" t="s">
        <v>785</v>
      </c>
      <c r="D71" s="131">
        <f>'[1]Bieu 51'!C93</f>
        <v>1385</v>
      </c>
      <c r="E71" s="131">
        <f t="shared" si="3"/>
        <v>1385</v>
      </c>
      <c r="F71" s="131">
        <f>G71+H71+AZ71+BA71+I71+J71+K71+L71+M71+N71+R71+S71+T71</f>
        <v>1385</v>
      </c>
      <c r="G71" s="131">
        <f>IF(C71="070",D71,0)</f>
        <v>0</v>
      </c>
      <c r="H71" s="131">
        <f>IF(C71="100",D71,0)</f>
        <v>0</v>
      </c>
      <c r="I71" s="131">
        <f>IF(C71="130",D71,0)</f>
        <v>0</v>
      </c>
      <c r="J71" s="131">
        <f>IF(C71="160",D71,0)</f>
        <v>0</v>
      </c>
      <c r="K71" s="131">
        <f>IF(C71="190",D71,0)</f>
        <v>0</v>
      </c>
      <c r="L71" s="131">
        <f>IF(C71="220",D71,0)</f>
        <v>0</v>
      </c>
      <c r="M71" s="131">
        <f>IF(C71="250",D71,0)</f>
        <v>0</v>
      </c>
      <c r="N71" s="131">
        <f>IF(C71="280",D71,0)</f>
        <v>1385</v>
      </c>
      <c r="O71" s="131"/>
      <c r="P71" s="131"/>
      <c r="Q71" s="131">
        <v>1385</v>
      </c>
      <c r="R71" s="131">
        <f>IF(C71="340",D71,0)</f>
        <v>0</v>
      </c>
      <c r="S71" s="131">
        <f>IF(C71="370",D71,0)</f>
        <v>0</v>
      </c>
      <c r="T71" s="131">
        <f>IF(OR(C71="428",C71="933"),D71,0)</f>
        <v>0</v>
      </c>
      <c r="U71" s="131"/>
      <c r="V71" s="131"/>
      <c r="W71" s="245">
        <f t="shared" si="5"/>
        <v>0</v>
      </c>
      <c r="AZ71" s="176"/>
      <c r="BA71" s="176"/>
    </row>
    <row r="72" spans="1:53" ht="17.25" customHeight="1">
      <c r="A72" s="47" t="s">
        <v>488</v>
      </c>
      <c r="B72" s="45" t="s">
        <v>395</v>
      </c>
      <c r="C72" s="175"/>
      <c r="D72" s="131">
        <f>'[1]Bieu 51'!C94</f>
        <v>15315</v>
      </c>
      <c r="E72" s="131">
        <f t="shared" si="3"/>
        <v>15315</v>
      </c>
      <c r="F72" s="131">
        <f t="shared" ref="F72:V72" si="22">F73+F74+F75</f>
        <v>15315</v>
      </c>
      <c r="G72" s="131">
        <f t="shared" si="22"/>
        <v>0</v>
      </c>
      <c r="H72" s="131">
        <f t="shared" si="22"/>
        <v>0</v>
      </c>
      <c r="I72" s="131">
        <f t="shared" si="22"/>
        <v>0</v>
      </c>
      <c r="J72" s="131">
        <f t="shared" si="22"/>
        <v>0</v>
      </c>
      <c r="K72" s="131">
        <f t="shared" si="22"/>
        <v>0</v>
      </c>
      <c r="L72" s="131">
        <f t="shared" si="22"/>
        <v>0</v>
      </c>
      <c r="M72" s="131">
        <f t="shared" si="22"/>
        <v>0</v>
      </c>
      <c r="N72" s="131">
        <f t="shared" si="22"/>
        <v>3283</v>
      </c>
      <c r="O72" s="131">
        <f t="shared" si="22"/>
        <v>0</v>
      </c>
      <c r="P72" s="131">
        <f t="shared" si="22"/>
        <v>0</v>
      </c>
      <c r="Q72" s="131">
        <f t="shared" si="22"/>
        <v>3283</v>
      </c>
      <c r="R72" s="131">
        <f t="shared" si="22"/>
        <v>12032</v>
      </c>
      <c r="S72" s="131">
        <f t="shared" si="22"/>
        <v>0</v>
      </c>
      <c r="T72" s="131">
        <f t="shared" si="22"/>
        <v>0</v>
      </c>
      <c r="U72" s="131">
        <f t="shared" si="22"/>
        <v>0</v>
      </c>
      <c r="V72" s="131">
        <f t="shared" si="22"/>
        <v>0</v>
      </c>
      <c r="W72" s="245">
        <f t="shared" si="5"/>
        <v>0</v>
      </c>
      <c r="AZ72" s="176"/>
      <c r="BA72" s="176"/>
    </row>
    <row r="73" spans="1:53" ht="17.25" customHeight="1" outlineLevel="1">
      <c r="A73" s="157" t="s">
        <v>46</v>
      </c>
      <c r="B73" s="42" t="s">
        <v>367</v>
      </c>
      <c r="C73" s="175" t="s">
        <v>784</v>
      </c>
      <c r="D73" s="131">
        <f>'[1]Bieu 51'!C95</f>
        <v>12032</v>
      </c>
      <c r="E73" s="131">
        <f t="shared" si="3"/>
        <v>12032</v>
      </c>
      <c r="F73" s="131">
        <f t="shared" ref="F73:F80" si="23">G73+H73+AZ73+BA73+I73+J73+K73+L73+M73+N73+R73+S73+T73</f>
        <v>12032</v>
      </c>
      <c r="G73" s="131">
        <f t="shared" ref="G73:G80" si="24">IF(C73="070",D73,0)</f>
        <v>0</v>
      </c>
      <c r="H73" s="131">
        <f t="shared" ref="H73:H80" si="25">IF(C73="100",D73,0)</f>
        <v>0</v>
      </c>
      <c r="I73" s="131">
        <f t="shared" ref="I73:I80" si="26">IF(C73="130",D73,0)</f>
        <v>0</v>
      </c>
      <c r="J73" s="131">
        <f t="shared" ref="J73:J80" si="27">IF(C73="160",D73,0)</f>
        <v>0</v>
      </c>
      <c r="K73" s="131">
        <f t="shared" ref="K73:K80" si="28">IF(C73="190",D73,0)</f>
        <v>0</v>
      </c>
      <c r="L73" s="131">
        <f t="shared" ref="L73:L80" si="29">IF(C73="220",D73,0)</f>
        <v>0</v>
      </c>
      <c r="M73" s="131">
        <f t="shared" ref="M73:M80" si="30">IF(C73="250",D73,0)</f>
        <v>0</v>
      </c>
      <c r="N73" s="131">
        <f t="shared" ref="N73:N80" si="31">IF(C73="280",D73,0)</f>
        <v>0</v>
      </c>
      <c r="O73" s="131"/>
      <c r="P73" s="131"/>
      <c r="Q73" s="131"/>
      <c r="R73" s="131">
        <f t="shared" ref="R73:R80" si="32">IF(C73="340",D73,0)</f>
        <v>12032</v>
      </c>
      <c r="S73" s="131">
        <f t="shared" ref="S73:S80" si="33">IF(C73="370",D73,0)</f>
        <v>0</v>
      </c>
      <c r="T73" s="131">
        <f t="shared" ref="T73:T80" si="34">IF(OR(C73="428",C73="933"),D73,0)</f>
        <v>0</v>
      </c>
      <c r="U73" s="131"/>
      <c r="V73" s="131"/>
      <c r="W73" s="245">
        <f t="shared" si="5"/>
        <v>0</v>
      </c>
      <c r="AZ73" s="176"/>
      <c r="BA73" s="176"/>
    </row>
    <row r="74" spans="1:53" ht="17.25" customHeight="1" outlineLevel="1">
      <c r="A74" s="157" t="s">
        <v>46</v>
      </c>
      <c r="B74" s="42" t="s">
        <v>623</v>
      </c>
      <c r="C74" s="175" t="s">
        <v>785</v>
      </c>
      <c r="D74" s="131">
        <f>'[1]Bieu 51'!C96</f>
        <v>3283</v>
      </c>
      <c r="E74" s="131">
        <f t="shared" si="3"/>
        <v>3283</v>
      </c>
      <c r="F74" s="131">
        <f t="shared" si="23"/>
        <v>3283</v>
      </c>
      <c r="G74" s="131">
        <f t="shared" si="24"/>
        <v>0</v>
      </c>
      <c r="H74" s="131">
        <f t="shared" si="25"/>
        <v>0</v>
      </c>
      <c r="I74" s="131">
        <f t="shared" si="26"/>
        <v>0</v>
      </c>
      <c r="J74" s="131">
        <f t="shared" si="27"/>
        <v>0</v>
      </c>
      <c r="K74" s="131">
        <f t="shared" si="28"/>
        <v>0</v>
      </c>
      <c r="L74" s="131">
        <f t="shared" si="29"/>
        <v>0</v>
      </c>
      <c r="M74" s="131">
        <f t="shared" si="30"/>
        <v>0</v>
      </c>
      <c r="N74" s="131">
        <f t="shared" si="31"/>
        <v>3283</v>
      </c>
      <c r="O74" s="131"/>
      <c r="P74" s="131"/>
      <c r="Q74" s="131">
        <f>N74</f>
        <v>3283</v>
      </c>
      <c r="R74" s="131">
        <f t="shared" si="32"/>
        <v>0</v>
      </c>
      <c r="S74" s="131">
        <f t="shared" si="33"/>
        <v>0</v>
      </c>
      <c r="T74" s="131">
        <f t="shared" si="34"/>
        <v>0</v>
      </c>
      <c r="U74" s="131"/>
      <c r="V74" s="131"/>
      <c r="W74" s="245">
        <f t="shared" si="5"/>
        <v>0</v>
      </c>
      <c r="AZ74" s="176"/>
      <c r="BA74" s="176"/>
    </row>
    <row r="75" spans="1:53" ht="17.25" customHeight="1" outlineLevel="1">
      <c r="A75" s="157" t="s">
        <v>46</v>
      </c>
      <c r="B75" s="42" t="s">
        <v>625</v>
      </c>
      <c r="C75" s="157" t="s">
        <v>787</v>
      </c>
      <c r="D75" s="131">
        <f>'[1]Bieu 51'!C97</f>
        <v>0</v>
      </c>
      <c r="E75" s="131">
        <f t="shared" si="3"/>
        <v>0</v>
      </c>
      <c r="F75" s="131">
        <f t="shared" si="23"/>
        <v>0</v>
      </c>
      <c r="G75" s="131">
        <f t="shared" si="24"/>
        <v>0</v>
      </c>
      <c r="H75" s="131">
        <f t="shared" si="25"/>
        <v>0</v>
      </c>
      <c r="I75" s="131">
        <f t="shared" si="26"/>
        <v>0</v>
      </c>
      <c r="J75" s="131">
        <f t="shared" si="27"/>
        <v>0</v>
      </c>
      <c r="K75" s="131">
        <f t="shared" si="28"/>
        <v>0</v>
      </c>
      <c r="L75" s="131">
        <f t="shared" si="29"/>
        <v>0</v>
      </c>
      <c r="M75" s="131">
        <f t="shared" si="30"/>
        <v>0</v>
      </c>
      <c r="N75" s="131">
        <f t="shared" si="31"/>
        <v>0</v>
      </c>
      <c r="O75" s="131"/>
      <c r="P75" s="131"/>
      <c r="Q75" s="131"/>
      <c r="R75" s="131">
        <f t="shared" si="32"/>
        <v>0</v>
      </c>
      <c r="S75" s="131">
        <f t="shared" si="33"/>
        <v>0</v>
      </c>
      <c r="T75" s="131">
        <f t="shared" si="34"/>
        <v>0</v>
      </c>
      <c r="U75" s="131"/>
      <c r="V75" s="131"/>
      <c r="W75" s="245">
        <f t="shared" si="5"/>
        <v>0</v>
      </c>
      <c r="AZ75" s="176"/>
      <c r="BA75" s="176"/>
    </row>
    <row r="76" spans="1:53" ht="17.25" customHeight="1">
      <c r="A76" s="47" t="s">
        <v>490</v>
      </c>
      <c r="B76" s="45" t="s">
        <v>396</v>
      </c>
      <c r="C76" s="175" t="s">
        <v>785</v>
      </c>
      <c r="D76" s="131">
        <f>'[1]Bieu 51'!C98</f>
        <v>10250</v>
      </c>
      <c r="E76" s="131">
        <f t="shared" si="3"/>
        <v>10250</v>
      </c>
      <c r="F76" s="131">
        <f t="shared" si="23"/>
        <v>10250</v>
      </c>
      <c r="G76" s="131">
        <f t="shared" si="24"/>
        <v>0</v>
      </c>
      <c r="H76" s="131">
        <f t="shared" si="25"/>
        <v>0</v>
      </c>
      <c r="I76" s="131">
        <f t="shared" si="26"/>
        <v>0</v>
      </c>
      <c r="J76" s="131">
        <f t="shared" si="27"/>
        <v>0</v>
      </c>
      <c r="K76" s="131">
        <f t="shared" si="28"/>
        <v>0</v>
      </c>
      <c r="L76" s="131">
        <f t="shared" si="29"/>
        <v>0</v>
      </c>
      <c r="M76" s="131">
        <f t="shared" si="30"/>
        <v>0</v>
      </c>
      <c r="N76" s="131">
        <f t="shared" si="31"/>
        <v>10250</v>
      </c>
      <c r="O76" s="131"/>
      <c r="P76" s="131"/>
      <c r="Q76" s="131">
        <f>N76</f>
        <v>10250</v>
      </c>
      <c r="R76" s="131">
        <f t="shared" si="32"/>
        <v>0</v>
      </c>
      <c r="S76" s="131">
        <f t="shared" si="33"/>
        <v>0</v>
      </c>
      <c r="T76" s="131">
        <f t="shared" si="34"/>
        <v>0</v>
      </c>
      <c r="U76" s="131"/>
      <c r="V76" s="131"/>
      <c r="W76" s="245">
        <f t="shared" ref="W76:W139" si="35">D76-E76</f>
        <v>0</v>
      </c>
      <c r="AZ76" s="176"/>
      <c r="BA76" s="176"/>
    </row>
    <row r="77" spans="1:53" ht="17.25" customHeight="1">
      <c r="A77" s="47" t="s">
        <v>619</v>
      </c>
      <c r="B77" s="45" t="s">
        <v>640</v>
      </c>
      <c r="C77" s="175" t="s">
        <v>787</v>
      </c>
      <c r="D77" s="131">
        <f>'[1]Bieu 51'!C99</f>
        <v>32570</v>
      </c>
      <c r="E77" s="131">
        <f t="shared" si="3"/>
        <v>32570</v>
      </c>
      <c r="F77" s="131">
        <f t="shared" si="23"/>
        <v>32570</v>
      </c>
      <c r="G77" s="131">
        <f t="shared" si="24"/>
        <v>32570</v>
      </c>
      <c r="H77" s="131">
        <f t="shared" si="25"/>
        <v>0</v>
      </c>
      <c r="I77" s="131">
        <f t="shared" si="26"/>
        <v>0</v>
      </c>
      <c r="J77" s="131">
        <f t="shared" si="27"/>
        <v>0</v>
      </c>
      <c r="K77" s="131">
        <f t="shared" si="28"/>
        <v>0</v>
      </c>
      <c r="L77" s="131">
        <f t="shared" si="29"/>
        <v>0</v>
      </c>
      <c r="M77" s="131">
        <f t="shared" si="30"/>
        <v>0</v>
      </c>
      <c r="N77" s="131">
        <f t="shared" si="31"/>
        <v>0</v>
      </c>
      <c r="O77" s="131"/>
      <c r="P77" s="131"/>
      <c r="Q77" s="131"/>
      <c r="R77" s="131">
        <f t="shared" si="32"/>
        <v>0</v>
      </c>
      <c r="S77" s="131">
        <f t="shared" si="33"/>
        <v>0</v>
      </c>
      <c r="T77" s="131">
        <f t="shared" si="34"/>
        <v>0</v>
      </c>
      <c r="U77" s="131"/>
      <c r="V77" s="131"/>
      <c r="W77" s="245">
        <f t="shared" si="35"/>
        <v>0</v>
      </c>
      <c r="AZ77" s="176"/>
      <c r="BA77" s="176"/>
    </row>
    <row r="78" spans="1:53" ht="17.25" customHeight="1">
      <c r="A78" s="47" t="s">
        <v>541</v>
      </c>
      <c r="B78" s="45" t="s">
        <v>397</v>
      </c>
      <c r="C78" s="175" t="s">
        <v>787</v>
      </c>
      <c r="D78" s="131">
        <f>'[1]Bieu 51'!C100</f>
        <v>6493</v>
      </c>
      <c r="E78" s="131">
        <f t="shared" si="3"/>
        <v>6493</v>
      </c>
      <c r="F78" s="131">
        <f t="shared" si="23"/>
        <v>6493</v>
      </c>
      <c r="G78" s="131">
        <f t="shared" si="24"/>
        <v>6493</v>
      </c>
      <c r="H78" s="131">
        <f t="shared" si="25"/>
        <v>0</v>
      </c>
      <c r="I78" s="131">
        <f t="shared" si="26"/>
        <v>0</v>
      </c>
      <c r="J78" s="131">
        <f t="shared" si="27"/>
        <v>0</v>
      </c>
      <c r="K78" s="131">
        <f t="shared" si="28"/>
        <v>0</v>
      </c>
      <c r="L78" s="131">
        <f t="shared" si="29"/>
        <v>0</v>
      </c>
      <c r="M78" s="131">
        <f t="shared" si="30"/>
        <v>0</v>
      </c>
      <c r="N78" s="131">
        <f t="shared" si="31"/>
        <v>0</v>
      </c>
      <c r="O78" s="131"/>
      <c r="P78" s="131"/>
      <c r="Q78" s="131"/>
      <c r="R78" s="131">
        <f t="shared" si="32"/>
        <v>0</v>
      </c>
      <c r="S78" s="131">
        <f t="shared" si="33"/>
        <v>0</v>
      </c>
      <c r="T78" s="131">
        <f t="shared" si="34"/>
        <v>0</v>
      </c>
      <c r="U78" s="131"/>
      <c r="V78" s="131"/>
      <c r="W78" s="245">
        <f t="shared" si="35"/>
        <v>0</v>
      </c>
      <c r="AZ78" s="176"/>
      <c r="BA78" s="176"/>
    </row>
    <row r="79" spans="1:53" ht="17.25" customHeight="1">
      <c r="A79" s="47" t="s">
        <v>620</v>
      </c>
      <c r="B79" s="45" t="s">
        <v>643</v>
      </c>
      <c r="C79" s="175" t="s">
        <v>793</v>
      </c>
      <c r="D79" s="131">
        <f>'[1]Bieu 51'!C104</f>
        <v>16918</v>
      </c>
      <c r="E79" s="131">
        <f t="shared" si="3"/>
        <v>16918</v>
      </c>
      <c r="F79" s="131">
        <f t="shared" si="23"/>
        <v>16918</v>
      </c>
      <c r="G79" s="131">
        <f t="shared" si="24"/>
        <v>0</v>
      </c>
      <c r="H79" s="131">
        <f t="shared" si="25"/>
        <v>0</v>
      </c>
      <c r="I79" s="131">
        <f t="shared" si="26"/>
        <v>0</v>
      </c>
      <c r="J79" s="131">
        <f t="shared" si="27"/>
        <v>0</v>
      </c>
      <c r="K79" s="131">
        <f t="shared" si="28"/>
        <v>16918</v>
      </c>
      <c r="L79" s="131">
        <f t="shared" si="29"/>
        <v>0</v>
      </c>
      <c r="M79" s="131">
        <f t="shared" si="30"/>
        <v>0</v>
      </c>
      <c r="N79" s="131">
        <f t="shared" si="31"/>
        <v>0</v>
      </c>
      <c r="O79" s="131"/>
      <c r="P79" s="131"/>
      <c r="Q79" s="131"/>
      <c r="R79" s="131">
        <f t="shared" si="32"/>
        <v>0</v>
      </c>
      <c r="S79" s="131">
        <f t="shared" si="33"/>
        <v>0</v>
      </c>
      <c r="T79" s="131">
        <f t="shared" si="34"/>
        <v>0</v>
      </c>
      <c r="U79" s="131"/>
      <c r="V79" s="131"/>
      <c r="W79" s="245">
        <f t="shared" si="35"/>
        <v>0</v>
      </c>
      <c r="AZ79" s="176"/>
      <c r="BA79" s="176"/>
    </row>
    <row r="80" spans="1:53" ht="17.25" customHeight="1">
      <c r="A80" s="47" t="s">
        <v>794</v>
      </c>
      <c r="B80" s="45" t="s">
        <v>398</v>
      </c>
      <c r="C80" s="175" t="s">
        <v>788</v>
      </c>
      <c r="D80" s="131">
        <f>'[1]Bieu 51'!C105</f>
        <v>4814</v>
      </c>
      <c r="E80" s="131">
        <f t="shared" ref="E80:E146" si="36">F80+U80+V80</f>
        <v>4814</v>
      </c>
      <c r="F80" s="131">
        <f t="shared" si="23"/>
        <v>4814</v>
      </c>
      <c r="G80" s="131">
        <f t="shared" si="24"/>
        <v>0</v>
      </c>
      <c r="H80" s="131">
        <f t="shared" si="25"/>
        <v>0</v>
      </c>
      <c r="I80" s="131">
        <f t="shared" si="26"/>
        <v>4814</v>
      </c>
      <c r="J80" s="131">
        <f t="shared" si="27"/>
        <v>0</v>
      </c>
      <c r="K80" s="131">
        <f t="shared" si="28"/>
        <v>0</v>
      </c>
      <c r="L80" s="131">
        <f t="shared" si="29"/>
        <v>0</v>
      </c>
      <c r="M80" s="131">
        <f t="shared" si="30"/>
        <v>0</v>
      </c>
      <c r="N80" s="131">
        <f t="shared" si="31"/>
        <v>0</v>
      </c>
      <c r="O80" s="131"/>
      <c r="P80" s="131"/>
      <c r="Q80" s="131"/>
      <c r="R80" s="131">
        <f t="shared" si="32"/>
        <v>0</v>
      </c>
      <c r="S80" s="131">
        <f t="shared" si="33"/>
        <v>0</v>
      </c>
      <c r="T80" s="131">
        <f t="shared" si="34"/>
        <v>0</v>
      </c>
      <c r="U80" s="131"/>
      <c r="V80" s="131"/>
      <c r="W80" s="245">
        <f t="shared" si="35"/>
        <v>0</v>
      </c>
      <c r="AZ80" s="176"/>
      <c r="BA80" s="176"/>
    </row>
    <row r="81" spans="1:53" ht="17.25" customHeight="1">
      <c r="A81" s="47" t="s">
        <v>795</v>
      </c>
      <c r="B81" s="45" t="s">
        <v>194</v>
      </c>
      <c r="C81" s="175"/>
      <c r="D81" s="131">
        <f>'[1]Bieu 51'!C106</f>
        <v>5915</v>
      </c>
      <c r="E81" s="131">
        <f t="shared" si="36"/>
        <v>5915</v>
      </c>
      <c r="F81" s="131">
        <f t="shared" ref="F81:V81" si="37">F82+F83</f>
        <v>5915</v>
      </c>
      <c r="G81" s="131">
        <f t="shared" si="37"/>
        <v>0</v>
      </c>
      <c r="H81" s="131">
        <f t="shared" si="37"/>
        <v>0</v>
      </c>
      <c r="I81" s="131">
        <f t="shared" si="37"/>
        <v>0</v>
      </c>
      <c r="J81" s="131">
        <f t="shared" si="37"/>
        <v>0</v>
      </c>
      <c r="K81" s="131">
        <f t="shared" si="37"/>
        <v>0</v>
      </c>
      <c r="L81" s="131">
        <f t="shared" si="37"/>
        <v>0</v>
      </c>
      <c r="M81" s="131">
        <f t="shared" si="37"/>
        <v>0</v>
      </c>
      <c r="N81" s="131">
        <f t="shared" si="37"/>
        <v>2624</v>
      </c>
      <c r="O81" s="131">
        <f t="shared" si="37"/>
        <v>0</v>
      </c>
      <c r="P81" s="131">
        <f t="shared" si="37"/>
        <v>0</v>
      </c>
      <c r="Q81" s="131">
        <f t="shared" si="37"/>
        <v>2624</v>
      </c>
      <c r="R81" s="131">
        <f t="shared" si="37"/>
        <v>3291</v>
      </c>
      <c r="S81" s="131">
        <f t="shared" si="37"/>
        <v>0</v>
      </c>
      <c r="T81" s="131">
        <f t="shared" si="37"/>
        <v>0</v>
      </c>
      <c r="U81" s="131">
        <f t="shared" si="37"/>
        <v>0</v>
      </c>
      <c r="V81" s="131">
        <f t="shared" si="37"/>
        <v>0</v>
      </c>
      <c r="W81" s="245">
        <f t="shared" si="35"/>
        <v>0</v>
      </c>
      <c r="AZ81" s="176"/>
      <c r="BA81" s="176"/>
    </row>
    <row r="82" spans="1:53" ht="17.25" customHeight="1" outlineLevel="1">
      <c r="A82" s="157" t="s">
        <v>46</v>
      </c>
      <c r="B82" s="42" t="s">
        <v>367</v>
      </c>
      <c r="C82" s="175" t="s">
        <v>784</v>
      </c>
      <c r="D82" s="131">
        <f>'[1]Bieu 51'!C107</f>
        <v>3291</v>
      </c>
      <c r="E82" s="131">
        <f t="shared" si="36"/>
        <v>3291</v>
      </c>
      <c r="F82" s="131">
        <f>G82+H82+AZ82+BA82+I82+J82+K82+L82+M82+N82+R82+S82+T82</f>
        <v>3291</v>
      </c>
      <c r="G82" s="131">
        <f>IF(C82="070",D82,0)</f>
        <v>0</v>
      </c>
      <c r="H82" s="131">
        <f>IF(C82="100",D82,0)</f>
        <v>0</v>
      </c>
      <c r="I82" s="131">
        <f>IF(C82="130",D82,0)</f>
        <v>0</v>
      </c>
      <c r="J82" s="131">
        <f>IF(C82="160",D82,0)</f>
        <v>0</v>
      </c>
      <c r="K82" s="131">
        <f>IF(C82="190",D82,0)</f>
        <v>0</v>
      </c>
      <c r="L82" s="131">
        <f>IF(C82="220",D82,0)</f>
        <v>0</v>
      </c>
      <c r="M82" s="131">
        <f>IF(C82="250",D82,0)</f>
        <v>0</v>
      </c>
      <c r="N82" s="131">
        <f>IF(C82="280",D82,0)</f>
        <v>0</v>
      </c>
      <c r="O82" s="131"/>
      <c r="P82" s="131"/>
      <c r="Q82" s="131"/>
      <c r="R82" s="131">
        <f>IF(C82="340",D82,0)</f>
        <v>3291</v>
      </c>
      <c r="S82" s="131">
        <f>IF(C82="370",D82,0)</f>
        <v>0</v>
      </c>
      <c r="T82" s="131">
        <f>IF(OR(C82="428",C82="933"),D82,0)</f>
        <v>0</v>
      </c>
      <c r="U82" s="131"/>
      <c r="V82" s="131"/>
      <c r="W82" s="245">
        <f t="shared" si="35"/>
        <v>0</v>
      </c>
      <c r="AZ82" s="176"/>
      <c r="BA82" s="176"/>
    </row>
    <row r="83" spans="1:53" ht="17.25" customHeight="1" outlineLevel="1">
      <c r="A83" s="157" t="s">
        <v>46</v>
      </c>
      <c r="B83" s="42" t="s">
        <v>623</v>
      </c>
      <c r="C83" s="175" t="s">
        <v>785</v>
      </c>
      <c r="D83" s="131">
        <f>'[1]Bieu 51'!C108</f>
        <v>2624</v>
      </c>
      <c r="E83" s="131">
        <f t="shared" si="36"/>
        <v>2624</v>
      </c>
      <c r="F83" s="131">
        <f>G83+H83+AZ83+BA83+I83+J83+K83+L83+M83+N83+R83+S83+T83</f>
        <v>2624</v>
      </c>
      <c r="G83" s="131">
        <f>IF(C83="070",D83,0)</f>
        <v>0</v>
      </c>
      <c r="H83" s="131">
        <f>IF(C83="100",D83,0)</f>
        <v>0</v>
      </c>
      <c r="I83" s="131">
        <f>IF(C83="130",D83,0)</f>
        <v>0</v>
      </c>
      <c r="J83" s="131">
        <f>IF(C83="160",D83,0)</f>
        <v>0</v>
      </c>
      <c r="K83" s="131">
        <f>IF(C83="190",D83,0)</f>
        <v>0</v>
      </c>
      <c r="L83" s="131">
        <f>IF(C83="220",D83,0)</f>
        <v>0</v>
      </c>
      <c r="M83" s="131">
        <f>IF(C83="250",D83,0)</f>
        <v>0</v>
      </c>
      <c r="N83" s="131">
        <f>IF(C83="280",D83,0)</f>
        <v>2624</v>
      </c>
      <c r="O83" s="131"/>
      <c r="P83" s="131"/>
      <c r="Q83" s="131">
        <f>N83</f>
        <v>2624</v>
      </c>
      <c r="R83" s="131">
        <f>IF(C83="340",D83,0)</f>
        <v>0</v>
      </c>
      <c r="S83" s="131">
        <f>IF(C83="370",D83,0)</f>
        <v>0</v>
      </c>
      <c r="T83" s="131">
        <f>IF(OR(C83="428",C83="933"),D83,0)</f>
        <v>0</v>
      </c>
      <c r="U83" s="131"/>
      <c r="V83" s="131"/>
      <c r="W83" s="245">
        <f t="shared" si="35"/>
        <v>0</v>
      </c>
      <c r="AZ83" s="176"/>
      <c r="BA83" s="176"/>
    </row>
    <row r="84" spans="1:53" ht="17.25" customHeight="1">
      <c r="A84" s="47" t="s">
        <v>796</v>
      </c>
      <c r="B84" s="45" t="s">
        <v>399</v>
      </c>
      <c r="C84" s="175"/>
      <c r="D84" s="131">
        <f>'[1]Bieu 51'!C109</f>
        <v>8351</v>
      </c>
      <c r="E84" s="131">
        <f t="shared" si="36"/>
        <v>8351</v>
      </c>
      <c r="F84" s="131">
        <f t="shared" ref="F84:V84" si="38">F85+F86+F87</f>
        <v>8351</v>
      </c>
      <c r="G84" s="131">
        <f t="shared" si="38"/>
        <v>0</v>
      </c>
      <c r="H84" s="131">
        <f t="shared" si="38"/>
        <v>0</v>
      </c>
      <c r="I84" s="131">
        <f t="shared" si="38"/>
        <v>0</v>
      </c>
      <c r="J84" s="131">
        <f t="shared" si="38"/>
        <v>0</v>
      </c>
      <c r="K84" s="131">
        <f t="shared" si="38"/>
        <v>0</v>
      </c>
      <c r="L84" s="131">
        <f t="shared" si="38"/>
        <v>0</v>
      </c>
      <c r="M84" s="131">
        <f t="shared" si="38"/>
        <v>0</v>
      </c>
      <c r="N84" s="131">
        <f t="shared" si="38"/>
        <v>1193</v>
      </c>
      <c r="O84" s="131">
        <f t="shared" si="38"/>
        <v>0</v>
      </c>
      <c r="P84" s="131">
        <f t="shared" si="38"/>
        <v>0</v>
      </c>
      <c r="Q84" s="131">
        <f t="shared" si="38"/>
        <v>1193</v>
      </c>
      <c r="R84" s="131">
        <f t="shared" si="38"/>
        <v>7158</v>
      </c>
      <c r="S84" s="131">
        <f t="shared" si="38"/>
        <v>0</v>
      </c>
      <c r="T84" s="131">
        <f t="shared" si="38"/>
        <v>0</v>
      </c>
      <c r="U84" s="131">
        <f t="shared" si="38"/>
        <v>0</v>
      </c>
      <c r="V84" s="131">
        <f t="shared" si="38"/>
        <v>0</v>
      </c>
      <c r="W84" s="245">
        <f t="shared" si="35"/>
        <v>0</v>
      </c>
      <c r="AZ84" s="176"/>
      <c r="BA84" s="176"/>
    </row>
    <row r="85" spans="1:53" ht="17.25" customHeight="1" outlineLevel="1">
      <c r="A85" s="157" t="s">
        <v>46</v>
      </c>
      <c r="B85" s="42" t="s">
        <v>367</v>
      </c>
      <c r="C85" s="175" t="s">
        <v>784</v>
      </c>
      <c r="D85" s="131">
        <f>'[1]Bieu 51'!C110</f>
        <v>2958</v>
      </c>
      <c r="E85" s="131">
        <f t="shared" si="36"/>
        <v>2958</v>
      </c>
      <c r="F85" s="131">
        <f t="shared" ref="F85:F90" si="39">G85+H85+AZ85+BA85+I85+J85+K85+L85+M85+N85+R85+S85+T85</f>
        <v>2958</v>
      </c>
      <c r="G85" s="131">
        <f t="shared" ref="G85:G90" si="40">IF(C85="070",D85,0)</f>
        <v>0</v>
      </c>
      <c r="H85" s="131">
        <f t="shared" ref="H85:H90" si="41">IF(C85="100",D85,0)</f>
        <v>0</v>
      </c>
      <c r="I85" s="131">
        <f t="shared" ref="I85:I90" si="42">IF(C85="130",D85,0)</f>
        <v>0</v>
      </c>
      <c r="J85" s="131">
        <f t="shared" ref="J85:J90" si="43">IF(C85="160",D85,0)</f>
        <v>0</v>
      </c>
      <c r="K85" s="131">
        <f t="shared" ref="K85:K90" si="44">IF(C85="190",D85,0)</f>
        <v>0</v>
      </c>
      <c r="L85" s="131">
        <f t="shared" ref="L85:L90" si="45">IF(C85="220",D85,0)</f>
        <v>0</v>
      </c>
      <c r="M85" s="131">
        <f t="shared" ref="M85:M90" si="46">IF(C85="250",D85,0)</f>
        <v>0</v>
      </c>
      <c r="N85" s="131">
        <f t="shared" ref="N85:N90" si="47">IF(C85="280",D85,0)</f>
        <v>0</v>
      </c>
      <c r="O85" s="131"/>
      <c r="P85" s="131"/>
      <c r="Q85" s="131"/>
      <c r="R85" s="131">
        <f t="shared" ref="R85:R90" si="48">IF(C85="340",D85,0)</f>
        <v>2958</v>
      </c>
      <c r="S85" s="131">
        <f t="shared" ref="S85:S90" si="49">IF(C85="370",D85,0)</f>
        <v>0</v>
      </c>
      <c r="T85" s="131">
        <f t="shared" ref="T85:T90" si="50">IF(OR(C85="428",C85="933"),D85,0)</f>
        <v>0</v>
      </c>
      <c r="U85" s="131"/>
      <c r="V85" s="131"/>
      <c r="W85" s="245">
        <f t="shared" si="35"/>
        <v>0</v>
      </c>
      <c r="AZ85" s="176"/>
      <c r="BA85" s="176"/>
    </row>
    <row r="86" spans="1:53" ht="17.25" customHeight="1" outlineLevel="1">
      <c r="A86" s="157" t="s">
        <v>46</v>
      </c>
      <c r="B86" s="42" t="s">
        <v>623</v>
      </c>
      <c r="C86" s="175" t="s">
        <v>785</v>
      </c>
      <c r="D86" s="131">
        <f>'[1]Bieu 51'!C111</f>
        <v>1193</v>
      </c>
      <c r="E86" s="131">
        <f t="shared" si="36"/>
        <v>1193</v>
      </c>
      <c r="F86" s="131">
        <f t="shared" si="39"/>
        <v>1193</v>
      </c>
      <c r="G86" s="131">
        <f t="shared" si="40"/>
        <v>0</v>
      </c>
      <c r="H86" s="131">
        <f t="shared" si="41"/>
        <v>0</v>
      </c>
      <c r="I86" s="131">
        <f t="shared" si="42"/>
        <v>0</v>
      </c>
      <c r="J86" s="131">
        <f t="shared" si="43"/>
        <v>0</v>
      </c>
      <c r="K86" s="131">
        <f t="shared" si="44"/>
        <v>0</v>
      </c>
      <c r="L86" s="131">
        <f t="shared" si="45"/>
        <v>0</v>
      </c>
      <c r="M86" s="131">
        <f t="shared" si="46"/>
        <v>0</v>
      </c>
      <c r="N86" s="131">
        <f t="shared" si="47"/>
        <v>1193</v>
      </c>
      <c r="O86" s="131"/>
      <c r="P86" s="131"/>
      <c r="Q86" s="131">
        <f>N86</f>
        <v>1193</v>
      </c>
      <c r="R86" s="131">
        <f t="shared" si="48"/>
        <v>0</v>
      </c>
      <c r="S86" s="131">
        <f t="shared" si="49"/>
        <v>0</v>
      </c>
      <c r="T86" s="131">
        <f t="shared" si="50"/>
        <v>0</v>
      </c>
      <c r="U86" s="131"/>
      <c r="V86" s="131"/>
      <c r="W86" s="245">
        <f t="shared" si="35"/>
        <v>0</v>
      </c>
      <c r="AZ86" s="176"/>
      <c r="BA86" s="176"/>
    </row>
    <row r="87" spans="1:53" ht="17.25" customHeight="1" outlineLevel="1">
      <c r="A87" s="157" t="s">
        <v>46</v>
      </c>
      <c r="B87" s="158" t="s">
        <v>647</v>
      </c>
      <c r="C87" s="157" t="s">
        <v>784</v>
      </c>
      <c r="D87" s="131">
        <f>'[1]Bieu 51'!C112</f>
        <v>4200</v>
      </c>
      <c r="E87" s="131">
        <f t="shared" si="36"/>
        <v>4200</v>
      </c>
      <c r="F87" s="131">
        <f t="shared" si="39"/>
        <v>4200</v>
      </c>
      <c r="G87" s="131">
        <f t="shared" si="40"/>
        <v>0</v>
      </c>
      <c r="H87" s="131">
        <f t="shared" si="41"/>
        <v>0</v>
      </c>
      <c r="I87" s="131">
        <f t="shared" si="42"/>
        <v>0</v>
      </c>
      <c r="J87" s="131">
        <f t="shared" si="43"/>
        <v>0</v>
      </c>
      <c r="K87" s="131">
        <f t="shared" si="44"/>
        <v>0</v>
      </c>
      <c r="L87" s="131">
        <f t="shared" si="45"/>
        <v>0</v>
      </c>
      <c r="M87" s="131">
        <f t="shared" si="46"/>
        <v>0</v>
      </c>
      <c r="N87" s="131">
        <f t="shared" si="47"/>
        <v>0</v>
      </c>
      <c r="O87" s="131"/>
      <c r="P87" s="131"/>
      <c r="Q87" s="131"/>
      <c r="R87" s="131">
        <f t="shared" si="48"/>
        <v>4200</v>
      </c>
      <c r="S87" s="131">
        <f t="shared" si="49"/>
        <v>0</v>
      </c>
      <c r="T87" s="131">
        <f t="shared" si="50"/>
        <v>0</v>
      </c>
      <c r="U87" s="131"/>
      <c r="V87" s="131"/>
      <c r="W87" s="245">
        <f t="shared" si="35"/>
        <v>0</v>
      </c>
      <c r="AZ87" s="176"/>
      <c r="BA87" s="176"/>
    </row>
    <row r="88" spans="1:53" ht="17.25" customHeight="1">
      <c r="A88" s="47" t="s">
        <v>797</v>
      </c>
      <c r="B88" s="45" t="s">
        <v>400</v>
      </c>
      <c r="C88" s="175" t="s">
        <v>784</v>
      </c>
      <c r="D88" s="131">
        <f>'[1]Bieu 51'!C113</f>
        <v>7272</v>
      </c>
      <c r="E88" s="131">
        <f t="shared" si="36"/>
        <v>7272</v>
      </c>
      <c r="F88" s="131">
        <f t="shared" si="39"/>
        <v>7272</v>
      </c>
      <c r="G88" s="131">
        <f t="shared" si="40"/>
        <v>0</v>
      </c>
      <c r="H88" s="131">
        <f t="shared" si="41"/>
        <v>0</v>
      </c>
      <c r="I88" s="131">
        <f t="shared" si="42"/>
        <v>0</v>
      </c>
      <c r="J88" s="131">
        <f t="shared" si="43"/>
        <v>0</v>
      </c>
      <c r="K88" s="131">
        <f t="shared" si="44"/>
        <v>0</v>
      </c>
      <c r="L88" s="131">
        <f t="shared" si="45"/>
        <v>0</v>
      </c>
      <c r="M88" s="131">
        <f t="shared" si="46"/>
        <v>0</v>
      </c>
      <c r="N88" s="131">
        <f t="shared" si="47"/>
        <v>0</v>
      </c>
      <c r="O88" s="131"/>
      <c r="P88" s="131"/>
      <c r="Q88" s="131"/>
      <c r="R88" s="131">
        <f t="shared" si="48"/>
        <v>7272</v>
      </c>
      <c r="S88" s="131">
        <f t="shared" si="49"/>
        <v>0</v>
      </c>
      <c r="T88" s="131">
        <f t="shared" si="50"/>
        <v>0</v>
      </c>
      <c r="U88" s="131"/>
      <c r="V88" s="131"/>
      <c r="W88" s="245">
        <f t="shared" si="35"/>
        <v>0</v>
      </c>
      <c r="AZ88" s="176"/>
      <c r="BA88" s="176"/>
    </row>
    <row r="89" spans="1:53" ht="17.25" customHeight="1">
      <c r="A89" s="47" t="s">
        <v>798</v>
      </c>
      <c r="B89" s="45" t="s">
        <v>401</v>
      </c>
      <c r="C89" s="175" t="s">
        <v>784</v>
      </c>
      <c r="D89" s="131">
        <f>'[1]Bieu 51'!C114</f>
        <v>13815</v>
      </c>
      <c r="E89" s="131">
        <f t="shared" si="36"/>
        <v>13815</v>
      </c>
      <c r="F89" s="131">
        <f t="shared" si="39"/>
        <v>13815</v>
      </c>
      <c r="G89" s="131">
        <f t="shared" si="40"/>
        <v>0</v>
      </c>
      <c r="H89" s="131">
        <f t="shared" si="41"/>
        <v>0</v>
      </c>
      <c r="I89" s="131">
        <f t="shared" si="42"/>
        <v>0</v>
      </c>
      <c r="J89" s="131">
        <f t="shared" si="43"/>
        <v>0</v>
      </c>
      <c r="K89" s="131">
        <f t="shared" si="44"/>
        <v>0</v>
      </c>
      <c r="L89" s="131">
        <f t="shared" si="45"/>
        <v>0</v>
      </c>
      <c r="M89" s="131">
        <f t="shared" si="46"/>
        <v>0</v>
      </c>
      <c r="N89" s="131">
        <f t="shared" si="47"/>
        <v>0</v>
      </c>
      <c r="O89" s="131"/>
      <c r="P89" s="131"/>
      <c r="Q89" s="131"/>
      <c r="R89" s="131">
        <f t="shared" si="48"/>
        <v>13815</v>
      </c>
      <c r="S89" s="131">
        <f t="shared" si="49"/>
        <v>0</v>
      </c>
      <c r="T89" s="131">
        <f t="shared" si="50"/>
        <v>0</v>
      </c>
      <c r="U89" s="131"/>
      <c r="V89" s="131"/>
      <c r="W89" s="245">
        <f t="shared" si="35"/>
        <v>0</v>
      </c>
      <c r="AZ89" s="176"/>
      <c r="BA89" s="176"/>
    </row>
    <row r="90" spans="1:53" ht="26">
      <c r="A90" s="47" t="s">
        <v>799</v>
      </c>
      <c r="B90" s="45" t="s">
        <v>402</v>
      </c>
      <c r="C90" s="175" t="s">
        <v>784</v>
      </c>
      <c r="D90" s="131">
        <f>'[1]Bieu 51'!C115</f>
        <v>300</v>
      </c>
      <c r="E90" s="131">
        <f t="shared" si="36"/>
        <v>300</v>
      </c>
      <c r="F90" s="131">
        <f t="shared" si="39"/>
        <v>300</v>
      </c>
      <c r="G90" s="131">
        <f t="shared" si="40"/>
        <v>0</v>
      </c>
      <c r="H90" s="131">
        <f t="shared" si="41"/>
        <v>0</v>
      </c>
      <c r="I90" s="131">
        <f t="shared" si="42"/>
        <v>0</v>
      </c>
      <c r="J90" s="131">
        <f t="shared" si="43"/>
        <v>0</v>
      </c>
      <c r="K90" s="131">
        <f t="shared" si="44"/>
        <v>0</v>
      </c>
      <c r="L90" s="131">
        <f t="shared" si="45"/>
        <v>0</v>
      </c>
      <c r="M90" s="131">
        <f t="shared" si="46"/>
        <v>0</v>
      </c>
      <c r="N90" s="131">
        <f t="shared" si="47"/>
        <v>0</v>
      </c>
      <c r="O90" s="131"/>
      <c r="P90" s="131"/>
      <c r="Q90" s="131"/>
      <c r="R90" s="131">
        <f t="shared" si="48"/>
        <v>300</v>
      </c>
      <c r="S90" s="131">
        <f t="shared" si="49"/>
        <v>0</v>
      </c>
      <c r="T90" s="131">
        <f t="shared" si="50"/>
        <v>0</v>
      </c>
      <c r="U90" s="131"/>
      <c r="V90" s="131"/>
      <c r="W90" s="245">
        <f t="shared" si="35"/>
        <v>0</v>
      </c>
      <c r="AZ90" s="176"/>
      <c r="BA90" s="176"/>
    </row>
    <row r="91" spans="1:53" ht="17.25" customHeight="1">
      <c r="A91" s="47" t="s">
        <v>800</v>
      </c>
      <c r="B91" s="45" t="s">
        <v>403</v>
      </c>
      <c r="C91" s="175"/>
      <c r="D91" s="131">
        <f>'[1]Bieu 51'!C116</f>
        <v>12188.5</v>
      </c>
      <c r="E91" s="131">
        <f t="shared" si="36"/>
        <v>12188.5</v>
      </c>
      <c r="F91" s="131">
        <f t="shared" ref="F91:V91" si="51">F92+F93</f>
        <v>12188.5</v>
      </c>
      <c r="G91" s="131">
        <f t="shared" si="51"/>
        <v>0</v>
      </c>
      <c r="H91" s="131">
        <f t="shared" si="51"/>
        <v>0</v>
      </c>
      <c r="I91" s="131">
        <f t="shared" si="51"/>
        <v>0</v>
      </c>
      <c r="J91" s="131">
        <f t="shared" si="51"/>
        <v>0</v>
      </c>
      <c r="K91" s="131">
        <f t="shared" si="51"/>
        <v>0</v>
      </c>
      <c r="L91" s="131">
        <f t="shared" si="51"/>
        <v>0</v>
      </c>
      <c r="M91" s="131">
        <f t="shared" si="51"/>
        <v>0</v>
      </c>
      <c r="N91" s="131">
        <f t="shared" si="51"/>
        <v>4020.5</v>
      </c>
      <c r="O91" s="131">
        <f t="shared" si="51"/>
        <v>0</v>
      </c>
      <c r="P91" s="131">
        <f t="shared" si="51"/>
        <v>0</v>
      </c>
      <c r="Q91" s="131">
        <f t="shared" si="51"/>
        <v>4020.5</v>
      </c>
      <c r="R91" s="131">
        <f t="shared" si="51"/>
        <v>8168</v>
      </c>
      <c r="S91" s="131">
        <f t="shared" si="51"/>
        <v>0</v>
      </c>
      <c r="T91" s="131">
        <f t="shared" si="51"/>
        <v>0</v>
      </c>
      <c r="U91" s="131">
        <f t="shared" si="51"/>
        <v>0</v>
      </c>
      <c r="V91" s="131">
        <f t="shared" si="51"/>
        <v>0</v>
      </c>
      <c r="W91" s="245">
        <f t="shared" si="35"/>
        <v>0</v>
      </c>
      <c r="AZ91" s="176"/>
      <c r="BA91" s="176"/>
    </row>
    <row r="92" spans="1:53" ht="17.25" customHeight="1" outlineLevel="1">
      <c r="A92" s="157" t="s">
        <v>46</v>
      </c>
      <c r="B92" s="42" t="s">
        <v>367</v>
      </c>
      <c r="C92" s="175" t="s">
        <v>784</v>
      </c>
      <c r="D92" s="131">
        <f>'[1]Bieu 51'!C117</f>
        <v>8168</v>
      </c>
      <c r="E92" s="131">
        <f t="shared" si="36"/>
        <v>8168</v>
      </c>
      <c r="F92" s="131">
        <f>G92+H92+AZ92+BA92+I92+J92+K92+L92+M92+N92+R92+S92+T92</f>
        <v>8168</v>
      </c>
      <c r="G92" s="131">
        <f>IF(C92="070",D92,0)</f>
        <v>0</v>
      </c>
      <c r="H92" s="131">
        <f>IF(C92="100",D92,0)</f>
        <v>0</v>
      </c>
      <c r="I92" s="131">
        <f>IF(C92="130",D92,0)</f>
        <v>0</v>
      </c>
      <c r="J92" s="131">
        <f>IF(C92="160",D92,0)</f>
        <v>0</v>
      </c>
      <c r="K92" s="131">
        <f>IF(C92="190",D92,0)</f>
        <v>0</v>
      </c>
      <c r="L92" s="131">
        <f>IF(C92="220",D92,0)</f>
        <v>0</v>
      </c>
      <c r="M92" s="131">
        <f>IF(C92="250",D92,0)</f>
        <v>0</v>
      </c>
      <c r="N92" s="131">
        <f>IF(C92="280",D92,0)</f>
        <v>0</v>
      </c>
      <c r="O92" s="131"/>
      <c r="P92" s="131"/>
      <c r="Q92" s="131"/>
      <c r="R92" s="131">
        <f>IF(C92="340",D92,0)</f>
        <v>8168</v>
      </c>
      <c r="S92" s="131">
        <f>IF(C92="370",D92,0)</f>
        <v>0</v>
      </c>
      <c r="T92" s="131">
        <f>IF(OR(C92="428",C92="933"),D92,0)</f>
        <v>0</v>
      </c>
      <c r="U92" s="131"/>
      <c r="V92" s="131"/>
      <c r="W92" s="245">
        <f t="shared" si="35"/>
        <v>0</v>
      </c>
      <c r="AZ92" s="176"/>
      <c r="BA92" s="176"/>
    </row>
    <row r="93" spans="1:53" ht="17.25" customHeight="1" outlineLevel="1">
      <c r="A93" s="157" t="s">
        <v>46</v>
      </c>
      <c r="B93" s="42" t="s">
        <v>623</v>
      </c>
      <c r="C93" s="175" t="s">
        <v>785</v>
      </c>
      <c r="D93" s="131">
        <f>'[1]Bieu 51'!C118</f>
        <v>4020.5</v>
      </c>
      <c r="E93" s="131">
        <f t="shared" si="36"/>
        <v>4020.5</v>
      </c>
      <c r="F93" s="131">
        <f>G93+H93+AZ93+BA93+I93+J93+K93+L93+M93+N93+R93+S93+T93</f>
        <v>4020.5</v>
      </c>
      <c r="G93" s="131">
        <f>IF(C93="070",D93,0)</f>
        <v>0</v>
      </c>
      <c r="H93" s="131">
        <f>IF(C93="100",D93,0)</f>
        <v>0</v>
      </c>
      <c r="I93" s="131">
        <f>IF(C93="130",D93,0)</f>
        <v>0</v>
      </c>
      <c r="J93" s="131">
        <f>IF(C93="160",D93,0)</f>
        <v>0</v>
      </c>
      <c r="K93" s="131">
        <f>IF(C93="190",D93,0)</f>
        <v>0</v>
      </c>
      <c r="L93" s="131">
        <f>IF(C93="220",D93,0)</f>
        <v>0</v>
      </c>
      <c r="M93" s="131">
        <f>IF(C93="250",D93,0)</f>
        <v>0</v>
      </c>
      <c r="N93" s="131">
        <f>IF(C93="280",D93,0)</f>
        <v>4020.5</v>
      </c>
      <c r="O93" s="131"/>
      <c r="P93" s="131"/>
      <c r="Q93" s="131">
        <f>N93</f>
        <v>4020.5</v>
      </c>
      <c r="R93" s="131">
        <f>IF(C93="340",D93,0)</f>
        <v>0</v>
      </c>
      <c r="S93" s="131">
        <f>IF(C93="370",D93,0)</f>
        <v>0</v>
      </c>
      <c r="T93" s="131">
        <f>IF(OR(C93="428",C93="933"),D93,0)</f>
        <v>0</v>
      </c>
      <c r="U93" s="131"/>
      <c r="V93" s="131"/>
      <c r="W93" s="245">
        <f t="shared" si="35"/>
        <v>0</v>
      </c>
      <c r="AZ93" s="176"/>
      <c r="BA93" s="176"/>
    </row>
    <row r="94" spans="1:53" ht="17.25" customHeight="1">
      <c r="A94" s="47" t="s">
        <v>801</v>
      </c>
      <c r="B94" s="45" t="s">
        <v>404</v>
      </c>
      <c r="C94" s="175" t="s">
        <v>784</v>
      </c>
      <c r="D94" s="131">
        <f>'[1]Bieu 51'!C119</f>
        <v>9876</v>
      </c>
      <c r="E94" s="131">
        <f t="shared" si="36"/>
        <v>9876</v>
      </c>
      <c r="F94" s="131">
        <f>G94+H94+AZ94+BA94+I94+J94+K94+L94+M94+N94+R94+S94+T94</f>
        <v>9876</v>
      </c>
      <c r="G94" s="131">
        <f>IF(C94="070",D94,0)</f>
        <v>0</v>
      </c>
      <c r="H94" s="131">
        <f>IF(C94="100",D94,0)</f>
        <v>0</v>
      </c>
      <c r="I94" s="131">
        <f>IF(C94="130",D94,0)</f>
        <v>0</v>
      </c>
      <c r="J94" s="131">
        <f>IF(C94="160",D94,0)</f>
        <v>0</v>
      </c>
      <c r="K94" s="131">
        <f>IF(C94="190",D94,0)</f>
        <v>0</v>
      </c>
      <c r="L94" s="131">
        <f>IF(C94="220",D94,0)</f>
        <v>0</v>
      </c>
      <c r="M94" s="131">
        <f>IF(C94="250",D94,0)</f>
        <v>0</v>
      </c>
      <c r="N94" s="131">
        <f>IF(C94="280",D94,0)</f>
        <v>0</v>
      </c>
      <c r="O94" s="131"/>
      <c r="P94" s="131"/>
      <c r="Q94" s="131"/>
      <c r="R94" s="131">
        <f>IF(C94="340",D94,0)</f>
        <v>9876</v>
      </c>
      <c r="S94" s="131">
        <f>IF(C94="370",D94,0)</f>
        <v>0</v>
      </c>
      <c r="T94" s="131">
        <f>IF(OR(C94="428",C94="933"),D94,0)</f>
        <v>0</v>
      </c>
      <c r="U94" s="131"/>
      <c r="V94" s="131"/>
      <c r="W94" s="245">
        <f t="shared" si="35"/>
        <v>0</v>
      </c>
      <c r="AZ94" s="176"/>
      <c r="BA94" s="176"/>
    </row>
    <row r="95" spans="1:53" ht="17.25" customHeight="1">
      <c r="A95" s="47" t="s">
        <v>802</v>
      </c>
      <c r="B95" s="45" t="s">
        <v>405</v>
      </c>
      <c r="C95" s="175"/>
      <c r="D95" s="131">
        <f>'[1]Bieu 51'!C120</f>
        <v>29090</v>
      </c>
      <c r="E95" s="131">
        <f t="shared" si="36"/>
        <v>29090</v>
      </c>
      <c r="F95" s="131">
        <f t="shared" ref="F95:V95" si="52">F96+F97</f>
        <v>29090</v>
      </c>
      <c r="G95" s="131">
        <f t="shared" si="52"/>
        <v>0</v>
      </c>
      <c r="H95" s="131">
        <f t="shared" si="52"/>
        <v>0</v>
      </c>
      <c r="I95" s="131">
        <f t="shared" si="52"/>
        <v>0</v>
      </c>
      <c r="J95" s="131">
        <f t="shared" si="52"/>
        <v>0</v>
      </c>
      <c r="K95" s="131">
        <f t="shared" si="52"/>
        <v>0</v>
      </c>
      <c r="L95" s="131">
        <f t="shared" si="52"/>
        <v>0</v>
      </c>
      <c r="M95" s="131">
        <f t="shared" si="52"/>
        <v>0</v>
      </c>
      <c r="N95" s="131">
        <f t="shared" si="52"/>
        <v>8620</v>
      </c>
      <c r="O95" s="131">
        <f t="shared" si="52"/>
        <v>0</v>
      </c>
      <c r="P95" s="131">
        <f t="shared" si="52"/>
        <v>0</v>
      </c>
      <c r="Q95" s="131">
        <f t="shared" si="52"/>
        <v>8620</v>
      </c>
      <c r="R95" s="131">
        <f t="shared" si="52"/>
        <v>20470</v>
      </c>
      <c r="S95" s="131">
        <f t="shared" si="52"/>
        <v>0</v>
      </c>
      <c r="T95" s="131">
        <f t="shared" si="52"/>
        <v>0</v>
      </c>
      <c r="U95" s="131">
        <f t="shared" si="52"/>
        <v>0</v>
      </c>
      <c r="V95" s="131">
        <f t="shared" si="52"/>
        <v>0</v>
      </c>
      <c r="W95" s="245">
        <f t="shared" si="35"/>
        <v>0</v>
      </c>
      <c r="AZ95" s="176"/>
      <c r="BA95" s="176"/>
    </row>
    <row r="96" spans="1:53" ht="17.25" customHeight="1" outlineLevel="1">
      <c r="A96" s="157" t="s">
        <v>46</v>
      </c>
      <c r="B96" s="42" t="s">
        <v>367</v>
      </c>
      <c r="C96" s="175" t="s">
        <v>784</v>
      </c>
      <c r="D96" s="131">
        <f>'[1]Bieu 51'!C121</f>
        <v>20470</v>
      </c>
      <c r="E96" s="131">
        <f t="shared" si="36"/>
        <v>20470</v>
      </c>
      <c r="F96" s="131">
        <f>G96+H96+AZ96+BA96+I96+J96+K96+L96+M96+N96+R96+S96+T96</f>
        <v>20470</v>
      </c>
      <c r="G96" s="131">
        <f>IF(C96="070",D96,0)</f>
        <v>0</v>
      </c>
      <c r="H96" s="131">
        <f>IF(C96="100",D96,0)</f>
        <v>0</v>
      </c>
      <c r="I96" s="131">
        <f>IF(C96="130",D96,0)</f>
        <v>0</v>
      </c>
      <c r="J96" s="131">
        <f>IF(C96="160",D96,0)</f>
        <v>0</v>
      </c>
      <c r="K96" s="131">
        <f>IF(C96="190",D96,0)</f>
        <v>0</v>
      </c>
      <c r="L96" s="131">
        <f>IF(C96="220",D96,0)</f>
        <v>0</v>
      </c>
      <c r="M96" s="131">
        <f>IF(C96="250",D96,0)</f>
        <v>0</v>
      </c>
      <c r="N96" s="131">
        <f>IF(C96="280",D96,0)</f>
        <v>0</v>
      </c>
      <c r="O96" s="131"/>
      <c r="P96" s="131"/>
      <c r="Q96" s="131"/>
      <c r="R96" s="131">
        <f>IF(C96="340",D96,0)</f>
        <v>20470</v>
      </c>
      <c r="S96" s="131">
        <f>IF(C96="370",D96,0)</f>
        <v>0</v>
      </c>
      <c r="T96" s="131">
        <f>IF(OR(C96="428",C96="933"),D96,0)</f>
        <v>0</v>
      </c>
      <c r="U96" s="131"/>
      <c r="V96" s="131"/>
      <c r="W96" s="245">
        <f t="shared" si="35"/>
        <v>0</v>
      </c>
      <c r="AZ96" s="176"/>
      <c r="BA96" s="176"/>
    </row>
    <row r="97" spans="1:53" ht="17.25" customHeight="1" outlineLevel="1">
      <c r="A97" s="157" t="s">
        <v>46</v>
      </c>
      <c r="B97" s="42" t="s">
        <v>623</v>
      </c>
      <c r="C97" s="175" t="s">
        <v>785</v>
      </c>
      <c r="D97" s="131">
        <f>'[1]Bieu 51'!C122</f>
        <v>8620</v>
      </c>
      <c r="E97" s="131">
        <f t="shared" si="36"/>
        <v>8620</v>
      </c>
      <c r="F97" s="131">
        <f>G97+H97+AZ97+BA97+I97+J97+K97+L97+M97+N97+R97+S97+T97</f>
        <v>8620</v>
      </c>
      <c r="G97" s="131">
        <f>IF(C97="070",D97,0)</f>
        <v>0</v>
      </c>
      <c r="H97" s="131">
        <f>IF(C97="100",D97,0)</f>
        <v>0</v>
      </c>
      <c r="I97" s="131">
        <f>IF(C97="130",D97,0)</f>
        <v>0</v>
      </c>
      <c r="J97" s="131">
        <f>IF(C97="160",D97,0)</f>
        <v>0</v>
      </c>
      <c r="K97" s="131">
        <f>IF(C97="190",D97,0)</f>
        <v>0</v>
      </c>
      <c r="L97" s="131">
        <f>IF(C97="220",D97,0)</f>
        <v>0</v>
      </c>
      <c r="M97" s="131">
        <f>IF(C97="250",D97,0)</f>
        <v>0</v>
      </c>
      <c r="N97" s="131">
        <f>IF(C97="280",D97,0)</f>
        <v>8620</v>
      </c>
      <c r="O97" s="131"/>
      <c r="P97" s="131"/>
      <c r="Q97" s="131">
        <f>N97</f>
        <v>8620</v>
      </c>
      <c r="R97" s="131">
        <f>IF(C97="340",D97,0)</f>
        <v>0</v>
      </c>
      <c r="S97" s="131">
        <f>IF(C97="370",D97,0)</f>
        <v>0</v>
      </c>
      <c r="T97" s="131">
        <f>IF(OR(C97="428",C97="933"),D97,0)</f>
        <v>0</v>
      </c>
      <c r="U97" s="131"/>
      <c r="V97" s="131"/>
      <c r="W97" s="245">
        <f t="shared" si="35"/>
        <v>0</v>
      </c>
      <c r="AZ97" s="176"/>
      <c r="BA97" s="176"/>
    </row>
    <row r="98" spans="1:53" ht="17.25" customHeight="1">
      <c r="A98" s="47" t="s">
        <v>803</v>
      </c>
      <c r="B98" s="45" t="s">
        <v>406</v>
      </c>
      <c r="C98" s="175" t="s">
        <v>784</v>
      </c>
      <c r="D98" s="131">
        <f>'[1]Bieu 51'!C123</f>
        <v>2581</v>
      </c>
      <c r="E98" s="131">
        <f t="shared" si="36"/>
        <v>2581</v>
      </c>
      <c r="F98" s="131">
        <f>G98+H98+AZ98+BA98+I98+J98+K98+L98+M98+N98+R98+S98+T98</f>
        <v>2581</v>
      </c>
      <c r="G98" s="131">
        <f>IF(C98="070",D98,0)</f>
        <v>0</v>
      </c>
      <c r="H98" s="131">
        <f>IF(C98="100",D98,0)</f>
        <v>0</v>
      </c>
      <c r="I98" s="131">
        <f>IF(C98="130",D98,0)</f>
        <v>0</v>
      </c>
      <c r="J98" s="131">
        <f>IF(C98="160",D98,0)</f>
        <v>0</v>
      </c>
      <c r="K98" s="131">
        <f>IF(C98="190",D98,0)</f>
        <v>0</v>
      </c>
      <c r="L98" s="131">
        <f>IF(C98="220",D98,0)</f>
        <v>0</v>
      </c>
      <c r="M98" s="131">
        <f>IF(C98="250",D98,0)</f>
        <v>0</v>
      </c>
      <c r="N98" s="131">
        <f>IF(C98="280",D98,0)</f>
        <v>0</v>
      </c>
      <c r="O98" s="131"/>
      <c r="P98" s="131"/>
      <c r="Q98" s="131"/>
      <c r="R98" s="131">
        <f>IF(C98="340",D98,0)</f>
        <v>2581</v>
      </c>
      <c r="S98" s="131">
        <f>IF(C98="370",D98,0)</f>
        <v>0</v>
      </c>
      <c r="T98" s="131">
        <f>IF(OR(C98="428",C98="933"),D98,0)</f>
        <v>0</v>
      </c>
      <c r="U98" s="131"/>
      <c r="V98" s="131"/>
      <c r="W98" s="245">
        <f t="shared" si="35"/>
        <v>0</v>
      </c>
      <c r="AZ98" s="176"/>
      <c r="BA98" s="176"/>
    </row>
    <row r="99" spans="1:53" ht="17.25" customHeight="1">
      <c r="A99" s="47" t="s">
        <v>804</v>
      </c>
      <c r="B99" s="45" t="s">
        <v>407</v>
      </c>
      <c r="C99" s="175"/>
      <c r="D99" s="131">
        <f>'[1]Bieu 51'!C124</f>
        <v>4505.3999999999996</v>
      </c>
      <c r="E99" s="131">
        <f t="shared" si="36"/>
        <v>4505.3999999999996</v>
      </c>
      <c r="F99" s="131">
        <f t="shared" ref="F99:V99" si="53">F100+F101+F102</f>
        <v>4505.3999999999996</v>
      </c>
      <c r="G99" s="131">
        <f t="shared" si="53"/>
        <v>286</v>
      </c>
      <c r="H99" s="131">
        <f t="shared" si="53"/>
        <v>0</v>
      </c>
      <c r="I99" s="131">
        <f t="shared" si="53"/>
        <v>0</v>
      </c>
      <c r="J99" s="131">
        <f t="shared" si="53"/>
        <v>0</v>
      </c>
      <c r="K99" s="131">
        <f t="shared" si="53"/>
        <v>0</v>
      </c>
      <c r="L99" s="131">
        <f t="shared" si="53"/>
        <v>0</v>
      </c>
      <c r="M99" s="131">
        <f t="shared" si="53"/>
        <v>0</v>
      </c>
      <c r="N99" s="131">
        <f t="shared" si="53"/>
        <v>185</v>
      </c>
      <c r="O99" s="131">
        <f t="shared" si="53"/>
        <v>0</v>
      </c>
      <c r="P99" s="131">
        <f t="shared" si="53"/>
        <v>0</v>
      </c>
      <c r="Q99" s="131">
        <f t="shared" si="53"/>
        <v>185</v>
      </c>
      <c r="R99" s="131">
        <f t="shared" si="53"/>
        <v>4034.4</v>
      </c>
      <c r="S99" s="131">
        <f t="shared" si="53"/>
        <v>0</v>
      </c>
      <c r="T99" s="131">
        <f t="shared" si="53"/>
        <v>0</v>
      </c>
      <c r="U99" s="131">
        <f t="shared" si="53"/>
        <v>0</v>
      </c>
      <c r="V99" s="131">
        <f t="shared" si="53"/>
        <v>0</v>
      </c>
      <c r="W99" s="245">
        <f t="shared" si="35"/>
        <v>0</v>
      </c>
      <c r="AZ99" s="176"/>
      <c r="BA99" s="176"/>
    </row>
    <row r="100" spans="1:53" ht="17.25" customHeight="1" outlineLevel="1">
      <c r="A100" s="157" t="s">
        <v>46</v>
      </c>
      <c r="B100" s="42" t="s">
        <v>367</v>
      </c>
      <c r="C100" s="175" t="s">
        <v>784</v>
      </c>
      <c r="D100" s="131">
        <f>'[1]Bieu 51'!C125</f>
        <v>4034.4</v>
      </c>
      <c r="E100" s="131">
        <f t="shared" si="36"/>
        <v>4034.4</v>
      </c>
      <c r="F100" s="131">
        <f>G100+H100+AZ100+BA100+I100+J100+K100+L100+M100+N100+R100+S100+T100</f>
        <v>4034.4</v>
      </c>
      <c r="G100" s="131">
        <f>IF(C100="070",D100,0)</f>
        <v>0</v>
      </c>
      <c r="H100" s="131">
        <f>IF(C100="100",D100,0)</f>
        <v>0</v>
      </c>
      <c r="I100" s="131">
        <f>IF(C100="130",D100,0)</f>
        <v>0</v>
      </c>
      <c r="J100" s="131">
        <f>IF(C100="160",D100,0)</f>
        <v>0</v>
      </c>
      <c r="K100" s="131">
        <f>IF(C100="190",D100,0)</f>
        <v>0</v>
      </c>
      <c r="L100" s="131">
        <f>IF(C100="220",D100,0)</f>
        <v>0</v>
      </c>
      <c r="M100" s="131">
        <f>IF(C100="250",D100,0)</f>
        <v>0</v>
      </c>
      <c r="N100" s="131">
        <f>IF(C100="280",D100,0)</f>
        <v>0</v>
      </c>
      <c r="O100" s="131"/>
      <c r="P100" s="131"/>
      <c r="Q100" s="131"/>
      <c r="R100" s="131">
        <f>IF(C100="340",D100,0)</f>
        <v>4034.4</v>
      </c>
      <c r="S100" s="131">
        <f>IF(C100="370",D100,0)</f>
        <v>0</v>
      </c>
      <c r="T100" s="131">
        <f>IF(OR(C100="428",C100="933"),D100,0)</f>
        <v>0</v>
      </c>
      <c r="U100" s="131"/>
      <c r="V100" s="131"/>
      <c r="W100" s="245">
        <f t="shared" si="35"/>
        <v>0</v>
      </c>
      <c r="AZ100" s="176"/>
      <c r="BA100" s="176"/>
    </row>
    <row r="101" spans="1:53" ht="17.25" customHeight="1" outlineLevel="1">
      <c r="A101" s="157" t="s">
        <v>46</v>
      </c>
      <c r="B101" s="42" t="s">
        <v>625</v>
      </c>
      <c r="C101" s="157" t="s">
        <v>787</v>
      </c>
      <c r="D101" s="131">
        <f>'[1]Bieu 51'!C126</f>
        <v>286</v>
      </c>
      <c r="E101" s="131">
        <f t="shared" si="36"/>
        <v>286</v>
      </c>
      <c r="F101" s="131">
        <f>G101+H101+AZ101+BA101+I101+J101+K101+L101+M101+N101+R101+S101+T101</f>
        <v>286</v>
      </c>
      <c r="G101" s="131">
        <f>IF(C101="070",D101,0)</f>
        <v>286</v>
      </c>
      <c r="H101" s="131">
        <f>IF(C101="100",D101,0)</f>
        <v>0</v>
      </c>
      <c r="I101" s="131">
        <f>IF(C101="130",D101,0)</f>
        <v>0</v>
      </c>
      <c r="J101" s="131">
        <f>IF(C101="160",D101,0)</f>
        <v>0</v>
      </c>
      <c r="K101" s="131">
        <f>IF(C101="190",D101,0)</f>
        <v>0</v>
      </c>
      <c r="L101" s="131">
        <f>IF(C101="220",D101,0)</f>
        <v>0</v>
      </c>
      <c r="M101" s="131">
        <f>IF(C101="250",D101,0)</f>
        <v>0</v>
      </c>
      <c r="N101" s="131">
        <f>IF(C101="280",D101,0)</f>
        <v>0</v>
      </c>
      <c r="O101" s="131"/>
      <c r="P101" s="131"/>
      <c r="Q101" s="131"/>
      <c r="R101" s="131">
        <f>IF(C101="340",D101,0)</f>
        <v>0</v>
      </c>
      <c r="S101" s="131">
        <f>IF(C101="370",D101,0)</f>
        <v>0</v>
      </c>
      <c r="T101" s="131">
        <f>IF(OR(C101="428",C101="933"),D101,0)</f>
        <v>0</v>
      </c>
      <c r="U101" s="131"/>
      <c r="V101" s="131"/>
      <c r="W101" s="245">
        <f t="shared" si="35"/>
        <v>0</v>
      </c>
      <c r="AZ101" s="176"/>
      <c r="BA101" s="176"/>
    </row>
    <row r="102" spans="1:53" ht="17.25" customHeight="1" outlineLevel="1">
      <c r="A102" s="157" t="s">
        <v>46</v>
      </c>
      <c r="B102" s="42" t="s">
        <v>623</v>
      </c>
      <c r="C102" s="157" t="s">
        <v>785</v>
      </c>
      <c r="D102" s="131">
        <f>'[1]Bieu 51'!C127</f>
        <v>185</v>
      </c>
      <c r="E102" s="131">
        <f t="shared" si="36"/>
        <v>185</v>
      </c>
      <c r="F102" s="131">
        <f>G102+H102+AZ102+BA102+I102+J102+K102+L102+M102+N102+R102+S102+T102</f>
        <v>185</v>
      </c>
      <c r="G102" s="131">
        <f>IF(C102="070",D102,0)</f>
        <v>0</v>
      </c>
      <c r="H102" s="131">
        <f>IF(C102="100",D102,0)</f>
        <v>0</v>
      </c>
      <c r="I102" s="131">
        <f>IF(C102="130",D102,0)</f>
        <v>0</v>
      </c>
      <c r="J102" s="131">
        <f>IF(C102="160",D102,0)</f>
        <v>0</v>
      </c>
      <c r="K102" s="131">
        <f>IF(C102="190",D102,0)</f>
        <v>0</v>
      </c>
      <c r="L102" s="131">
        <f>IF(C102="220",D102,0)</f>
        <v>0</v>
      </c>
      <c r="M102" s="131">
        <f>IF(C102="250",D102,0)</f>
        <v>0</v>
      </c>
      <c r="N102" s="131">
        <f>IF(C102="280",D102,0)</f>
        <v>185</v>
      </c>
      <c r="O102" s="131"/>
      <c r="P102" s="131"/>
      <c r="Q102" s="131">
        <f>N102</f>
        <v>185</v>
      </c>
      <c r="R102" s="131">
        <f>IF(C102="340",D102,0)</f>
        <v>0</v>
      </c>
      <c r="S102" s="131">
        <f>IF(C102="370",D102,0)</f>
        <v>0</v>
      </c>
      <c r="T102" s="131">
        <f>IF(OR(C102="428",C102="933"),D102,0)</f>
        <v>0</v>
      </c>
      <c r="U102" s="131"/>
      <c r="V102" s="131"/>
      <c r="W102" s="245">
        <f t="shared" si="35"/>
        <v>0</v>
      </c>
      <c r="AZ102" s="176"/>
      <c r="BA102" s="176"/>
    </row>
    <row r="103" spans="1:53" ht="17.25" customHeight="1">
      <c r="A103" s="47" t="s">
        <v>805</v>
      </c>
      <c r="B103" s="45" t="s">
        <v>408</v>
      </c>
      <c r="C103" s="175" t="s">
        <v>784</v>
      </c>
      <c r="D103" s="131">
        <f>'[1]Bieu 51'!C128</f>
        <v>7685</v>
      </c>
      <c r="E103" s="131">
        <f t="shared" si="36"/>
        <v>7685</v>
      </c>
      <c r="F103" s="131">
        <f>G103+H103+AZ103+BA103+I103+J103+K103+L103+M103+N103+R103+S103+T103</f>
        <v>7685</v>
      </c>
      <c r="G103" s="131">
        <f>IF(C103="070",D103,0)</f>
        <v>0</v>
      </c>
      <c r="H103" s="131">
        <f>IF(C103="100",D103,0)</f>
        <v>0</v>
      </c>
      <c r="I103" s="131">
        <f>IF(C103="130",D103,0)</f>
        <v>0</v>
      </c>
      <c r="J103" s="131">
        <f>IF(C103="160",D103,0)</f>
        <v>0</v>
      </c>
      <c r="K103" s="131">
        <f>IF(C103="190",D103,0)</f>
        <v>0</v>
      </c>
      <c r="L103" s="131">
        <f>IF(C103="220",D103,0)</f>
        <v>0</v>
      </c>
      <c r="M103" s="131">
        <f>IF(C103="250",D103,0)</f>
        <v>0</v>
      </c>
      <c r="N103" s="131">
        <f>IF(C103="280",D103,0)</f>
        <v>0</v>
      </c>
      <c r="O103" s="131"/>
      <c r="P103" s="131"/>
      <c r="Q103" s="131"/>
      <c r="R103" s="131">
        <f>IF(C103="340",D103,0)</f>
        <v>7685</v>
      </c>
      <c r="S103" s="131">
        <f>IF(C103="370",D103,0)</f>
        <v>0</v>
      </c>
      <c r="T103" s="131">
        <f>IF(OR(C103="428",C103="933"),D103,0)</f>
        <v>0</v>
      </c>
      <c r="U103" s="131"/>
      <c r="V103" s="131"/>
      <c r="W103" s="245">
        <f t="shared" si="35"/>
        <v>0</v>
      </c>
      <c r="AZ103" s="176"/>
      <c r="BA103" s="176"/>
    </row>
    <row r="104" spans="1:53" ht="17.25" customHeight="1">
      <c r="A104" s="47" t="s">
        <v>806</v>
      </c>
      <c r="B104" s="45" t="s">
        <v>409</v>
      </c>
      <c r="C104" s="175"/>
      <c r="D104" s="131">
        <f>'[1]Bieu 51'!C129</f>
        <v>6365</v>
      </c>
      <c r="E104" s="131">
        <f t="shared" si="36"/>
        <v>6365</v>
      </c>
      <c r="F104" s="131">
        <f t="shared" ref="F104:V104" si="54">F105+F106</f>
        <v>6365</v>
      </c>
      <c r="G104" s="131">
        <f t="shared" si="54"/>
        <v>0</v>
      </c>
      <c r="H104" s="131">
        <f t="shared" si="54"/>
        <v>0</v>
      </c>
      <c r="I104" s="131">
        <f t="shared" si="54"/>
        <v>0</v>
      </c>
      <c r="J104" s="131">
        <f t="shared" si="54"/>
        <v>0</v>
      </c>
      <c r="K104" s="131">
        <f t="shared" si="54"/>
        <v>0</v>
      </c>
      <c r="L104" s="131">
        <f t="shared" si="54"/>
        <v>0</v>
      </c>
      <c r="M104" s="131">
        <f t="shared" si="54"/>
        <v>0</v>
      </c>
      <c r="N104" s="131">
        <f t="shared" si="54"/>
        <v>0</v>
      </c>
      <c r="O104" s="131">
        <f t="shared" si="54"/>
        <v>0</v>
      </c>
      <c r="P104" s="131">
        <f t="shared" si="54"/>
        <v>0</v>
      </c>
      <c r="Q104" s="131">
        <f t="shared" si="54"/>
        <v>0</v>
      </c>
      <c r="R104" s="131">
        <f t="shared" si="54"/>
        <v>6243</v>
      </c>
      <c r="S104" s="131">
        <f t="shared" si="54"/>
        <v>122</v>
      </c>
      <c r="T104" s="131">
        <f t="shared" si="54"/>
        <v>0</v>
      </c>
      <c r="U104" s="131">
        <f t="shared" si="54"/>
        <v>0</v>
      </c>
      <c r="V104" s="131">
        <f t="shared" si="54"/>
        <v>0</v>
      </c>
      <c r="W104" s="245">
        <f t="shared" si="35"/>
        <v>0</v>
      </c>
      <c r="AZ104" s="176"/>
      <c r="BA104" s="176"/>
    </row>
    <row r="105" spans="1:53" ht="17.25" customHeight="1" outlineLevel="1">
      <c r="A105" s="157" t="s">
        <v>46</v>
      </c>
      <c r="B105" s="42" t="s">
        <v>367</v>
      </c>
      <c r="C105" s="175" t="s">
        <v>784</v>
      </c>
      <c r="D105" s="131">
        <f>'[1]Bieu 51'!C130</f>
        <v>6243</v>
      </c>
      <c r="E105" s="131">
        <f t="shared" si="36"/>
        <v>6243</v>
      </c>
      <c r="F105" s="131">
        <f t="shared" ref="F105:F112" si="55">G105+H105+AZ105+BA105+I105+J105+K105+L105+M105+N105+R105+S105+T105</f>
        <v>6243</v>
      </c>
      <c r="G105" s="131">
        <f t="shared" ref="G105:G112" si="56">IF(C105="070",D105,0)</f>
        <v>0</v>
      </c>
      <c r="H105" s="131">
        <f t="shared" ref="H105:H112" si="57">IF(C105="100",D105,0)</f>
        <v>0</v>
      </c>
      <c r="I105" s="131">
        <f t="shared" ref="I105:I112" si="58">IF(C105="130",D105,0)</f>
        <v>0</v>
      </c>
      <c r="J105" s="131">
        <f t="shared" ref="J105:J112" si="59">IF(C105="160",D105,0)</f>
        <v>0</v>
      </c>
      <c r="K105" s="131">
        <f t="shared" ref="K105:K112" si="60">IF(C105="190",D105,0)</f>
        <v>0</v>
      </c>
      <c r="L105" s="131">
        <f t="shared" ref="L105:L112" si="61">IF(C105="220",D105,0)</f>
        <v>0</v>
      </c>
      <c r="M105" s="131">
        <f t="shared" ref="M105:M112" si="62">IF(C105="250",D105,0)</f>
        <v>0</v>
      </c>
      <c r="N105" s="131">
        <f t="shared" ref="N105:N112" si="63">IF(C105="280",D105,0)</f>
        <v>0</v>
      </c>
      <c r="O105" s="131"/>
      <c r="P105" s="131"/>
      <c r="Q105" s="131"/>
      <c r="R105" s="131">
        <f t="shared" ref="R105:R112" si="64">IF(C105="340",D105,0)</f>
        <v>6243</v>
      </c>
      <c r="S105" s="131">
        <f t="shared" ref="S105:S112" si="65">IF(C105="370",D105,0)</f>
        <v>0</v>
      </c>
      <c r="T105" s="131">
        <f t="shared" ref="T105:T112" si="66">IF(OR(C105="428",C105="933"),D105,0)</f>
        <v>0</v>
      </c>
      <c r="U105" s="131"/>
      <c r="V105" s="131"/>
      <c r="W105" s="245">
        <f t="shared" si="35"/>
        <v>0</v>
      </c>
      <c r="AZ105" s="176"/>
      <c r="BA105" s="176"/>
    </row>
    <row r="106" spans="1:53" ht="17.25" customHeight="1" outlineLevel="1">
      <c r="A106" s="157" t="s">
        <v>46</v>
      </c>
      <c r="B106" s="42" t="s">
        <v>630</v>
      </c>
      <c r="C106" s="175" t="s">
        <v>789</v>
      </c>
      <c r="D106" s="131">
        <f>'[1]Bieu 51'!C131</f>
        <v>122</v>
      </c>
      <c r="E106" s="131">
        <f t="shared" si="36"/>
        <v>122</v>
      </c>
      <c r="F106" s="131">
        <f t="shared" si="55"/>
        <v>122</v>
      </c>
      <c r="G106" s="131">
        <f t="shared" si="56"/>
        <v>0</v>
      </c>
      <c r="H106" s="131">
        <f t="shared" si="57"/>
        <v>0</v>
      </c>
      <c r="I106" s="131">
        <f t="shared" si="58"/>
        <v>0</v>
      </c>
      <c r="J106" s="131">
        <f t="shared" si="59"/>
        <v>0</v>
      </c>
      <c r="K106" s="131">
        <f t="shared" si="60"/>
        <v>0</v>
      </c>
      <c r="L106" s="131">
        <f t="shared" si="61"/>
        <v>0</v>
      </c>
      <c r="M106" s="131">
        <f t="shared" si="62"/>
        <v>0</v>
      </c>
      <c r="N106" s="131">
        <f t="shared" si="63"/>
        <v>0</v>
      </c>
      <c r="O106" s="131"/>
      <c r="P106" s="131"/>
      <c r="Q106" s="131"/>
      <c r="R106" s="131">
        <f t="shared" si="64"/>
        <v>0</v>
      </c>
      <c r="S106" s="131">
        <f t="shared" si="65"/>
        <v>122</v>
      </c>
      <c r="T106" s="131">
        <f t="shared" si="66"/>
        <v>0</v>
      </c>
      <c r="U106" s="131"/>
      <c r="V106" s="131"/>
      <c r="W106" s="245">
        <f t="shared" si="35"/>
        <v>0</v>
      </c>
      <c r="AZ106" s="176"/>
      <c r="BA106" s="176"/>
    </row>
    <row r="107" spans="1:53" ht="17.25" customHeight="1">
      <c r="A107" s="47" t="s">
        <v>807</v>
      </c>
      <c r="B107" s="45" t="s">
        <v>410</v>
      </c>
      <c r="C107" s="175" t="s">
        <v>784</v>
      </c>
      <c r="D107" s="131">
        <f>'[1]Bieu 51'!C132</f>
        <v>685</v>
      </c>
      <c r="E107" s="131">
        <f t="shared" si="36"/>
        <v>685</v>
      </c>
      <c r="F107" s="131">
        <f t="shared" si="55"/>
        <v>685</v>
      </c>
      <c r="G107" s="131">
        <f t="shared" si="56"/>
        <v>0</v>
      </c>
      <c r="H107" s="131">
        <f t="shared" si="57"/>
        <v>0</v>
      </c>
      <c r="I107" s="131">
        <f t="shared" si="58"/>
        <v>0</v>
      </c>
      <c r="J107" s="131">
        <f t="shared" si="59"/>
        <v>0</v>
      </c>
      <c r="K107" s="131">
        <f t="shared" si="60"/>
        <v>0</v>
      </c>
      <c r="L107" s="131">
        <f t="shared" si="61"/>
        <v>0</v>
      </c>
      <c r="M107" s="131">
        <f t="shared" si="62"/>
        <v>0</v>
      </c>
      <c r="N107" s="131">
        <f t="shared" si="63"/>
        <v>0</v>
      </c>
      <c r="O107" s="131"/>
      <c r="P107" s="131"/>
      <c r="Q107" s="131"/>
      <c r="R107" s="131">
        <f t="shared" si="64"/>
        <v>685</v>
      </c>
      <c r="S107" s="131">
        <f t="shared" si="65"/>
        <v>0</v>
      </c>
      <c r="T107" s="131">
        <f t="shared" si="66"/>
        <v>0</v>
      </c>
      <c r="U107" s="131"/>
      <c r="V107" s="131"/>
      <c r="W107" s="245">
        <f t="shared" si="35"/>
        <v>0</v>
      </c>
      <c r="AZ107" s="176"/>
      <c r="BA107" s="176"/>
    </row>
    <row r="108" spans="1:53" ht="17.25" customHeight="1">
      <c r="A108" s="47" t="s">
        <v>808</v>
      </c>
      <c r="B108" s="45" t="s">
        <v>660</v>
      </c>
      <c r="C108" s="175" t="s">
        <v>784</v>
      </c>
      <c r="D108" s="131">
        <f>'[1]Bieu 51'!C133</f>
        <v>436</v>
      </c>
      <c r="E108" s="131">
        <f t="shared" si="36"/>
        <v>436</v>
      </c>
      <c r="F108" s="131">
        <f t="shared" si="55"/>
        <v>436</v>
      </c>
      <c r="G108" s="131">
        <f t="shared" si="56"/>
        <v>0</v>
      </c>
      <c r="H108" s="131">
        <f t="shared" si="57"/>
        <v>0</v>
      </c>
      <c r="I108" s="131">
        <f t="shared" si="58"/>
        <v>0</v>
      </c>
      <c r="J108" s="131">
        <f t="shared" si="59"/>
        <v>0</v>
      </c>
      <c r="K108" s="131">
        <f t="shared" si="60"/>
        <v>0</v>
      </c>
      <c r="L108" s="131">
        <f t="shared" si="61"/>
        <v>0</v>
      </c>
      <c r="M108" s="131">
        <f t="shared" si="62"/>
        <v>0</v>
      </c>
      <c r="N108" s="131">
        <f t="shared" si="63"/>
        <v>0</v>
      </c>
      <c r="O108" s="131"/>
      <c r="P108" s="131"/>
      <c r="Q108" s="131"/>
      <c r="R108" s="131">
        <f t="shared" si="64"/>
        <v>436</v>
      </c>
      <c r="S108" s="131">
        <f t="shared" si="65"/>
        <v>0</v>
      </c>
      <c r="T108" s="131">
        <f t="shared" si="66"/>
        <v>0</v>
      </c>
      <c r="U108" s="131"/>
      <c r="V108" s="131"/>
      <c r="W108" s="245">
        <f t="shared" si="35"/>
        <v>0</v>
      </c>
      <c r="AZ108" s="176"/>
      <c r="BA108" s="176"/>
    </row>
    <row r="109" spans="1:53" ht="26">
      <c r="A109" s="47" t="s">
        <v>809</v>
      </c>
      <c r="B109" s="45" t="s">
        <v>662</v>
      </c>
      <c r="C109" s="175" t="s">
        <v>784</v>
      </c>
      <c r="D109" s="131">
        <f>'[1]Bieu 51'!C134</f>
        <v>526</v>
      </c>
      <c r="E109" s="131">
        <f t="shared" si="36"/>
        <v>526</v>
      </c>
      <c r="F109" s="131">
        <f t="shared" si="55"/>
        <v>526</v>
      </c>
      <c r="G109" s="131">
        <f t="shared" si="56"/>
        <v>0</v>
      </c>
      <c r="H109" s="131">
        <f t="shared" si="57"/>
        <v>0</v>
      </c>
      <c r="I109" s="131">
        <f t="shared" si="58"/>
        <v>0</v>
      </c>
      <c r="J109" s="131">
        <f t="shared" si="59"/>
        <v>0</v>
      </c>
      <c r="K109" s="131">
        <f t="shared" si="60"/>
        <v>0</v>
      </c>
      <c r="L109" s="131">
        <f t="shared" si="61"/>
        <v>0</v>
      </c>
      <c r="M109" s="131">
        <f t="shared" si="62"/>
        <v>0</v>
      </c>
      <c r="N109" s="131">
        <f t="shared" si="63"/>
        <v>0</v>
      </c>
      <c r="O109" s="131"/>
      <c r="P109" s="131"/>
      <c r="Q109" s="131"/>
      <c r="R109" s="131">
        <f t="shared" si="64"/>
        <v>526</v>
      </c>
      <c r="S109" s="131">
        <f t="shared" si="65"/>
        <v>0</v>
      </c>
      <c r="T109" s="131">
        <f t="shared" si="66"/>
        <v>0</v>
      </c>
      <c r="U109" s="131"/>
      <c r="V109" s="131"/>
      <c r="W109" s="245">
        <f t="shared" si="35"/>
        <v>0</v>
      </c>
      <c r="AZ109" s="176"/>
      <c r="BA109" s="176"/>
    </row>
    <row r="110" spans="1:53" ht="17.25" customHeight="1">
      <c r="A110" s="47" t="s">
        <v>810</v>
      </c>
      <c r="B110" s="45" t="s">
        <v>411</v>
      </c>
      <c r="C110" s="175" t="s">
        <v>784</v>
      </c>
      <c r="D110" s="131">
        <f>'[1]Bieu 51'!C135</f>
        <v>345</v>
      </c>
      <c r="E110" s="131">
        <f t="shared" si="36"/>
        <v>345</v>
      </c>
      <c r="F110" s="131">
        <f t="shared" si="55"/>
        <v>345</v>
      </c>
      <c r="G110" s="131">
        <f t="shared" si="56"/>
        <v>0</v>
      </c>
      <c r="H110" s="131">
        <f t="shared" si="57"/>
        <v>0</v>
      </c>
      <c r="I110" s="131">
        <f t="shared" si="58"/>
        <v>0</v>
      </c>
      <c r="J110" s="131">
        <f t="shared" si="59"/>
        <v>0</v>
      </c>
      <c r="K110" s="131">
        <f t="shared" si="60"/>
        <v>0</v>
      </c>
      <c r="L110" s="131">
        <f t="shared" si="61"/>
        <v>0</v>
      </c>
      <c r="M110" s="131">
        <f t="shared" si="62"/>
        <v>0</v>
      </c>
      <c r="N110" s="131">
        <f t="shared" si="63"/>
        <v>0</v>
      </c>
      <c r="O110" s="131"/>
      <c r="P110" s="131"/>
      <c r="Q110" s="131"/>
      <c r="R110" s="131">
        <f t="shared" si="64"/>
        <v>345</v>
      </c>
      <c r="S110" s="131">
        <f t="shared" si="65"/>
        <v>0</v>
      </c>
      <c r="T110" s="131">
        <f t="shared" si="66"/>
        <v>0</v>
      </c>
      <c r="U110" s="131"/>
      <c r="V110" s="131"/>
      <c r="W110" s="245">
        <f t="shared" si="35"/>
        <v>0</v>
      </c>
      <c r="AZ110" s="176"/>
      <c r="BA110" s="176"/>
    </row>
    <row r="111" spans="1:53" ht="17.25" customHeight="1">
      <c r="A111" s="47" t="s">
        <v>811</v>
      </c>
      <c r="B111" s="45" t="s">
        <v>412</v>
      </c>
      <c r="C111" s="175" t="s">
        <v>784</v>
      </c>
      <c r="D111" s="131">
        <f>'[1]Bieu 51'!C136</f>
        <v>90</v>
      </c>
      <c r="E111" s="131">
        <f t="shared" si="36"/>
        <v>90</v>
      </c>
      <c r="F111" s="131">
        <f t="shared" si="55"/>
        <v>90</v>
      </c>
      <c r="G111" s="131">
        <f t="shared" si="56"/>
        <v>0</v>
      </c>
      <c r="H111" s="131">
        <f t="shared" si="57"/>
        <v>0</v>
      </c>
      <c r="I111" s="131">
        <f t="shared" si="58"/>
        <v>0</v>
      </c>
      <c r="J111" s="131">
        <f t="shared" si="59"/>
        <v>0</v>
      </c>
      <c r="K111" s="131">
        <f t="shared" si="60"/>
        <v>0</v>
      </c>
      <c r="L111" s="131">
        <f t="shared" si="61"/>
        <v>0</v>
      </c>
      <c r="M111" s="131">
        <f t="shared" si="62"/>
        <v>0</v>
      </c>
      <c r="N111" s="131">
        <f t="shared" si="63"/>
        <v>0</v>
      </c>
      <c r="O111" s="131"/>
      <c r="P111" s="131"/>
      <c r="Q111" s="131"/>
      <c r="R111" s="131">
        <f t="shared" si="64"/>
        <v>90</v>
      </c>
      <c r="S111" s="131">
        <f t="shared" si="65"/>
        <v>0</v>
      </c>
      <c r="T111" s="131">
        <f t="shared" si="66"/>
        <v>0</v>
      </c>
      <c r="U111" s="131"/>
      <c r="V111" s="131"/>
      <c r="W111" s="245">
        <f t="shared" si="35"/>
        <v>0</v>
      </c>
      <c r="AZ111" s="176"/>
      <c r="BA111" s="176"/>
    </row>
    <row r="112" spans="1:53" ht="17.25" customHeight="1">
      <c r="A112" s="47" t="s">
        <v>812</v>
      </c>
      <c r="B112" s="45" t="s">
        <v>413</v>
      </c>
      <c r="C112" s="175" t="s">
        <v>784</v>
      </c>
      <c r="D112" s="131">
        <f>'[1]Bieu 51'!C137</f>
        <v>898</v>
      </c>
      <c r="E112" s="131">
        <f t="shared" si="36"/>
        <v>898</v>
      </c>
      <c r="F112" s="131">
        <f t="shared" si="55"/>
        <v>898</v>
      </c>
      <c r="G112" s="131">
        <f t="shared" si="56"/>
        <v>0</v>
      </c>
      <c r="H112" s="131">
        <f t="shared" si="57"/>
        <v>0</v>
      </c>
      <c r="I112" s="131">
        <f t="shared" si="58"/>
        <v>0</v>
      </c>
      <c r="J112" s="131">
        <f t="shared" si="59"/>
        <v>0</v>
      </c>
      <c r="K112" s="131">
        <f t="shared" si="60"/>
        <v>0</v>
      </c>
      <c r="L112" s="131">
        <f t="shared" si="61"/>
        <v>0</v>
      </c>
      <c r="M112" s="131">
        <f t="shared" si="62"/>
        <v>0</v>
      </c>
      <c r="N112" s="131">
        <f t="shared" si="63"/>
        <v>0</v>
      </c>
      <c r="O112" s="131"/>
      <c r="P112" s="131"/>
      <c r="Q112" s="131"/>
      <c r="R112" s="131">
        <f t="shared" si="64"/>
        <v>898</v>
      </c>
      <c r="S112" s="131">
        <f t="shared" si="65"/>
        <v>0</v>
      </c>
      <c r="T112" s="131">
        <f t="shared" si="66"/>
        <v>0</v>
      </c>
      <c r="U112" s="131"/>
      <c r="V112" s="131"/>
      <c r="W112" s="245">
        <f t="shared" si="35"/>
        <v>0</v>
      </c>
      <c r="AZ112" s="176"/>
      <c r="BA112" s="176"/>
    </row>
    <row r="113" spans="1:53" ht="17.25" customHeight="1">
      <c r="A113" s="47" t="s">
        <v>813</v>
      </c>
      <c r="B113" s="45" t="s">
        <v>667</v>
      </c>
      <c r="C113" s="175"/>
      <c r="D113" s="131">
        <f>'[1]Bieu 51'!C138</f>
        <v>1745</v>
      </c>
      <c r="E113" s="131">
        <f t="shared" si="36"/>
        <v>1745</v>
      </c>
      <c r="F113" s="131">
        <f t="shared" ref="F113:V113" si="67">F114+F115</f>
        <v>1745</v>
      </c>
      <c r="G113" s="131">
        <f t="shared" si="67"/>
        <v>0</v>
      </c>
      <c r="H113" s="131">
        <f t="shared" si="67"/>
        <v>450</v>
      </c>
      <c r="I113" s="131">
        <f t="shared" si="67"/>
        <v>0</v>
      </c>
      <c r="J113" s="131">
        <f t="shared" si="67"/>
        <v>0</v>
      </c>
      <c r="K113" s="131">
        <f t="shared" si="67"/>
        <v>0</v>
      </c>
      <c r="L113" s="131">
        <f t="shared" si="67"/>
        <v>0</v>
      </c>
      <c r="M113" s="131">
        <f t="shared" si="67"/>
        <v>0</v>
      </c>
      <c r="N113" s="131">
        <f t="shared" si="67"/>
        <v>0</v>
      </c>
      <c r="O113" s="131">
        <f t="shared" si="67"/>
        <v>0</v>
      </c>
      <c r="P113" s="131">
        <f t="shared" si="67"/>
        <v>0</v>
      </c>
      <c r="Q113" s="131">
        <f t="shared" si="67"/>
        <v>0</v>
      </c>
      <c r="R113" s="131">
        <f t="shared" si="67"/>
        <v>1295</v>
      </c>
      <c r="S113" s="131">
        <f t="shared" si="67"/>
        <v>0</v>
      </c>
      <c r="T113" s="131">
        <f t="shared" si="67"/>
        <v>0</v>
      </c>
      <c r="U113" s="131">
        <f t="shared" si="67"/>
        <v>0</v>
      </c>
      <c r="V113" s="131">
        <f t="shared" si="67"/>
        <v>0</v>
      </c>
      <c r="W113" s="245">
        <f t="shared" si="35"/>
        <v>0</v>
      </c>
      <c r="AZ113" s="176"/>
      <c r="BA113" s="176"/>
    </row>
    <row r="114" spans="1:53" ht="17.25" customHeight="1" outlineLevel="1">
      <c r="A114" s="157" t="s">
        <v>46</v>
      </c>
      <c r="B114" s="42" t="s">
        <v>367</v>
      </c>
      <c r="C114" s="175" t="s">
        <v>784</v>
      </c>
      <c r="D114" s="131">
        <f>'[1]Bieu 51'!C139</f>
        <v>1295</v>
      </c>
      <c r="E114" s="131">
        <f t="shared" si="36"/>
        <v>1295</v>
      </c>
      <c r="F114" s="131">
        <f t="shared" ref="F114:F123" si="68">G114+H114+AZ114+BA114+I114+J114+K114+L114+M114+N114+R114+S114+T114</f>
        <v>1295</v>
      </c>
      <c r="G114" s="131">
        <f t="shared" ref="G114:G123" si="69">IF(C114="070",D114,0)</f>
        <v>0</v>
      </c>
      <c r="H114" s="131">
        <f t="shared" ref="H114:H123" si="70">IF(C114="100",D114,0)</f>
        <v>0</v>
      </c>
      <c r="I114" s="131">
        <f t="shared" ref="I114:I123" si="71">IF(C114="130",D114,0)</f>
        <v>0</v>
      </c>
      <c r="J114" s="131">
        <f t="shared" ref="J114:J123" si="72">IF(C114="160",D114,0)</f>
        <v>0</v>
      </c>
      <c r="K114" s="131">
        <f t="shared" ref="K114:K123" si="73">IF(C114="190",D114,0)</f>
        <v>0</v>
      </c>
      <c r="L114" s="131">
        <f t="shared" ref="L114:L123" si="74">IF(C114="220",D114,0)</f>
        <v>0</v>
      </c>
      <c r="M114" s="131">
        <f t="shared" ref="M114:M123" si="75">IF(C114="250",D114,0)</f>
        <v>0</v>
      </c>
      <c r="N114" s="131">
        <f t="shared" ref="N114:N123" si="76">IF(C114="280",D114,0)</f>
        <v>0</v>
      </c>
      <c r="O114" s="131"/>
      <c r="P114" s="131"/>
      <c r="Q114" s="131"/>
      <c r="R114" s="131">
        <f t="shared" ref="R114:R123" si="77">IF(C114="340",D114,0)</f>
        <v>1295</v>
      </c>
      <c r="S114" s="131">
        <f t="shared" ref="S114:S123" si="78">IF(C114="370",D114,0)</f>
        <v>0</v>
      </c>
      <c r="T114" s="131">
        <f t="shared" ref="T114:T123" si="79">IF(OR(C114="428",C114="933"),D114,0)</f>
        <v>0</v>
      </c>
      <c r="U114" s="131"/>
      <c r="V114" s="131"/>
      <c r="W114" s="245">
        <f t="shared" si="35"/>
        <v>0</v>
      </c>
      <c r="AZ114" s="176"/>
      <c r="BA114" s="176"/>
    </row>
    <row r="115" spans="1:53" ht="17.25" customHeight="1" outlineLevel="1">
      <c r="A115" s="157" t="s">
        <v>46</v>
      </c>
      <c r="B115" s="42" t="s">
        <v>632</v>
      </c>
      <c r="C115" s="175" t="s">
        <v>792</v>
      </c>
      <c r="D115" s="131">
        <f>'[1]Bieu 51'!C140</f>
        <v>450</v>
      </c>
      <c r="E115" s="131">
        <f t="shared" si="36"/>
        <v>450</v>
      </c>
      <c r="F115" s="131">
        <f t="shared" si="68"/>
        <v>450</v>
      </c>
      <c r="G115" s="131">
        <f t="shared" si="69"/>
        <v>0</v>
      </c>
      <c r="H115" s="131">
        <f t="shared" si="70"/>
        <v>450</v>
      </c>
      <c r="I115" s="131">
        <f t="shared" si="71"/>
        <v>0</v>
      </c>
      <c r="J115" s="131">
        <f t="shared" si="72"/>
        <v>0</v>
      </c>
      <c r="K115" s="131">
        <f t="shared" si="73"/>
        <v>0</v>
      </c>
      <c r="L115" s="131">
        <f t="shared" si="74"/>
        <v>0</v>
      </c>
      <c r="M115" s="131">
        <f t="shared" si="75"/>
        <v>0</v>
      </c>
      <c r="N115" s="131">
        <f t="shared" si="76"/>
        <v>0</v>
      </c>
      <c r="O115" s="131"/>
      <c r="P115" s="131"/>
      <c r="Q115" s="131"/>
      <c r="R115" s="131">
        <f t="shared" si="77"/>
        <v>0</v>
      </c>
      <c r="S115" s="131">
        <f t="shared" si="78"/>
        <v>0</v>
      </c>
      <c r="T115" s="131">
        <f t="shared" si="79"/>
        <v>0</v>
      </c>
      <c r="U115" s="131"/>
      <c r="V115" s="131"/>
      <c r="W115" s="245">
        <f t="shared" si="35"/>
        <v>0</v>
      </c>
      <c r="AZ115" s="176"/>
      <c r="BA115" s="176"/>
    </row>
    <row r="116" spans="1:53" ht="17.25" customHeight="1">
      <c r="A116" s="47" t="s">
        <v>814</v>
      </c>
      <c r="B116" s="45" t="s">
        <v>414</v>
      </c>
      <c r="C116" s="175" t="s">
        <v>784</v>
      </c>
      <c r="D116" s="131">
        <f>'[1]Bieu 51'!C141</f>
        <v>322</v>
      </c>
      <c r="E116" s="131">
        <f t="shared" si="36"/>
        <v>322</v>
      </c>
      <c r="F116" s="131">
        <f t="shared" si="68"/>
        <v>322</v>
      </c>
      <c r="G116" s="131">
        <f t="shared" si="69"/>
        <v>0</v>
      </c>
      <c r="H116" s="131">
        <f t="shared" si="70"/>
        <v>0</v>
      </c>
      <c r="I116" s="131">
        <f t="shared" si="71"/>
        <v>0</v>
      </c>
      <c r="J116" s="131">
        <f t="shared" si="72"/>
        <v>0</v>
      </c>
      <c r="K116" s="131">
        <f t="shared" si="73"/>
        <v>0</v>
      </c>
      <c r="L116" s="131">
        <f t="shared" si="74"/>
        <v>0</v>
      </c>
      <c r="M116" s="131">
        <f t="shared" si="75"/>
        <v>0</v>
      </c>
      <c r="N116" s="131">
        <f t="shared" si="76"/>
        <v>0</v>
      </c>
      <c r="O116" s="131"/>
      <c r="P116" s="131"/>
      <c r="Q116" s="131"/>
      <c r="R116" s="131">
        <f t="shared" si="77"/>
        <v>322</v>
      </c>
      <c r="S116" s="131">
        <f t="shared" si="78"/>
        <v>0</v>
      </c>
      <c r="T116" s="131">
        <f t="shared" si="79"/>
        <v>0</v>
      </c>
      <c r="U116" s="131"/>
      <c r="V116" s="131"/>
      <c r="W116" s="245">
        <f t="shared" si="35"/>
        <v>0</v>
      </c>
      <c r="AZ116" s="176"/>
      <c r="BA116" s="176"/>
    </row>
    <row r="117" spans="1:53" ht="17.25" customHeight="1">
      <c r="A117" s="47" t="s">
        <v>815</v>
      </c>
      <c r="B117" s="45" t="s">
        <v>415</v>
      </c>
      <c r="C117" s="175" t="s">
        <v>784</v>
      </c>
      <c r="D117" s="131">
        <f>'[1]Bieu 51'!C142</f>
        <v>1291</v>
      </c>
      <c r="E117" s="131">
        <f t="shared" si="36"/>
        <v>1291</v>
      </c>
      <c r="F117" s="131">
        <f t="shared" si="68"/>
        <v>1291</v>
      </c>
      <c r="G117" s="131">
        <f t="shared" si="69"/>
        <v>0</v>
      </c>
      <c r="H117" s="131">
        <f t="shared" si="70"/>
        <v>0</v>
      </c>
      <c r="I117" s="131">
        <f t="shared" si="71"/>
        <v>0</v>
      </c>
      <c r="J117" s="131">
        <f t="shared" si="72"/>
        <v>0</v>
      </c>
      <c r="K117" s="131">
        <f t="shared" si="73"/>
        <v>0</v>
      </c>
      <c r="L117" s="131">
        <f t="shared" si="74"/>
        <v>0</v>
      </c>
      <c r="M117" s="131">
        <f t="shared" si="75"/>
        <v>0</v>
      </c>
      <c r="N117" s="131">
        <f t="shared" si="76"/>
        <v>0</v>
      </c>
      <c r="O117" s="131"/>
      <c r="P117" s="131"/>
      <c r="Q117" s="131"/>
      <c r="R117" s="131">
        <f t="shared" si="77"/>
        <v>1291</v>
      </c>
      <c r="S117" s="131">
        <f t="shared" si="78"/>
        <v>0</v>
      </c>
      <c r="T117" s="131">
        <f t="shared" si="79"/>
        <v>0</v>
      </c>
      <c r="U117" s="131"/>
      <c r="V117" s="131"/>
      <c r="W117" s="245">
        <f t="shared" si="35"/>
        <v>0</v>
      </c>
      <c r="AZ117" s="176"/>
      <c r="BA117" s="176"/>
    </row>
    <row r="118" spans="1:53" ht="26">
      <c r="A118" s="47" t="s">
        <v>816</v>
      </c>
      <c r="B118" s="45" t="s">
        <v>416</v>
      </c>
      <c r="C118" s="175" t="s">
        <v>784</v>
      </c>
      <c r="D118" s="131">
        <f>'[1]Bieu 51'!C143</f>
        <v>118</v>
      </c>
      <c r="E118" s="131">
        <f t="shared" si="36"/>
        <v>118</v>
      </c>
      <c r="F118" s="131">
        <f t="shared" si="68"/>
        <v>118</v>
      </c>
      <c r="G118" s="131">
        <f t="shared" si="69"/>
        <v>0</v>
      </c>
      <c r="H118" s="131">
        <f t="shared" si="70"/>
        <v>0</v>
      </c>
      <c r="I118" s="131">
        <f t="shared" si="71"/>
        <v>0</v>
      </c>
      <c r="J118" s="131">
        <f t="shared" si="72"/>
        <v>0</v>
      </c>
      <c r="K118" s="131">
        <f t="shared" si="73"/>
        <v>0</v>
      </c>
      <c r="L118" s="131">
        <f t="shared" si="74"/>
        <v>0</v>
      </c>
      <c r="M118" s="131">
        <f t="shared" si="75"/>
        <v>0</v>
      </c>
      <c r="N118" s="131">
        <f t="shared" si="76"/>
        <v>0</v>
      </c>
      <c r="O118" s="131"/>
      <c r="P118" s="131"/>
      <c r="Q118" s="131"/>
      <c r="R118" s="131">
        <f t="shared" si="77"/>
        <v>118</v>
      </c>
      <c r="S118" s="131">
        <f t="shared" si="78"/>
        <v>0</v>
      </c>
      <c r="T118" s="131">
        <f t="shared" si="79"/>
        <v>0</v>
      </c>
      <c r="U118" s="131"/>
      <c r="V118" s="131"/>
      <c r="W118" s="245">
        <f t="shared" si="35"/>
        <v>0</v>
      </c>
      <c r="AZ118" s="176"/>
      <c r="BA118" s="176"/>
    </row>
    <row r="119" spans="1:53">
      <c r="A119" s="47" t="s">
        <v>46</v>
      </c>
      <c r="B119" s="45" t="s">
        <v>841</v>
      </c>
      <c r="C119" s="175" t="s">
        <v>784</v>
      </c>
      <c r="D119" s="131">
        <f>'[1]Bieu 51'!C144</f>
        <v>86</v>
      </c>
      <c r="E119" s="131">
        <f t="shared" si="36"/>
        <v>86</v>
      </c>
      <c r="F119" s="131">
        <f t="shared" si="68"/>
        <v>86</v>
      </c>
      <c r="G119" s="131">
        <f t="shared" si="69"/>
        <v>0</v>
      </c>
      <c r="H119" s="131">
        <f t="shared" si="70"/>
        <v>0</v>
      </c>
      <c r="I119" s="131">
        <f t="shared" si="71"/>
        <v>0</v>
      </c>
      <c r="J119" s="131">
        <f t="shared" si="72"/>
        <v>0</v>
      </c>
      <c r="K119" s="131">
        <f t="shared" si="73"/>
        <v>0</v>
      </c>
      <c r="L119" s="131">
        <f t="shared" si="74"/>
        <v>0</v>
      </c>
      <c r="M119" s="131">
        <f t="shared" si="75"/>
        <v>0</v>
      </c>
      <c r="N119" s="131">
        <f t="shared" si="76"/>
        <v>0</v>
      </c>
      <c r="O119" s="131"/>
      <c r="P119" s="131"/>
      <c r="Q119" s="131"/>
      <c r="R119" s="131">
        <f t="shared" si="77"/>
        <v>86</v>
      </c>
      <c r="S119" s="131">
        <f t="shared" si="78"/>
        <v>0</v>
      </c>
      <c r="T119" s="131">
        <f t="shared" si="79"/>
        <v>0</v>
      </c>
      <c r="U119" s="131"/>
      <c r="V119" s="131"/>
      <c r="W119" s="245">
        <f t="shared" si="35"/>
        <v>0</v>
      </c>
      <c r="AZ119" s="176"/>
      <c r="BA119" s="176"/>
    </row>
    <row r="120" spans="1:53">
      <c r="A120" s="47" t="s">
        <v>46</v>
      </c>
      <c r="B120" s="45" t="s">
        <v>842</v>
      </c>
      <c r="C120" s="175" t="s">
        <v>784</v>
      </c>
      <c r="D120" s="131">
        <f>'[1]Bieu 51'!C145</f>
        <v>32</v>
      </c>
      <c r="E120" s="131">
        <f t="shared" si="36"/>
        <v>32</v>
      </c>
      <c r="F120" s="131">
        <f t="shared" si="68"/>
        <v>32</v>
      </c>
      <c r="G120" s="131">
        <f t="shared" si="69"/>
        <v>0</v>
      </c>
      <c r="H120" s="131">
        <f t="shared" si="70"/>
        <v>0</v>
      </c>
      <c r="I120" s="131">
        <f t="shared" si="71"/>
        <v>0</v>
      </c>
      <c r="J120" s="131">
        <f t="shared" si="72"/>
        <v>0</v>
      </c>
      <c r="K120" s="131">
        <f t="shared" si="73"/>
        <v>0</v>
      </c>
      <c r="L120" s="131">
        <f t="shared" si="74"/>
        <v>0</v>
      </c>
      <c r="M120" s="131">
        <f t="shared" si="75"/>
        <v>0</v>
      </c>
      <c r="N120" s="131">
        <f t="shared" si="76"/>
        <v>0</v>
      </c>
      <c r="O120" s="131"/>
      <c r="P120" s="131"/>
      <c r="Q120" s="131"/>
      <c r="R120" s="131">
        <f t="shared" si="77"/>
        <v>32</v>
      </c>
      <c r="S120" s="131">
        <f t="shared" si="78"/>
        <v>0</v>
      </c>
      <c r="T120" s="131">
        <f t="shared" si="79"/>
        <v>0</v>
      </c>
      <c r="U120" s="131"/>
      <c r="V120" s="131"/>
      <c r="W120" s="245">
        <f t="shared" si="35"/>
        <v>0</v>
      </c>
      <c r="AZ120" s="176"/>
      <c r="BA120" s="176"/>
    </row>
    <row r="121" spans="1:53" ht="26">
      <c r="A121" s="47" t="s">
        <v>817</v>
      </c>
      <c r="B121" s="45" t="s">
        <v>417</v>
      </c>
      <c r="C121" s="175" t="s">
        <v>784</v>
      </c>
      <c r="D121" s="131">
        <f>'[1]Bieu 51'!C146</f>
        <v>43</v>
      </c>
      <c r="E121" s="131">
        <f t="shared" si="36"/>
        <v>43</v>
      </c>
      <c r="F121" s="131">
        <f t="shared" si="68"/>
        <v>43</v>
      </c>
      <c r="G121" s="131">
        <f t="shared" si="69"/>
        <v>0</v>
      </c>
      <c r="H121" s="131">
        <f t="shared" si="70"/>
        <v>0</v>
      </c>
      <c r="I121" s="131">
        <f t="shared" si="71"/>
        <v>0</v>
      </c>
      <c r="J121" s="131">
        <f t="shared" si="72"/>
        <v>0</v>
      </c>
      <c r="K121" s="131">
        <f t="shared" si="73"/>
        <v>0</v>
      </c>
      <c r="L121" s="131">
        <f t="shared" si="74"/>
        <v>0</v>
      </c>
      <c r="M121" s="131">
        <f t="shared" si="75"/>
        <v>0</v>
      </c>
      <c r="N121" s="131">
        <f t="shared" si="76"/>
        <v>0</v>
      </c>
      <c r="O121" s="131"/>
      <c r="P121" s="131"/>
      <c r="Q121" s="131"/>
      <c r="R121" s="131">
        <f t="shared" si="77"/>
        <v>43</v>
      </c>
      <c r="S121" s="131">
        <f t="shared" si="78"/>
        <v>0</v>
      </c>
      <c r="T121" s="131">
        <f t="shared" si="79"/>
        <v>0</v>
      </c>
      <c r="U121" s="131"/>
      <c r="V121" s="131"/>
      <c r="W121" s="245">
        <f t="shared" si="35"/>
        <v>0</v>
      </c>
      <c r="AZ121" s="176"/>
      <c r="BA121" s="176"/>
    </row>
    <row r="122" spans="1:53" ht="17.25" customHeight="1">
      <c r="A122" s="47" t="s">
        <v>818</v>
      </c>
      <c r="B122" s="45" t="s">
        <v>418</v>
      </c>
      <c r="C122" s="175" t="s">
        <v>784</v>
      </c>
      <c r="D122" s="131">
        <f>'[1]Bieu 51'!C147</f>
        <v>383</v>
      </c>
      <c r="E122" s="131">
        <f t="shared" si="36"/>
        <v>383</v>
      </c>
      <c r="F122" s="131">
        <f t="shared" si="68"/>
        <v>383</v>
      </c>
      <c r="G122" s="131">
        <f t="shared" si="69"/>
        <v>0</v>
      </c>
      <c r="H122" s="131">
        <f t="shared" si="70"/>
        <v>0</v>
      </c>
      <c r="I122" s="131">
        <f t="shared" si="71"/>
        <v>0</v>
      </c>
      <c r="J122" s="131">
        <f t="shared" si="72"/>
        <v>0</v>
      </c>
      <c r="K122" s="131">
        <f t="shared" si="73"/>
        <v>0</v>
      </c>
      <c r="L122" s="131">
        <f t="shared" si="74"/>
        <v>0</v>
      </c>
      <c r="M122" s="131">
        <f t="shared" si="75"/>
        <v>0</v>
      </c>
      <c r="N122" s="131">
        <f t="shared" si="76"/>
        <v>0</v>
      </c>
      <c r="O122" s="131"/>
      <c r="P122" s="131"/>
      <c r="Q122" s="131"/>
      <c r="R122" s="131">
        <f t="shared" si="77"/>
        <v>383</v>
      </c>
      <c r="S122" s="131">
        <f t="shared" si="78"/>
        <v>0</v>
      </c>
      <c r="T122" s="131">
        <f t="shared" si="79"/>
        <v>0</v>
      </c>
      <c r="U122" s="131"/>
      <c r="V122" s="131"/>
      <c r="W122" s="245">
        <f t="shared" si="35"/>
        <v>0</v>
      </c>
      <c r="AZ122" s="176"/>
      <c r="BA122" s="176"/>
    </row>
    <row r="123" spans="1:53" ht="17.25" customHeight="1">
      <c r="A123" s="47" t="s">
        <v>819</v>
      </c>
      <c r="B123" s="42" t="s">
        <v>419</v>
      </c>
      <c r="C123" s="175" t="s">
        <v>784</v>
      </c>
      <c r="D123" s="131">
        <f>'[1]Bieu 51'!C148</f>
        <v>2003</v>
      </c>
      <c r="E123" s="131">
        <f t="shared" si="36"/>
        <v>2003</v>
      </c>
      <c r="F123" s="131">
        <f t="shared" si="68"/>
        <v>2003</v>
      </c>
      <c r="G123" s="131">
        <f t="shared" si="69"/>
        <v>0</v>
      </c>
      <c r="H123" s="131">
        <f t="shared" si="70"/>
        <v>0</v>
      </c>
      <c r="I123" s="131">
        <f t="shared" si="71"/>
        <v>0</v>
      </c>
      <c r="J123" s="131">
        <f t="shared" si="72"/>
        <v>0</v>
      </c>
      <c r="K123" s="131">
        <f t="shared" si="73"/>
        <v>0</v>
      </c>
      <c r="L123" s="131">
        <f t="shared" si="74"/>
        <v>0</v>
      </c>
      <c r="M123" s="131">
        <f t="shared" si="75"/>
        <v>0</v>
      </c>
      <c r="N123" s="131">
        <f t="shared" si="76"/>
        <v>0</v>
      </c>
      <c r="O123" s="131"/>
      <c r="P123" s="131"/>
      <c r="Q123" s="131"/>
      <c r="R123" s="131">
        <f t="shared" si="77"/>
        <v>2003</v>
      </c>
      <c r="S123" s="131">
        <f t="shared" si="78"/>
        <v>0</v>
      </c>
      <c r="T123" s="131">
        <f t="shared" si="79"/>
        <v>0</v>
      </c>
      <c r="U123" s="131"/>
      <c r="V123" s="131"/>
      <c r="W123" s="245">
        <f t="shared" si="35"/>
        <v>0</v>
      </c>
      <c r="AZ123" s="176"/>
      <c r="BA123" s="176"/>
    </row>
    <row r="124" spans="1:53" ht="17.25" customHeight="1">
      <c r="A124" s="47" t="s">
        <v>820</v>
      </c>
      <c r="B124" s="42" t="s">
        <v>420</v>
      </c>
      <c r="C124" s="175"/>
      <c r="D124" s="131">
        <f>'[1]Bieu 51'!C149</f>
        <v>1789</v>
      </c>
      <c r="E124" s="131">
        <f t="shared" si="36"/>
        <v>1789</v>
      </c>
      <c r="F124" s="131">
        <f t="shared" ref="F124:V124" si="80">F125+F126</f>
        <v>1789</v>
      </c>
      <c r="G124" s="131">
        <f t="shared" si="80"/>
        <v>0</v>
      </c>
      <c r="H124" s="131">
        <f t="shared" si="80"/>
        <v>0</v>
      </c>
      <c r="I124" s="131">
        <f t="shared" si="80"/>
        <v>0</v>
      </c>
      <c r="J124" s="131">
        <f t="shared" si="80"/>
        <v>0</v>
      </c>
      <c r="K124" s="131">
        <f t="shared" si="80"/>
        <v>0</v>
      </c>
      <c r="L124" s="131">
        <f t="shared" si="80"/>
        <v>0</v>
      </c>
      <c r="M124" s="131">
        <f t="shared" si="80"/>
        <v>0</v>
      </c>
      <c r="N124" s="131">
        <f t="shared" si="80"/>
        <v>200</v>
      </c>
      <c r="O124" s="131">
        <f t="shared" si="80"/>
        <v>0</v>
      </c>
      <c r="P124" s="131">
        <f t="shared" si="80"/>
        <v>0</v>
      </c>
      <c r="Q124" s="131">
        <f t="shared" si="80"/>
        <v>200</v>
      </c>
      <c r="R124" s="131">
        <f t="shared" si="80"/>
        <v>1589</v>
      </c>
      <c r="S124" s="131">
        <f t="shared" si="80"/>
        <v>0</v>
      </c>
      <c r="T124" s="131">
        <f t="shared" si="80"/>
        <v>0</v>
      </c>
      <c r="U124" s="131">
        <f t="shared" si="80"/>
        <v>0</v>
      </c>
      <c r="V124" s="131">
        <f t="shared" si="80"/>
        <v>0</v>
      </c>
      <c r="W124" s="245">
        <f t="shared" si="35"/>
        <v>0</v>
      </c>
      <c r="AZ124" s="176"/>
      <c r="BA124" s="176"/>
    </row>
    <row r="125" spans="1:53" ht="17.25" customHeight="1" outlineLevel="1">
      <c r="A125" s="47" t="s">
        <v>46</v>
      </c>
      <c r="B125" s="42" t="s">
        <v>367</v>
      </c>
      <c r="C125" s="175" t="s">
        <v>784</v>
      </c>
      <c r="D125" s="131">
        <f>'[1]Bieu 51'!C150</f>
        <v>1589</v>
      </c>
      <c r="E125" s="131">
        <f t="shared" si="36"/>
        <v>1589</v>
      </c>
      <c r="F125" s="131">
        <f>G125+H125+AZ125+BA125+I125+J125+K125+L125+M125+N125+R125+S125+T125</f>
        <v>1589</v>
      </c>
      <c r="G125" s="131">
        <f>IF(C125="070",D125,0)</f>
        <v>0</v>
      </c>
      <c r="H125" s="131">
        <f>IF(C125="100",D125,0)</f>
        <v>0</v>
      </c>
      <c r="I125" s="131">
        <f>IF(C125="130",D125,0)</f>
        <v>0</v>
      </c>
      <c r="J125" s="131">
        <f>IF(C125="160",D125,0)</f>
        <v>0</v>
      </c>
      <c r="K125" s="131">
        <f>IF(C125="190",D125,0)</f>
        <v>0</v>
      </c>
      <c r="L125" s="131">
        <f>IF(C125="220",D125,0)</f>
        <v>0</v>
      </c>
      <c r="M125" s="131">
        <f>IF(C125="250",D125,0)</f>
        <v>0</v>
      </c>
      <c r="N125" s="131">
        <f>IF(C125="280",D125,0)</f>
        <v>0</v>
      </c>
      <c r="O125" s="131"/>
      <c r="P125" s="131"/>
      <c r="Q125" s="131"/>
      <c r="R125" s="131">
        <f>IF(C125="340",D125,0)</f>
        <v>1589</v>
      </c>
      <c r="S125" s="131">
        <f>IF(C125="370",D125,0)</f>
        <v>0</v>
      </c>
      <c r="T125" s="131">
        <f>IF(OR(C125="428",C125="933"),D125,0)</f>
        <v>0</v>
      </c>
      <c r="U125" s="131"/>
      <c r="V125" s="131"/>
      <c r="W125" s="245">
        <f t="shared" si="35"/>
        <v>0</v>
      </c>
      <c r="AZ125" s="176"/>
      <c r="BA125" s="176"/>
    </row>
    <row r="126" spans="1:53" ht="17.25" customHeight="1" outlineLevel="1">
      <c r="A126" s="47" t="s">
        <v>46</v>
      </c>
      <c r="B126" s="42" t="s">
        <v>623</v>
      </c>
      <c r="C126" s="175" t="s">
        <v>785</v>
      </c>
      <c r="D126" s="131">
        <f>'[1]Bieu 51'!C151</f>
        <v>200</v>
      </c>
      <c r="E126" s="131">
        <f t="shared" si="36"/>
        <v>200</v>
      </c>
      <c r="F126" s="131">
        <f>G126+H126+AZ126+BA126+I126+J126+K126+L126+M126+N126+R126+S126+T126</f>
        <v>200</v>
      </c>
      <c r="G126" s="131">
        <f>IF(C126="070",D126,0)</f>
        <v>0</v>
      </c>
      <c r="H126" s="131">
        <f>IF(C126="100",D126,0)</f>
        <v>0</v>
      </c>
      <c r="I126" s="131">
        <f>IF(C126="130",D126,0)</f>
        <v>0</v>
      </c>
      <c r="J126" s="131">
        <f>IF(C126="160",D126,0)</f>
        <v>0</v>
      </c>
      <c r="K126" s="131">
        <f>IF(C126="190",D126,0)</f>
        <v>0</v>
      </c>
      <c r="L126" s="131">
        <f>IF(C126="220",D126,0)</f>
        <v>0</v>
      </c>
      <c r="M126" s="131">
        <f>IF(C126="250",D126,0)</f>
        <v>0</v>
      </c>
      <c r="N126" s="131">
        <f>IF(C126="280",D126,0)</f>
        <v>200</v>
      </c>
      <c r="O126" s="131"/>
      <c r="P126" s="131"/>
      <c r="Q126" s="131">
        <f>N126</f>
        <v>200</v>
      </c>
      <c r="R126" s="131">
        <f>IF(C126="340",D126,0)</f>
        <v>0</v>
      </c>
      <c r="S126" s="131">
        <f>IF(C126="370",D126,0)</f>
        <v>0</v>
      </c>
      <c r="T126" s="131">
        <f>IF(OR(C126="428",C126="933"),D126,0)</f>
        <v>0</v>
      </c>
      <c r="U126" s="131"/>
      <c r="V126" s="131"/>
      <c r="W126" s="245">
        <f t="shared" si="35"/>
        <v>0</v>
      </c>
      <c r="AZ126" s="176"/>
      <c r="BA126" s="176"/>
    </row>
    <row r="127" spans="1:53" ht="17.25" customHeight="1">
      <c r="A127" s="47" t="s">
        <v>821</v>
      </c>
      <c r="B127" s="42" t="s">
        <v>421</v>
      </c>
      <c r="C127" s="175"/>
      <c r="D127" s="131">
        <f>'[1]Bieu 51'!C152</f>
        <v>119</v>
      </c>
      <c r="E127" s="131">
        <f t="shared" si="36"/>
        <v>119</v>
      </c>
      <c r="F127" s="131">
        <f t="shared" ref="F127:V127" si="81">SUM(F128:F130)</f>
        <v>119</v>
      </c>
      <c r="G127" s="131">
        <f t="shared" si="81"/>
        <v>0</v>
      </c>
      <c r="H127" s="131">
        <f t="shared" si="81"/>
        <v>0</v>
      </c>
      <c r="I127" s="131">
        <f t="shared" si="81"/>
        <v>0</v>
      </c>
      <c r="J127" s="131">
        <f t="shared" si="81"/>
        <v>0</v>
      </c>
      <c r="K127" s="131">
        <f t="shared" si="81"/>
        <v>0</v>
      </c>
      <c r="L127" s="131">
        <f t="shared" si="81"/>
        <v>0</v>
      </c>
      <c r="M127" s="131">
        <f t="shared" si="81"/>
        <v>0</v>
      </c>
      <c r="N127" s="131">
        <f t="shared" si="81"/>
        <v>0</v>
      </c>
      <c r="O127" s="131">
        <f t="shared" si="81"/>
        <v>0</v>
      </c>
      <c r="P127" s="131">
        <f t="shared" si="81"/>
        <v>0</v>
      </c>
      <c r="Q127" s="131">
        <f t="shared" si="81"/>
        <v>0</v>
      </c>
      <c r="R127" s="131">
        <f t="shared" si="81"/>
        <v>119</v>
      </c>
      <c r="S127" s="131">
        <f t="shared" si="81"/>
        <v>0</v>
      </c>
      <c r="T127" s="131">
        <f t="shared" si="81"/>
        <v>0</v>
      </c>
      <c r="U127" s="131">
        <f t="shared" si="81"/>
        <v>0</v>
      </c>
      <c r="V127" s="131">
        <f t="shared" si="81"/>
        <v>0</v>
      </c>
      <c r="W127" s="245">
        <f t="shared" si="35"/>
        <v>0</v>
      </c>
      <c r="AZ127" s="176"/>
      <c r="BA127" s="176"/>
    </row>
    <row r="128" spans="1:53" ht="17.25" customHeight="1">
      <c r="A128" s="47" t="s">
        <v>46</v>
      </c>
      <c r="B128" s="45" t="s">
        <v>422</v>
      </c>
      <c r="C128" s="175" t="s">
        <v>784</v>
      </c>
      <c r="D128" s="131">
        <f>'[1]Bieu 51'!C153</f>
        <v>65</v>
      </c>
      <c r="E128" s="131">
        <f t="shared" si="36"/>
        <v>65</v>
      </c>
      <c r="F128" s="131">
        <f>G128+H128+AZ128+BA128+I128+J128+K128+L128+M128+N128+R128+S128+T128</f>
        <v>65</v>
      </c>
      <c r="G128" s="131">
        <f>IF(C128="070",D128,0)</f>
        <v>0</v>
      </c>
      <c r="H128" s="131">
        <f>IF(C128="100",D128,0)</f>
        <v>0</v>
      </c>
      <c r="I128" s="131">
        <f>IF(C128="130",D128,0)</f>
        <v>0</v>
      </c>
      <c r="J128" s="131">
        <f>IF(C128="160",D128,0)</f>
        <v>0</v>
      </c>
      <c r="K128" s="131">
        <f>IF(C128="190",D128,0)</f>
        <v>0</v>
      </c>
      <c r="L128" s="131">
        <f>IF(C128="220",D128,0)</f>
        <v>0</v>
      </c>
      <c r="M128" s="131">
        <f>IF(C128="250",D128,0)</f>
        <v>0</v>
      </c>
      <c r="N128" s="131">
        <f>IF(C128="280",D128,0)</f>
        <v>0</v>
      </c>
      <c r="O128" s="131"/>
      <c r="P128" s="131"/>
      <c r="Q128" s="131"/>
      <c r="R128" s="131">
        <f>IF(C128="340",D128,0)</f>
        <v>65</v>
      </c>
      <c r="S128" s="131">
        <f>IF(C128="370",D128,0)</f>
        <v>0</v>
      </c>
      <c r="T128" s="131">
        <f>IF(OR(C128="428",C128="933"),D128,0)</f>
        <v>0</v>
      </c>
      <c r="U128" s="131"/>
      <c r="V128" s="131"/>
      <c r="W128" s="245">
        <f t="shared" si="35"/>
        <v>0</v>
      </c>
      <c r="AZ128" s="176"/>
      <c r="BA128" s="176"/>
    </row>
    <row r="129" spans="1:53" ht="17.25" customHeight="1">
      <c r="A129" s="47" t="s">
        <v>46</v>
      </c>
      <c r="B129" s="45" t="s">
        <v>843</v>
      </c>
      <c r="C129" s="175" t="s">
        <v>784</v>
      </c>
      <c r="D129" s="131">
        <f>'[1]Bieu 51'!C154</f>
        <v>34</v>
      </c>
      <c r="E129" s="131">
        <f t="shared" si="36"/>
        <v>34</v>
      </c>
      <c r="F129" s="131">
        <f>G129+H129+AZ129+BA129+I129+J129+K129+L129+M129+N129+R129+S129+T129</f>
        <v>34</v>
      </c>
      <c r="G129" s="131">
        <f>IF(C129="070",D129,0)</f>
        <v>0</v>
      </c>
      <c r="H129" s="131">
        <f>IF(C129="100",D129,0)</f>
        <v>0</v>
      </c>
      <c r="I129" s="131">
        <f>IF(C129="130",D129,0)</f>
        <v>0</v>
      </c>
      <c r="J129" s="131">
        <f>IF(C129="160",D129,0)</f>
        <v>0</v>
      </c>
      <c r="K129" s="131">
        <f>IF(C129="190",D129,0)</f>
        <v>0</v>
      </c>
      <c r="L129" s="131">
        <f>IF(C129="220",D129,0)</f>
        <v>0</v>
      </c>
      <c r="M129" s="131">
        <f>IF(C129="250",D129,0)</f>
        <v>0</v>
      </c>
      <c r="N129" s="131">
        <f>IF(C129="280",D129,0)</f>
        <v>0</v>
      </c>
      <c r="O129" s="131"/>
      <c r="P129" s="131"/>
      <c r="Q129" s="131"/>
      <c r="R129" s="131">
        <f>IF(C129="340",D129,0)</f>
        <v>34</v>
      </c>
      <c r="S129" s="131">
        <f>IF(C129="370",D129,0)</f>
        <v>0</v>
      </c>
      <c r="T129" s="131">
        <f>IF(OR(C129="428",C129="933"),D129,0)</f>
        <v>0</v>
      </c>
      <c r="U129" s="131"/>
      <c r="V129" s="131"/>
      <c r="W129" s="245">
        <f t="shared" si="35"/>
        <v>0</v>
      </c>
      <c r="AZ129" s="176"/>
      <c r="BA129" s="176"/>
    </row>
    <row r="130" spans="1:53" ht="26">
      <c r="A130" s="47" t="s">
        <v>46</v>
      </c>
      <c r="B130" s="45" t="s">
        <v>423</v>
      </c>
      <c r="C130" s="175" t="s">
        <v>784</v>
      </c>
      <c r="D130" s="131">
        <f>'[1]Bieu 51'!C155</f>
        <v>20</v>
      </c>
      <c r="E130" s="131">
        <f t="shared" si="36"/>
        <v>20</v>
      </c>
      <c r="F130" s="131">
        <f>G130+H130+AZ130+BA130+I130+J130+K130+L130+M130+N130+R130+S130+T130</f>
        <v>20</v>
      </c>
      <c r="G130" s="131">
        <f>IF(C130="070",D130,0)</f>
        <v>0</v>
      </c>
      <c r="H130" s="131">
        <f>IF(C130="100",D130,0)</f>
        <v>0</v>
      </c>
      <c r="I130" s="131">
        <f>IF(C130="130",D130,0)</f>
        <v>0</v>
      </c>
      <c r="J130" s="131">
        <f>IF(C130="160",D130,0)</f>
        <v>0</v>
      </c>
      <c r="K130" s="131">
        <f>IF(C130="190",D130,0)</f>
        <v>0</v>
      </c>
      <c r="L130" s="131">
        <f>IF(C130="220",D130,0)</f>
        <v>0</v>
      </c>
      <c r="M130" s="131">
        <f>IF(C130="250",D130,0)</f>
        <v>0</v>
      </c>
      <c r="N130" s="131">
        <f>IF(C130="280",D130,0)</f>
        <v>0</v>
      </c>
      <c r="O130" s="131"/>
      <c r="P130" s="131"/>
      <c r="Q130" s="131"/>
      <c r="R130" s="131">
        <f>IF(C130="340",D130,0)</f>
        <v>20</v>
      </c>
      <c r="S130" s="131">
        <f>IF(C130="370",D130,0)</f>
        <v>0</v>
      </c>
      <c r="T130" s="131">
        <f>IF(OR(C130="428",C130="933"),D130,0)</f>
        <v>0</v>
      </c>
      <c r="U130" s="131"/>
      <c r="V130" s="131"/>
      <c r="W130" s="245">
        <f t="shared" si="35"/>
        <v>0</v>
      </c>
      <c r="AZ130" s="176"/>
      <c r="BA130" s="176"/>
    </row>
    <row r="131" spans="1:53" ht="26.25" customHeight="1">
      <c r="A131" s="47" t="s">
        <v>822</v>
      </c>
      <c r="B131" s="45" t="s">
        <v>424</v>
      </c>
      <c r="C131" s="175"/>
      <c r="D131" s="131">
        <f>'[1]Bieu 51'!C156</f>
        <v>208</v>
      </c>
      <c r="E131" s="131">
        <f t="shared" si="36"/>
        <v>208</v>
      </c>
      <c r="F131" s="131">
        <f t="shared" ref="F131:V131" si="82">F132+F133+F134+F135+F136+F137+F138+F139+F140+F141+F142+F143</f>
        <v>208</v>
      </c>
      <c r="G131" s="131">
        <f t="shared" si="82"/>
        <v>0</v>
      </c>
      <c r="H131" s="131">
        <f t="shared" si="82"/>
        <v>0</v>
      </c>
      <c r="I131" s="131">
        <f t="shared" si="82"/>
        <v>0</v>
      </c>
      <c r="J131" s="131">
        <f t="shared" si="82"/>
        <v>0</v>
      </c>
      <c r="K131" s="131">
        <f t="shared" si="82"/>
        <v>0</v>
      </c>
      <c r="L131" s="131">
        <f t="shared" si="82"/>
        <v>0</v>
      </c>
      <c r="M131" s="131">
        <f t="shared" si="82"/>
        <v>0</v>
      </c>
      <c r="N131" s="131">
        <f t="shared" si="82"/>
        <v>0</v>
      </c>
      <c r="O131" s="131">
        <f t="shared" si="82"/>
        <v>0</v>
      </c>
      <c r="P131" s="131">
        <f t="shared" si="82"/>
        <v>0</v>
      </c>
      <c r="Q131" s="131">
        <f t="shared" si="82"/>
        <v>0</v>
      </c>
      <c r="R131" s="131">
        <f t="shared" si="82"/>
        <v>208</v>
      </c>
      <c r="S131" s="131">
        <f t="shared" si="82"/>
        <v>0</v>
      </c>
      <c r="T131" s="131">
        <f t="shared" si="82"/>
        <v>0</v>
      </c>
      <c r="U131" s="131">
        <f t="shared" si="82"/>
        <v>0</v>
      </c>
      <c r="V131" s="131">
        <f t="shared" si="82"/>
        <v>0</v>
      </c>
      <c r="W131" s="245">
        <f t="shared" si="35"/>
        <v>0</v>
      </c>
      <c r="AZ131" s="176"/>
      <c r="BA131" s="176"/>
    </row>
    <row r="132" spans="1:53" ht="17.25" customHeight="1">
      <c r="A132" s="47" t="s">
        <v>46</v>
      </c>
      <c r="B132" s="45" t="s">
        <v>425</v>
      </c>
      <c r="C132" s="175" t="s">
        <v>784</v>
      </c>
      <c r="D132" s="131">
        <f>'[1]Bieu 51'!C157</f>
        <v>16</v>
      </c>
      <c r="E132" s="131">
        <f t="shared" si="36"/>
        <v>16</v>
      </c>
      <c r="F132" s="131">
        <f t="shared" ref="F132:F143" si="83">G132+H132+AZ132+BA132+I132+J132+K132+L132+M132+N132+R132+S132+T132</f>
        <v>16</v>
      </c>
      <c r="G132" s="131">
        <f t="shared" ref="G132:G143" si="84">IF(C132="070",D132,0)</f>
        <v>0</v>
      </c>
      <c r="H132" s="131">
        <f t="shared" ref="H132:H143" si="85">IF(C132="100",D132,0)</f>
        <v>0</v>
      </c>
      <c r="I132" s="131">
        <f t="shared" ref="I132:I143" si="86">IF(C132="130",D132,0)</f>
        <v>0</v>
      </c>
      <c r="J132" s="131">
        <f t="shared" ref="J132:J143" si="87">IF(C132="160",D132,0)</f>
        <v>0</v>
      </c>
      <c r="K132" s="131">
        <f t="shared" ref="K132:K143" si="88">IF(C132="190",D132,0)</f>
        <v>0</v>
      </c>
      <c r="L132" s="131">
        <f t="shared" ref="L132:L143" si="89">IF(C132="220",D132,0)</f>
        <v>0</v>
      </c>
      <c r="M132" s="131">
        <f t="shared" ref="M132:M143" si="90">IF(C132="250",D132,0)</f>
        <v>0</v>
      </c>
      <c r="N132" s="131">
        <f t="shared" ref="N132:N143" si="91">IF(C132="280",D132,0)</f>
        <v>0</v>
      </c>
      <c r="O132" s="131"/>
      <c r="P132" s="131"/>
      <c r="Q132" s="131"/>
      <c r="R132" s="131">
        <f t="shared" ref="R132:R143" si="92">IF(C132="340",D132,0)</f>
        <v>16</v>
      </c>
      <c r="S132" s="131">
        <f t="shared" ref="S132:S143" si="93">IF(C132="370",D132,0)</f>
        <v>0</v>
      </c>
      <c r="T132" s="131">
        <f t="shared" ref="T132:T143" si="94">IF(OR(C132="428",C132="933"),D132,0)</f>
        <v>0</v>
      </c>
      <c r="U132" s="131"/>
      <c r="V132" s="131"/>
      <c r="W132" s="245">
        <f t="shared" si="35"/>
        <v>0</v>
      </c>
      <c r="AZ132" s="176"/>
      <c r="BA132" s="176"/>
    </row>
    <row r="133" spans="1:53" ht="17.25" customHeight="1">
      <c r="A133" s="47" t="s">
        <v>46</v>
      </c>
      <c r="B133" s="45" t="s">
        <v>426</v>
      </c>
      <c r="C133" s="175" t="s">
        <v>784</v>
      </c>
      <c r="D133" s="131">
        <f>'[1]Bieu 51'!C158</f>
        <v>20</v>
      </c>
      <c r="E133" s="131">
        <f t="shared" si="36"/>
        <v>20</v>
      </c>
      <c r="F133" s="131">
        <f t="shared" si="83"/>
        <v>20</v>
      </c>
      <c r="G133" s="131">
        <f t="shared" si="84"/>
        <v>0</v>
      </c>
      <c r="H133" s="131">
        <f t="shared" si="85"/>
        <v>0</v>
      </c>
      <c r="I133" s="131">
        <f t="shared" si="86"/>
        <v>0</v>
      </c>
      <c r="J133" s="131">
        <f t="shared" si="87"/>
        <v>0</v>
      </c>
      <c r="K133" s="131">
        <f t="shared" si="88"/>
        <v>0</v>
      </c>
      <c r="L133" s="131">
        <f t="shared" si="89"/>
        <v>0</v>
      </c>
      <c r="M133" s="131">
        <f t="shared" si="90"/>
        <v>0</v>
      </c>
      <c r="N133" s="131">
        <f t="shared" si="91"/>
        <v>0</v>
      </c>
      <c r="O133" s="131"/>
      <c r="P133" s="131"/>
      <c r="Q133" s="131"/>
      <c r="R133" s="131">
        <f t="shared" si="92"/>
        <v>20</v>
      </c>
      <c r="S133" s="131">
        <f t="shared" si="93"/>
        <v>0</v>
      </c>
      <c r="T133" s="131">
        <f t="shared" si="94"/>
        <v>0</v>
      </c>
      <c r="U133" s="131"/>
      <c r="V133" s="131"/>
      <c r="W133" s="245">
        <f t="shared" si="35"/>
        <v>0</v>
      </c>
      <c r="AZ133" s="176"/>
      <c r="BA133" s="176"/>
    </row>
    <row r="134" spans="1:53" ht="17.25" customHeight="1">
      <c r="A134" s="47" t="s">
        <v>46</v>
      </c>
      <c r="B134" s="45" t="s">
        <v>427</v>
      </c>
      <c r="C134" s="175" t="s">
        <v>784</v>
      </c>
      <c r="D134" s="131">
        <f>'[1]Bieu 51'!C159</f>
        <v>17</v>
      </c>
      <c r="E134" s="131">
        <f t="shared" si="36"/>
        <v>17</v>
      </c>
      <c r="F134" s="131">
        <f t="shared" si="83"/>
        <v>17</v>
      </c>
      <c r="G134" s="131">
        <f t="shared" si="84"/>
        <v>0</v>
      </c>
      <c r="H134" s="131">
        <f t="shared" si="85"/>
        <v>0</v>
      </c>
      <c r="I134" s="131">
        <f t="shared" si="86"/>
        <v>0</v>
      </c>
      <c r="J134" s="131">
        <f t="shared" si="87"/>
        <v>0</v>
      </c>
      <c r="K134" s="131">
        <f t="shared" si="88"/>
        <v>0</v>
      </c>
      <c r="L134" s="131">
        <f t="shared" si="89"/>
        <v>0</v>
      </c>
      <c r="M134" s="131">
        <f t="shared" si="90"/>
        <v>0</v>
      </c>
      <c r="N134" s="131">
        <f t="shared" si="91"/>
        <v>0</v>
      </c>
      <c r="O134" s="131"/>
      <c r="P134" s="131"/>
      <c r="Q134" s="131"/>
      <c r="R134" s="131">
        <f t="shared" si="92"/>
        <v>17</v>
      </c>
      <c r="S134" s="131">
        <f t="shared" si="93"/>
        <v>0</v>
      </c>
      <c r="T134" s="131">
        <f t="shared" si="94"/>
        <v>0</v>
      </c>
      <c r="U134" s="131"/>
      <c r="V134" s="131"/>
      <c r="W134" s="245">
        <f t="shared" si="35"/>
        <v>0</v>
      </c>
      <c r="AZ134" s="176"/>
      <c r="BA134" s="176"/>
    </row>
    <row r="135" spans="1:53" ht="17.25" customHeight="1">
      <c r="A135" s="47" t="s">
        <v>46</v>
      </c>
      <c r="B135" s="45" t="s">
        <v>428</v>
      </c>
      <c r="C135" s="175" t="s">
        <v>784</v>
      </c>
      <c r="D135" s="131">
        <f>'[1]Bieu 51'!C160</f>
        <v>18</v>
      </c>
      <c r="E135" s="131">
        <f t="shared" si="36"/>
        <v>18</v>
      </c>
      <c r="F135" s="131">
        <f t="shared" si="83"/>
        <v>18</v>
      </c>
      <c r="G135" s="131">
        <f t="shared" si="84"/>
        <v>0</v>
      </c>
      <c r="H135" s="131">
        <f t="shared" si="85"/>
        <v>0</v>
      </c>
      <c r="I135" s="131">
        <f t="shared" si="86"/>
        <v>0</v>
      </c>
      <c r="J135" s="131">
        <f t="shared" si="87"/>
        <v>0</v>
      </c>
      <c r="K135" s="131">
        <f t="shared" si="88"/>
        <v>0</v>
      </c>
      <c r="L135" s="131">
        <f t="shared" si="89"/>
        <v>0</v>
      </c>
      <c r="M135" s="131">
        <f t="shared" si="90"/>
        <v>0</v>
      </c>
      <c r="N135" s="131">
        <f t="shared" si="91"/>
        <v>0</v>
      </c>
      <c r="O135" s="131"/>
      <c r="P135" s="131"/>
      <c r="Q135" s="131"/>
      <c r="R135" s="131">
        <f t="shared" si="92"/>
        <v>18</v>
      </c>
      <c r="S135" s="131">
        <f t="shared" si="93"/>
        <v>0</v>
      </c>
      <c r="T135" s="131">
        <f t="shared" si="94"/>
        <v>0</v>
      </c>
      <c r="U135" s="131"/>
      <c r="V135" s="131"/>
      <c r="W135" s="245">
        <f t="shared" si="35"/>
        <v>0</v>
      </c>
      <c r="AZ135" s="176"/>
      <c r="BA135" s="176"/>
    </row>
    <row r="136" spans="1:53" ht="17.25" customHeight="1">
      <c r="A136" s="47" t="s">
        <v>46</v>
      </c>
      <c r="B136" s="45" t="s">
        <v>429</v>
      </c>
      <c r="C136" s="175" t="s">
        <v>784</v>
      </c>
      <c r="D136" s="131">
        <f>'[1]Bieu 51'!C161</f>
        <v>17</v>
      </c>
      <c r="E136" s="131">
        <f t="shared" si="36"/>
        <v>17</v>
      </c>
      <c r="F136" s="131">
        <f t="shared" si="83"/>
        <v>17</v>
      </c>
      <c r="G136" s="131">
        <f t="shared" si="84"/>
        <v>0</v>
      </c>
      <c r="H136" s="131">
        <f t="shared" si="85"/>
        <v>0</v>
      </c>
      <c r="I136" s="131">
        <f t="shared" si="86"/>
        <v>0</v>
      </c>
      <c r="J136" s="131">
        <f t="shared" si="87"/>
        <v>0</v>
      </c>
      <c r="K136" s="131">
        <f t="shared" si="88"/>
        <v>0</v>
      </c>
      <c r="L136" s="131">
        <f t="shared" si="89"/>
        <v>0</v>
      </c>
      <c r="M136" s="131">
        <f t="shared" si="90"/>
        <v>0</v>
      </c>
      <c r="N136" s="131">
        <f t="shared" si="91"/>
        <v>0</v>
      </c>
      <c r="O136" s="131"/>
      <c r="P136" s="131"/>
      <c r="Q136" s="131"/>
      <c r="R136" s="131">
        <f t="shared" si="92"/>
        <v>17</v>
      </c>
      <c r="S136" s="131">
        <f t="shared" si="93"/>
        <v>0</v>
      </c>
      <c r="T136" s="131">
        <f t="shared" si="94"/>
        <v>0</v>
      </c>
      <c r="U136" s="131"/>
      <c r="V136" s="131"/>
      <c r="W136" s="245">
        <f t="shared" si="35"/>
        <v>0</v>
      </c>
      <c r="AZ136" s="176"/>
      <c r="BA136" s="176"/>
    </row>
    <row r="137" spans="1:53" ht="17.25" customHeight="1">
      <c r="A137" s="47" t="s">
        <v>46</v>
      </c>
      <c r="B137" s="45" t="s">
        <v>430</v>
      </c>
      <c r="C137" s="175" t="s">
        <v>784</v>
      </c>
      <c r="D137" s="131">
        <f>'[1]Bieu 51'!C162</f>
        <v>17</v>
      </c>
      <c r="E137" s="131">
        <f t="shared" si="36"/>
        <v>17</v>
      </c>
      <c r="F137" s="131">
        <f t="shared" si="83"/>
        <v>17</v>
      </c>
      <c r="G137" s="131">
        <f t="shared" si="84"/>
        <v>0</v>
      </c>
      <c r="H137" s="131">
        <f t="shared" si="85"/>
        <v>0</v>
      </c>
      <c r="I137" s="131">
        <f t="shared" si="86"/>
        <v>0</v>
      </c>
      <c r="J137" s="131">
        <f t="shared" si="87"/>
        <v>0</v>
      </c>
      <c r="K137" s="131">
        <f t="shared" si="88"/>
        <v>0</v>
      </c>
      <c r="L137" s="131">
        <f t="shared" si="89"/>
        <v>0</v>
      </c>
      <c r="M137" s="131">
        <f t="shared" si="90"/>
        <v>0</v>
      </c>
      <c r="N137" s="131">
        <f t="shared" si="91"/>
        <v>0</v>
      </c>
      <c r="O137" s="131"/>
      <c r="P137" s="131"/>
      <c r="Q137" s="131"/>
      <c r="R137" s="131">
        <f t="shared" si="92"/>
        <v>17</v>
      </c>
      <c r="S137" s="131">
        <f t="shared" si="93"/>
        <v>0</v>
      </c>
      <c r="T137" s="131">
        <f t="shared" si="94"/>
        <v>0</v>
      </c>
      <c r="U137" s="131"/>
      <c r="V137" s="131"/>
      <c r="W137" s="245">
        <f t="shared" si="35"/>
        <v>0</v>
      </c>
      <c r="AZ137" s="176"/>
      <c r="BA137" s="176"/>
    </row>
    <row r="138" spans="1:53" ht="17.25" customHeight="1">
      <c r="A138" s="47" t="s">
        <v>46</v>
      </c>
      <c r="B138" s="45" t="s">
        <v>431</v>
      </c>
      <c r="C138" s="175" t="s">
        <v>784</v>
      </c>
      <c r="D138" s="131">
        <f>'[1]Bieu 51'!C163</f>
        <v>16</v>
      </c>
      <c r="E138" s="131">
        <f t="shared" si="36"/>
        <v>16</v>
      </c>
      <c r="F138" s="131">
        <f t="shared" si="83"/>
        <v>16</v>
      </c>
      <c r="G138" s="131">
        <f t="shared" si="84"/>
        <v>0</v>
      </c>
      <c r="H138" s="131">
        <f t="shared" si="85"/>
        <v>0</v>
      </c>
      <c r="I138" s="131">
        <f t="shared" si="86"/>
        <v>0</v>
      </c>
      <c r="J138" s="131">
        <f t="shared" si="87"/>
        <v>0</v>
      </c>
      <c r="K138" s="131">
        <f t="shared" si="88"/>
        <v>0</v>
      </c>
      <c r="L138" s="131">
        <f t="shared" si="89"/>
        <v>0</v>
      </c>
      <c r="M138" s="131">
        <f t="shared" si="90"/>
        <v>0</v>
      </c>
      <c r="N138" s="131">
        <f t="shared" si="91"/>
        <v>0</v>
      </c>
      <c r="O138" s="131"/>
      <c r="P138" s="131"/>
      <c r="Q138" s="131"/>
      <c r="R138" s="131">
        <f t="shared" si="92"/>
        <v>16</v>
      </c>
      <c r="S138" s="131">
        <f t="shared" si="93"/>
        <v>0</v>
      </c>
      <c r="T138" s="131">
        <f t="shared" si="94"/>
        <v>0</v>
      </c>
      <c r="U138" s="131"/>
      <c r="V138" s="131"/>
      <c r="W138" s="245">
        <f t="shared" si="35"/>
        <v>0</v>
      </c>
      <c r="AZ138" s="176"/>
      <c r="BA138" s="176"/>
    </row>
    <row r="139" spans="1:53" ht="17.25" customHeight="1">
      <c r="A139" s="47" t="s">
        <v>46</v>
      </c>
      <c r="B139" s="45" t="s">
        <v>432</v>
      </c>
      <c r="C139" s="175" t="s">
        <v>784</v>
      </c>
      <c r="D139" s="131">
        <f>'[1]Bieu 51'!C164</f>
        <v>15</v>
      </c>
      <c r="E139" s="131">
        <f t="shared" si="36"/>
        <v>15</v>
      </c>
      <c r="F139" s="131">
        <f t="shared" si="83"/>
        <v>15</v>
      </c>
      <c r="G139" s="131">
        <f t="shared" si="84"/>
        <v>0</v>
      </c>
      <c r="H139" s="131">
        <f t="shared" si="85"/>
        <v>0</v>
      </c>
      <c r="I139" s="131">
        <f t="shared" si="86"/>
        <v>0</v>
      </c>
      <c r="J139" s="131">
        <f t="shared" si="87"/>
        <v>0</v>
      </c>
      <c r="K139" s="131">
        <f t="shared" si="88"/>
        <v>0</v>
      </c>
      <c r="L139" s="131">
        <f t="shared" si="89"/>
        <v>0</v>
      </c>
      <c r="M139" s="131">
        <f t="shared" si="90"/>
        <v>0</v>
      </c>
      <c r="N139" s="131">
        <f t="shared" si="91"/>
        <v>0</v>
      </c>
      <c r="O139" s="131"/>
      <c r="P139" s="131"/>
      <c r="Q139" s="131"/>
      <c r="R139" s="131">
        <f t="shared" si="92"/>
        <v>15</v>
      </c>
      <c r="S139" s="131">
        <f t="shared" si="93"/>
        <v>0</v>
      </c>
      <c r="T139" s="131">
        <f t="shared" si="94"/>
        <v>0</v>
      </c>
      <c r="U139" s="131"/>
      <c r="V139" s="131"/>
      <c r="W139" s="245">
        <f t="shared" si="35"/>
        <v>0</v>
      </c>
      <c r="AZ139" s="176"/>
      <c r="BA139" s="176"/>
    </row>
    <row r="140" spans="1:53" ht="17.25" customHeight="1">
      <c r="A140" s="47" t="s">
        <v>46</v>
      </c>
      <c r="B140" s="45" t="s">
        <v>433</v>
      </c>
      <c r="C140" s="175" t="s">
        <v>784</v>
      </c>
      <c r="D140" s="131">
        <f>'[1]Bieu 51'!C165</f>
        <v>21</v>
      </c>
      <c r="E140" s="131">
        <f t="shared" si="36"/>
        <v>21</v>
      </c>
      <c r="F140" s="131">
        <f t="shared" si="83"/>
        <v>21</v>
      </c>
      <c r="G140" s="131">
        <f t="shared" si="84"/>
        <v>0</v>
      </c>
      <c r="H140" s="131">
        <f t="shared" si="85"/>
        <v>0</v>
      </c>
      <c r="I140" s="131">
        <f t="shared" si="86"/>
        <v>0</v>
      </c>
      <c r="J140" s="131">
        <f t="shared" si="87"/>
        <v>0</v>
      </c>
      <c r="K140" s="131">
        <f t="shared" si="88"/>
        <v>0</v>
      </c>
      <c r="L140" s="131">
        <f t="shared" si="89"/>
        <v>0</v>
      </c>
      <c r="M140" s="131">
        <f t="shared" si="90"/>
        <v>0</v>
      </c>
      <c r="N140" s="131">
        <f t="shared" si="91"/>
        <v>0</v>
      </c>
      <c r="O140" s="131"/>
      <c r="P140" s="131"/>
      <c r="Q140" s="131"/>
      <c r="R140" s="131">
        <f t="shared" si="92"/>
        <v>21</v>
      </c>
      <c r="S140" s="131">
        <f t="shared" si="93"/>
        <v>0</v>
      </c>
      <c r="T140" s="131">
        <f t="shared" si="94"/>
        <v>0</v>
      </c>
      <c r="U140" s="131"/>
      <c r="V140" s="131"/>
      <c r="W140" s="245">
        <f t="shared" ref="W140:W186" si="95">D140-E140</f>
        <v>0</v>
      </c>
      <c r="AZ140" s="176"/>
      <c r="BA140" s="176"/>
    </row>
    <row r="141" spans="1:53" ht="17.25" customHeight="1">
      <c r="A141" s="47" t="s">
        <v>46</v>
      </c>
      <c r="B141" s="45" t="s">
        <v>434</v>
      </c>
      <c r="C141" s="175" t="s">
        <v>784</v>
      </c>
      <c r="D141" s="131">
        <f>'[1]Bieu 51'!C166</f>
        <v>15</v>
      </c>
      <c r="E141" s="131">
        <f t="shared" si="36"/>
        <v>15</v>
      </c>
      <c r="F141" s="131">
        <f t="shared" si="83"/>
        <v>15</v>
      </c>
      <c r="G141" s="131">
        <f t="shared" si="84"/>
        <v>0</v>
      </c>
      <c r="H141" s="131">
        <f t="shared" si="85"/>
        <v>0</v>
      </c>
      <c r="I141" s="131">
        <f t="shared" si="86"/>
        <v>0</v>
      </c>
      <c r="J141" s="131">
        <f t="shared" si="87"/>
        <v>0</v>
      </c>
      <c r="K141" s="131">
        <f t="shared" si="88"/>
        <v>0</v>
      </c>
      <c r="L141" s="131">
        <f t="shared" si="89"/>
        <v>0</v>
      </c>
      <c r="M141" s="131">
        <f t="shared" si="90"/>
        <v>0</v>
      </c>
      <c r="N141" s="131">
        <f t="shared" si="91"/>
        <v>0</v>
      </c>
      <c r="O141" s="131"/>
      <c r="P141" s="131"/>
      <c r="Q141" s="131"/>
      <c r="R141" s="131">
        <f t="shared" si="92"/>
        <v>15</v>
      </c>
      <c r="S141" s="131">
        <f t="shared" si="93"/>
        <v>0</v>
      </c>
      <c r="T141" s="131">
        <f t="shared" si="94"/>
        <v>0</v>
      </c>
      <c r="U141" s="131"/>
      <c r="V141" s="131"/>
      <c r="W141" s="245">
        <f t="shared" si="95"/>
        <v>0</v>
      </c>
      <c r="AZ141" s="176"/>
      <c r="BA141" s="176"/>
    </row>
    <row r="142" spans="1:53" ht="17.25" customHeight="1">
      <c r="A142" s="47" t="s">
        <v>46</v>
      </c>
      <c r="B142" s="45" t="s">
        <v>435</v>
      </c>
      <c r="C142" s="175" t="s">
        <v>784</v>
      </c>
      <c r="D142" s="131">
        <f>'[1]Bieu 51'!C167</f>
        <v>15</v>
      </c>
      <c r="E142" s="131">
        <f t="shared" si="36"/>
        <v>15</v>
      </c>
      <c r="F142" s="131">
        <f t="shared" si="83"/>
        <v>15</v>
      </c>
      <c r="G142" s="131">
        <f t="shared" si="84"/>
        <v>0</v>
      </c>
      <c r="H142" s="131">
        <f t="shared" si="85"/>
        <v>0</v>
      </c>
      <c r="I142" s="131">
        <f t="shared" si="86"/>
        <v>0</v>
      </c>
      <c r="J142" s="131">
        <f t="shared" si="87"/>
        <v>0</v>
      </c>
      <c r="K142" s="131">
        <f t="shared" si="88"/>
        <v>0</v>
      </c>
      <c r="L142" s="131">
        <f t="shared" si="89"/>
        <v>0</v>
      </c>
      <c r="M142" s="131">
        <f t="shared" si="90"/>
        <v>0</v>
      </c>
      <c r="N142" s="131">
        <f t="shared" si="91"/>
        <v>0</v>
      </c>
      <c r="O142" s="131"/>
      <c r="P142" s="131"/>
      <c r="Q142" s="131"/>
      <c r="R142" s="131">
        <f t="shared" si="92"/>
        <v>15</v>
      </c>
      <c r="S142" s="131">
        <f t="shared" si="93"/>
        <v>0</v>
      </c>
      <c r="T142" s="131">
        <f t="shared" si="94"/>
        <v>0</v>
      </c>
      <c r="U142" s="131"/>
      <c r="V142" s="131"/>
      <c r="W142" s="245">
        <f t="shared" si="95"/>
        <v>0</v>
      </c>
      <c r="AZ142" s="176"/>
      <c r="BA142" s="176"/>
    </row>
    <row r="143" spans="1:53" ht="17.25" customHeight="1">
      <c r="A143" s="47" t="s">
        <v>46</v>
      </c>
      <c r="B143" s="45" t="s">
        <v>436</v>
      </c>
      <c r="C143" s="175" t="s">
        <v>784</v>
      </c>
      <c r="D143" s="131">
        <f>'[1]Bieu 51'!C168</f>
        <v>21</v>
      </c>
      <c r="E143" s="131">
        <f t="shared" si="36"/>
        <v>21</v>
      </c>
      <c r="F143" s="131">
        <f t="shared" si="83"/>
        <v>21</v>
      </c>
      <c r="G143" s="131">
        <f t="shared" si="84"/>
        <v>0</v>
      </c>
      <c r="H143" s="131">
        <f t="shared" si="85"/>
        <v>0</v>
      </c>
      <c r="I143" s="131">
        <f t="shared" si="86"/>
        <v>0</v>
      </c>
      <c r="J143" s="131">
        <f t="shared" si="87"/>
        <v>0</v>
      </c>
      <c r="K143" s="131">
        <f t="shared" si="88"/>
        <v>0</v>
      </c>
      <c r="L143" s="131">
        <f t="shared" si="89"/>
        <v>0</v>
      </c>
      <c r="M143" s="131">
        <f t="shared" si="90"/>
        <v>0</v>
      </c>
      <c r="N143" s="131">
        <f t="shared" si="91"/>
        <v>0</v>
      </c>
      <c r="O143" s="131"/>
      <c r="P143" s="131"/>
      <c r="Q143" s="131"/>
      <c r="R143" s="131">
        <f t="shared" si="92"/>
        <v>21</v>
      </c>
      <c r="S143" s="131">
        <f t="shared" si="93"/>
        <v>0</v>
      </c>
      <c r="T143" s="131">
        <f t="shared" si="94"/>
        <v>0</v>
      </c>
      <c r="U143" s="131"/>
      <c r="V143" s="131"/>
      <c r="W143" s="245">
        <f t="shared" si="95"/>
        <v>0</v>
      </c>
      <c r="AZ143" s="176"/>
      <c r="BA143" s="176"/>
    </row>
    <row r="144" spans="1:53" ht="26">
      <c r="A144" s="47" t="s">
        <v>823</v>
      </c>
      <c r="B144" s="45" t="s">
        <v>437</v>
      </c>
      <c r="C144" s="175"/>
      <c r="D144" s="131">
        <f>'[1]Bieu 51'!C169</f>
        <v>120</v>
      </c>
      <c r="E144" s="131">
        <f t="shared" si="36"/>
        <v>120</v>
      </c>
      <c r="F144" s="131">
        <f t="shared" ref="F144:V144" si="96">F145+F146+F147</f>
        <v>120</v>
      </c>
      <c r="G144" s="131">
        <f t="shared" si="96"/>
        <v>0</v>
      </c>
      <c r="H144" s="131">
        <f t="shared" si="96"/>
        <v>0</v>
      </c>
      <c r="I144" s="131">
        <f t="shared" si="96"/>
        <v>0</v>
      </c>
      <c r="J144" s="131">
        <f t="shared" si="96"/>
        <v>0</v>
      </c>
      <c r="K144" s="131">
        <f t="shared" si="96"/>
        <v>0</v>
      </c>
      <c r="L144" s="131">
        <f t="shared" si="96"/>
        <v>0</v>
      </c>
      <c r="M144" s="131">
        <f t="shared" si="96"/>
        <v>0</v>
      </c>
      <c r="N144" s="131">
        <f t="shared" si="96"/>
        <v>0</v>
      </c>
      <c r="O144" s="131">
        <f t="shared" si="96"/>
        <v>0</v>
      </c>
      <c r="P144" s="131">
        <f t="shared" si="96"/>
        <v>0</v>
      </c>
      <c r="Q144" s="131">
        <f t="shared" si="96"/>
        <v>0</v>
      </c>
      <c r="R144" s="131">
        <f t="shared" si="96"/>
        <v>120</v>
      </c>
      <c r="S144" s="131">
        <f t="shared" si="96"/>
        <v>0</v>
      </c>
      <c r="T144" s="131">
        <f t="shared" si="96"/>
        <v>0</v>
      </c>
      <c r="U144" s="131">
        <f t="shared" si="96"/>
        <v>0</v>
      </c>
      <c r="V144" s="131">
        <f t="shared" si="96"/>
        <v>0</v>
      </c>
      <c r="W144" s="245">
        <f t="shared" si="95"/>
        <v>0</v>
      </c>
      <c r="AZ144" s="176"/>
      <c r="BA144" s="176"/>
    </row>
    <row r="145" spans="1:53" ht="17.25" customHeight="1">
      <c r="A145" s="47" t="s">
        <v>46</v>
      </c>
      <c r="B145" s="45" t="s">
        <v>438</v>
      </c>
      <c r="C145" s="175" t="s">
        <v>784</v>
      </c>
      <c r="D145" s="131">
        <f>'[1]Bieu 51'!C170</f>
        <v>100</v>
      </c>
      <c r="E145" s="131">
        <f t="shared" si="36"/>
        <v>100</v>
      </c>
      <c r="F145" s="131">
        <f t="shared" ref="F145:F150" si="97">G145+H145+AZ145+BA145+I145+J145+K145+L145+M145+N145+R145+S145+T145</f>
        <v>100</v>
      </c>
      <c r="G145" s="131">
        <f t="shared" ref="G145:G162" si="98">IF(C145="070",D145,0)</f>
        <v>0</v>
      </c>
      <c r="H145" s="131">
        <f t="shared" ref="H145:H162" si="99">IF(C145="100",D145,0)</f>
        <v>0</v>
      </c>
      <c r="I145" s="131">
        <f t="shared" ref="I145:I150" si="100">IF(C145="130",D145,0)</f>
        <v>0</v>
      </c>
      <c r="J145" s="131">
        <f t="shared" ref="J145:J150" si="101">IF(C145="160",D145,0)</f>
        <v>0</v>
      </c>
      <c r="K145" s="131">
        <f t="shared" ref="K145:K150" si="102">IF(C145="190",D145,0)</f>
        <v>0</v>
      </c>
      <c r="L145" s="131">
        <f t="shared" ref="L145:L150" si="103">IF(C145="220",D145,0)</f>
        <v>0</v>
      </c>
      <c r="M145" s="131">
        <f t="shared" ref="M145:M150" si="104">IF(C145="250",D145,0)</f>
        <v>0</v>
      </c>
      <c r="N145" s="131">
        <f t="shared" ref="N145:N150" si="105">IF(C145="280",D145,0)</f>
        <v>0</v>
      </c>
      <c r="O145" s="131"/>
      <c r="P145" s="131"/>
      <c r="Q145" s="131"/>
      <c r="R145" s="131">
        <f t="shared" ref="R145:R150" si="106">IF(C145="340",D145,0)</f>
        <v>100</v>
      </c>
      <c r="S145" s="131">
        <f t="shared" ref="S145:S150" si="107">IF(C145="370",D145,0)</f>
        <v>0</v>
      </c>
      <c r="T145" s="131">
        <f t="shared" ref="T145:T150" si="108">IF(OR(C145="428",C145="933"),D145,0)</f>
        <v>0</v>
      </c>
      <c r="U145" s="131"/>
      <c r="V145" s="131"/>
      <c r="W145" s="245">
        <f t="shared" si="95"/>
        <v>0</v>
      </c>
      <c r="AZ145" s="176"/>
      <c r="BA145" s="176"/>
    </row>
    <row r="146" spans="1:53" ht="17.25" customHeight="1">
      <c r="A146" s="47" t="s">
        <v>46</v>
      </c>
      <c r="B146" s="45" t="s">
        <v>439</v>
      </c>
      <c r="C146" s="175" t="s">
        <v>784</v>
      </c>
      <c r="D146" s="131">
        <f>'[1]Bieu 51'!C171</f>
        <v>10</v>
      </c>
      <c r="E146" s="131">
        <f t="shared" si="36"/>
        <v>10</v>
      </c>
      <c r="F146" s="131">
        <f t="shared" si="97"/>
        <v>10</v>
      </c>
      <c r="G146" s="131">
        <f t="shared" si="98"/>
        <v>0</v>
      </c>
      <c r="H146" s="131">
        <f t="shared" si="99"/>
        <v>0</v>
      </c>
      <c r="I146" s="131">
        <f t="shared" si="100"/>
        <v>0</v>
      </c>
      <c r="J146" s="131">
        <f t="shared" si="101"/>
        <v>0</v>
      </c>
      <c r="K146" s="131">
        <f t="shared" si="102"/>
        <v>0</v>
      </c>
      <c r="L146" s="131">
        <f t="shared" si="103"/>
        <v>0</v>
      </c>
      <c r="M146" s="131">
        <f t="shared" si="104"/>
        <v>0</v>
      </c>
      <c r="N146" s="131">
        <f t="shared" si="105"/>
        <v>0</v>
      </c>
      <c r="O146" s="131"/>
      <c r="P146" s="131"/>
      <c r="Q146" s="131"/>
      <c r="R146" s="131">
        <f t="shared" si="106"/>
        <v>10</v>
      </c>
      <c r="S146" s="131">
        <f t="shared" si="107"/>
        <v>0</v>
      </c>
      <c r="T146" s="131">
        <f t="shared" si="108"/>
        <v>0</v>
      </c>
      <c r="U146" s="131"/>
      <c r="V146" s="131"/>
      <c r="W146" s="245">
        <f t="shared" si="95"/>
        <v>0</v>
      </c>
      <c r="AZ146" s="176"/>
      <c r="BA146" s="176"/>
    </row>
    <row r="147" spans="1:53" ht="26">
      <c r="A147" s="47" t="s">
        <v>46</v>
      </c>
      <c r="B147" s="45" t="s">
        <v>678</v>
      </c>
      <c r="C147" s="175" t="s">
        <v>784</v>
      </c>
      <c r="D147" s="131">
        <f>'[1]Bieu 51'!C172</f>
        <v>10</v>
      </c>
      <c r="E147" s="131">
        <f t="shared" ref="E147:E150" si="109">F147+U147+V147</f>
        <v>10</v>
      </c>
      <c r="F147" s="131">
        <f t="shared" si="97"/>
        <v>10</v>
      </c>
      <c r="G147" s="131">
        <f t="shared" si="98"/>
        <v>0</v>
      </c>
      <c r="H147" s="131">
        <f t="shared" si="99"/>
        <v>0</v>
      </c>
      <c r="I147" s="131">
        <f t="shared" si="100"/>
        <v>0</v>
      </c>
      <c r="J147" s="131">
        <f t="shared" si="101"/>
        <v>0</v>
      </c>
      <c r="K147" s="131">
        <f t="shared" si="102"/>
        <v>0</v>
      </c>
      <c r="L147" s="131">
        <f t="shared" si="103"/>
        <v>0</v>
      </c>
      <c r="M147" s="131">
        <f t="shared" si="104"/>
        <v>0</v>
      </c>
      <c r="N147" s="131">
        <f t="shared" si="105"/>
        <v>0</v>
      </c>
      <c r="O147" s="131"/>
      <c r="P147" s="131"/>
      <c r="Q147" s="131"/>
      <c r="R147" s="131">
        <f t="shared" si="106"/>
        <v>10</v>
      </c>
      <c r="S147" s="131">
        <f t="shared" si="107"/>
        <v>0</v>
      </c>
      <c r="T147" s="131">
        <f t="shared" si="108"/>
        <v>0</v>
      </c>
      <c r="U147" s="131"/>
      <c r="V147" s="131"/>
      <c r="W147" s="245">
        <f t="shared" si="95"/>
        <v>0</v>
      </c>
      <c r="AZ147" s="176"/>
      <c r="BA147" s="176"/>
    </row>
    <row r="148" spans="1:53" ht="39">
      <c r="A148" s="47" t="s">
        <v>824</v>
      </c>
      <c r="B148" s="45" t="s">
        <v>847</v>
      </c>
      <c r="C148" s="175" t="s">
        <v>789</v>
      </c>
      <c r="D148" s="131">
        <f>'[1]Bieu 51'!C173</f>
        <v>1500</v>
      </c>
      <c r="E148" s="131">
        <f>F148+U148+V148</f>
        <v>1500</v>
      </c>
      <c r="F148" s="131">
        <f t="shared" si="97"/>
        <v>1500</v>
      </c>
      <c r="G148" s="131">
        <f t="shared" si="98"/>
        <v>0</v>
      </c>
      <c r="H148" s="131">
        <f t="shared" si="99"/>
        <v>0</v>
      </c>
      <c r="I148" s="131">
        <f t="shared" si="100"/>
        <v>0</v>
      </c>
      <c r="J148" s="131">
        <f t="shared" si="101"/>
        <v>0</v>
      </c>
      <c r="K148" s="131">
        <f t="shared" si="102"/>
        <v>0</v>
      </c>
      <c r="L148" s="131">
        <f t="shared" si="103"/>
        <v>0</v>
      </c>
      <c r="M148" s="131">
        <f t="shared" si="104"/>
        <v>0</v>
      </c>
      <c r="N148" s="131">
        <f t="shared" si="105"/>
        <v>0</v>
      </c>
      <c r="O148" s="131"/>
      <c r="P148" s="131"/>
      <c r="Q148" s="131"/>
      <c r="R148" s="131">
        <f t="shared" si="106"/>
        <v>0</v>
      </c>
      <c r="S148" s="131">
        <f t="shared" si="107"/>
        <v>1500</v>
      </c>
      <c r="T148" s="131">
        <f t="shared" si="108"/>
        <v>0</v>
      </c>
      <c r="U148" s="131"/>
      <c r="V148" s="131"/>
      <c r="W148" s="245">
        <f t="shared" si="95"/>
        <v>0</v>
      </c>
      <c r="AZ148" s="176"/>
      <c r="BA148" s="176"/>
    </row>
    <row r="149" spans="1:53" ht="17.25" customHeight="1">
      <c r="A149" s="47" t="s">
        <v>826</v>
      </c>
      <c r="B149" s="45" t="s">
        <v>680</v>
      </c>
      <c r="C149" s="175" t="s">
        <v>825</v>
      </c>
      <c r="D149" s="131">
        <f>'[1]Bieu 51'!C174</f>
        <v>120</v>
      </c>
      <c r="E149" s="131">
        <f t="shared" si="109"/>
        <v>120</v>
      </c>
      <c r="F149" s="131">
        <f t="shared" si="97"/>
        <v>120</v>
      </c>
      <c r="G149" s="131">
        <f t="shared" si="98"/>
        <v>0</v>
      </c>
      <c r="H149" s="131">
        <f t="shared" si="99"/>
        <v>0</v>
      </c>
      <c r="I149" s="131">
        <f t="shared" si="100"/>
        <v>0</v>
      </c>
      <c r="J149" s="131">
        <f t="shared" si="101"/>
        <v>0</v>
      </c>
      <c r="K149" s="131">
        <f t="shared" si="102"/>
        <v>0</v>
      </c>
      <c r="L149" s="131">
        <f t="shared" si="103"/>
        <v>0</v>
      </c>
      <c r="M149" s="131">
        <f t="shared" si="104"/>
        <v>0</v>
      </c>
      <c r="N149" s="131">
        <f t="shared" si="105"/>
        <v>0</v>
      </c>
      <c r="O149" s="131"/>
      <c r="P149" s="131"/>
      <c r="Q149" s="131"/>
      <c r="R149" s="131">
        <f t="shared" si="106"/>
        <v>0</v>
      </c>
      <c r="S149" s="131">
        <f t="shared" si="107"/>
        <v>0</v>
      </c>
      <c r="T149" s="131">
        <f t="shared" si="108"/>
        <v>120</v>
      </c>
      <c r="U149" s="131"/>
      <c r="V149" s="131"/>
      <c r="W149" s="245">
        <f t="shared" si="95"/>
        <v>0</v>
      </c>
      <c r="AZ149" s="176"/>
      <c r="BA149" s="176"/>
    </row>
    <row r="150" spans="1:53" ht="17.25" customHeight="1">
      <c r="A150" s="47" t="s">
        <v>854</v>
      </c>
      <c r="B150" s="45" t="s">
        <v>436</v>
      </c>
      <c r="C150" s="175" t="s">
        <v>825</v>
      </c>
      <c r="D150" s="131">
        <f>'[1]Bieu 51'!C175</f>
        <v>120</v>
      </c>
      <c r="E150" s="131">
        <f t="shared" si="109"/>
        <v>120</v>
      </c>
      <c r="F150" s="131">
        <f t="shared" si="97"/>
        <v>120</v>
      </c>
      <c r="G150" s="131">
        <f t="shared" si="98"/>
        <v>0</v>
      </c>
      <c r="H150" s="131">
        <f t="shared" si="99"/>
        <v>0</v>
      </c>
      <c r="I150" s="131">
        <f t="shared" si="100"/>
        <v>0</v>
      </c>
      <c r="J150" s="131">
        <f t="shared" si="101"/>
        <v>0</v>
      </c>
      <c r="K150" s="131">
        <f t="shared" si="102"/>
        <v>0</v>
      </c>
      <c r="L150" s="131">
        <f t="shared" si="103"/>
        <v>0</v>
      </c>
      <c r="M150" s="131">
        <f t="shared" si="104"/>
        <v>0</v>
      </c>
      <c r="N150" s="131">
        <f t="shared" si="105"/>
        <v>0</v>
      </c>
      <c r="O150" s="131"/>
      <c r="P150" s="131"/>
      <c r="Q150" s="131"/>
      <c r="R150" s="131">
        <f t="shared" si="106"/>
        <v>0</v>
      </c>
      <c r="S150" s="131">
        <f t="shared" si="107"/>
        <v>0</v>
      </c>
      <c r="T150" s="131">
        <f t="shared" si="108"/>
        <v>120</v>
      </c>
      <c r="U150" s="131"/>
      <c r="V150" s="131"/>
      <c r="W150" s="245">
        <f t="shared" si="95"/>
        <v>0</v>
      </c>
      <c r="AZ150" s="176"/>
      <c r="BA150" s="176"/>
    </row>
    <row r="151" spans="1:53">
      <c r="A151" s="47" t="s">
        <v>855</v>
      </c>
      <c r="B151" s="45" t="s">
        <v>489</v>
      </c>
      <c r="C151" s="175" t="s">
        <v>825</v>
      </c>
      <c r="D151" s="131">
        <v>65501</v>
      </c>
      <c r="E151" s="131">
        <v>65501</v>
      </c>
      <c r="F151" s="131">
        <v>65501</v>
      </c>
      <c r="G151" s="131">
        <v>0</v>
      </c>
      <c r="H151" s="131">
        <v>0</v>
      </c>
      <c r="I151" s="131">
        <v>0</v>
      </c>
      <c r="J151" s="131">
        <v>0</v>
      </c>
      <c r="K151" s="131">
        <v>0</v>
      </c>
      <c r="L151" s="131">
        <v>0</v>
      </c>
      <c r="M151" s="131">
        <v>0</v>
      </c>
      <c r="N151" s="131">
        <v>0</v>
      </c>
      <c r="O151" s="131"/>
      <c r="P151" s="131"/>
      <c r="Q151" s="131"/>
      <c r="R151" s="131">
        <v>0</v>
      </c>
      <c r="S151" s="131">
        <v>0</v>
      </c>
      <c r="T151" s="131">
        <v>65501</v>
      </c>
      <c r="U151" s="131"/>
      <c r="V151" s="131"/>
      <c r="W151" s="245">
        <f t="shared" si="95"/>
        <v>0</v>
      </c>
      <c r="AZ151" s="176"/>
      <c r="BA151" s="176"/>
    </row>
    <row r="152" spans="1:53" ht="26">
      <c r="A152" s="51" t="s">
        <v>11</v>
      </c>
      <c r="B152" s="41" t="s">
        <v>682</v>
      </c>
      <c r="C152" s="173" t="s">
        <v>784</v>
      </c>
      <c r="D152" s="131">
        <f>'[1]Bieu 51'!C177</f>
        <v>3255.6</v>
      </c>
      <c r="E152" s="130">
        <f t="shared" ref="E152:V152" si="110">SUM(E153:E160)</f>
        <v>3255.6</v>
      </c>
      <c r="F152" s="130">
        <f t="shared" si="110"/>
        <v>3255.6</v>
      </c>
      <c r="G152" s="130">
        <f t="shared" si="110"/>
        <v>0</v>
      </c>
      <c r="H152" s="130">
        <f t="shared" si="110"/>
        <v>0</v>
      </c>
      <c r="I152" s="130">
        <f t="shared" si="110"/>
        <v>0</v>
      </c>
      <c r="J152" s="130">
        <f t="shared" si="110"/>
        <v>0</v>
      </c>
      <c r="K152" s="130">
        <f t="shared" si="110"/>
        <v>0</v>
      </c>
      <c r="L152" s="130">
        <f t="shared" si="110"/>
        <v>0</v>
      </c>
      <c r="M152" s="130">
        <f t="shared" si="110"/>
        <v>0</v>
      </c>
      <c r="N152" s="130">
        <f t="shared" si="110"/>
        <v>0</v>
      </c>
      <c r="O152" s="130">
        <f t="shared" si="110"/>
        <v>0</v>
      </c>
      <c r="P152" s="130">
        <f t="shared" si="110"/>
        <v>0</v>
      </c>
      <c r="Q152" s="130">
        <f t="shared" si="110"/>
        <v>0</v>
      </c>
      <c r="R152" s="130">
        <f t="shared" si="110"/>
        <v>3255.6</v>
      </c>
      <c r="S152" s="130">
        <f t="shared" si="110"/>
        <v>0</v>
      </c>
      <c r="T152" s="130">
        <f t="shared" si="110"/>
        <v>0</v>
      </c>
      <c r="U152" s="130">
        <f t="shared" si="110"/>
        <v>0</v>
      </c>
      <c r="V152" s="130">
        <f t="shared" si="110"/>
        <v>0</v>
      </c>
      <c r="W152" s="245">
        <f t="shared" si="95"/>
        <v>0</v>
      </c>
      <c r="AZ152" s="176"/>
      <c r="BA152" s="176"/>
    </row>
    <row r="153" spans="1:53" ht="18" customHeight="1">
      <c r="A153" s="43" t="s">
        <v>293</v>
      </c>
      <c r="B153" s="42" t="s">
        <v>848</v>
      </c>
      <c r="C153" s="44" t="s">
        <v>784</v>
      </c>
      <c r="D153" s="131">
        <f>'[1]Bieu 51'!C178</f>
        <v>490</v>
      </c>
      <c r="E153" s="131">
        <f t="shared" ref="E153:E185" si="111">F153+U153+V153</f>
        <v>490</v>
      </c>
      <c r="F153" s="131">
        <f t="shared" ref="F153:F160" si="112">G153+H153+AZ153+BA153+I153+J153+K153+L153+M153+N153+R153+S153+T153</f>
        <v>490</v>
      </c>
      <c r="G153" s="131">
        <f t="shared" ref="G153:G160" si="113">IF(C153="070",D153,0)</f>
        <v>0</v>
      </c>
      <c r="H153" s="131">
        <f t="shared" ref="H153:H160" si="114">IF(C153="100",D153,0)</f>
        <v>0</v>
      </c>
      <c r="I153" s="131">
        <f t="shared" ref="I153:I160" si="115">IF(C153="130",D153,0)</f>
        <v>0</v>
      </c>
      <c r="J153" s="131">
        <f t="shared" ref="J153:J160" si="116">IF(C153="160",D153,0)</f>
        <v>0</v>
      </c>
      <c r="K153" s="131">
        <f t="shared" ref="K153:K160" si="117">IF(C153="190",D153,0)</f>
        <v>0</v>
      </c>
      <c r="L153" s="131">
        <f t="shared" ref="L153:L160" si="118">IF(C153="220",D153,0)</f>
        <v>0</v>
      </c>
      <c r="M153" s="131">
        <f t="shared" ref="M153:M160" si="119">IF(C153="250",D153,0)</f>
        <v>0</v>
      </c>
      <c r="N153" s="131">
        <f t="shared" ref="N153:N160" si="120">IF(C153="280",D153,0)</f>
        <v>0</v>
      </c>
      <c r="O153" s="131"/>
      <c r="P153" s="131"/>
      <c r="Q153" s="131"/>
      <c r="R153" s="131">
        <f t="shared" ref="R153:R160" si="121">IF(C153="340",D153,0)</f>
        <v>490</v>
      </c>
      <c r="S153" s="131">
        <f t="shared" ref="S153:S160" si="122">IF(C153="370",D153,0)</f>
        <v>0</v>
      </c>
      <c r="T153" s="131">
        <f t="shared" ref="T153:T160" si="123">IF(OR(C153="428",C153="933"),D153,0)</f>
        <v>0</v>
      </c>
      <c r="U153" s="131"/>
      <c r="V153" s="131"/>
      <c r="W153" s="245">
        <f t="shared" si="95"/>
        <v>0</v>
      </c>
    </row>
    <row r="154" spans="1:53" ht="18" customHeight="1">
      <c r="A154" s="43" t="s">
        <v>294</v>
      </c>
      <c r="B154" s="42" t="s">
        <v>771</v>
      </c>
      <c r="C154" s="44" t="s">
        <v>784</v>
      </c>
      <c r="D154" s="131">
        <f>'[1]Bieu 51'!C179</f>
        <v>760</v>
      </c>
      <c r="E154" s="131">
        <f t="shared" si="111"/>
        <v>760</v>
      </c>
      <c r="F154" s="131">
        <f t="shared" si="112"/>
        <v>760</v>
      </c>
      <c r="G154" s="131">
        <f t="shared" si="113"/>
        <v>0</v>
      </c>
      <c r="H154" s="131">
        <f t="shared" si="114"/>
        <v>0</v>
      </c>
      <c r="I154" s="131">
        <f t="shared" si="115"/>
        <v>0</v>
      </c>
      <c r="J154" s="131">
        <f t="shared" si="116"/>
        <v>0</v>
      </c>
      <c r="K154" s="131">
        <f t="shared" si="117"/>
        <v>0</v>
      </c>
      <c r="L154" s="131">
        <f t="shared" si="118"/>
        <v>0</v>
      </c>
      <c r="M154" s="131">
        <f t="shared" si="119"/>
        <v>0</v>
      </c>
      <c r="N154" s="131">
        <f t="shared" si="120"/>
        <v>0</v>
      </c>
      <c r="O154" s="131"/>
      <c r="P154" s="131"/>
      <c r="Q154" s="131"/>
      <c r="R154" s="131">
        <f t="shared" si="121"/>
        <v>760</v>
      </c>
      <c r="S154" s="131">
        <f t="shared" si="122"/>
        <v>0</v>
      </c>
      <c r="T154" s="131">
        <f t="shared" si="123"/>
        <v>0</v>
      </c>
      <c r="U154" s="131"/>
      <c r="V154" s="131"/>
      <c r="W154" s="245">
        <f t="shared" si="95"/>
        <v>0</v>
      </c>
    </row>
    <row r="155" spans="1:53" ht="18" customHeight="1">
      <c r="A155" s="43" t="s">
        <v>295</v>
      </c>
      <c r="B155" s="42" t="s">
        <v>343</v>
      </c>
      <c r="C155" s="44" t="s">
        <v>784</v>
      </c>
      <c r="D155" s="131">
        <f>'[1]Bieu 51'!C180</f>
        <v>280</v>
      </c>
      <c r="E155" s="131">
        <f t="shared" si="111"/>
        <v>280</v>
      </c>
      <c r="F155" s="131">
        <f t="shared" si="112"/>
        <v>280</v>
      </c>
      <c r="G155" s="131">
        <f t="shared" si="113"/>
        <v>0</v>
      </c>
      <c r="H155" s="131">
        <f t="shared" si="114"/>
        <v>0</v>
      </c>
      <c r="I155" s="131">
        <f t="shared" si="115"/>
        <v>0</v>
      </c>
      <c r="J155" s="131">
        <f t="shared" si="116"/>
        <v>0</v>
      </c>
      <c r="K155" s="131">
        <f t="shared" si="117"/>
        <v>0</v>
      </c>
      <c r="L155" s="131">
        <f t="shared" si="118"/>
        <v>0</v>
      </c>
      <c r="M155" s="131">
        <f t="shared" si="119"/>
        <v>0</v>
      </c>
      <c r="N155" s="131">
        <f t="shared" si="120"/>
        <v>0</v>
      </c>
      <c r="O155" s="131"/>
      <c r="P155" s="131"/>
      <c r="Q155" s="131"/>
      <c r="R155" s="131">
        <f t="shared" si="121"/>
        <v>280</v>
      </c>
      <c r="S155" s="131">
        <f t="shared" si="122"/>
        <v>0</v>
      </c>
      <c r="T155" s="131">
        <f t="shared" si="123"/>
        <v>0</v>
      </c>
      <c r="U155" s="131"/>
      <c r="V155" s="131"/>
      <c r="W155" s="245">
        <f t="shared" si="95"/>
        <v>0</v>
      </c>
    </row>
    <row r="156" spans="1:53" ht="18" customHeight="1">
      <c r="A156" s="43" t="s">
        <v>297</v>
      </c>
      <c r="B156" s="42" t="s">
        <v>849</v>
      </c>
      <c r="C156" s="44" t="s">
        <v>784</v>
      </c>
      <c r="D156" s="131">
        <f>'[1]Bieu 51'!C181</f>
        <v>220</v>
      </c>
      <c r="E156" s="131">
        <f t="shared" si="111"/>
        <v>220</v>
      </c>
      <c r="F156" s="131">
        <f t="shared" si="112"/>
        <v>220</v>
      </c>
      <c r="G156" s="131">
        <f t="shared" si="113"/>
        <v>0</v>
      </c>
      <c r="H156" s="131">
        <f t="shared" si="114"/>
        <v>0</v>
      </c>
      <c r="I156" s="131">
        <f t="shared" si="115"/>
        <v>0</v>
      </c>
      <c r="J156" s="131">
        <f t="shared" si="116"/>
        <v>0</v>
      </c>
      <c r="K156" s="131">
        <f t="shared" si="117"/>
        <v>0</v>
      </c>
      <c r="L156" s="131">
        <f t="shared" si="118"/>
        <v>0</v>
      </c>
      <c r="M156" s="131">
        <f t="shared" si="119"/>
        <v>0</v>
      </c>
      <c r="N156" s="131">
        <f t="shared" si="120"/>
        <v>0</v>
      </c>
      <c r="O156" s="131"/>
      <c r="P156" s="131"/>
      <c r="Q156" s="131"/>
      <c r="R156" s="131">
        <f t="shared" si="121"/>
        <v>220</v>
      </c>
      <c r="S156" s="131">
        <f t="shared" si="122"/>
        <v>0</v>
      </c>
      <c r="T156" s="131">
        <f t="shared" si="123"/>
        <v>0</v>
      </c>
      <c r="U156" s="131"/>
      <c r="V156" s="131"/>
      <c r="W156" s="245">
        <f t="shared" si="95"/>
        <v>0</v>
      </c>
    </row>
    <row r="157" spans="1:53" ht="18" customHeight="1">
      <c r="A157" s="43" t="s">
        <v>298</v>
      </c>
      <c r="B157" s="42" t="s">
        <v>850</v>
      </c>
      <c r="C157" s="44" t="s">
        <v>784</v>
      </c>
      <c r="D157" s="131">
        <f>'[1]Bieu 51'!C182</f>
        <v>280</v>
      </c>
      <c r="E157" s="131">
        <f t="shared" si="111"/>
        <v>280</v>
      </c>
      <c r="F157" s="131">
        <f t="shared" si="112"/>
        <v>280</v>
      </c>
      <c r="G157" s="131">
        <f t="shared" si="113"/>
        <v>0</v>
      </c>
      <c r="H157" s="131">
        <f t="shared" si="114"/>
        <v>0</v>
      </c>
      <c r="I157" s="131">
        <f t="shared" si="115"/>
        <v>0</v>
      </c>
      <c r="J157" s="131">
        <f t="shared" si="116"/>
        <v>0</v>
      </c>
      <c r="K157" s="131">
        <f t="shared" si="117"/>
        <v>0</v>
      </c>
      <c r="L157" s="131">
        <f t="shared" si="118"/>
        <v>0</v>
      </c>
      <c r="M157" s="131">
        <f t="shared" si="119"/>
        <v>0</v>
      </c>
      <c r="N157" s="131">
        <f t="shared" si="120"/>
        <v>0</v>
      </c>
      <c r="O157" s="131"/>
      <c r="P157" s="131"/>
      <c r="Q157" s="131"/>
      <c r="R157" s="131">
        <f t="shared" si="121"/>
        <v>280</v>
      </c>
      <c r="S157" s="131">
        <f t="shared" si="122"/>
        <v>0</v>
      </c>
      <c r="T157" s="131">
        <f t="shared" si="123"/>
        <v>0</v>
      </c>
      <c r="U157" s="131"/>
      <c r="V157" s="131"/>
      <c r="W157" s="245">
        <f t="shared" si="95"/>
        <v>0</v>
      </c>
    </row>
    <row r="158" spans="1:53">
      <c r="A158" s="43" t="s">
        <v>372</v>
      </c>
      <c r="B158" s="42" t="s">
        <v>851</v>
      </c>
      <c r="C158" s="44" t="s">
        <v>784</v>
      </c>
      <c r="D158" s="131">
        <f>'[1]Bieu 51'!C183</f>
        <v>400</v>
      </c>
      <c r="E158" s="131">
        <f t="shared" si="111"/>
        <v>400</v>
      </c>
      <c r="F158" s="131">
        <f t="shared" si="112"/>
        <v>400</v>
      </c>
      <c r="G158" s="131">
        <f t="shared" si="113"/>
        <v>0</v>
      </c>
      <c r="H158" s="131">
        <f t="shared" si="114"/>
        <v>0</v>
      </c>
      <c r="I158" s="131">
        <f t="shared" si="115"/>
        <v>0</v>
      </c>
      <c r="J158" s="131">
        <f t="shared" si="116"/>
        <v>0</v>
      </c>
      <c r="K158" s="131">
        <f t="shared" si="117"/>
        <v>0</v>
      </c>
      <c r="L158" s="131">
        <f t="shared" si="118"/>
        <v>0</v>
      </c>
      <c r="M158" s="131">
        <f t="shared" si="119"/>
        <v>0</v>
      </c>
      <c r="N158" s="131">
        <f t="shared" si="120"/>
        <v>0</v>
      </c>
      <c r="O158" s="131"/>
      <c r="P158" s="131"/>
      <c r="Q158" s="131"/>
      <c r="R158" s="131">
        <f t="shared" si="121"/>
        <v>400</v>
      </c>
      <c r="S158" s="131">
        <f t="shared" si="122"/>
        <v>0</v>
      </c>
      <c r="T158" s="131">
        <f t="shared" si="123"/>
        <v>0</v>
      </c>
      <c r="U158" s="131"/>
      <c r="V158" s="131"/>
      <c r="W158" s="245">
        <f t="shared" si="95"/>
        <v>0</v>
      </c>
    </row>
    <row r="159" spans="1:53">
      <c r="A159" s="43" t="s">
        <v>375</v>
      </c>
      <c r="B159" s="42" t="s">
        <v>852</v>
      </c>
      <c r="C159" s="44" t="s">
        <v>784</v>
      </c>
      <c r="D159" s="131">
        <f>'[1]Bieu 51'!C184</f>
        <v>500</v>
      </c>
      <c r="E159" s="131">
        <f t="shared" si="111"/>
        <v>500</v>
      </c>
      <c r="F159" s="131">
        <f t="shared" si="112"/>
        <v>500</v>
      </c>
      <c r="G159" s="131"/>
      <c r="H159" s="131"/>
      <c r="I159" s="131"/>
      <c r="J159" s="131"/>
      <c r="K159" s="131"/>
      <c r="L159" s="131"/>
      <c r="M159" s="131"/>
      <c r="N159" s="131"/>
      <c r="O159" s="131"/>
      <c r="P159" s="131"/>
      <c r="Q159" s="131"/>
      <c r="R159" s="131">
        <v>500</v>
      </c>
      <c r="S159" s="131"/>
      <c r="T159" s="131"/>
      <c r="U159" s="131"/>
      <c r="V159" s="131"/>
      <c r="W159" s="245">
        <f t="shared" si="95"/>
        <v>0</v>
      </c>
    </row>
    <row r="160" spans="1:53" ht="18" customHeight="1">
      <c r="A160" s="43" t="s">
        <v>379</v>
      </c>
      <c r="B160" s="42" t="s">
        <v>690</v>
      </c>
      <c r="C160" s="44" t="s">
        <v>784</v>
      </c>
      <c r="D160" s="131">
        <f>'[1]Bieu 51'!C185</f>
        <v>325.60000000000002</v>
      </c>
      <c r="E160" s="131">
        <f t="shared" si="111"/>
        <v>325.60000000000002</v>
      </c>
      <c r="F160" s="131">
        <f t="shared" si="112"/>
        <v>325.60000000000002</v>
      </c>
      <c r="G160" s="131">
        <f t="shared" si="113"/>
        <v>0</v>
      </c>
      <c r="H160" s="131">
        <f t="shared" si="114"/>
        <v>0</v>
      </c>
      <c r="I160" s="131">
        <f t="shared" si="115"/>
        <v>0</v>
      </c>
      <c r="J160" s="131">
        <f t="shared" si="116"/>
        <v>0</v>
      </c>
      <c r="K160" s="131">
        <f t="shared" si="117"/>
        <v>0</v>
      </c>
      <c r="L160" s="131">
        <f t="shared" si="118"/>
        <v>0</v>
      </c>
      <c r="M160" s="131">
        <f t="shared" si="119"/>
        <v>0</v>
      </c>
      <c r="N160" s="131">
        <f t="shared" si="120"/>
        <v>0</v>
      </c>
      <c r="O160" s="131"/>
      <c r="P160" s="131"/>
      <c r="Q160" s="131"/>
      <c r="R160" s="131">
        <f t="shared" si="121"/>
        <v>325.60000000000002</v>
      </c>
      <c r="S160" s="131">
        <f t="shared" si="122"/>
        <v>0</v>
      </c>
      <c r="T160" s="131">
        <f t="shared" si="123"/>
        <v>0</v>
      </c>
      <c r="U160" s="131"/>
      <c r="V160" s="131"/>
      <c r="W160" s="245">
        <f t="shared" si="95"/>
        <v>0</v>
      </c>
    </row>
    <row r="161" spans="1:53" s="255" customFormat="1" ht="52">
      <c r="A161" s="51" t="s">
        <v>15</v>
      </c>
      <c r="B161" s="254" t="s">
        <v>491</v>
      </c>
      <c r="C161" s="268" t="s">
        <v>784</v>
      </c>
      <c r="D161" s="130">
        <f>'[1]Bieu 51'!C186</f>
        <v>5000</v>
      </c>
      <c r="E161" s="130">
        <f t="shared" si="111"/>
        <v>5000</v>
      </c>
      <c r="F161" s="130">
        <f>G161+H161+AZ161+BA161+I161+J161+K161+L161+M161+N161+R161+S161+T161</f>
        <v>5000</v>
      </c>
      <c r="G161" s="130">
        <f t="shared" si="98"/>
        <v>0</v>
      </c>
      <c r="H161" s="130">
        <f t="shared" si="99"/>
        <v>0</v>
      </c>
      <c r="I161" s="130">
        <f>IF(C161="130",D161,0)</f>
        <v>0</v>
      </c>
      <c r="J161" s="130">
        <f>IF(C161="160",D161,0)</f>
        <v>0</v>
      </c>
      <c r="K161" s="130">
        <f>IF(C161="190",D161,0)</f>
        <v>0</v>
      </c>
      <c r="L161" s="130">
        <f>IF(C161="220",D161,0)</f>
        <v>0</v>
      </c>
      <c r="M161" s="130">
        <f>IF(C161="250",D161,0)</f>
        <v>0</v>
      </c>
      <c r="N161" s="130">
        <f>IF(C161="280",D161,0)</f>
        <v>0</v>
      </c>
      <c r="O161" s="130"/>
      <c r="P161" s="130"/>
      <c r="Q161" s="130"/>
      <c r="R161" s="130">
        <f>IF(C161="340",D161,0)</f>
        <v>5000</v>
      </c>
      <c r="S161" s="130">
        <f>IF(C161="370",D161,0)</f>
        <v>0</v>
      </c>
      <c r="T161" s="130">
        <f>IF(OR(C161="428",C161="933"),D161,0)</f>
        <v>0</v>
      </c>
      <c r="U161" s="130"/>
      <c r="V161" s="130"/>
      <c r="W161" s="245">
        <f t="shared" si="95"/>
        <v>0</v>
      </c>
      <c r="AZ161" s="174"/>
      <c r="BA161" s="174"/>
    </row>
    <row r="162" spans="1:53" s="255" customFormat="1" ht="39">
      <c r="A162" s="51" t="s">
        <v>17</v>
      </c>
      <c r="B162" s="254" t="s">
        <v>691</v>
      </c>
      <c r="C162" s="268" t="s">
        <v>785</v>
      </c>
      <c r="D162" s="130">
        <f>'[1]Bieu 51'!C187</f>
        <v>5000</v>
      </c>
      <c r="E162" s="130">
        <f t="shared" si="111"/>
        <v>5000</v>
      </c>
      <c r="F162" s="130">
        <f>G162+H162+AZ162+BA162+I162+J162+K162+L162+M162+N162+R162+S162+T162</f>
        <v>5000</v>
      </c>
      <c r="G162" s="130">
        <f t="shared" si="98"/>
        <v>0</v>
      </c>
      <c r="H162" s="130">
        <f t="shared" si="99"/>
        <v>0</v>
      </c>
      <c r="I162" s="130">
        <f>IF(C162="130",D162,0)</f>
        <v>0</v>
      </c>
      <c r="J162" s="130">
        <f>IF(C162="160",D162,0)</f>
        <v>0</v>
      </c>
      <c r="K162" s="130">
        <f>IF(C162="190",D162,0)</f>
        <v>0</v>
      </c>
      <c r="L162" s="130">
        <f>IF(C162="220",D162,0)</f>
        <v>0</v>
      </c>
      <c r="M162" s="130">
        <f>IF(C162="250",D162,0)</f>
        <v>0</v>
      </c>
      <c r="N162" s="130">
        <f>IF(C162="280",D162,0)</f>
        <v>5000</v>
      </c>
      <c r="O162" s="130"/>
      <c r="P162" s="130"/>
      <c r="Q162" s="130">
        <f>N162</f>
        <v>5000</v>
      </c>
      <c r="R162" s="130">
        <f>IF(C162="340",D162,0)</f>
        <v>0</v>
      </c>
      <c r="S162" s="130">
        <f>IF(C162="370",D162,0)</f>
        <v>0</v>
      </c>
      <c r="T162" s="130">
        <f>IF(OR(C162="428",C162="933"),D162,0)</f>
        <v>0</v>
      </c>
      <c r="U162" s="130"/>
      <c r="V162" s="130"/>
      <c r="W162" s="245">
        <f t="shared" si="95"/>
        <v>0</v>
      </c>
      <c r="AZ162" s="174"/>
      <c r="BA162" s="174"/>
    </row>
    <row r="163" spans="1:53" s="255" customFormat="1" ht="30.75" customHeight="1">
      <c r="A163" s="51" t="s">
        <v>19</v>
      </c>
      <c r="B163" s="41" t="s">
        <v>692</v>
      </c>
      <c r="C163" s="173"/>
      <c r="D163" s="130">
        <f>'[1]Bieu 51'!C188</f>
        <v>6000</v>
      </c>
      <c r="E163" s="130">
        <f t="shared" si="111"/>
        <v>6000</v>
      </c>
      <c r="F163" s="130">
        <f t="shared" ref="F163:V163" si="124">F164+F165</f>
        <v>6000</v>
      </c>
      <c r="G163" s="130">
        <f t="shared" si="124"/>
        <v>0</v>
      </c>
      <c r="H163" s="130">
        <f t="shared" si="124"/>
        <v>0</v>
      </c>
      <c r="I163" s="130">
        <f t="shared" si="124"/>
        <v>0</v>
      </c>
      <c r="J163" s="130">
        <f t="shared" si="124"/>
        <v>0</v>
      </c>
      <c r="K163" s="130">
        <f t="shared" si="124"/>
        <v>0</v>
      </c>
      <c r="L163" s="130">
        <f t="shared" si="124"/>
        <v>0</v>
      </c>
      <c r="M163" s="130">
        <f t="shared" si="124"/>
        <v>0</v>
      </c>
      <c r="N163" s="130">
        <f t="shared" si="124"/>
        <v>0</v>
      </c>
      <c r="O163" s="130">
        <f t="shared" si="124"/>
        <v>0</v>
      </c>
      <c r="P163" s="130">
        <f t="shared" si="124"/>
        <v>0</v>
      </c>
      <c r="Q163" s="130">
        <f t="shared" si="124"/>
        <v>0</v>
      </c>
      <c r="R163" s="130">
        <f t="shared" si="124"/>
        <v>0</v>
      </c>
      <c r="S163" s="130">
        <f t="shared" si="124"/>
        <v>6000</v>
      </c>
      <c r="T163" s="130">
        <f t="shared" si="124"/>
        <v>0</v>
      </c>
      <c r="U163" s="130">
        <f t="shared" si="124"/>
        <v>0</v>
      </c>
      <c r="V163" s="130">
        <f t="shared" si="124"/>
        <v>0</v>
      </c>
      <c r="W163" s="245">
        <f t="shared" si="95"/>
        <v>0</v>
      </c>
      <c r="AZ163" s="174"/>
      <c r="BA163" s="174"/>
    </row>
    <row r="164" spans="1:53" ht="26">
      <c r="A164" s="43" t="s">
        <v>46</v>
      </c>
      <c r="B164" s="42" t="s">
        <v>693</v>
      </c>
      <c r="C164" s="175" t="s">
        <v>789</v>
      </c>
      <c r="D164" s="131">
        <f>'[1]Bieu 51'!C189</f>
        <v>5000</v>
      </c>
      <c r="E164" s="131">
        <f t="shared" si="111"/>
        <v>5000</v>
      </c>
      <c r="F164" s="131">
        <f>G164+H164+AZ164+BA164+I164+J164+K164+L164+M164+N164+R164+S164+T164</f>
        <v>5000</v>
      </c>
      <c r="G164" s="131">
        <f>IF(C164="070",D164,0)</f>
        <v>0</v>
      </c>
      <c r="H164" s="131">
        <f>IF(C164="100",D164,0)</f>
        <v>0</v>
      </c>
      <c r="I164" s="131">
        <f>IF(C164="130",D164,0)</f>
        <v>0</v>
      </c>
      <c r="J164" s="131">
        <f>IF(C164="160",D164,0)</f>
        <v>0</v>
      </c>
      <c r="K164" s="131">
        <f>IF(C164="190",D164,0)</f>
        <v>0</v>
      </c>
      <c r="L164" s="131">
        <f>IF(C164="220",D164,0)</f>
        <v>0</v>
      </c>
      <c r="M164" s="131">
        <f>IF(C164="250",D164,0)</f>
        <v>0</v>
      </c>
      <c r="N164" s="131">
        <f>IF(C164="280",D164,0)</f>
        <v>0</v>
      </c>
      <c r="O164" s="131"/>
      <c r="P164" s="131"/>
      <c r="Q164" s="131"/>
      <c r="R164" s="131">
        <f>IF(C164="340",D164,0)</f>
        <v>0</v>
      </c>
      <c r="S164" s="131">
        <f>IF(C164="370",D164,0)</f>
        <v>5000</v>
      </c>
      <c r="T164" s="131">
        <f>IF(OR(C164="428",C164="933"),D164,0)</f>
        <v>0</v>
      </c>
      <c r="U164" s="131"/>
      <c r="V164" s="131"/>
      <c r="W164" s="245">
        <f t="shared" si="95"/>
        <v>0</v>
      </c>
      <c r="AZ164" s="176"/>
      <c r="BA164" s="176"/>
    </row>
    <row r="165" spans="1:53" ht="39">
      <c r="A165" s="43" t="s">
        <v>46</v>
      </c>
      <c r="B165" s="42" t="s">
        <v>495</v>
      </c>
      <c r="C165" s="175" t="s">
        <v>789</v>
      </c>
      <c r="D165" s="131">
        <f>'[1]Bieu 51'!C190</f>
        <v>1000</v>
      </c>
      <c r="E165" s="131">
        <f t="shared" si="111"/>
        <v>1000</v>
      </c>
      <c r="F165" s="131">
        <f>G165+H165+AZ165+BA165+I165+J165+K165+L165+M165+N165+R165+S165+T165</f>
        <v>1000</v>
      </c>
      <c r="G165" s="131">
        <f>IF(C165="070",D165,0)</f>
        <v>0</v>
      </c>
      <c r="H165" s="131">
        <f>IF(C165="100",D165,0)</f>
        <v>0</v>
      </c>
      <c r="I165" s="131">
        <f>IF(C165="130",D165,0)</f>
        <v>0</v>
      </c>
      <c r="J165" s="131">
        <f>IF(C165="160",D165,0)</f>
        <v>0</v>
      </c>
      <c r="K165" s="131">
        <f>IF(C165="190",D165,0)</f>
        <v>0</v>
      </c>
      <c r="L165" s="131">
        <f>IF(C165="220",D165,0)</f>
        <v>0</v>
      </c>
      <c r="M165" s="131">
        <f>IF(C165="250",D165,0)</f>
        <v>0</v>
      </c>
      <c r="N165" s="131">
        <f>IF(C165="280",D165,0)</f>
        <v>0</v>
      </c>
      <c r="O165" s="131"/>
      <c r="P165" s="131"/>
      <c r="Q165" s="131"/>
      <c r="R165" s="131">
        <f>IF(C165="340",D165,0)</f>
        <v>0</v>
      </c>
      <c r="S165" s="131">
        <f>IF(C165="370",D165,0)</f>
        <v>1000</v>
      </c>
      <c r="T165" s="131">
        <f>IF(OR(C165="428",C165="933"),D165,0)</f>
        <v>0</v>
      </c>
      <c r="U165" s="131"/>
      <c r="V165" s="131"/>
      <c r="W165" s="245">
        <f t="shared" si="95"/>
        <v>0</v>
      </c>
      <c r="AZ165" s="176"/>
      <c r="BA165" s="176"/>
    </row>
    <row r="166" spans="1:53" s="255" customFormat="1" ht="39">
      <c r="A166" s="51" t="s">
        <v>100</v>
      </c>
      <c r="B166" s="159" t="s">
        <v>853</v>
      </c>
      <c r="C166" s="178" t="s">
        <v>784</v>
      </c>
      <c r="D166" s="130">
        <f>'[1]Bieu 51'!C191</f>
        <v>10000</v>
      </c>
      <c r="E166" s="130">
        <f t="shared" si="111"/>
        <v>10000</v>
      </c>
      <c r="F166" s="130">
        <f>G166+H166+AZ166+BA166+I166+J166+K166+L166+M166+N166+R166+S166+T166</f>
        <v>10000</v>
      </c>
      <c r="G166" s="130">
        <f>IF(C166="070",D166,0)</f>
        <v>0</v>
      </c>
      <c r="H166" s="130">
        <f>IF(C166="100",D166,0)</f>
        <v>0</v>
      </c>
      <c r="I166" s="130">
        <f>IF(C166="130",D166,0)</f>
        <v>0</v>
      </c>
      <c r="J166" s="130">
        <f>IF(C166="160",D166,0)</f>
        <v>0</v>
      </c>
      <c r="K166" s="130">
        <f>IF(C166="190",D166,0)</f>
        <v>0</v>
      </c>
      <c r="L166" s="130">
        <f>IF(C166="220",D166,0)</f>
        <v>0</v>
      </c>
      <c r="M166" s="130">
        <f>IF(C166="250",D166,0)</f>
        <v>0</v>
      </c>
      <c r="N166" s="130">
        <f>IF(C166="280",D166,0)</f>
        <v>0</v>
      </c>
      <c r="O166" s="130"/>
      <c r="P166" s="130"/>
      <c r="Q166" s="130"/>
      <c r="R166" s="130">
        <f>IF(C166="340",D166,0)</f>
        <v>10000</v>
      </c>
      <c r="S166" s="130">
        <f>IF(C166="370",D166,0)</f>
        <v>0</v>
      </c>
      <c r="T166" s="130">
        <f>IF(OR(C166="428",C166="933"),D166,0)</f>
        <v>0</v>
      </c>
      <c r="U166" s="130"/>
      <c r="V166" s="130"/>
      <c r="W166" s="245">
        <f t="shared" si="95"/>
        <v>0</v>
      </c>
      <c r="AZ166" s="174"/>
      <c r="BA166" s="174"/>
    </row>
    <row r="167" spans="1:53" s="255" customFormat="1" ht="17.25" customHeight="1">
      <c r="A167" s="51" t="s">
        <v>126</v>
      </c>
      <c r="B167" s="50" t="s">
        <v>440</v>
      </c>
      <c r="C167" s="173"/>
      <c r="D167" s="130">
        <f>'[1]Bieu 51'!C192</f>
        <v>47919</v>
      </c>
      <c r="E167" s="130">
        <f t="shared" si="111"/>
        <v>47919</v>
      </c>
      <c r="F167" s="130">
        <f t="shared" ref="F167:V167" si="125">F168+F169+F170+F171+F172+F173</f>
        <v>47919</v>
      </c>
      <c r="G167" s="130">
        <f t="shared" si="125"/>
        <v>0</v>
      </c>
      <c r="H167" s="130">
        <f t="shared" si="125"/>
        <v>0</v>
      </c>
      <c r="I167" s="130">
        <f t="shared" si="125"/>
        <v>0</v>
      </c>
      <c r="J167" s="130">
        <f t="shared" si="125"/>
        <v>5000</v>
      </c>
      <c r="K167" s="130">
        <f t="shared" si="125"/>
        <v>0</v>
      </c>
      <c r="L167" s="130">
        <f t="shared" si="125"/>
        <v>0</v>
      </c>
      <c r="M167" s="130">
        <f t="shared" si="125"/>
        <v>0</v>
      </c>
      <c r="N167" s="130">
        <f t="shared" si="125"/>
        <v>1000</v>
      </c>
      <c r="O167" s="130">
        <f t="shared" si="125"/>
        <v>0</v>
      </c>
      <c r="P167" s="130">
        <f t="shared" si="125"/>
        <v>0</v>
      </c>
      <c r="Q167" s="130">
        <f t="shared" si="125"/>
        <v>1000</v>
      </c>
      <c r="R167" s="130">
        <f t="shared" si="125"/>
        <v>0</v>
      </c>
      <c r="S167" s="130">
        <f t="shared" si="125"/>
        <v>5000</v>
      </c>
      <c r="T167" s="130">
        <f t="shared" si="125"/>
        <v>36919</v>
      </c>
      <c r="U167" s="130">
        <f t="shared" si="125"/>
        <v>0</v>
      </c>
      <c r="V167" s="130">
        <f t="shared" si="125"/>
        <v>0</v>
      </c>
      <c r="W167" s="245">
        <f t="shared" si="95"/>
        <v>0</v>
      </c>
      <c r="AZ167" s="174"/>
      <c r="BA167" s="174"/>
    </row>
    <row r="168" spans="1:53" ht="17.25" customHeight="1">
      <c r="A168" s="47" t="s">
        <v>293</v>
      </c>
      <c r="B168" s="45" t="s">
        <v>441</v>
      </c>
      <c r="C168" s="175" t="s">
        <v>825</v>
      </c>
      <c r="D168" s="131">
        <f>'[1]Bieu 51'!C193</f>
        <v>2000</v>
      </c>
      <c r="E168" s="131">
        <f t="shared" si="111"/>
        <v>2000</v>
      </c>
      <c r="F168" s="131">
        <f>G168+H168+AZ168+BA168+I168+J168+K168+L168+M168+N168+R168+S168+T168</f>
        <v>2000</v>
      </c>
      <c r="G168" s="131">
        <f>IF(C168="070",D168,0)</f>
        <v>0</v>
      </c>
      <c r="H168" s="131">
        <f>IF(C168="100",D168,0)</f>
        <v>0</v>
      </c>
      <c r="I168" s="131">
        <f>IF(C168="130",D168,0)</f>
        <v>0</v>
      </c>
      <c r="J168" s="131">
        <f>IF(C168="160",D168,0)</f>
        <v>0</v>
      </c>
      <c r="K168" s="131">
        <f>IF(C168="190",D168,0)</f>
        <v>0</v>
      </c>
      <c r="L168" s="131">
        <f>IF(C168="220",D168,0)</f>
        <v>0</v>
      </c>
      <c r="M168" s="131">
        <f>IF(C168="250",D168,0)</f>
        <v>0</v>
      </c>
      <c r="N168" s="131">
        <f>IF(C168="280",D168,0)</f>
        <v>0</v>
      </c>
      <c r="O168" s="131"/>
      <c r="P168" s="131"/>
      <c r="Q168" s="131"/>
      <c r="R168" s="131">
        <f>IF(C168="340",D168,0)</f>
        <v>0</v>
      </c>
      <c r="S168" s="131">
        <f>IF(C168="370",D168,0)</f>
        <v>0</v>
      </c>
      <c r="T168" s="131">
        <f>IF(OR(C168="428",C168="933"),D168,0)</f>
        <v>2000</v>
      </c>
      <c r="U168" s="131"/>
      <c r="V168" s="131"/>
      <c r="W168" s="245">
        <f t="shared" si="95"/>
        <v>0</v>
      </c>
      <c r="AZ168" s="176"/>
      <c r="BA168" s="176"/>
    </row>
    <row r="169" spans="1:53" ht="26">
      <c r="A169" s="47" t="s">
        <v>294</v>
      </c>
      <c r="B169" s="45" t="s">
        <v>695</v>
      </c>
      <c r="C169" s="175" t="s">
        <v>825</v>
      </c>
      <c r="D169" s="131">
        <f>'[1]Bieu 51'!C194</f>
        <v>3642</v>
      </c>
      <c r="E169" s="131">
        <f t="shared" si="111"/>
        <v>3642</v>
      </c>
      <c r="F169" s="131">
        <f>G169+H169+AZ169+BA169+I169+J169+K169+L169+M169+N169+R169+S169+T169</f>
        <v>3642</v>
      </c>
      <c r="G169" s="131">
        <f>IF(C169="070",D169,0)</f>
        <v>0</v>
      </c>
      <c r="H169" s="131">
        <f>IF(C169="100",D169,0)</f>
        <v>0</v>
      </c>
      <c r="I169" s="131">
        <f>IF(C169="130",D169,0)</f>
        <v>0</v>
      </c>
      <c r="J169" s="131">
        <f>IF(C169="160",D169,0)</f>
        <v>0</v>
      </c>
      <c r="K169" s="131">
        <f>IF(C169="190",D169,0)</f>
        <v>0</v>
      </c>
      <c r="L169" s="131">
        <f>IF(C169="220",D169,0)</f>
        <v>0</v>
      </c>
      <c r="M169" s="131">
        <f>IF(C169="250",D169,0)</f>
        <v>0</v>
      </c>
      <c r="N169" s="131">
        <f>IF(C169="280",D169,0)</f>
        <v>0</v>
      </c>
      <c r="O169" s="131"/>
      <c r="P169" s="131"/>
      <c r="Q169" s="131"/>
      <c r="R169" s="131">
        <f>IF(C169="340",D169,0)</f>
        <v>0</v>
      </c>
      <c r="S169" s="131">
        <f>IF(C169="370",D169,0)</f>
        <v>0</v>
      </c>
      <c r="T169" s="131">
        <f>IF(OR(C169="428",C169="933"),D169,0)</f>
        <v>3642</v>
      </c>
      <c r="U169" s="131"/>
      <c r="V169" s="131"/>
      <c r="W169" s="245">
        <f t="shared" si="95"/>
        <v>0</v>
      </c>
      <c r="AZ169" s="176"/>
      <c r="BA169" s="176"/>
    </row>
    <row r="170" spans="1:53" ht="17.25" customHeight="1">
      <c r="A170" s="47" t="s">
        <v>295</v>
      </c>
      <c r="B170" s="45" t="s">
        <v>442</v>
      </c>
      <c r="C170" s="175" t="s">
        <v>825</v>
      </c>
      <c r="D170" s="131">
        <f>'[1]Bieu 51'!C195</f>
        <v>1721</v>
      </c>
      <c r="E170" s="131">
        <f t="shared" si="111"/>
        <v>1721</v>
      </c>
      <c r="F170" s="131">
        <f>G170+H170+AZ170+BA170+I170+J170+K170+L170+M170+N170+R170+S170+T170</f>
        <v>1721</v>
      </c>
      <c r="G170" s="131">
        <f>IF(C170="070",D170,0)</f>
        <v>0</v>
      </c>
      <c r="H170" s="131">
        <f>IF(C170="100",D170,0)</f>
        <v>0</v>
      </c>
      <c r="I170" s="131">
        <f>IF(C170="130",D170,0)</f>
        <v>0</v>
      </c>
      <c r="J170" s="131">
        <f>IF(C170="160",D170,0)</f>
        <v>0</v>
      </c>
      <c r="K170" s="131">
        <f>IF(C170="190",D170,0)</f>
        <v>0</v>
      </c>
      <c r="L170" s="131">
        <f>IF(C170="220",D170,0)</f>
        <v>0</v>
      </c>
      <c r="M170" s="131">
        <f>IF(C170="250",D170,0)</f>
        <v>0</v>
      </c>
      <c r="N170" s="131">
        <f>IF(C170="280",D170,0)</f>
        <v>0</v>
      </c>
      <c r="O170" s="131"/>
      <c r="P170" s="131"/>
      <c r="Q170" s="131"/>
      <c r="R170" s="131">
        <f>IF(C170="340",D170,0)</f>
        <v>0</v>
      </c>
      <c r="S170" s="131">
        <f>IF(C170="370",D170,0)</f>
        <v>0</v>
      </c>
      <c r="T170" s="131">
        <f>IF(OR(C170="428",C170="933"),D170,0)</f>
        <v>1721</v>
      </c>
      <c r="U170" s="131"/>
      <c r="V170" s="131"/>
      <c r="W170" s="245">
        <f t="shared" si="95"/>
        <v>0</v>
      </c>
      <c r="AZ170" s="176"/>
      <c r="BA170" s="176"/>
    </row>
    <row r="171" spans="1:53" ht="17.25" customHeight="1">
      <c r="A171" s="47" t="s">
        <v>297</v>
      </c>
      <c r="B171" s="45" t="s">
        <v>443</v>
      </c>
      <c r="C171" s="175" t="s">
        <v>825</v>
      </c>
      <c r="D171" s="131">
        <f>'[1]Bieu 51'!C196</f>
        <v>2800</v>
      </c>
      <c r="E171" s="131">
        <f t="shared" si="111"/>
        <v>2800</v>
      </c>
      <c r="F171" s="131">
        <f>G171+H171+AZ171+BA171+I171+J171+K171+L171+M171+N171+R171+S171+T171</f>
        <v>2800</v>
      </c>
      <c r="G171" s="131">
        <f>IF(C171="070",D171,0)</f>
        <v>0</v>
      </c>
      <c r="H171" s="131">
        <f>IF(C171="100",D171,0)</f>
        <v>0</v>
      </c>
      <c r="I171" s="131">
        <f>IF(C171="130",D171,0)</f>
        <v>0</v>
      </c>
      <c r="J171" s="131">
        <f>IF(C171="160",D171,0)</f>
        <v>0</v>
      </c>
      <c r="K171" s="131">
        <f>IF(C171="190",D171,0)</f>
        <v>0</v>
      </c>
      <c r="L171" s="131">
        <f>IF(C171="220",D171,0)</f>
        <v>0</v>
      </c>
      <c r="M171" s="131">
        <f>IF(C171="250",D171,0)</f>
        <v>0</v>
      </c>
      <c r="N171" s="131">
        <f>IF(C171="280",D171,0)</f>
        <v>0</v>
      </c>
      <c r="O171" s="131"/>
      <c r="P171" s="131"/>
      <c r="Q171" s="131"/>
      <c r="R171" s="131">
        <f>IF(C171="340",D171,0)</f>
        <v>0</v>
      </c>
      <c r="S171" s="131">
        <f>IF(C171="370",D171,0)</f>
        <v>0</v>
      </c>
      <c r="T171" s="131">
        <f>IF(OR(C171="428",C171="933"),D171,0)</f>
        <v>2800</v>
      </c>
      <c r="U171" s="131"/>
      <c r="V171" s="131"/>
      <c r="W171" s="245">
        <f t="shared" si="95"/>
        <v>0</v>
      </c>
      <c r="AZ171" s="176"/>
      <c r="BA171" s="176"/>
    </row>
    <row r="172" spans="1:53" ht="17.25" customHeight="1">
      <c r="A172" s="47" t="s">
        <v>298</v>
      </c>
      <c r="B172" s="253" t="s">
        <v>696</v>
      </c>
      <c r="C172" s="269" t="s">
        <v>785</v>
      </c>
      <c r="D172" s="131">
        <f>'[1]Bieu 51'!C197</f>
        <v>1000</v>
      </c>
      <c r="E172" s="131">
        <f t="shared" si="111"/>
        <v>1000</v>
      </c>
      <c r="F172" s="131">
        <f>G172+H172+AZ172+BA172+I172+J172+K172+L172+M172+N172+R172+S172+T172</f>
        <v>1000</v>
      </c>
      <c r="G172" s="131">
        <f>IF(C172="070",D172,0)</f>
        <v>0</v>
      </c>
      <c r="H172" s="131">
        <f>IF(C172="100",D172,0)</f>
        <v>0</v>
      </c>
      <c r="I172" s="131">
        <f>IF(C172="130",D172,0)</f>
        <v>0</v>
      </c>
      <c r="J172" s="131">
        <f>IF(C172="160",D172,0)</f>
        <v>0</v>
      </c>
      <c r="K172" s="131">
        <f>IF(C172="190",D172,0)</f>
        <v>0</v>
      </c>
      <c r="L172" s="131">
        <f>IF(C172="220",D172,0)</f>
        <v>0</v>
      </c>
      <c r="M172" s="131">
        <f>IF(C172="250",D172,0)</f>
        <v>0</v>
      </c>
      <c r="N172" s="131">
        <f>IF(C172="280",D172,0)</f>
        <v>1000</v>
      </c>
      <c r="O172" s="131"/>
      <c r="P172" s="131"/>
      <c r="Q172" s="131">
        <f>N172</f>
        <v>1000</v>
      </c>
      <c r="R172" s="131">
        <f>IF(C172="340",D172,0)</f>
        <v>0</v>
      </c>
      <c r="S172" s="131">
        <f>IF(C172="370",D172,0)</f>
        <v>0</v>
      </c>
      <c r="T172" s="131">
        <f>IF(OR(C172="428",C172="933"),D172,0)</f>
        <v>0</v>
      </c>
      <c r="U172" s="131"/>
      <c r="V172" s="131"/>
      <c r="W172" s="245">
        <f t="shared" si="95"/>
        <v>0</v>
      </c>
      <c r="AZ172" s="176"/>
      <c r="BA172" s="176"/>
    </row>
    <row r="173" spans="1:53" ht="26.25" customHeight="1">
      <c r="A173" s="47" t="s">
        <v>372</v>
      </c>
      <c r="B173" s="253" t="s">
        <v>698</v>
      </c>
      <c r="C173" s="269"/>
      <c r="D173" s="131">
        <f>'[1]Bieu 51'!C198</f>
        <v>36756</v>
      </c>
      <c r="E173" s="131">
        <f t="shared" ref="E173:V173" si="126">E174+E175+E176+E177</f>
        <v>36756</v>
      </c>
      <c r="F173" s="131">
        <f t="shared" si="126"/>
        <v>36756</v>
      </c>
      <c r="G173" s="131">
        <f t="shared" si="126"/>
        <v>0</v>
      </c>
      <c r="H173" s="131">
        <f t="shared" si="126"/>
        <v>0</v>
      </c>
      <c r="I173" s="131">
        <f t="shared" si="126"/>
        <v>0</v>
      </c>
      <c r="J173" s="131">
        <f t="shared" si="126"/>
        <v>5000</v>
      </c>
      <c r="K173" s="131">
        <f t="shared" si="126"/>
        <v>0</v>
      </c>
      <c r="L173" s="131">
        <f t="shared" si="126"/>
        <v>0</v>
      </c>
      <c r="M173" s="131">
        <f t="shared" si="126"/>
        <v>0</v>
      </c>
      <c r="N173" s="131">
        <f t="shared" si="126"/>
        <v>0</v>
      </c>
      <c r="O173" s="131">
        <f t="shared" si="126"/>
        <v>0</v>
      </c>
      <c r="P173" s="131">
        <f t="shared" si="126"/>
        <v>0</v>
      </c>
      <c r="Q173" s="131">
        <f t="shared" si="126"/>
        <v>0</v>
      </c>
      <c r="R173" s="131">
        <f t="shared" si="126"/>
        <v>0</v>
      </c>
      <c r="S173" s="131">
        <f t="shared" si="126"/>
        <v>5000</v>
      </c>
      <c r="T173" s="131">
        <f t="shared" si="126"/>
        <v>26756</v>
      </c>
      <c r="U173" s="131">
        <f t="shared" si="126"/>
        <v>0</v>
      </c>
      <c r="V173" s="131">
        <f t="shared" si="126"/>
        <v>0</v>
      </c>
      <c r="W173" s="245">
        <f t="shared" si="95"/>
        <v>0</v>
      </c>
      <c r="AZ173" s="176"/>
      <c r="BA173" s="176"/>
    </row>
    <row r="174" spans="1:53" ht="52">
      <c r="A174" s="47" t="s">
        <v>46</v>
      </c>
      <c r="B174" s="253" t="s">
        <v>700</v>
      </c>
      <c r="C174" s="269" t="s">
        <v>790</v>
      </c>
      <c r="D174" s="131">
        <f>'[1]Bieu 51'!C199</f>
        <v>5000</v>
      </c>
      <c r="E174" s="131">
        <f t="shared" si="111"/>
        <v>5000</v>
      </c>
      <c r="F174" s="131">
        <f>G174+H174+AZ174+BA174+I174+J174+K174+L174+M174+N174+R174+S174+T174</f>
        <v>5000</v>
      </c>
      <c r="G174" s="131">
        <f>IF(C174="070",D174,0)</f>
        <v>0</v>
      </c>
      <c r="H174" s="131">
        <f>IF(C174="100",D174,0)</f>
        <v>0</v>
      </c>
      <c r="I174" s="131">
        <f>IF(C174="130",D174,0)</f>
        <v>0</v>
      </c>
      <c r="J174" s="131">
        <f>IF(C174="160",D174,0)</f>
        <v>5000</v>
      </c>
      <c r="K174" s="131">
        <f>IF(C174="190",D174,0)</f>
        <v>0</v>
      </c>
      <c r="L174" s="131">
        <f>IF(C174="220",D174,0)</f>
        <v>0</v>
      </c>
      <c r="M174" s="131">
        <f>IF(C174="250",D174,0)</f>
        <v>0</v>
      </c>
      <c r="N174" s="131">
        <f>IF(C174="280",D174,0)</f>
        <v>0</v>
      </c>
      <c r="O174" s="131"/>
      <c r="P174" s="131"/>
      <c r="Q174" s="131"/>
      <c r="R174" s="131">
        <f>IF(C174="340",D174,0)</f>
        <v>0</v>
      </c>
      <c r="S174" s="131">
        <f>IF(C174="370",D174,0)</f>
        <v>0</v>
      </c>
      <c r="T174" s="131">
        <f>IF(OR(C174="428",C174="933"),D174,0)</f>
        <v>0</v>
      </c>
      <c r="U174" s="131"/>
      <c r="V174" s="131"/>
      <c r="W174" s="245">
        <f t="shared" si="95"/>
        <v>0</v>
      </c>
      <c r="AZ174" s="176"/>
      <c r="BA174" s="176"/>
    </row>
    <row r="175" spans="1:53" ht="26.25" customHeight="1">
      <c r="A175" s="47" t="s">
        <v>46</v>
      </c>
      <c r="B175" s="253" t="s">
        <v>492</v>
      </c>
      <c r="C175" s="269" t="s">
        <v>789</v>
      </c>
      <c r="D175" s="131">
        <f>'[1]Bieu 51'!C200</f>
        <v>5000</v>
      </c>
      <c r="E175" s="131">
        <f t="shared" si="111"/>
        <v>5000</v>
      </c>
      <c r="F175" s="131">
        <f>G175+H175+AZ175+BA175+I175+J175+K175+L175+M175+N175+R175+S175+T175</f>
        <v>5000</v>
      </c>
      <c r="G175" s="131">
        <f>IF(C175="070",D175,0)</f>
        <v>0</v>
      </c>
      <c r="H175" s="131">
        <f>IF(C175="100",D175,0)</f>
        <v>0</v>
      </c>
      <c r="I175" s="131">
        <f>IF(C175="130",D175,0)</f>
        <v>0</v>
      </c>
      <c r="J175" s="131">
        <f>IF(C175="160",D175,0)</f>
        <v>0</v>
      </c>
      <c r="K175" s="131">
        <f>IF(C175="190",D175,0)</f>
        <v>0</v>
      </c>
      <c r="L175" s="131">
        <f>IF(C175="220",D175,0)</f>
        <v>0</v>
      </c>
      <c r="M175" s="131">
        <f>IF(C175="250",D175,0)</f>
        <v>0</v>
      </c>
      <c r="N175" s="131">
        <f>IF(C175="280",D175,0)</f>
        <v>0</v>
      </c>
      <c r="O175" s="131"/>
      <c r="P175" s="131"/>
      <c r="Q175" s="131"/>
      <c r="R175" s="131">
        <f>IF(C175="340",D175,0)</f>
        <v>0</v>
      </c>
      <c r="S175" s="131">
        <f>IF(C175="370",D175,0)</f>
        <v>5000</v>
      </c>
      <c r="T175" s="131">
        <f>IF(OR(C175="428",C175="933"),D175,0)</f>
        <v>0</v>
      </c>
      <c r="U175" s="131"/>
      <c r="V175" s="131"/>
      <c r="W175" s="245">
        <f t="shared" si="95"/>
        <v>0</v>
      </c>
      <c r="AZ175" s="176"/>
      <c r="BA175" s="176"/>
    </row>
    <row r="176" spans="1:53" ht="26">
      <c r="A176" s="47" t="s">
        <v>46</v>
      </c>
      <c r="B176" s="253" t="s">
        <v>701</v>
      </c>
      <c r="C176" s="269" t="s">
        <v>825</v>
      </c>
      <c r="D176" s="131">
        <f>'[1]Bieu 51'!C201</f>
        <v>5000</v>
      </c>
      <c r="E176" s="131">
        <f t="shared" si="111"/>
        <v>5000</v>
      </c>
      <c r="F176" s="131">
        <f>G176+H176+AZ176+BA176+I176+J176+K176+L176+M176+N176+R176+S176+T176</f>
        <v>5000</v>
      </c>
      <c r="G176" s="131">
        <f>IF(C176="070",D176,0)</f>
        <v>0</v>
      </c>
      <c r="H176" s="131">
        <f>IF(C176="100",D176,0)</f>
        <v>0</v>
      </c>
      <c r="I176" s="131">
        <f>IF(C176="130",D176,0)</f>
        <v>0</v>
      </c>
      <c r="J176" s="131">
        <f>IF(C176="160",D176,0)</f>
        <v>0</v>
      </c>
      <c r="K176" s="131">
        <f>IF(C176="190",D176,0)</f>
        <v>0</v>
      </c>
      <c r="L176" s="131">
        <f>IF(C176="220",D176,0)</f>
        <v>0</v>
      </c>
      <c r="M176" s="131">
        <f>IF(C176="250",D176,0)</f>
        <v>0</v>
      </c>
      <c r="N176" s="131">
        <f>IF(C176="280",D176,0)</f>
        <v>0</v>
      </c>
      <c r="O176" s="131"/>
      <c r="P176" s="131"/>
      <c r="Q176" s="131"/>
      <c r="R176" s="131">
        <f>IF(C176="340",D176,0)</f>
        <v>0</v>
      </c>
      <c r="S176" s="131">
        <f>IF(C176="370",D176,0)</f>
        <v>0</v>
      </c>
      <c r="T176" s="131">
        <f>IF(OR(C176="428",C176="933"),D176,0)</f>
        <v>5000</v>
      </c>
      <c r="U176" s="131"/>
      <c r="V176" s="131"/>
      <c r="W176" s="245">
        <f t="shared" si="95"/>
        <v>0</v>
      </c>
      <c r="AZ176" s="176"/>
      <c r="BA176" s="176"/>
    </row>
    <row r="177" spans="1:53" ht="91">
      <c r="A177" s="47" t="s">
        <v>46</v>
      </c>
      <c r="B177" s="253" t="s">
        <v>702</v>
      </c>
      <c r="C177" s="269" t="s">
        <v>825</v>
      </c>
      <c r="D177" s="131">
        <f>'[1]Bieu 51'!C202</f>
        <v>21756</v>
      </c>
      <c r="E177" s="131">
        <f t="shared" si="111"/>
        <v>21756</v>
      </c>
      <c r="F177" s="131">
        <f>G177+H177+AZ177+BA177+I177+J177+K177+L177+M177+N177+R177+S177+T177</f>
        <v>21756</v>
      </c>
      <c r="G177" s="131">
        <f>IF(C177="070",D177,0)</f>
        <v>0</v>
      </c>
      <c r="H177" s="131">
        <f>IF(C177="100",D177,0)</f>
        <v>0</v>
      </c>
      <c r="I177" s="131">
        <f>IF(C177="130",D177,0)</f>
        <v>0</v>
      </c>
      <c r="J177" s="131">
        <f>IF(C177="160",D177,0)</f>
        <v>0</v>
      </c>
      <c r="K177" s="131">
        <f>IF(C177="190",D177,0)</f>
        <v>0</v>
      </c>
      <c r="L177" s="131">
        <f>IF(C177="220",D177,0)</f>
        <v>0</v>
      </c>
      <c r="M177" s="131">
        <f>IF(C177="250",D177,0)</f>
        <v>0</v>
      </c>
      <c r="N177" s="131">
        <f>IF(C177="280",D177,0)</f>
        <v>0</v>
      </c>
      <c r="O177" s="131"/>
      <c r="P177" s="131"/>
      <c r="Q177" s="131"/>
      <c r="R177" s="131">
        <f>IF(C177="340",D177,0)</f>
        <v>0</v>
      </c>
      <c r="S177" s="131">
        <f>IF(C177="370",D177,0)</f>
        <v>0</v>
      </c>
      <c r="T177" s="131">
        <f>IF(OR(C177="428",C177="933"),D177,0)</f>
        <v>21756</v>
      </c>
      <c r="U177" s="131"/>
      <c r="V177" s="131"/>
      <c r="W177" s="245">
        <f t="shared" si="95"/>
        <v>0</v>
      </c>
      <c r="AZ177" s="176"/>
      <c r="BA177" s="176"/>
    </row>
    <row r="178" spans="1:53" s="255" customFormat="1" ht="17.25" customHeight="1">
      <c r="A178" s="49" t="s">
        <v>827</v>
      </c>
      <c r="B178" s="254" t="s">
        <v>444</v>
      </c>
      <c r="C178" s="268"/>
      <c r="D178" s="130">
        <f>D179+D180+D181+D182</f>
        <v>-3847</v>
      </c>
      <c r="E178" s="130">
        <f t="shared" si="111"/>
        <v>-3847</v>
      </c>
      <c r="F178" s="130">
        <f>F179+F180+F182+F181</f>
        <v>-3847</v>
      </c>
      <c r="G178" s="130">
        <f t="shared" ref="G178:V178" si="127">G179+G180+G182+G181</f>
        <v>2147</v>
      </c>
      <c r="H178" s="130">
        <f t="shared" si="127"/>
        <v>51</v>
      </c>
      <c r="I178" s="130">
        <f t="shared" si="127"/>
        <v>1652</v>
      </c>
      <c r="J178" s="130">
        <f t="shared" si="127"/>
        <v>0</v>
      </c>
      <c r="K178" s="130">
        <f t="shared" si="127"/>
        <v>0</v>
      </c>
      <c r="L178" s="130">
        <f t="shared" si="127"/>
        <v>0</v>
      </c>
      <c r="M178" s="130">
        <f t="shared" si="127"/>
        <v>0</v>
      </c>
      <c r="N178" s="130">
        <f t="shared" si="127"/>
        <v>0</v>
      </c>
      <c r="O178" s="130">
        <f t="shared" si="127"/>
        <v>0</v>
      </c>
      <c r="P178" s="130">
        <f t="shared" si="127"/>
        <v>0</v>
      </c>
      <c r="Q178" s="130">
        <f t="shared" si="127"/>
        <v>0</v>
      </c>
      <c r="R178" s="130">
        <f t="shared" si="127"/>
        <v>0</v>
      </c>
      <c r="S178" s="130">
        <f t="shared" si="127"/>
        <v>0</v>
      </c>
      <c r="T178" s="130">
        <f t="shared" si="127"/>
        <v>-7697</v>
      </c>
      <c r="U178" s="130">
        <f t="shared" si="127"/>
        <v>0</v>
      </c>
      <c r="V178" s="130">
        <f t="shared" si="127"/>
        <v>0</v>
      </c>
      <c r="W178" s="245">
        <f t="shared" si="95"/>
        <v>0</v>
      </c>
      <c r="AZ178" s="174"/>
      <c r="BA178" s="174"/>
    </row>
    <row r="179" spans="1:53" ht="17.25" customHeight="1">
      <c r="A179" s="47" t="s">
        <v>46</v>
      </c>
      <c r="B179" s="253" t="s">
        <v>355</v>
      </c>
      <c r="C179" s="269" t="s">
        <v>787</v>
      </c>
      <c r="D179" s="131">
        <v>2147</v>
      </c>
      <c r="E179" s="131">
        <f t="shared" si="111"/>
        <v>2147</v>
      </c>
      <c r="F179" s="131">
        <f>G179+H179+AZ179+BA179+I179+J179+K179+L179+M179+N179+R179+S179+T179</f>
        <v>2147</v>
      </c>
      <c r="G179" s="131">
        <f>IF(C179="070",D179,0)</f>
        <v>2147</v>
      </c>
      <c r="H179" s="131">
        <f>IF(C179="100",D179,0)</f>
        <v>0</v>
      </c>
      <c r="I179" s="131">
        <f>IF(C179="130",D179,0)</f>
        <v>0</v>
      </c>
      <c r="J179" s="131">
        <f>IF(C179="160",D179,0)</f>
        <v>0</v>
      </c>
      <c r="K179" s="131">
        <f>IF(C179="190",D179,0)</f>
        <v>0</v>
      </c>
      <c r="L179" s="131">
        <f>IF(C179="220",D179,0)</f>
        <v>0</v>
      </c>
      <c r="M179" s="131">
        <f>IF(C179="250",D179,0)</f>
        <v>0</v>
      </c>
      <c r="N179" s="131">
        <f>IF(C179="280",D179,0)</f>
        <v>0</v>
      </c>
      <c r="O179" s="131"/>
      <c r="P179" s="131"/>
      <c r="Q179" s="131"/>
      <c r="R179" s="131">
        <f>IF(C179="340",D179,0)</f>
        <v>0</v>
      </c>
      <c r="S179" s="131">
        <f>IF(C179="370",D179,0)</f>
        <v>0</v>
      </c>
      <c r="T179" s="131">
        <f>IF(OR(C179="428",C179="933"),D179,0)</f>
        <v>0</v>
      </c>
      <c r="U179" s="131"/>
      <c r="V179" s="131"/>
      <c r="W179" s="245">
        <f t="shared" si="95"/>
        <v>0</v>
      </c>
      <c r="AZ179" s="176"/>
      <c r="BA179" s="176"/>
    </row>
    <row r="180" spans="1:53" ht="17.25" customHeight="1">
      <c r="A180" s="47" t="s">
        <v>46</v>
      </c>
      <c r="B180" s="253" t="s">
        <v>356</v>
      </c>
      <c r="C180" s="269" t="s">
        <v>792</v>
      </c>
      <c r="D180" s="131">
        <v>51</v>
      </c>
      <c r="E180" s="131">
        <f t="shared" si="111"/>
        <v>51</v>
      </c>
      <c r="F180" s="131">
        <f>G180+H180+AZ180+BA180+I180+J180+K180+L180+M180+N180+R180+S180+T180</f>
        <v>51</v>
      </c>
      <c r="G180" s="131">
        <f>IF(C180="070",D180,0)</f>
        <v>0</v>
      </c>
      <c r="H180" s="131">
        <f>IF(C180="100",D180,0)</f>
        <v>51</v>
      </c>
      <c r="I180" s="131">
        <f>IF(C180="130",D180,0)</f>
        <v>0</v>
      </c>
      <c r="J180" s="131">
        <f>IF(C180="160",D180,0)</f>
        <v>0</v>
      </c>
      <c r="K180" s="131">
        <f>IF(C180="190",D180,0)</f>
        <v>0</v>
      </c>
      <c r="L180" s="131">
        <f>IF(C180="220",D180,0)</f>
        <v>0</v>
      </c>
      <c r="M180" s="131">
        <f>IF(C180="250",D180,0)</f>
        <v>0</v>
      </c>
      <c r="N180" s="131">
        <f>IF(C180="280",D180,0)</f>
        <v>0</v>
      </c>
      <c r="O180" s="131"/>
      <c r="P180" s="131"/>
      <c r="Q180" s="131"/>
      <c r="R180" s="131">
        <f>IF(C180="340",D180,0)</f>
        <v>0</v>
      </c>
      <c r="S180" s="131">
        <f>IF(C180="370",D180,0)</f>
        <v>0</v>
      </c>
      <c r="T180" s="131">
        <f>IF(OR(C180="428",C180="933"),D180,0)</f>
        <v>0</v>
      </c>
      <c r="U180" s="131"/>
      <c r="V180" s="131"/>
      <c r="W180" s="245">
        <f t="shared" si="95"/>
        <v>0</v>
      </c>
      <c r="AZ180" s="176"/>
      <c r="BA180" s="176"/>
    </row>
    <row r="181" spans="1:53" ht="17.25" customHeight="1">
      <c r="A181" s="47" t="s">
        <v>46</v>
      </c>
      <c r="B181" s="253" t="s">
        <v>357</v>
      </c>
      <c r="C181" s="269" t="s">
        <v>788</v>
      </c>
      <c r="D181" s="131">
        <v>1652</v>
      </c>
      <c r="E181" s="131">
        <f t="shared" si="111"/>
        <v>1652</v>
      </c>
      <c r="F181" s="131">
        <f>G181+H181+AZ181+BA181+I181+J181+K181+L181+M181+N181+R181+S181+T181</f>
        <v>1652</v>
      </c>
      <c r="G181" s="131">
        <f>IF(C181="070",D181,0)</f>
        <v>0</v>
      </c>
      <c r="H181" s="131">
        <f>IF(C181="100",D181,0)</f>
        <v>0</v>
      </c>
      <c r="I181" s="131">
        <f>IF(C181="130",D181,0)</f>
        <v>1652</v>
      </c>
      <c r="J181" s="131">
        <f>IF(C181="160",D181,0)</f>
        <v>0</v>
      </c>
      <c r="K181" s="131">
        <f>IF(C181="190",D181,0)</f>
        <v>0</v>
      </c>
      <c r="L181" s="131">
        <f>IF(C181="220",D181,0)</f>
        <v>0</v>
      </c>
      <c r="M181" s="131">
        <f>IF(C181="250",D181,0)</f>
        <v>0</v>
      </c>
      <c r="N181" s="131">
        <f>IF(C181="280",D181,0)</f>
        <v>0</v>
      </c>
      <c r="O181" s="131"/>
      <c r="P181" s="131"/>
      <c r="Q181" s="131"/>
      <c r="R181" s="131">
        <f>IF(C181="340",D181,0)</f>
        <v>0</v>
      </c>
      <c r="S181" s="131">
        <f>IF(C181="370",D181,0)</f>
        <v>0</v>
      </c>
      <c r="T181" s="131">
        <f>IF(OR(C181="428",C181="933"),D181,0)</f>
        <v>0</v>
      </c>
      <c r="U181" s="131"/>
      <c r="V181" s="131"/>
      <c r="W181" s="245">
        <f t="shared" si="95"/>
        <v>0</v>
      </c>
      <c r="AZ181" s="176"/>
      <c r="BA181" s="176"/>
    </row>
    <row r="182" spans="1:53" ht="35.25" customHeight="1">
      <c r="A182" s="47" t="s">
        <v>46</v>
      </c>
      <c r="B182" s="256" t="s">
        <v>856</v>
      </c>
      <c r="C182" s="272" t="s">
        <v>828</v>
      </c>
      <c r="D182" s="131">
        <f>24911-32608</f>
        <v>-7697</v>
      </c>
      <c r="E182" s="131">
        <f t="shared" si="111"/>
        <v>-7697</v>
      </c>
      <c r="F182" s="131">
        <f>G182+H182+AZ182+BA182+I182+J182+K182+L182+M182+N182+R182+S182+T182</f>
        <v>-7697</v>
      </c>
      <c r="G182" s="131">
        <f>IF(C182="070",D182,0)</f>
        <v>0</v>
      </c>
      <c r="H182" s="131">
        <f>IF(C182="100",D182,0)</f>
        <v>0</v>
      </c>
      <c r="I182" s="131">
        <f>IF(C182="130",D182,0)</f>
        <v>0</v>
      </c>
      <c r="J182" s="131">
        <f>IF(C182="160",D182,0)</f>
        <v>0</v>
      </c>
      <c r="K182" s="131">
        <f>IF(C182="190",D182,0)</f>
        <v>0</v>
      </c>
      <c r="L182" s="131">
        <f>IF(C182="220",D182,0)</f>
        <v>0</v>
      </c>
      <c r="M182" s="131">
        <f>IF(C182="250",D182,0)</f>
        <v>0</v>
      </c>
      <c r="N182" s="131">
        <f>IF(C182="280",D182,0)</f>
        <v>0</v>
      </c>
      <c r="O182" s="131"/>
      <c r="P182" s="131"/>
      <c r="Q182" s="131"/>
      <c r="R182" s="131">
        <f>IF(C182="340",D182,0)</f>
        <v>0</v>
      </c>
      <c r="S182" s="131">
        <f>IF(C182="370",D182,0)</f>
        <v>0</v>
      </c>
      <c r="T182" s="131">
        <f>IF(OR(C182="428",C182="933"),D182,0)</f>
        <v>-7697</v>
      </c>
      <c r="U182" s="131"/>
      <c r="V182" s="131"/>
      <c r="W182" s="245">
        <f t="shared" si="95"/>
        <v>0</v>
      </c>
      <c r="AZ182" s="176"/>
      <c r="BA182" s="176"/>
    </row>
    <row r="183" spans="1:53" s="255" customFormat="1" ht="65">
      <c r="A183" s="257" t="s">
        <v>21</v>
      </c>
      <c r="B183" s="258" t="s">
        <v>707</v>
      </c>
      <c r="C183" s="257"/>
      <c r="D183" s="130">
        <f>'Bieu 51 '!D216</f>
        <v>142782</v>
      </c>
      <c r="E183" s="130">
        <f>F183+U183+V183</f>
        <v>142782</v>
      </c>
      <c r="F183" s="130">
        <f t="shared" ref="F183:V183" si="128">F184+F187</f>
        <v>0</v>
      </c>
      <c r="G183" s="130">
        <f t="shared" si="128"/>
        <v>0</v>
      </c>
      <c r="H183" s="130">
        <f t="shared" si="128"/>
        <v>0</v>
      </c>
      <c r="I183" s="130">
        <f t="shared" si="128"/>
        <v>0</v>
      </c>
      <c r="J183" s="130">
        <f t="shared" si="128"/>
        <v>0</v>
      </c>
      <c r="K183" s="130">
        <f t="shared" si="128"/>
        <v>0</v>
      </c>
      <c r="L183" s="130">
        <f t="shared" si="128"/>
        <v>0</v>
      </c>
      <c r="M183" s="130">
        <f t="shared" si="128"/>
        <v>0</v>
      </c>
      <c r="N183" s="130">
        <f t="shared" si="128"/>
        <v>0</v>
      </c>
      <c r="O183" s="130">
        <f t="shared" si="128"/>
        <v>0</v>
      </c>
      <c r="P183" s="130">
        <f t="shared" si="128"/>
        <v>0</v>
      </c>
      <c r="Q183" s="130">
        <f t="shared" si="128"/>
        <v>0</v>
      </c>
      <c r="R183" s="130">
        <f t="shared" si="128"/>
        <v>0</v>
      </c>
      <c r="S183" s="130">
        <f t="shared" si="128"/>
        <v>0</v>
      </c>
      <c r="T183" s="130">
        <f t="shared" si="128"/>
        <v>0</v>
      </c>
      <c r="U183" s="130">
        <f t="shared" si="128"/>
        <v>0</v>
      </c>
      <c r="V183" s="130">
        <f t="shared" si="128"/>
        <v>142782</v>
      </c>
      <c r="W183" s="245">
        <f t="shared" si="95"/>
        <v>0</v>
      </c>
      <c r="AZ183" s="174"/>
      <c r="BA183" s="174"/>
    </row>
    <row r="184" spans="1:53" s="255" customFormat="1" ht="52">
      <c r="A184" s="257" t="s">
        <v>7</v>
      </c>
      <c r="B184" s="258" t="s">
        <v>708</v>
      </c>
      <c r="C184" s="257"/>
      <c r="D184" s="130">
        <f>'[1]Bieu 51'!C216</f>
        <v>142782</v>
      </c>
      <c r="E184" s="130">
        <f>F184+U184+V184</f>
        <v>142782</v>
      </c>
      <c r="F184" s="130">
        <f t="shared" ref="F184:U184" si="129">F185+F186</f>
        <v>0</v>
      </c>
      <c r="G184" s="130">
        <f t="shared" si="129"/>
        <v>0</v>
      </c>
      <c r="H184" s="130">
        <f t="shared" si="129"/>
        <v>0</v>
      </c>
      <c r="I184" s="130">
        <f t="shared" si="129"/>
        <v>0</v>
      </c>
      <c r="J184" s="130">
        <f t="shared" si="129"/>
        <v>0</v>
      </c>
      <c r="K184" s="130">
        <f t="shared" si="129"/>
        <v>0</v>
      </c>
      <c r="L184" s="130">
        <f t="shared" si="129"/>
        <v>0</v>
      </c>
      <c r="M184" s="130">
        <f t="shared" si="129"/>
        <v>0</v>
      </c>
      <c r="N184" s="130">
        <f t="shared" si="129"/>
        <v>0</v>
      </c>
      <c r="O184" s="130">
        <f t="shared" si="129"/>
        <v>0</v>
      </c>
      <c r="P184" s="130">
        <f t="shared" si="129"/>
        <v>0</v>
      </c>
      <c r="Q184" s="130">
        <f t="shared" si="129"/>
        <v>0</v>
      </c>
      <c r="R184" s="130">
        <f t="shared" si="129"/>
        <v>0</v>
      </c>
      <c r="S184" s="130">
        <f t="shared" si="129"/>
        <v>0</v>
      </c>
      <c r="T184" s="130">
        <f t="shared" si="129"/>
        <v>0</v>
      </c>
      <c r="U184" s="130">
        <f t="shared" si="129"/>
        <v>0</v>
      </c>
      <c r="V184" s="130">
        <f>V185+V186</f>
        <v>142782</v>
      </c>
      <c r="W184" s="245">
        <f t="shared" si="95"/>
        <v>0</v>
      </c>
      <c r="AZ184" s="174"/>
      <c r="BA184" s="174"/>
    </row>
    <row r="185" spans="1:53" s="255" customFormat="1">
      <c r="A185" s="257" t="s">
        <v>293</v>
      </c>
      <c r="B185" s="258" t="s">
        <v>150</v>
      </c>
      <c r="C185" s="257"/>
      <c r="D185" s="130">
        <f>'[1]Bieu 51'!C217</f>
        <v>18680</v>
      </c>
      <c r="E185" s="130">
        <f t="shared" si="111"/>
        <v>18680</v>
      </c>
      <c r="F185" s="130">
        <f>G185+H185+AZ185+BA185+I185+J185+K185+L185+M185+N185+R185+S185+T185</f>
        <v>0</v>
      </c>
      <c r="G185" s="130"/>
      <c r="H185" s="130"/>
      <c r="I185" s="130"/>
      <c r="J185" s="130"/>
      <c r="K185" s="130"/>
      <c r="L185" s="130"/>
      <c r="M185" s="130"/>
      <c r="N185" s="130"/>
      <c r="O185" s="130"/>
      <c r="P185" s="130"/>
      <c r="Q185" s="130"/>
      <c r="R185" s="130"/>
      <c r="S185" s="130"/>
      <c r="T185" s="130"/>
      <c r="U185" s="130"/>
      <c r="V185" s="130">
        <f>D185</f>
        <v>18680</v>
      </c>
      <c r="W185" s="245">
        <f t="shared" si="95"/>
        <v>0</v>
      </c>
      <c r="AZ185" s="174"/>
      <c r="BA185" s="174"/>
    </row>
    <row r="186" spans="1:53" s="255" customFormat="1">
      <c r="A186" s="257" t="s">
        <v>294</v>
      </c>
      <c r="B186" s="258" t="s">
        <v>149</v>
      </c>
      <c r="C186" s="257"/>
      <c r="D186" s="130">
        <f>'[1]Bieu 51'!C218</f>
        <v>124102</v>
      </c>
      <c r="E186" s="130">
        <f>F186+U186+V186</f>
        <v>124102</v>
      </c>
      <c r="F186" s="130"/>
      <c r="G186" s="130"/>
      <c r="H186" s="130"/>
      <c r="I186" s="130"/>
      <c r="J186" s="130"/>
      <c r="K186" s="130"/>
      <c r="L186" s="130"/>
      <c r="M186" s="130"/>
      <c r="N186" s="130"/>
      <c r="O186" s="130"/>
      <c r="P186" s="130"/>
      <c r="Q186" s="130"/>
      <c r="R186" s="130"/>
      <c r="S186" s="130"/>
      <c r="T186" s="130"/>
      <c r="U186" s="130"/>
      <c r="V186" s="130">
        <f>D186</f>
        <v>124102</v>
      </c>
      <c r="W186" s="245">
        <f t="shared" si="95"/>
        <v>0</v>
      </c>
      <c r="AZ186" s="174"/>
      <c r="BA186" s="174"/>
    </row>
    <row r="187" spans="1:53" s="255" customFormat="1" ht="26">
      <c r="A187" s="257" t="s">
        <v>11</v>
      </c>
      <c r="B187" s="258" t="s">
        <v>766</v>
      </c>
      <c r="C187" s="257"/>
      <c r="D187" s="130">
        <f>D188+D197</f>
        <v>0</v>
      </c>
      <c r="E187" s="130">
        <f t="shared" ref="E187:E201" si="130">F187+U187+V187</f>
        <v>0</v>
      </c>
      <c r="F187" s="130">
        <f t="shared" ref="F187:V187" si="131">F188+F197</f>
        <v>0</v>
      </c>
      <c r="G187" s="130">
        <f t="shared" si="131"/>
        <v>0</v>
      </c>
      <c r="H187" s="130">
        <f t="shared" si="131"/>
        <v>0</v>
      </c>
      <c r="I187" s="130">
        <f t="shared" si="131"/>
        <v>0</v>
      </c>
      <c r="J187" s="130">
        <f t="shared" si="131"/>
        <v>0</v>
      </c>
      <c r="K187" s="130">
        <f t="shared" si="131"/>
        <v>0</v>
      </c>
      <c r="L187" s="130">
        <f t="shared" si="131"/>
        <v>0</v>
      </c>
      <c r="M187" s="130">
        <f t="shared" si="131"/>
        <v>0</v>
      </c>
      <c r="N187" s="130">
        <f t="shared" si="131"/>
        <v>0</v>
      </c>
      <c r="O187" s="130">
        <f t="shared" si="131"/>
        <v>0</v>
      </c>
      <c r="P187" s="130">
        <f t="shared" si="131"/>
        <v>0</v>
      </c>
      <c r="Q187" s="130">
        <f t="shared" si="131"/>
        <v>0</v>
      </c>
      <c r="R187" s="130">
        <f t="shared" si="131"/>
        <v>0</v>
      </c>
      <c r="S187" s="130">
        <f t="shared" si="131"/>
        <v>0</v>
      </c>
      <c r="T187" s="130">
        <f t="shared" si="131"/>
        <v>0</v>
      </c>
      <c r="U187" s="130">
        <f t="shared" si="131"/>
        <v>0</v>
      </c>
      <c r="V187" s="130">
        <f t="shared" si="131"/>
        <v>0</v>
      </c>
      <c r="AZ187" s="174"/>
      <c r="BA187" s="174"/>
    </row>
    <row r="188" spans="1:53" s="255" customFormat="1" hidden="1">
      <c r="A188" s="257" t="s">
        <v>293</v>
      </c>
      <c r="B188" s="258" t="s">
        <v>767</v>
      </c>
      <c r="C188" s="257"/>
      <c r="D188" s="130">
        <f>SUM(D189:D196)</f>
        <v>0</v>
      </c>
      <c r="E188" s="130">
        <f t="shared" si="130"/>
        <v>0</v>
      </c>
      <c r="F188" s="130">
        <f t="shared" ref="F188:V188" si="132">SUM(F189:F196)</f>
        <v>0</v>
      </c>
      <c r="G188" s="130">
        <f t="shared" si="132"/>
        <v>0</v>
      </c>
      <c r="H188" s="130">
        <f t="shared" si="132"/>
        <v>0</v>
      </c>
      <c r="I188" s="130">
        <f t="shared" si="132"/>
        <v>0</v>
      </c>
      <c r="J188" s="130">
        <f t="shared" si="132"/>
        <v>0</v>
      </c>
      <c r="K188" s="130">
        <f t="shared" si="132"/>
        <v>0</v>
      </c>
      <c r="L188" s="130">
        <f t="shared" si="132"/>
        <v>0</v>
      </c>
      <c r="M188" s="130">
        <f t="shared" si="132"/>
        <v>0</v>
      </c>
      <c r="N188" s="130">
        <f t="shared" si="132"/>
        <v>0</v>
      </c>
      <c r="O188" s="130">
        <f t="shared" si="132"/>
        <v>0</v>
      </c>
      <c r="P188" s="130">
        <f t="shared" si="132"/>
        <v>0</v>
      </c>
      <c r="Q188" s="130">
        <f t="shared" si="132"/>
        <v>0</v>
      </c>
      <c r="R188" s="130">
        <f t="shared" si="132"/>
        <v>0</v>
      </c>
      <c r="S188" s="130">
        <f t="shared" si="132"/>
        <v>0</v>
      </c>
      <c r="T188" s="130">
        <f t="shared" si="132"/>
        <v>0</v>
      </c>
      <c r="U188" s="130">
        <f t="shared" si="132"/>
        <v>0</v>
      </c>
      <c r="V188" s="130">
        <f t="shared" si="132"/>
        <v>0</v>
      </c>
      <c r="AZ188" s="174"/>
      <c r="BA188" s="174"/>
    </row>
    <row r="189" spans="1:53" hidden="1">
      <c r="A189" s="259" t="s">
        <v>105</v>
      </c>
      <c r="B189" s="260" t="s">
        <v>343</v>
      </c>
      <c r="C189" s="259"/>
      <c r="D189" s="131"/>
      <c r="E189" s="131">
        <f t="shared" si="130"/>
        <v>0</v>
      </c>
      <c r="F189" s="131">
        <f t="shared" ref="F189:F196" si="133">G189+H189+AZ189+BA189+I189+J189+K189+L189+M189+N189+R189+S189+T189</f>
        <v>0</v>
      </c>
      <c r="G189" s="131"/>
      <c r="H189" s="131"/>
      <c r="I189" s="131"/>
      <c r="J189" s="131"/>
      <c r="K189" s="131"/>
      <c r="L189" s="131"/>
      <c r="M189" s="131"/>
      <c r="N189" s="131"/>
      <c r="O189" s="131"/>
      <c r="P189" s="131"/>
      <c r="Q189" s="131"/>
      <c r="R189" s="131"/>
      <c r="S189" s="131"/>
      <c r="T189" s="131"/>
      <c r="U189" s="131"/>
      <c r="V189" s="131"/>
      <c r="AZ189" s="176"/>
      <c r="BA189" s="176"/>
    </row>
    <row r="190" spans="1:53" hidden="1">
      <c r="A190" s="259" t="s">
        <v>106</v>
      </c>
      <c r="B190" s="260" t="s">
        <v>768</v>
      </c>
      <c r="C190" s="259"/>
      <c r="D190" s="131"/>
      <c r="E190" s="131">
        <f t="shared" si="130"/>
        <v>0</v>
      </c>
      <c r="F190" s="131">
        <f t="shared" si="133"/>
        <v>0</v>
      </c>
      <c r="G190" s="131"/>
      <c r="H190" s="131"/>
      <c r="I190" s="131"/>
      <c r="J190" s="131"/>
      <c r="K190" s="131"/>
      <c r="L190" s="131"/>
      <c r="M190" s="131"/>
      <c r="N190" s="131"/>
      <c r="O190" s="131"/>
      <c r="P190" s="131"/>
      <c r="Q190" s="131"/>
      <c r="R190" s="131"/>
      <c r="S190" s="131"/>
      <c r="T190" s="131"/>
      <c r="U190" s="131"/>
      <c r="V190" s="131"/>
      <c r="AZ190" s="176"/>
      <c r="BA190" s="176"/>
    </row>
    <row r="191" spans="1:53" hidden="1">
      <c r="A191" s="259" t="s">
        <v>107</v>
      </c>
      <c r="B191" s="260" t="s">
        <v>306</v>
      </c>
      <c r="C191" s="259"/>
      <c r="D191" s="131"/>
      <c r="E191" s="131">
        <f t="shared" si="130"/>
        <v>0</v>
      </c>
      <c r="F191" s="131">
        <f t="shared" si="133"/>
        <v>0</v>
      </c>
      <c r="G191" s="131"/>
      <c r="H191" s="131"/>
      <c r="I191" s="131"/>
      <c r="J191" s="131"/>
      <c r="K191" s="131"/>
      <c r="L191" s="131"/>
      <c r="M191" s="131"/>
      <c r="N191" s="131"/>
      <c r="O191" s="131"/>
      <c r="P191" s="131"/>
      <c r="Q191" s="131"/>
      <c r="R191" s="131"/>
      <c r="S191" s="131"/>
      <c r="T191" s="131"/>
      <c r="U191" s="131"/>
      <c r="V191" s="131"/>
      <c r="AZ191" s="176"/>
      <c r="BA191" s="176"/>
    </row>
    <row r="192" spans="1:53" hidden="1">
      <c r="A192" s="259" t="s">
        <v>109</v>
      </c>
      <c r="B192" s="260" t="s">
        <v>309</v>
      </c>
      <c r="C192" s="259"/>
      <c r="D192" s="131"/>
      <c r="E192" s="131">
        <f t="shared" si="130"/>
        <v>0</v>
      </c>
      <c r="F192" s="131">
        <f t="shared" si="133"/>
        <v>0</v>
      </c>
      <c r="G192" s="131"/>
      <c r="H192" s="131"/>
      <c r="I192" s="131"/>
      <c r="J192" s="131"/>
      <c r="K192" s="131"/>
      <c r="L192" s="131"/>
      <c r="M192" s="131"/>
      <c r="N192" s="131"/>
      <c r="O192" s="131"/>
      <c r="P192" s="131"/>
      <c r="Q192" s="131"/>
      <c r="R192" s="131"/>
      <c r="S192" s="131"/>
      <c r="T192" s="131"/>
      <c r="U192" s="131"/>
      <c r="V192" s="131"/>
      <c r="AZ192" s="176"/>
      <c r="BA192" s="176"/>
    </row>
    <row r="193" spans="1:53" hidden="1">
      <c r="A193" s="259" t="s">
        <v>111</v>
      </c>
      <c r="B193" s="260" t="s">
        <v>308</v>
      </c>
      <c r="C193" s="259"/>
      <c r="D193" s="131"/>
      <c r="E193" s="131">
        <f t="shared" si="130"/>
        <v>0</v>
      </c>
      <c r="F193" s="131">
        <f t="shared" si="133"/>
        <v>0</v>
      </c>
      <c r="G193" s="131"/>
      <c r="H193" s="131"/>
      <c r="I193" s="131"/>
      <c r="J193" s="131"/>
      <c r="K193" s="131"/>
      <c r="L193" s="131"/>
      <c r="M193" s="131"/>
      <c r="N193" s="131"/>
      <c r="O193" s="131"/>
      <c r="P193" s="131"/>
      <c r="Q193" s="131"/>
      <c r="R193" s="131"/>
      <c r="S193" s="131"/>
      <c r="T193" s="131"/>
      <c r="U193" s="131"/>
      <c r="V193" s="131"/>
      <c r="AZ193" s="176"/>
      <c r="BA193" s="176"/>
    </row>
    <row r="194" spans="1:53" hidden="1">
      <c r="A194" s="259" t="s">
        <v>113</v>
      </c>
      <c r="B194" s="260" t="s">
        <v>310</v>
      </c>
      <c r="C194" s="259"/>
      <c r="D194" s="131"/>
      <c r="E194" s="131">
        <f t="shared" si="130"/>
        <v>0</v>
      </c>
      <c r="F194" s="131">
        <f t="shared" si="133"/>
        <v>0</v>
      </c>
      <c r="G194" s="131"/>
      <c r="H194" s="131"/>
      <c r="I194" s="131"/>
      <c r="J194" s="131"/>
      <c r="K194" s="131"/>
      <c r="L194" s="131"/>
      <c r="M194" s="131"/>
      <c r="N194" s="131"/>
      <c r="O194" s="131"/>
      <c r="P194" s="131"/>
      <c r="Q194" s="131"/>
      <c r="R194" s="131"/>
      <c r="S194" s="131"/>
      <c r="T194" s="131"/>
      <c r="U194" s="131"/>
      <c r="V194" s="131"/>
      <c r="AZ194" s="176"/>
      <c r="BA194" s="176"/>
    </row>
    <row r="195" spans="1:53" hidden="1">
      <c r="A195" s="259" t="s">
        <v>115</v>
      </c>
      <c r="B195" s="260" t="s">
        <v>307</v>
      </c>
      <c r="C195" s="259"/>
      <c r="D195" s="131"/>
      <c r="E195" s="131">
        <f t="shared" si="130"/>
        <v>0</v>
      </c>
      <c r="F195" s="131">
        <f t="shared" si="133"/>
        <v>0</v>
      </c>
      <c r="G195" s="131"/>
      <c r="H195" s="131"/>
      <c r="I195" s="131"/>
      <c r="J195" s="131"/>
      <c r="K195" s="131"/>
      <c r="L195" s="131"/>
      <c r="M195" s="131"/>
      <c r="N195" s="131"/>
      <c r="O195" s="131"/>
      <c r="P195" s="131"/>
      <c r="Q195" s="131"/>
      <c r="R195" s="131"/>
      <c r="S195" s="131"/>
      <c r="T195" s="131"/>
      <c r="U195" s="131"/>
      <c r="V195" s="131"/>
      <c r="AZ195" s="176"/>
      <c r="BA195" s="176"/>
    </row>
    <row r="196" spans="1:53" hidden="1">
      <c r="A196" s="259" t="s">
        <v>117</v>
      </c>
      <c r="B196" s="260" t="s">
        <v>769</v>
      </c>
      <c r="C196" s="259"/>
      <c r="D196" s="131"/>
      <c r="E196" s="131">
        <f t="shared" si="130"/>
        <v>0</v>
      </c>
      <c r="F196" s="131">
        <f t="shared" si="133"/>
        <v>0</v>
      </c>
      <c r="G196" s="131"/>
      <c r="H196" s="131"/>
      <c r="I196" s="131"/>
      <c r="J196" s="131"/>
      <c r="K196" s="131"/>
      <c r="L196" s="131"/>
      <c r="M196" s="131"/>
      <c r="N196" s="131"/>
      <c r="O196" s="131"/>
      <c r="P196" s="131"/>
      <c r="Q196" s="131"/>
      <c r="R196" s="131"/>
      <c r="S196" s="131"/>
      <c r="T196" s="131"/>
      <c r="U196" s="131"/>
      <c r="V196" s="131"/>
      <c r="AZ196" s="176"/>
      <c r="BA196" s="176"/>
    </row>
    <row r="197" spans="1:53" s="255" customFormat="1" hidden="1">
      <c r="A197" s="257" t="s">
        <v>294</v>
      </c>
      <c r="B197" s="258" t="s">
        <v>770</v>
      </c>
      <c r="C197" s="257"/>
      <c r="D197" s="130">
        <f>SUM(D198:D201)</f>
        <v>0</v>
      </c>
      <c r="E197" s="130">
        <f t="shared" si="130"/>
        <v>0</v>
      </c>
      <c r="F197" s="130">
        <f t="shared" ref="F197:V197" si="134">SUM(F198:F201)</f>
        <v>0</v>
      </c>
      <c r="G197" s="130">
        <f t="shared" si="134"/>
        <v>0</v>
      </c>
      <c r="H197" s="130">
        <f t="shared" si="134"/>
        <v>0</v>
      </c>
      <c r="I197" s="130">
        <f t="shared" si="134"/>
        <v>0</v>
      </c>
      <c r="J197" s="130">
        <f t="shared" si="134"/>
        <v>0</v>
      </c>
      <c r="K197" s="130">
        <f t="shared" si="134"/>
        <v>0</v>
      </c>
      <c r="L197" s="130">
        <f t="shared" si="134"/>
        <v>0</v>
      </c>
      <c r="M197" s="130">
        <f t="shared" si="134"/>
        <v>0</v>
      </c>
      <c r="N197" s="130">
        <f t="shared" si="134"/>
        <v>0</v>
      </c>
      <c r="O197" s="130">
        <f t="shared" si="134"/>
        <v>0</v>
      </c>
      <c r="P197" s="130">
        <f t="shared" si="134"/>
        <v>0</v>
      </c>
      <c r="Q197" s="130">
        <f t="shared" si="134"/>
        <v>0</v>
      </c>
      <c r="R197" s="130">
        <f t="shared" si="134"/>
        <v>0</v>
      </c>
      <c r="S197" s="130">
        <f t="shared" si="134"/>
        <v>0</v>
      </c>
      <c r="T197" s="130">
        <f t="shared" si="134"/>
        <v>0</v>
      </c>
      <c r="U197" s="130">
        <f t="shared" si="134"/>
        <v>0</v>
      </c>
      <c r="V197" s="130">
        <f t="shared" si="134"/>
        <v>0</v>
      </c>
      <c r="AZ197" s="174"/>
      <c r="BA197" s="174"/>
    </row>
    <row r="198" spans="1:53" hidden="1">
      <c r="A198" s="259" t="s">
        <v>215</v>
      </c>
      <c r="B198" s="260" t="s">
        <v>343</v>
      </c>
      <c r="C198" s="259"/>
      <c r="D198" s="131"/>
      <c r="E198" s="131">
        <f t="shared" si="130"/>
        <v>0</v>
      </c>
      <c r="F198" s="131">
        <f>G198+H198+AZ198+BA198+I198+J198+K198+L198+M198+N198+R198+S198+T198</f>
        <v>0</v>
      </c>
      <c r="G198" s="131"/>
      <c r="H198" s="131"/>
      <c r="I198" s="131"/>
      <c r="J198" s="131"/>
      <c r="K198" s="131"/>
      <c r="L198" s="131"/>
      <c r="M198" s="131"/>
      <c r="N198" s="131"/>
      <c r="O198" s="131"/>
      <c r="P198" s="131"/>
      <c r="Q198" s="131"/>
      <c r="R198" s="131"/>
      <c r="S198" s="131"/>
      <c r="T198" s="131"/>
      <c r="U198" s="131"/>
      <c r="V198" s="131"/>
      <c r="AZ198" s="176"/>
      <c r="BA198" s="176"/>
    </row>
    <row r="199" spans="1:53" hidden="1">
      <c r="A199" s="259" t="s">
        <v>216</v>
      </c>
      <c r="B199" s="260" t="s">
        <v>768</v>
      </c>
      <c r="C199" s="259"/>
      <c r="D199" s="131"/>
      <c r="E199" s="131">
        <f t="shared" si="130"/>
        <v>0</v>
      </c>
      <c r="F199" s="131">
        <f>G199+H199+AZ199+BA199+I199+J199+K199+L199+M199+N199+R199+S199+T199</f>
        <v>0</v>
      </c>
      <c r="G199" s="131"/>
      <c r="H199" s="131"/>
      <c r="I199" s="131"/>
      <c r="J199" s="131"/>
      <c r="K199" s="131"/>
      <c r="L199" s="131"/>
      <c r="M199" s="131"/>
      <c r="N199" s="131"/>
      <c r="O199" s="131"/>
      <c r="P199" s="131"/>
      <c r="Q199" s="131"/>
      <c r="R199" s="131"/>
      <c r="S199" s="131"/>
      <c r="T199" s="131"/>
      <c r="U199" s="131"/>
      <c r="V199" s="131"/>
      <c r="AZ199" s="176"/>
      <c r="BA199" s="176"/>
    </row>
    <row r="200" spans="1:53" hidden="1">
      <c r="A200" s="259" t="s">
        <v>217</v>
      </c>
      <c r="B200" s="260" t="s">
        <v>194</v>
      </c>
      <c r="C200" s="259"/>
      <c r="D200" s="131"/>
      <c r="E200" s="131">
        <f t="shared" si="130"/>
        <v>0</v>
      </c>
      <c r="F200" s="131">
        <f>G200+H200+AZ200+BA200+I200+J200+K200+L200+M200+N200+R200+S200+T200</f>
        <v>0</v>
      </c>
      <c r="G200" s="131"/>
      <c r="H200" s="131"/>
      <c r="I200" s="131"/>
      <c r="J200" s="131"/>
      <c r="K200" s="131"/>
      <c r="L200" s="131"/>
      <c r="M200" s="131"/>
      <c r="N200" s="131"/>
      <c r="O200" s="131"/>
      <c r="P200" s="131"/>
      <c r="Q200" s="131"/>
      <c r="R200" s="131"/>
      <c r="S200" s="131"/>
      <c r="T200" s="131"/>
      <c r="U200" s="131"/>
      <c r="V200" s="131"/>
      <c r="AZ200" s="176"/>
      <c r="BA200" s="176"/>
    </row>
    <row r="201" spans="1:53" hidden="1">
      <c r="A201" s="259" t="s">
        <v>684</v>
      </c>
      <c r="B201" s="260" t="s">
        <v>771</v>
      </c>
      <c r="C201" s="259"/>
      <c r="D201" s="131"/>
      <c r="E201" s="131">
        <f t="shared" si="130"/>
        <v>0</v>
      </c>
      <c r="F201" s="131">
        <f>G201+H201+AZ201+BA201+I201+J201+K201+L201+M201+N201+R201+S201+T201</f>
        <v>0</v>
      </c>
      <c r="G201" s="131"/>
      <c r="H201" s="131"/>
      <c r="I201" s="131"/>
      <c r="J201" s="131"/>
      <c r="K201" s="131"/>
      <c r="L201" s="131"/>
      <c r="M201" s="131"/>
      <c r="N201" s="131"/>
      <c r="O201" s="131"/>
      <c r="P201" s="131"/>
      <c r="Q201" s="131"/>
      <c r="R201" s="131"/>
      <c r="S201" s="131"/>
      <c r="T201" s="131"/>
      <c r="U201" s="131"/>
      <c r="V201" s="131"/>
      <c r="AZ201" s="176"/>
      <c r="BA201" s="176"/>
    </row>
    <row r="202" spans="1:53" hidden="1">
      <c r="A202" s="165"/>
      <c r="B202" s="261"/>
      <c r="C202" s="270"/>
      <c r="D202" s="133"/>
      <c r="E202" s="133"/>
      <c r="F202" s="54"/>
      <c r="G202" s="180"/>
      <c r="H202" s="180"/>
      <c r="I202" s="180"/>
      <c r="J202" s="180"/>
      <c r="K202" s="180"/>
      <c r="L202" s="180"/>
      <c r="M202" s="180"/>
      <c r="N202" s="180"/>
      <c r="O202" s="180"/>
      <c r="P202" s="180"/>
      <c r="Q202" s="180"/>
      <c r="R202" s="54"/>
      <c r="S202" s="54"/>
      <c r="T202" s="54"/>
      <c r="U202" s="167"/>
      <c r="V202" s="167"/>
      <c r="AZ202" s="181"/>
      <c r="BA202" s="181"/>
    </row>
    <row r="205" spans="1:53">
      <c r="A205" s="241"/>
      <c r="B205" s="241"/>
      <c r="C205" s="241"/>
    </row>
    <row r="206" spans="1:53">
      <c r="A206" s="241"/>
      <c r="B206" s="241"/>
      <c r="C206" s="241"/>
    </row>
    <row r="207" spans="1:53">
      <c r="A207" s="241"/>
      <c r="B207" s="241"/>
      <c r="C207" s="241"/>
    </row>
    <row r="208" spans="1:53">
      <c r="A208" s="241"/>
      <c r="B208" s="241"/>
      <c r="C208" s="241"/>
    </row>
    <row r="209" s="241" customFormat="1"/>
    <row r="210" s="241" customFormat="1"/>
    <row r="211" s="241" customFormat="1"/>
    <row r="212" s="241" customFormat="1"/>
    <row r="213" s="241" customFormat="1"/>
    <row r="214" s="241" customFormat="1"/>
    <row r="215" s="241" customFormat="1"/>
    <row r="216" s="241" customFormat="1"/>
    <row r="217" s="241" customFormat="1"/>
    <row r="218" s="241" customFormat="1"/>
    <row r="219" s="241" customFormat="1"/>
    <row r="220" s="241" customFormat="1"/>
    <row r="221" s="241" customFormat="1"/>
    <row r="222" s="241" customFormat="1"/>
    <row r="223" s="241" customFormat="1"/>
    <row r="224" s="241" customFormat="1"/>
    <row r="225" s="241" customFormat="1"/>
    <row r="226" s="241" customFormat="1"/>
    <row r="227" s="241" customFormat="1"/>
    <row r="228" s="241" customFormat="1"/>
    <row r="229" s="241" customFormat="1"/>
    <row r="230" s="241" customFormat="1"/>
    <row r="231" s="241" customFormat="1"/>
    <row r="232" s="241" customFormat="1"/>
    <row r="233" s="241" customFormat="1"/>
    <row r="234" s="241" customFormat="1"/>
  </sheetData>
  <autoFilter ref="A9:BA201" xr:uid="{03A1A0E8-1244-483B-812C-B48E18E5A50B}"/>
  <mergeCells count="29">
    <mergeCell ref="A3:V3"/>
    <mergeCell ref="A1:B1"/>
    <mergeCell ref="A2:V2"/>
    <mergeCell ref="A5:A8"/>
    <mergeCell ref="B5:B8"/>
    <mergeCell ref="C5:C8"/>
    <mergeCell ref="D5:D8"/>
    <mergeCell ref="E5:E8"/>
    <mergeCell ref="F5:F8"/>
    <mergeCell ref="G5:T5"/>
    <mergeCell ref="U5:U8"/>
    <mergeCell ref="O7:O8"/>
    <mergeCell ref="P7:P8"/>
    <mergeCell ref="Q7:Q8"/>
    <mergeCell ref="V5:V8"/>
    <mergeCell ref="G6:G8"/>
    <mergeCell ref="H6:H8"/>
    <mergeCell ref="I6:I8"/>
    <mergeCell ref="J6:J8"/>
    <mergeCell ref="K6:K8"/>
    <mergeCell ref="L6:L8"/>
    <mergeCell ref="M6:M8"/>
    <mergeCell ref="AZ6:AZ8"/>
    <mergeCell ref="BA6:BA8"/>
    <mergeCell ref="N6:N8"/>
    <mergeCell ref="O6:Q6"/>
    <mergeCell ref="R6:R8"/>
    <mergeCell ref="S6:S8"/>
    <mergeCell ref="T6:T8"/>
  </mergeCells>
  <printOptions horizontalCentered="1"/>
  <pageMargins left="0" right="0" top="0.35433070866141736" bottom="0.35433070866141736" header="0.19685039370078741" footer="0"/>
  <pageSetup paperSize="9" scale="80"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D13"/>
  <sheetViews>
    <sheetView zoomScale="70" zoomScaleNormal="70" workbookViewId="0">
      <selection activeCell="J7" sqref="J7:J8"/>
    </sheetView>
  </sheetViews>
  <sheetFormatPr defaultColWidth="9.08984375" defaultRowHeight="14.5"/>
  <cols>
    <col min="1" max="1" width="5.6328125" style="40" customWidth="1"/>
    <col min="2" max="2" width="23.36328125" style="40" customWidth="1"/>
    <col min="3" max="3" width="8.08984375" style="40" customWidth="1"/>
    <col min="4" max="4" width="8.453125" style="40" customWidth="1"/>
    <col min="5" max="5" width="15.453125" style="40" customWidth="1"/>
    <col min="6" max="6" width="12.453125" style="40" customWidth="1"/>
    <col min="7" max="7" width="6.6328125" style="40" customWidth="1"/>
    <col min="8" max="8" width="8.453125" style="40" customWidth="1"/>
    <col min="9" max="9" width="5.90625" style="40" customWidth="1"/>
    <col min="10" max="11" width="11.453125" style="40" customWidth="1"/>
    <col min="12" max="12" width="9.90625" style="40" customWidth="1"/>
    <col min="13" max="13" width="8.36328125" style="40" customWidth="1"/>
    <col min="14" max="16" width="11.453125" style="40" customWidth="1"/>
    <col min="17" max="17" width="8.453125" style="40" customWidth="1"/>
    <col min="18" max="18" width="11.453125" style="40" customWidth="1"/>
    <col min="19" max="19" width="9.6328125" style="40" customWidth="1"/>
    <col min="20" max="20" width="9.453125" style="40" customWidth="1"/>
    <col min="21" max="21" width="7.453125" style="40" customWidth="1"/>
    <col min="22" max="22" width="9.08984375" style="40" customWidth="1"/>
    <col min="23" max="23" width="9" style="40" customWidth="1"/>
    <col min="24" max="25" width="8.90625" style="40" customWidth="1"/>
    <col min="26" max="27" width="9.36328125" style="40" customWidth="1"/>
    <col min="28" max="28" width="8.90625" style="40" customWidth="1"/>
    <col min="29" max="29" width="9.453125" style="40" customWidth="1"/>
    <col min="30" max="30" width="8.453125" style="40" customWidth="1"/>
    <col min="31" max="16384" width="9.08984375" style="40"/>
  </cols>
  <sheetData>
    <row r="1" spans="1:30">
      <c r="A1" s="383" t="s">
        <v>40</v>
      </c>
      <c r="B1" s="383"/>
      <c r="F1" s="433" t="s">
        <v>129</v>
      </c>
      <c r="G1" s="433"/>
      <c r="H1" s="433"/>
      <c r="I1" s="433"/>
      <c r="J1" s="433"/>
      <c r="K1" s="433"/>
      <c r="L1" s="433"/>
      <c r="M1" s="433"/>
      <c r="N1" s="433"/>
      <c r="O1" s="433"/>
      <c r="P1" s="433"/>
      <c r="Q1" s="433"/>
      <c r="R1" s="433"/>
      <c r="S1" s="433"/>
      <c r="T1" s="433"/>
      <c r="U1" s="433"/>
      <c r="V1" s="433"/>
      <c r="W1" s="433"/>
      <c r="X1" s="433"/>
      <c r="Y1" s="433"/>
      <c r="Z1" s="433"/>
      <c r="AA1" s="433"/>
      <c r="AB1" s="433"/>
      <c r="AC1" s="433"/>
      <c r="AD1" s="433"/>
    </row>
    <row r="2" spans="1:30">
      <c r="A2" s="210"/>
    </row>
    <row r="3" spans="1:30" ht="15" customHeight="1">
      <c r="A3" s="384" t="s">
        <v>867</v>
      </c>
      <c r="B3" s="384"/>
      <c r="C3" s="384"/>
      <c r="D3" s="384"/>
      <c r="E3" s="384"/>
      <c r="F3" s="384"/>
      <c r="G3" s="384"/>
      <c r="H3" s="384"/>
      <c r="I3" s="384"/>
      <c r="J3" s="384"/>
      <c r="K3" s="384"/>
      <c r="L3" s="384"/>
      <c r="M3" s="384"/>
      <c r="N3" s="384"/>
      <c r="O3" s="384"/>
      <c r="P3" s="184"/>
      <c r="Q3" s="211"/>
      <c r="R3" s="211"/>
      <c r="S3" s="211"/>
      <c r="T3" s="211"/>
      <c r="U3" s="211"/>
      <c r="V3" s="211"/>
      <c r="W3" s="211"/>
      <c r="X3" s="211"/>
      <c r="Y3" s="211"/>
      <c r="Z3" s="211"/>
      <c r="AA3" s="211"/>
      <c r="AB3" s="211"/>
      <c r="AC3" s="211"/>
      <c r="AD3" s="211"/>
    </row>
    <row r="4" spans="1:30">
      <c r="A4" s="442" t="s">
        <v>972</v>
      </c>
      <c r="B4" s="442"/>
      <c r="C4" s="442"/>
      <c r="D4" s="442"/>
      <c r="E4" s="442"/>
      <c r="F4" s="442"/>
      <c r="G4" s="442"/>
      <c r="H4" s="442"/>
      <c r="I4" s="442"/>
      <c r="J4" s="442"/>
      <c r="K4" s="442"/>
      <c r="L4" s="442"/>
      <c r="M4" s="442"/>
      <c r="N4" s="442"/>
      <c r="O4" s="442"/>
      <c r="P4" s="70"/>
      <c r="Q4" s="70"/>
      <c r="R4" s="70"/>
      <c r="S4" s="70"/>
      <c r="T4" s="70"/>
      <c r="U4" s="70"/>
      <c r="V4" s="70"/>
      <c r="W4" s="70"/>
      <c r="X4" s="70"/>
      <c r="Y4" s="70"/>
      <c r="Z4" s="70"/>
      <c r="AA4" s="70"/>
      <c r="AB4" s="70"/>
      <c r="AC4" s="70"/>
      <c r="AD4" s="70"/>
    </row>
    <row r="5" spans="1:30">
      <c r="AD5" s="71" t="s">
        <v>130</v>
      </c>
    </row>
    <row r="6" spans="1:30">
      <c r="A6" s="392" t="s">
        <v>131</v>
      </c>
      <c r="B6" s="392" t="s">
        <v>132</v>
      </c>
      <c r="C6" s="434" t="s">
        <v>474</v>
      </c>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6"/>
    </row>
    <row r="7" spans="1:30" ht="66" customHeight="1">
      <c r="A7" s="393"/>
      <c r="B7" s="393"/>
      <c r="C7" s="437" t="s">
        <v>252</v>
      </c>
      <c r="D7" s="437" t="s">
        <v>253</v>
      </c>
      <c r="E7" s="437" t="s">
        <v>498</v>
      </c>
      <c r="F7" s="437"/>
      <c r="G7" s="437" t="s">
        <v>543</v>
      </c>
      <c r="H7" s="437" t="s">
        <v>254</v>
      </c>
      <c r="I7" s="437" t="s">
        <v>255</v>
      </c>
      <c r="J7" s="439" t="s">
        <v>256</v>
      </c>
      <c r="K7" s="438" t="s">
        <v>257</v>
      </c>
      <c r="L7" s="438" t="s">
        <v>258</v>
      </c>
      <c r="M7" s="437" t="s">
        <v>259</v>
      </c>
      <c r="N7" s="437" t="s">
        <v>260</v>
      </c>
      <c r="O7" s="437" t="s">
        <v>261</v>
      </c>
      <c r="P7" s="437" t="s">
        <v>533</v>
      </c>
      <c r="Q7" s="437" t="s">
        <v>262</v>
      </c>
      <c r="R7" s="437" t="s">
        <v>263</v>
      </c>
      <c r="S7" s="438" t="s">
        <v>264</v>
      </c>
      <c r="T7" s="437" t="s">
        <v>265</v>
      </c>
      <c r="U7" s="437" t="s">
        <v>265</v>
      </c>
      <c r="V7" s="438" t="s">
        <v>266</v>
      </c>
      <c r="W7" s="437" t="s">
        <v>267</v>
      </c>
      <c r="X7" s="437" t="s">
        <v>268</v>
      </c>
      <c r="Y7" s="437" t="s">
        <v>69</v>
      </c>
      <c r="Z7" s="439" t="s">
        <v>269</v>
      </c>
      <c r="AA7" s="439" t="s">
        <v>500</v>
      </c>
      <c r="AB7" s="437" t="s">
        <v>270</v>
      </c>
      <c r="AC7" s="437" t="s">
        <v>271</v>
      </c>
      <c r="AD7" s="437" t="s">
        <v>265</v>
      </c>
    </row>
    <row r="8" spans="1:30" s="90" customFormat="1" ht="96" customHeight="1">
      <c r="A8" s="394"/>
      <c r="B8" s="394"/>
      <c r="C8" s="437"/>
      <c r="D8" s="437"/>
      <c r="E8" s="187" t="s">
        <v>288</v>
      </c>
      <c r="F8" s="187" t="s">
        <v>289</v>
      </c>
      <c r="G8" s="437"/>
      <c r="H8" s="437"/>
      <c r="I8" s="437"/>
      <c r="J8" s="440"/>
      <c r="K8" s="438"/>
      <c r="L8" s="438"/>
      <c r="M8" s="437"/>
      <c r="N8" s="437"/>
      <c r="O8" s="437"/>
      <c r="P8" s="437"/>
      <c r="Q8" s="437"/>
      <c r="R8" s="437"/>
      <c r="S8" s="438"/>
      <c r="T8" s="437"/>
      <c r="U8" s="437"/>
      <c r="V8" s="438"/>
      <c r="W8" s="437"/>
      <c r="X8" s="437"/>
      <c r="Y8" s="437"/>
      <c r="Z8" s="440"/>
      <c r="AA8" s="440"/>
      <c r="AB8" s="437"/>
      <c r="AC8" s="437"/>
      <c r="AD8" s="437"/>
    </row>
    <row r="9" spans="1:30" ht="52">
      <c r="A9" s="212">
        <v>1</v>
      </c>
      <c r="B9" s="213" t="s">
        <v>221</v>
      </c>
      <c r="C9" s="27">
        <v>0.7</v>
      </c>
      <c r="D9" s="27">
        <v>1</v>
      </c>
      <c r="E9" s="27" t="s">
        <v>497</v>
      </c>
      <c r="F9" s="27">
        <v>0.88</v>
      </c>
      <c r="G9" s="27">
        <v>0.8</v>
      </c>
      <c r="H9" s="27">
        <v>0.3</v>
      </c>
      <c r="I9" s="27">
        <v>1</v>
      </c>
      <c r="J9" s="27">
        <v>1</v>
      </c>
      <c r="K9" s="28">
        <v>1</v>
      </c>
      <c r="L9" s="28">
        <v>1</v>
      </c>
      <c r="M9" s="27">
        <v>1</v>
      </c>
      <c r="N9" s="27">
        <v>1</v>
      </c>
      <c r="O9" s="27">
        <v>1</v>
      </c>
      <c r="P9" s="27">
        <v>1</v>
      </c>
      <c r="Q9" s="27">
        <v>1</v>
      </c>
      <c r="R9" s="27">
        <v>1</v>
      </c>
      <c r="S9" s="28">
        <v>1</v>
      </c>
      <c r="T9" s="27">
        <v>1</v>
      </c>
      <c r="U9" s="27">
        <v>1</v>
      </c>
      <c r="V9" s="28">
        <v>1</v>
      </c>
      <c r="W9" s="27">
        <v>0.1</v>
      </c>
      <c r="X9" s="27">
        <v>0.7</v>
      </c>
      <c r="Y9" s="27">
        <v>0.9</v>
      </c>
      <c r="Z9" s="27">
        <v>1</v>
      </c>
      <c r="AA9" s="27">
        <v>1</v>
      </c>
      <c r="AB9" s="27">
        <v>1</v>
      </c>
      <c r="AC9" s="27">
        <v>1</v>
      </c>
      <c r="AD9" s="29">
        <v>1</v>
      </c>
    </row>
    <row r="10" spans="1:30" ht="52">
      <c r="A10" s="81">
        <v>2</v>
      </c>
      <c r="B10" s="82" t="s">
        <v>475</v>
      </c>
      <c r="C10" s="30">
        <v>0.7</v>
      </c>
      <c r="D10" s="30">
        <v>1</v>
      </c>
      <c r="E10" s="30" t="s">
        <v>497</v>
      </c>
      <c r="F10" s="30">
        <v>0.88</v>
      </c>
      <c r="G10" s="30">
        <v>0.8</v>
      </c>
      <c r="H10" s="30">
        <v>0.3</v>
      </c>
      <c r="I10" s="30">
        <v>1</v>
      </c>
      <c r="J10" s="30">
        <v>1</v>
      </c>
      <c r="K10" s="31">
        <v>1</v>
      </c>
      <c r="L10" s="31">
        <v>1</v>
      </c>
      <c r="M10" s="30">
        <v>1</v>
      </c>
      <c r="N10" s="30">
        <v>1</v>
      </c>
      <c r="O10" s="30">
        <v>1</v>
      </c>
      <c r="P10" s="30">
        <v>1</v>
      </c>
      <c r="Q10" s="30">
        <v>1</v>
      </c>
      <c r="R10" s="30">
        <v>1</v>
      </c>
      <c r="S10" s="31">
        <v>1</v>
      </c>
      <c r="T10" s="30">
        <v>1</v>
      </c>
      <c r="U10" s="30">
        <v>1</v>
      </c>
      <c r="V10" s="31">
        <v>1</v>
      </c>
      <c r="W10" s="30">
        <v>0.1</v>
      </c>
      <c r="X10" s="30">
        <v>0.9</v>
      </c>
      <c r="Y10" s="30">
        <v>0.9</v>
      </c>
      <c r="Z10" s="30">
        <v>1</v>
      </c>
      <c r="AA10" s="30">
        <v>1</v>
      </c>
      <c r="AB10" s="30">
        <v>1</v>
      </c>
      <c r="AC10" s="30">
        <v>1</v>
      </c>
      <c r="AD10" s="32">
        <v>1</v>
      </c>
    </row>
    <row r="11" spans="1:30" ht="4.5" customHeight="1">
      <c r="A11" s="214"/>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row>
    <row r="13" spans="1:30" ht="35.25" customHeight="1">
      <c r="A13" s="441" t="s">
        <v>544</v>
      </c>
      <c r="B13" s="441"/>
      <c r="C13" s="441"/>
      <c r="D13" s="441"/>
      <c r="E13" s="441"/>
      <c r="F13" s="441"/>
      <c r="G13" s="441"/>
      <c r="H13" s="441"/>
      <c r="I13" s="441"/>
      <c r="J13" s="441"/>
      <c r="K13" s="441"/>
      <c r="L13" s="441"/>
      <c r="M13" s="441"/>
      <c r="N13" s="441"/>
      <c r="O13" s="441"/>
      <c r="P13" s="216"/>
      <c r="Q13" s="216"/>
      <c r="R13" s="216"/>
      <c r="S13" s="216"/>
      <c r="T13" s="216"/>
      <c r="U13" s="216"/>
      <c r="V13" s="216"/>
      <c r="W13" s="216"/>
      <c r="X13" s="216"/>
      <c r="Y13" s="216"/>
      <c r="Z13" s="216"/>
      <c r="AA13" s="216"/>
      <c r="AB13" s="216"/>
      <c r="AC13" s="216"/>
      <c r="AD13" s="216"/>
    </row>
  </sheetData>
  <mergeCells count="35">
    <mergeCell ref="D7:D8"/>
    <mergeCell ref="I7:I8"/>
    <mergeCell ref="J7:J8"/>
    <mergeCell ref="A13:O13"/>
    <mergeCell ref="A3:O3"/>
    <mergeCell ref="A4:O4"/>
    <mergeCell ref="E7:F7"/>
    <mergeCell ref="Z7:Z8"/>
    <mergeCell ref="P7:P8"/>
    <mergeCell ref="K7:K8"/>
    <mergeCell ref="L7:L8"/>
    <mergeCell ref="O7:O8"/>
    <mergeCell ref="Q7:Q8"/>
    <mergeCell ref="M7:M8"/>
    <mergeCell ref="R7:R8"/>
    <mergeCell ref="Y7:Y8"/>
    <mergeCell ref="N7:N8"/>
    <mergeCell ref="S7:S8"/>
    <mergeCell ref="T7:T8"/>
    <mergeCell ref="F1:AD1"/>
    <mergeCell ref="A6:A8"/>
    <mergeCell ref="C6:AD6"/>
    <mergeCell ref="B6:B8"/>
    <mergeCell ref="U7:U8"/>
    <mergeCell ref="V7:V8"/>
    <mergeCell ref="W7:W8"/>
    <mergeCell ref="X7:X8"/>
    <mergeCell ref="AD7:AD8"/>
    <mergeCell ref="AB7:AB8"/>
    <mergeCell ref="AC7:AC8"/>
    <mergeCell ref="A1:B1"/>
    <mergeCell ref="C7:C8"/>
    <mergeCell ref="G7:G8"/>
    <mergeCell ref="H7:H8"/>
    <mergeCell ref="AA7:AA8"/>
  </mergeCells>
  <printOptions horizontalCentered="1"/>
  <pageMargins left="0" right="0" top="0.74803149606299213" bottom="0.74803149606299213" header="0.31496062992125984" footer="0.31496062992125984"/>
  <pageSetup paperSize="9" scale="85" orientation="landscape" r:id="rId1"/>
  <headerFooter>
    <oddFooter>&amp;R&amp;P/&amp;N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R11"/>
  <sheetViews>
    <sheetView topLeftCell="A7" zoomScale="80" zoomScaleNormal="80" workbookViewId="0">
      <selection activeCell="F10" sqref="F10"/>
    </sheetView>
  </sheetViews>
  <sheetFormatPr defaultColWidth="9.08984375" defaultRowHeight="14"/>
  <cols>
    <col min="1" max="1" width="9.08984375" style="26"/>
    <col min="2" max="2" width="21.36328125" style="26" customWidth="1"/>
    <col min="3" max="3" width="6" style="26" customWidth="1"/>
    <col min="4" max="4" width="5.453125" style="26" customWidth="1"/>
    <col min="5" max="5" width="7.453125" style="26" customWidth="1"/>
    <col min="6" max="6" width="16" style="26" customWidth="1"/>
    <col min="7" max="7" width="16.36328125" style="26" customWidth="1"/>
    <col min="8" max="8" width="8.453125" style="26" customWidth="1"/>
    <col min="9" max="9" width="12" style="26" customWidth="1"/>
    <col min="10" max="10" width="9" style="26" customWidth="1"/>
    <col min="11" max="11" width="7.90625" style="26" customWidth="1"/>
    <col min="12" max="13" width="7.453125" style="26" customWidth="1"/>
    <col min="14" max="14" width="8.90625" style="26" customWidth="1"/>
    <col min="15" max="15" width="6.453125" style="26" customWidth="1"/>
    <col min="16" max="16" width="9.453125" style="26" customWidth="1"/>
    <col min="17" max="17" width="8.453125" style="26" customWidth="1"/>
    <col min="18" max="18" width="7.453125" style="26" customWidth="1"/>
    <col min="19" max="19" width="8.6328125" style="26" customWidth="1"/>
    <col min="20" max="20" width="5.08984375" style="26" customWidth="1"/>
    <col min="21" max="21" width="6.36328125" style="26" customWidth="1"/>
    <col min="22" max="22" width="5.453125" style="26" customWidth="1"/>
    <col min="23" max="16384" width="9.08984375" style="26"/>
  </cols>
  <sheetData>
    <row r="1" spans="1:18" s="21" customFormat="1" ht="18">
      <c r="A1" s="125" t="s">
        <v>272</v>
      </c>
      <c r="C1" s="23"/>
      <c r="D1" s="23"/>
      <c r="E1" s="23"/>
      <c r="P1" s="33" t="s">
        <v>291</v>
      </c>
    </row>
    <row r="2" spans="1:18" s="22" customFormat="1" ht="18">
      <c r="A2" s="448" t="s">
        <v>273</v>
      </c>
      <c r="B2" s="448"/>
      <c r="C2" s="448"/>
      <c r="D2" s="448"/>
      <c r="E2" s="448"/>
      <c r="F2" s="448"/>
      <c r="G2" s="448"/>
      <c r="H2" s="448"/>
      <c r="I2" s="448"/>
      <c r="J2" s="448"/>
      <c r="K2" s="448"/>
      <c r="L2" s="448"/>
      <c r="M2" s="448"/>
      <c r="N2" s="448"/>
      <c r="O2" s="448"/>
      <c r="P2" s="448"/>
      <c r="Q2" s="448"/>
      <c r="R2" s="448"/>
    </row>
    <row r="3" spans="1:18" s="22" customFormat="1" ht="18">
      <c r="A3" s="448" t="s">
        <v>866</v>
      </c>
      <c r="B3" s="448"/>
      <c r="C3" s="448"/>
      <c r="D3" s="448"/>
      <c r="E3" s="448"/>
      <c r="F3" s="448"/>
      <c r="G3" s="448"/>
      <c r="H3" s="448"/>
      <c r="I3" s="448"/>
      <c r="J3" s="448"/>
      <c r="K3" s="448"/>
      <c r="L3" s="448"/>
      <c r="M3" s="448"/>
      <c r="N3" s="448"/>
      <c r="O3" s="448"/>
      <c r="P3" s="448"/>
      <c r="Q3" s="448"/>
      <c r="R3" s="448"/>
    </row>
    <row r="4" spans="1:18" s="21" customFormat="1" ht="18">
      <c r="A4" s="445" t="s">
        <v>972</v>
      </c>
      <c r="B4" s="445"/>
      <c r="C4" s="445"/>
      <c r="D4" s="445"/>
      <c r="E4" s="445"/>
      <c r="F4" s="445"/>
      <c r="G4" s="445"/>
      <c r="H4" s="445"/>
      <c r="I4" s="445"/>
      <c r="J4" s="445"/>
      <c r="K4" s="445"/>
      <c r="L4" s="445"/>
      <c r="M4" s="445"/>
      <c r="N4" s="445"/>
      <c r="O4" s="445"/>
      <c r="P4" s="445"/>
      <c r="Q4" s="445"/>
      <c r="R4" s="445"/>
    </row>
    <row r="5" spans="1:18" s="21" customFormat="1" ht="18"/>
    <row r="6" spans="1:18" s="21" customFormat="1" ht="18">
      <c r="Q6" s="23"/>
    </row>
    <row r="9" spans="1:18" ht="72" customHeight="1">
      <c r="A9" s="444" t="s">
        <v>2</v>
      </c>
      <c r="B9" s="444" t="s">
        <v>274</v>
      </c>
      <c r="C9" s="443" t="s">
        <v>250</v>
      </c>
      <c r="D9" s="443" t="s">
        <v>275</v>
      </c>
      <c r="E9" s="443" t="s">
        <v>276</v>
      </c>
      <c r="F9" s="446" t="s">
        <v>499</v>
      </c>
      <c r="G9" s="447"/>
      <c r="H9" s="443" t="s">
        <v>277</v>
      </c>
      <c r="I9" s="451" t="s">
        <v>278</v>
      </c>
      <c r="J9" s="451" t="s">
        <v>279</v>
      </c>
      <c r="K9" s="443" t="s">
        <v>280</v>
      </c>
      <c r="L9" s="443" t="s">
        <v>281</v>
      </c>
      <c r="M9" s="443" t="s">
        <v>282</v>
      </c>
      <c r="N9" s="449" t="s">
        <v>283</v>
      </c>
      <c r="O9" s="451" t="s">
        <v>284</v>
      </c>
      <c r="P9" s="451" t="s">
        <v>285</v>
      </c>
      <c r="Q9" s="449" t="s">
        <v>286</v>
      </c>
      <c r="R9" s="449" t="s">
        <v>287</v>
      </c>
    </row>
    <row r="10" spans="1:18" ht="90" customHeight="1">
      <c r="A10" s="444"/>
      <c r="B10" s="444"/>
      <c r="C10" s="443"/>
      <c r="D10" s="443"/>
      <c r="E10" s="443"/>
      <c r="F10" s="217" t="s">
        <v>288</v>
      </c>
      <c r="G10" s="217" t="s">
        <v>289</v>
      </c>
      <c r="H10" s="443"/>
      <c r="I10" s="451"/>
      <c r="J10" s="451"/>
      <c r="K10" s="443"/>
      <c r="L10" s="443"/>
      <c r="M10" s="443"/>
      <c r="N10" s="450"/>
      <c r="O10" s="451"/>
      <c r="P10" s="451"/>
      <c r="Q10" s="450"/>
      <c r="R10" s="450"/>
    </row>
    <row r="11" spans="1:18" ht="112.5" customHeight="1">
      <c r="A11" s="218" t="s">
        <v>293</v>
      </c>
      <c r="B11" s="24" t="s">
        <v>290</v>
      </c>
      <c r="C11" s="25">
        <v>1</v>
      </c>
      <c r="D11" s="25">
        <v>1</v>
      </c>
      <c r="E11" s="25">
        <v>1</v>
      </c>
      <c r="F11" s="25" t="s">
        <v>496</v>
      </c>
      <c r="G11" s="25" t="s">
        <v>496</v>
      </c>
      <c r="H11" s="25">
        <v>0.7</v>
      </c>
      <c r="I11" s="25">
        <v>1</v>
      </c>
      <c r="J11" s="25">
        <v>1</v>
      </c>
      <c r="K11" s="25">
        <v>1</v>
      </c>
      <c r="L11" s="25">
        <v>1</v>
      </c>
      <c r="M11" s="25">
        <v>1</v>
      </c>
      <c r="N11" s="25">
        <v>1</v>
      </c>
      <c r="O11" s="25">
        <v>1</v>
      </c>
      <c r="P11" s="25">
        <v>1</v>
      </c>
      <c r="Q11" s="25">
        <v>1</v>
      </c>
      <c r="R11" s="25">
        <v>1</v>
      </c>
    </row>
  </sheetData>
  <mergeCells count="20">
    <mergeCell ref="A2:R2"/>
    <mergeCell ref="A3:R3"/>
    <mergeCell ref="R9:R10"/>
    <mergeCell ref="L9:L10"/>
    <mergeCell ref="M9:M10"/>
    <mergeCell ref="N9:N10"/>
    <mergeCell ref="O9:O10"/>
    <mergeCell ref="P9:P10"/>
    <mergeCell ref="Q9:Q10"/>
    <mergeCell ref="H9:H10"/>
    <mergeCell ref="I9:I10"/>
    <mergeCell ref="J9:J10"/>
    <mergeCell ref="K9:K10"/>
    <mergeCell ref="A9:A10"/>
    <mergeCell ref="B9:B10"/>
    <mergeCell ref="C9:C10"/>
    <mergeCell ref="A4:R4"/>
    <mergeCell ref="D9:D10"/>
    <mergeCell ref="E9:E10"/>
    <mergeCell ref="F9:G9"/>
  </mergeCells>
  <printOptions horizontalCentered="1"/>
  <pageMargins left="0" right="0" top="0.55118110236220474" bottom="0.74803149606299213" header="0.31496062992125984" footer="0.31496062992125984"/>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P42"/>
  <sheetViews>
    <sheetView zoomScale="85" zoomScaleNormal="85" workbookViewId="0">
      <selection activeCell="G5" sqref="G5"/>
    </sheetView>
  </sheetViews>
  <sheetFormatPr defaultColWidth="9.08984375" defaultRowHeight="14.5" outlineLevelCol="1"/>
  <cols>
    <col min="1" max="1" width="4.90625" style="40" customWidth="1"/>
    <col min="2" max="2" width="22.453125" style="40" customWidth="1"/>
    <col min="3" max="3" width="12.453125" style="40" customWidth="1"/>
    <col min="4" max="4" width="12.08984375" style="40" customWidth="1"/>
    <col min="5" max="5" width="12.453125" style="40" customWidth="1"/>
    <col min="6" max="6" width="13.453125" style="40" customWidth="1"/>
    <col min="7" max="7" width="10.6328125" style="40" customWidth="1"/>
    <col min="8" max="8" width="10.453125" style="40" customWidth="1"/>
    <col min="9" max="9" width="13.90625" style="40" hidden="1" customWidth="1" outlineLevel="1"/>
    <col min="10" max="11" width="13.453125" style="40" hidden="1" customWidth="1" outlineLevel="1"/>
    <col min="12" max="12" width="9.6328125" style="40" customWidth="1" collapsed="1"/>
    <col min="13" max="13" width="10" style="40" customWidth="1"/>
    <col min="14" max="14" width="9.08984375" style="40"/>
    <col min="15" max="15" width="7.6328125" style="40" bestFit="1" customWidth="1"/>
    <col min="16" max="16" width="6.6328125" style="40" bestFit="1" customWidth="1"/>
    <col min="17" max="16384" width="9.08984375" style="40"/>
  </cols>
  <sheetData>
    <row r="1" spans="1:16">
      <c r="A1" s="383" t="s">
        <v>40</v>
      </c>
      <c r="B1" s="383"/>
      <c r="L1" s="384" t="s">
        <v>135</v>
      </c>
      <c r="M1" s="384"/>
    </row>
    <row r="2" spans="1:16">
      <c r="A2" s="220"/>
    </row>
    <row r="3" spans="1:16">
      <c r="A3" s="458" t="s">
        <v>832</v>
      </c>
      <c r="B3" s="458"/>
      <c r="C3" s="458"/>
      <c r="D3" s="458"/>
      <c r="E3" s="458"/>
      <c r="F3" s="458"/>
      <c r="G3" s="458"/>
      <c r="H3" s="458"/>
      <c r="I3" s="458"/>
      <c r="J3" s="458"/>
      <c r="K3" s="458"/>
      <c r="L3" s="458"/>
      <c r="M3" s="458"/>
    </row>
    <row r="4" spans="1:16" ht="17.5" customHeight="1">
      <c r="A4" s="442" t="s">
        <v>972</v>
      </c>
      <c r="B4" s="442"/>
      <c r="C4" s="442"/>
      <c r="D4" s="442"/>
      <c r="E4" s="442"/>
      <c r="F4" s="442"/>
      <c r="G4" s="442"/>
      <c r="H4" s="442"/>
      <c r="I4" s="442"/>
      <c r="J4" s="442"/>
      <c r="K4" s="442"/>
      <c r="L4" s="442"/>
      <c r="M4" s="442"/>
    </row>
    <row r="5" spans="1:16">
      <c r="G5" s="136"/>
      <c r="L5" s="459" t="s">
        <v>1</v>
      </c>
      <c r="M5" s="459"/>
    </row>
    <row r="6" spans="1:16" ht="25.5" customHeight="1">
      <c r="A6" s="455" t="s">
        <v>131</v>
      </c>
      <c r="B6" s="455" t="s">
        <v>132</v>
      </c>
      <c r="C6" s="455" t="s">
        <v>531</v>
      </c>
      <c r="D6" s="455" t="s">
        <v>55</v>
      </c>
      <c r="E6" s="455"/>
      <c r="F6" s="455"/>
      <c r="G6" s="455" t="s">
        <v>136</v>
      </c>
      <c r="H6" s="455" t="s">
        <v>231</v>
      </c>
      <c r="I6" s="452" t="s">
        <v>146</v>
      </c>
      <c r="J6" s="453"/>
      <c r="K6" s="454"/>
      <c r="L6" s="455" t="s">
        <v>20</v>
      </c>
      <c r="M6" s="455" t="s">
        <v>137</v>
      </c>
    </row>
    <row r="7" spans="1:16">
      <c r="A7" s="455"/>
      <c r="B7" s="455"/>
      <c r="C7" s="455"/>
      <c r="D7" s="455" t="s">
        <v>138</v>
      </c>
      <c r="E7" s="455" t="s">
        <v>139</v>
      </c>
      <c r="F7" s="455"/>
      <c r="G7" s="455"/>
      <c r="H7" s="455"/>
      <c r="I7" s="456">
        <v>1300</v>
      </c>
      <c r="J7" s="456">
        <v>1390</v>
      </c>
      <c r="K7" s="221"/>
      <c r="L7" s="455"/>
      <c r="M7" s="455"/>
    </row>
    <row r="8" spans="1:16" ht="111" customHeight="1">
      <c r="A8" s="455"/>
      <c r="B8" s="455"/>
      <c r="C8" s="455"/>
      <c r="D8" s="455"/>
      <c r="E8" s="222" t="s">
        <v>140</v>
      </c>
      <c r="F8" s="222" t="s">
        <v>141</v>
      </c>
      <c r="G8" s="455"/>
      <c r="H8" s="455"/>
      <c r="I8" s="457"/>
      <c r="J8" s="457"/>
      <c r="K8" s="223"/>
      <c r="L8" s="455"/>
      <c r="M8" s="455"/>
    </row>
    <row r="9" spans="1:16">
      <c r="A9" s="138" t="s">
        <v>5</v>
      </c>
      <c r="B9" s="138" t="s">
        <v>21</v>
      </c>
      <c r="C9" s="138">
        <v>1</v>
      </c>
      <c r="D9" s="138">
        <v>2</v>
      </c>
      <c r="E9" s="138">
        <v>3</v>
      </c>
      <c r="F9" s="138">
        <v>4</v>
      </c>
      <c r="G9" s="138">
        <v>5</v>
      </c>
      <c r="H9" s="138">
        <v>6</v>
      </c>
      <c r="I9" s="138" t="s">
        <v>484</v>
      </c>
      <c r="J9" s="138" t="s">
        <v>484</v>
      </c>
      <c r="K9" s="138"/>
      <c r="L9" s="138">
        <v>7</v>
      </c>
      <c r="M9" s="138">
        <v>8</v>
      </c>
      <c r="O9" s="136"/>
    </row>
    <row r="10" spans="1:16" s="90" customFormat="1" ht="22.5" customHeight="1">
      <c r="A10" s="224"/>
      <c r="B10" s="225" t="s">
        <v>125</v>
      </c>
      <c r="C10" s="226">
        <f>SUM(C11:C20)</f>
        <v>3500000</v>
      </c>
      <c r="D10" s="226">
        <f t="shared" ref="D10:L10" si="0">SUM(D11:D20)</f>
        <v>965663</v>
      </c>
      <c r="E10" s="226">
        <f t="shared" si="0"/>
        <v>428674</v>
      </c>
      <c r="F10" s="226">
        <f>SUM(F11:F20)+0.5</f>
        <v>536988.5</v>
      </c>
      <c r="G10" s="226">
        <f t="shared" si="0"/>
        <v>1802003.7</v>
      </c>
      <c r="H10" s="226">
        <f t="shared" si="0"/>
        <v>205067</v>
      </c>
      <c r="I10" s="226">
        <f t="shared" ref="I10:K10" si="1">SUM(I11:I20)</f>
        <v>42717</v>
      </c>
      <c r="J10" s="226">
        <f t="shared" si="1"/>
        <v>56974</v>
      </c>
      <c r="K10" s="226">
        <f t="shared" si="1"/>
        <v>105376</v>
      </c>
      <c r="L10" s="226">
        <f t="shared" si="0"/>
        <v>0</v>
      </c>
      <c r="M10" s="226">
        <f>SUM(M11:M20)</f>
        <v>2972734</v>
      </c>
      <c r="O10" s="96"/>
      <c r="P10" s="96"/>
    </row>
    <row r="11" spans="1:16" ht="22.5" customHeight="1">
      <c r="A11" s="81">
        <v>1</v>
      </c>
      <c r="B11" s="82" t="s">
        <v>221</v>
      </c>
      <c r="C11" s="93">
        <v>2427210</v>
      </c>
      <c r="D11" s="93">
        <f>ROUND(E11+F11,0)</f>
        <v>390476</v>
      </c>
      <c r="E11" s="93">
        <v>164340</v>
      </c>
      <c r="F11" s="93">
        <v>226135.5</v>
      </c>
      <c r="G11" s="93">
        <v>201436</v>
      </c>
      <c r="H11" s="93">
        <f>I11+J11+K11</f>
        <v>47088</v>
      </c>
      <c r="I11" s="93">
        <v>20513</v>
      </c>
      <c r="J11" s="93">
        <v>11095</v>
      </c>
      <c r="K11" s="93">
        <v>15480</v>
      </c>
      <c r="L11" s="93"/>
      <c r="M11" s="93">
        <f>ROUND(D11+G11+H11,0)</f>
        <v>639000</v>
      </c>
      <c r="O11" s="96"/>
    </row>
    <row r="12" spans="1:16" ht="22.5" customHeight="1">
      <c r="A12" s="81">
        <v>2</v>
      </c>
      <c r="B12" s="82" t="s">
        <v>224</v>
      </c>
      <c r="C12" s="93">
        <v>137990</v>
      </c>
      <c r="D12" s="93">
        <f t="shared" ref="D12:D20" si="2">ROUND(E12+F12,0)</f>
        <v>70687</v>
      </c>
      <c r="E12" s="93">
        <v>30360</v>
      </c>
      <c r="F12" s="93">
        <v>40327</v>
      </c>
      <c r="G12" s="93">
        <v>225109</v>
      </c>
      <c r="H12" s="93">
        <f t="shared" ref="H12:H20" si="3">I12+J12+K12</f>
        <v>38962</v>
      </c>
      <c r="I12" s="93">
        <v>11869</v>
      </c>
      <c r="J12" s="93">
        <v>3698</v>
      </c>
      <c r="K12" s="93">
        <v>23395</v>
      </c>
      <c r="L12" s="93"/>
      <c r="M12" s="93">
        <f t="shared" ref="M12:M20" si="4">ROUND(D12+G12+H12,0)</f>
        <v>334758</v>
      </c>
      <c r="O12" s="96"/>
    </row>
    <row r="13" spans="1:16" ht="22.5" customHeight="1">
      <c r="A13" s="81">
        <v>3</v>
      </c>
      <c r="B13" s="82" t="s">
        <v>222</v>
      </c>
      <c r="C13" s="93">
        <v>107760</v>
      </c>
      <c r="D13" s="93">
        <f t="shared" si="2"/>
        <v>80108</v>
      </c>
      <c r="E13" s="93">
        <v>16956</v>
      </c>
      <c r="F13" s="93">
        <v>63152</v>
      </c>
      <c r="G13" s="93">
        <v>150861</v>
      </c>
      <c r="H13" s="93">
        <f t="shared" si="3"/>
        <v>27574</v>
      </c>
      <c r="I13" s="93">
        <v>8113</v>
      </c>
      <c r="J13" s="93">
        <v>5051</v>
      </c>
      <c r="K13" s="93">
        <v>14410</v>
      </c>
      <c r="L13" s="93"/>
      <c r="M13" s="93">
        <f t="shared" si="4"/>
        <v>258543</v>
      </c>
      <c r="O13" s="96"/>
    </row>
    <row r="14" spans="1:16" ht="22.5" customHeight="1">
      <c r="A14" s="81">
        <v>4</v>
      </c>
      <c r="B14" s="82" t="s">
        <v>223</v>
      </c>
      <c r="C14" s="93">
        <v>366090</v>
      </c>
      <c r="D14" s="93">
        <f t="shared" si="2"/>
        <v>92506</v>
      </c>
      <c r="E14" s="93">
        <v>46001</v>
      </c>
      <c r="F14" s="93">
        <v>46504.5</v>
      </c>
      <c r="G14" s="93">
        <v>199259.7</v>
      </c>
      <c r="H14" s="93">
        <f t="shared" si="3"/>
        <v>954</v>
      </c>
      <c r="I14" s="93">
        <v>-6578</v>
      </c>
      <c r="J14" s="93">
        <v>4389</v>
      </c>
      <c r="K14" s="93">
        <v>3143</v>
      </c>
      <c r="L14" s="93"/>
      <c r="M14" s="93">
        <f>ROUND(D14+G14+H14,0)</f>
        <v>292720</v>
      </c>
      <c r="O14" s="96"/>
    </row>
    <row r="15" spans="1:16" ht="22.5" customHeight="1">
      <c r="A15" s="81">
        <v>5</v>
      </c>
      <c r="B15" s="82" t="s">
        <v>225</v>
      </c>
      <c r="C15" s="93">
        <v>24310</v>
      </c>
      <c r="D15" s="93">
        <f t="shared" si="2"/>
        <v>19916</v>
      </c>
      <c r="E15" s="93">
        <v>13678</v>
      </c>
      <c r="F15" s="93">
        <v>6238</v>
      </c>
      <c r="G15" s="93">
        <v>249032</v>
      </c>
      <c r="H15" s="93">
        <f t="shared" si="3"/>
        <v>24965</v>
      </c>
      <c r="I15" s="93">
        <v>1374</v>
      </c>
      <c r="J15" s="93">
        <v>9150</v>
      </c>
      <c r="K15" s="93">
        <v>14441</v>
      </c>
      <c r="L15" s="93"/>
      <c r="M15" s="93">
        <f t="shared" si="4"/>
        <v>293913</v>
      </c>
      <c r="O15" s="96"/>
    </row>
    <row r="16" spans="1:16" ht="22.5" customHeight="1">
      <c r="A16" s="81">
        <v>6</v>
      </c>
      <c r="B16" s="82" t="s">
        <v>226</v>
      </c>
      <c r="C16" s="93">
        <v>91370</v>
      </c>
      <c r="D16" s="93">
        <f t="shared" si="2"/>
        <v>75491</v>
      </c>
      <c r="E16" s="93">
        <v>10876</v>
      </c>
      <c r="F16" s="93">
        <v>64615</v>
      </c>
      <c r="G16" s="93">
        <v>194122</v>
      </c>
      <c r="H16" s="93">
        <f t="shared" si="3"/>
        <v>16559</v>
      </c>
      <c r="I16" s="93">
        <v>4387</v>
      </c>
      <c r="J16" s="93">
        <v>-1039</v>
      </c>
      <c r="K16" s="93">
        <v>13211</v>
      </c>
      <c r="L16" s="93"/>
      <c r="M16" s="93">
        <f t="shared" si="4"/>
        <v>286172</v>
      </c>
      <c r="O16" s="96"/>
    </row>
    <row r="17" spans="1:15" ht="22.5" customHeight="1">
      <c r="A17" s="81">
        <v>7</v>
      </c>
      <c r="B17" s="82" t="s">
        <v>227</v>
      </c>
      <c r="C17" s="93">
        <v>39280</v>
      </c>
      <c r="D17" s="93">
        <f t="shared" si="2"/>
        <v>24525</v>
      </c>
      <c r="E17" s="93">
        <v>13063</v>
      </c>
      <c r="F17" s="93">
        <v>11462</v>
      </c>
      <c r="G17" s="93">
        <v>56424</v>
      </c>
      <c r="H17" s="93">
        <f t="shared" si="3"/>
        <v>4187</v>
      </c>
      <c r="I17" s="93">
        <v>-4331</v>
      </c>
      <c r="J17" s="93">
        <v>7011</v>
      </c>
      <c r="K17" s="93">
        <v>1507</v>
      </c>
      <c r="L17" s="93"/>
      <c r="M17" s="93">
        <f t="shared" si="4"/>
        <v>85136</v>
      </c>
      <c r="O17" s="96"/>
    </row>
    <row r="18" spans="1:15" ht="22.5" customHeight="1">
      <c r="A18" s="81">
        <v>8</v>
      </c>
      <c r="B18" s="82" t="s">
        <v>228</v>
      </c>
      <c r="C18" s="93">
        <v>51040</v>
      </c>
      <c r="D18" s="93">
        <f t="shared" si="2"/>
        <v>39831</v>
      </c>
      <c r="E18" s="93">
        <v>21096</v>
      </c>
      <c r="F18" s="93">
        <v>18735</v>
      </c>
      <c r="G18" s="93">
        <v>148482</v>
      </c>
      <c r="H18" s="93">
        <f t="shared" si="3"/>
        <v>13821</v>
      </c>
      <c r="I18" s="93">
        <v>4585</v>
      </c>
      <c r="J18" s="93">
        <v>1587</v>
      </c>
      <c r="K18" s="93">
        <v>7649</v>
      </c>
      <c r="L18" s="93"/>
      <c r="M18" s="93">
        <f t="shared" si="4"/>
        <v>202134</v>
      </c>
      <c r="O18" s="96"/>
    </row>
    <row r="19" spans="1:15" ht="22.5" customHeight="1">
      <c r="A19" s="81">
        <v>9</v>
      </c>
      <c r="B19" s="82" t="s">
        <v>229</v>
      </c>
      <c r="C19" s="93">
        <v>214540</v>
      </c>
      <c r="D19" s="93">
        <f t="shared" si="2"/>
        <v>139604</v>
      </c>
      <c r="E19" s="93">
        <v>98088</v>
      </c>
      <c r="F19" s="93">
        <v>41516</v>
      </c>
      <c r="G19" s="93">
        <v>178197</v>
      </c>
      <c r="H19" s="93">
        <f t="shared" si="3"/>
        <v>-604</v>
      </c>
      <c r="I19" s="93">
        <v>-3042</v>
      </c>
      <c r="J19" s="93">
        <v>8143</v>
      </c>
      <c r="K19" s="93">
        <v>-5705</v>
      </c>
      <c r="L19" s="93"/>
      <c r="M19" s="93">
        <f t="shared" si="4"/>
        <v>317197</v>
      </c>
      <c r="O19" s="96"/>
    </row>
    <row r="20" spans="1:15" ht="22.5" customHeight="1">
      <c r="A20" s="81">
        <v>10</v>
      </c>
      <c r="B20" s="82" t="s">
        <v>230</v>
      </c>
      <c r="C20" s="93">
        <v>40410</v>
      </c>
      <c r="D20" s="93">
        <f t="shared" si="2"/>
        <v>32519</v>
      </c>
      <c r="E20" s="93">
        <v>14216</v>
      </c>
      <c r="F20" s="93">
        <v>18303</v>
      </c>
      <c r="G20" s="93">
        <v>199081</v>
      </c>
      <c r="H20" s="93">
        <f t="shared" si="3"/>
        <v>31561</v>
      </c>
      <c r="I20" s="93">
        <v>5827</v>
      </c>
      <c r="J20" s="93">
        <v>7889</v>
      </c>
      <c r="K20" s="93">
        <v>17845</v>
      </c>
      <c r="L20" s="93"/>
      <c r="M20" s="93">
        <f t="shared" si="4"/>
        <v>263161</v>
      </c>
      <c r="O20" s="96"/>
    </row>
    <row r="21" spans="1:15" ht="9" customHeight="1">
      <c r="A21" s="214"/>
      <c r="B21" s="215"/>
      <c r="C21" s="227"/>
      <c r="D21" s="227"/>
      <c r="E21" s="227"/>
      <c r="F21" s="227"/>
      <c r="G21" s="227"/>
      <c r="H21" s="227"/>
      <c r="I21" s="227"/>
      <c r="J21" s="227"/>
      <c r="K21" s="227"/>
      <c r="L21" s="227"/>
      <c r="M21" s="228"/>
    </row>
    <row r="22" spans="1:15" s="219" customFormat="1" ht="22.5" customHeight="1">
      <c r="A22" s="219" t="s">
        <v>833</v>
      </c>
    </row>
    <row r="25" spans="1:15">
      <c r="H25" s="136"/>
    </row>
    <row r="26" spans="1:15">
      <c r="H26" s="136"/>
    </row>
    <row r="27" spans="1:15">
      <c r="H27" s="136"/>
    </row>
    <row r="28" spans="1:15">
      <c r="H28" s="136"/>
    </row>
    <row r="29" spans="1:15">
      <c r="H29" s="136"/>
    </row>
    <row r="30" spans="1:15">
      <c r="H30" s="136"/>
    </row>
    <row r="31" spans="1:15">
      <c r="H31" s="136"/>
    </row>
    <row r="32" spans="1:15">
      <c r="H32" s="136"/>
    </row>
    <row r="33" spans="8:8">
      <c r="H33" s="136"/>
    </row>
    <row r="34" spans="8:8">
      <c r="H34" s="136"/>
    </row>
    <row r="35" spans="8:8">
      <c r="H35" s="136"/>
    </row>
    <row r="36" spans="8:8">
      <c r="H36" s="136"/>
    </row>
    <row r="37" spans="8:8">
      <c r="H37" s="136"/>
    </row>
    <row r="38" spans="8:8">
      <c r="H38" s="136"/>
    </row>
    <row r="39" spans="8:8">
      <c r="H39" s="136"/>
    </row>
    <row r="40" spans="8:8">
      <c r="H40" s="136"/>
    </row>
    <row r="41" spans="8:8">
      <c r="H41" s="136"/>
    </row>
    <row r="42" spans="8:8">
      <c r="H42" s="136"/>
    </row>
  </sheetData>
  <mergeCells count="18">
    <mergeCell ref="A1:B1"/>
    <mergeCell ref="A3:M3"/>
    <mergeCell ref="A4:M4"/>
    <mergeCell ref="L5:M5"/>
    <mergeCell ref="A6:A8"/>
    <mergeCell ref="B6:B8"/>
    <mergeCell ref="C6:C8"/>
    <mergeCell ref="D6:F6"/>
    <mergeCell ref="G6:G8"/>
    <mergeCell ref="H6:H8"/>
    <mergeCell ref="L6:L8"/>
    <mergeCell ref="M6:M8"/>
    <mergeCell ref="I6:K6"/>
    <mergeCell ref="D7:D8"/>
    <mergeCell ref="E7:F7"/>
    <mergeCell ref="L1:M1"/>
    <mergeCell ref="I7:I8"/>
    <mergeCell ref="J7:J8"/>
  </mergeCells>
  <printOptions horizontalCentered="1"/>
  <pageMargins left="0" right="0" top="0.54" bottom="0.41"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I31"/>
  <sheetViews>
    <sheetView zoomScale="70" zoomScaleNormal="70" workbookViewId="0">
      <selection activeCell="E6" sqref="E6:E7"/>
    </sheetView>
  </sheetViews>
  <sheetFormatPr defaultColWidth="9.08984375" defaultRowHeight="14.5"/>
  <cols>
    <col min="1" max="1" width="5.453125" style="40" customWidth="1"/>
    <col min="2" max="2" width="21.36328125" style="40" customWidth="1"/>
    <col min="3" max="3" width="10.08984375" style="40" customWidth="1"/>
    <col min="4" max="4" width="11.6328125" style="40" customWidth="1"/>
    <col min="5" max="5" width="11.08984375" style="40" customWidth="1"/>
    <col min="6" max="6" width="14.453125" style="40" customWidth="1"/>
    <col min="7" max="7" width="15.36328125" style="40" customWidth="1"/>
    <col min="8" max="16384" width="9.08984375" style="40"/>
  </cols>
  <sheetData>
    <row r="1" spans="1:9" ht="25.5" customHeight="1">
      <c r="A1" s="383" t="s">
        <v>40</v>
      </c>
      <c r="B1" s="383"/>
      <c r="C1" s="184"/>
      <c r="D1" s="184"/>
      <c r="F1" s="433" t="s">
        <v>142</v>
      </c>
      <c r="G1" s="433"/>
    </row>
    <row r="2" spans="1:9">
      <c r="A2" s="220"/>
    </row>
    <row r="3" spans="1:9" ht="36" customHeight="1">
      <c r="A3" s="384" t="s">
        <v>542</v>
      </c>
      <c r="B3" s="384"/>
      <c r="C3" s="384"/>
      <c r="D3" s="384"/>
      <c r="E3" s="384"/>
      <c r="F3" s="384"/>
      <c r="G3" s="384"/>
    </row>
    <row r="4" spans="1:9" ht="31.9" customHeight="1">
      <c r="A4" s="385" t="s">
        <v>972</v>
      </c>
      <c r="B4" s="385"/>
      <c r="C4" s="385"/>
      <c r="D4" s="385"/>
      <c r="E4" s="385"/>
      <c r="F4" s="385"/>
      <c r="G4" s="385"/>
    </row>
    <row r="5" spans="1:9">
      <c r="G5" s="71" t="s">
        <v>1</v>
      </c>
    </row>
    <row r="6" spans="1:9" ht="18" customHeight="1">
      <c r="A6" s="460" t="s">
        <v>2</v>
      </c>
      <c r="B6" s="460" t="s">
        <v>132</v>
      </c>
      <c r="C6" s="460" t="s">
        <v>234</v>
      </c>
      <c r="D6" s="460" t="s">
        <v>233</v>
      </c>
      <c r="E6" s="460" t="s">
        <v>232</v>
      </c>
      <c r="F6" s="453" t="s">
        <v>146</v>
      </c>
      <c r="G6" s="454"/>
    </row>
    <row r="7" spans="1:9" ht="84" customHeight="1">
      <c r="A7" s="457"/>
      <c r="B7" s="457"/>
      <c r="C7" s="457"/>
      <c r="D7" s="457"/>
      <c r="E7" s="457"/>
      <c r="F7" s="222" t="s">
        <v>143</v>
      </c>
      <c r="G7" s="222" t="s">
        <v>144</v>
      </c>
    </row>
    <row r="8" spans="1:9">
      <c r="A8" s="138" t="s">
        <v>5</v>
      </c>
      <c r="B8" s="138" t="s">
        <v>21</v>
      </c>
      <c r="C8" s="138" t="s">
        <v>151</v>
      </c>
      <c r="D8" s="138">
        <v>2</v>
      </c>
      <c r="E8" s="138" t="s">
        <v>530</v>
      </c>
      <c r="F8" s="138">
        <v>4</v>
      </c>
      <c r="G8" s="138">
        <v>5</v>
      </c>
    </row>
    <row r="9" spans="1:9" s="90" customFormat="1" ht="24.75" customHeight="1">
      <c r="A9" s="224"/>
      <c r="B9" s="225" t="s">
        <v>125</v>
      </c>
      <c r="C9" s="226">
        <f t="shared" ref="C9:G9" si="0">SUM(C10:C19)</f>
        <v>359544</v>
      </c>
      <c r="D9" s="226">
        <f t="shared" si="0"/>
        <v>295974</v>
      </c>
      <c r="E9" s="226">
        <f t="shared" si="0"/>
        <v>63570</v>
      </c>
      <c r="F9" s="226">
        <f t="shared" si="0"/>
        <v>63570</v>
      </c>
      <c r="G9" s="226">
        <f t="shared" si="0"/>
        <v>0</v>
      </c>
      <c r="I9" s="96"/>
    </row>
    <row r="10" spans="1:9" ht="24.75" customHeight="1">
      <c r="A10" s="81">
        <v>1</v>
      </c>
      <c r="B10" s="82" t="s">
        <v>221</v>
      </c>
      <c r="C10" s="93">
        <f>D10+E10</f>
        <v>81577.614782938283</v>
      </c>
      <c r="D10" s="93">
        <v>74414.614782938283</v>
      </c>
      <c r="E10" s="93">
        <f>F10+G10</f>
        <v>7163</v>
      </c>
      <c r="F10" s="93">
        <v>7163</v>
      </c>
      <c r="G10" s="93"/>
      <c r="H10" s="136"/>
    </row>
    <row r="11" spans="1:9" ht="24.75" customHeight="1">
      <c r="A11" s="81">
        <v>2</v>
      </c>
      <c r="B11" s="82" t="s">
        <v>224</v>
      </c>
      <c r="C11" s="93">
        <f t="shared" ref="C11:C19" si="1">D11+E11</f>
        <v>49942.62494410669</v>
      </c>
      <c r="D11" s="93">
        <v>41274.62494410669</v>
      </c>
      <c r="E11" s="93">
        <f t="shared" ref="E11:E19" si="2">F11+G11</f>
        <v>8668</v>
      </c>
      <c r="F11" s="93">
        <v>8668</v>
      </c>
      <c r="G11" s="93"/>
      <c r="H11" s="136"/>
    </row>
    <row r="12" spans="1:9" ht="24.75" customHeight="1">
      <c r="A12" s="81">
        <v>3</v>
      </c>
      <c r="B12" s="82" t="s">
        <v>222</v>
      </c>
      <c r="C12" s="93">
        <f t="shared" si="1"/>
        <v>28414.704320217759</v>
      </c>
      <c r="D12" s="93">
        <v>23840.704320217759</v>
      </c>
      <c r="E12" s="93">
        <f t="shared" si="2"/>
        <v>4574</v>
      </c>
      <c r="F12" s="93">
        <v>4574</v>
      </c>
      <c r="G12" s="93"/>
      <c r="H12" s="136"/>
    </row>
    <row r="13" spans="1:9" ht="24.75" customHeight="1">
      <c r="A13" s="81">
        <v>4</v>
      </c>
      <c r="B13" s="82" t="s">
        <v>223</v>
      </c>
      <c r="C13" s="93">
        <f t="shared" si="1"/>
        <v>13245.418039933007</v>
      </c>
      <c r="D13" s="93">
        <v>10178.418039933007</v>
      </c>
      <c r="E13" s="93">
        <f t="shared" si="2"/>
        <v>3067</v>
      </c>
      <c r="F13" s="93">
        <v>3067</v>
      </c>
      <c r="G13" s="93"/>
      <c r="H13" s="136"/>
    </row>
    <row r="14" spans="1:9" ht="24.75" customHeight="1">
      <c r="A14" s="81">
        <v>5</v>
      </c>
      <c r="B14" s="82" t="s">
        <v>225</v>
      </c>
      <c r="C14" s="93">
        <f t="shared" si="1"/>
        <v>41999.954672970685</v>
      </c>
      <c r="D14" s="93">
        <v>33522.954672970685</v>
      </c>
      <c r="E14" s="93">
        <f t="shared" si="2"/>
        <v>8477</v>
      </c>
      <c r="F14" s="93">
        <v>8477</v>
      </c>
      <c r="G14" s="93"/>
      <c r="H14" s="136"/>
    </row>
    <row r="15" spans="1:9" ht="24.75" customHeight="1">
      <c r="A15" s="81">
        <v>6</v>
      </c>
      <c r="B15" s="82" t="s">
        <v>226</v>
      </c>
      <c r="C15" s="93">
        <f t="shared" si="1"/>
        <v>33170.93806332667</v>
      </c>
      <c r="D15" s="93">
        <v>25411.93806332667</v>
      </c>
      <c r="E15" s="93">
        <f t="shared" si="2"/>
        <v>7759</v>
      </c>
      <c r="F15" s="93">
        <v>7759</v>
      </c>
      <c r="G15" s="93"/>
      <c r="H15" s="136"/>
    </row>
    <row r="16" spans="1:9" ht="24.75" customHeight="1">
      <c r="A16" s="81">
        <v>7</v>
      </c>
      <c r="B16" s="82" t="s">
        <v>227</v>
      </c>
      <c r="C16" s="93">
        <f t="shared" si="1"/>
        <v>26187.766212683742</v>
      </c>
      <c r="D16" s="93">
        <v>22707.766212683742</v>
      </c>
      <c r="E16" s="93">
        <f t="shared" si="2"/>
        <v>3480</v>
      </c>
      <c r="F16" s="93">
        <v>3480</v>
      </c>
      <c r="G16" s="93"/>
      <c r="H16" s="136"/>
    </row>
    <row r="17" spans="1:8" ht="24.75" customHeight="1">
      <c r="A17" s="81">
        <v>8</v>
      </c>
      <c r="B17" s="82" t="s">
        <v>228</v>
      </c>
      <c r="C17" s="93">
        <f t="shared" si="1"/>
        <v>25382.791105770797</v>
      </c>
      <c r="D17" s="93">
        <v>17987.791105770797</v>
      </c>
      <c r="E17" s="93">
        <f t="shared" si="2"/>
        <v>7395</v>
      </c>
      <c r="F17" s="93">
        <v>7395</v>
      </c>
      <c r="G17" s="93"/>
      <c r="H17" s="136"/>
    </row>
    <row r="18" spans="1:8" ht="24.75" customHeight="1">
      <c r="A18" s="81">
        <v>9</v>
      </c>
      <c r="B18" s="82" t="s">
        <v>229</v>
      </c>
      <c r="C18" s="93">
        <f t="shared" si="1"/>
        <v>25345.108680512021</v>
      </c>
      <c r="D18" s="93">
        <v>19064.108680512021</v>
      </c>
      <c r="E18" s="93">
        <f t="shared" si="2"/>
        <v>6281</v>
      </c>
      <c r="F18" s="93">
        <v>6281</v>
      </c>
      <c r="G18" s="93"/>
      <c r="H18" s="136"/>
    </row>
    <row r="19" spans="1:8" ht="24.75" customHeight="1">
      <c r="A19" s="81">
        <v>10</v>
      </c>
      <c r="B19" s="82" t="s">
        <v>230</v>
      </c>
      <c r="C19" s="93">
        <f t="shared" si="1"/>
        <v>34277.079177540349</v>
      </c>
      <c r="D19" s="93">
        <v>27571.079177540349</v>
      </c>
      <c r="E19" s="93">
        <f t="shared" si="2"/>
        <v>6706</v>
      </c>
      <c r="F19" s="93">
        <v>6706</v>
      </c>
      <c r="G19" s="93"/>
      <c r="H19" s="136"/>
    </row>
    <row r="20" spans="1:8" ht="9.75" customHeight="1">
      <c r="A20" s="214"/>
      <c r="B20" s="215"/>
      <c r="C20" s="215"/>
      <c r="D20" s="215"/>
      <c r="E20" s="215"/>
      <c r="F20" s="215"/>
      <c r="G20" s="215"/>
    </row>
    <row r="22" spans="1:8">
      <c r="G22" s="136"/>
    </row>
    <row r="23" spans="1:8">
      <c r="G23" s="136"/>
    </row>
    <row r="24" spans="1:8">
      <c r="G24" s="136"/>
    </row>
    <row r="25" spans="1:8">
      <c r="G25" s="136"/>
    </row>
    <row r="26" spans="1:8">
      <c r="G26" s="136"/>
    </row>
    <row r="27" spans="1:8">
      <c r="G27" s="136"/>
    </row>
    <row r="28" spans="1:8">
      <c r="G28" s="136"/>
    </row>
    <row r="29" spans="1:8">
      <c r="G29" s="136"/>
    </row>
    <row r="30" spans="1:8">
      <c r="G30" s="136"/>
    </row>
    <row r="31" spans="1:8">
      <c r="G31" s="136"/>
    </row>
  </sheetData>
  <mergeCells count="10">
    <mergeCell ref="A1:B1"/>
    <mergeCell ref="A3:G3"/>
    <mergeCell ref="A4:G4"/>
    <mergeCell ref="F6:G6"/>
    <mergeCell ref="E6:E7"/>
    <mergeCell ref="B6:B7"/>
    <mergeCell ref="A6:A7"/>
    <mergeCell ref="D6:D7"/>
    <mergeCell ref="C6:C7"/>
    <mergeCell ref="F1:G1"/>
  </mergeCells>
  <printOptions horizontalCentered="1"/>
  <pageMargins left="0.4" right="0.2" top="0.5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S33"/>
  <sheetViews>
    <sheetView showZeros="0" workbookViewId="0">
      <pane xSplit="2" ySplit="9" topLeftCell="C10" activePane="bottomRight" state="frozen"/>
      <selection pane="topRight" activeCell="C1" sqref="C1"/>
      <selection pane="bottomLeft" activeCell="A10" sqref="A10"/>
      <selection pane="bottomRight" activeCell="G14" sqref="G14"/>
    </sheetView>
  </sheetViews>
  <sheetFormatPr defaultColWidth="9.08984375" defaultRowHeight="14.5"/>
  <cols>
    <col min="1" max="1" width="5.6328125" style="40" customWidth="1"/>
    <col min="2" max="2" width="22.36328125" style="40" customWidth="1"/>
    <col min="3" max="3" width="9" style="40" customWidth="1"/>
    <col min="4" max="4" width="9.08984375" style="40"/>
    <col min="5" max="5" width="8.453125" style="40" customWidth="1"/>
    <col min="6" max="7" width="9.08984375" style="40"/>
    <col min="8" max="8" width="8.90625" style="40" customWidth="1"/>
    <col min="9" max="9" width="7.36328125" style="40" customWidth="1"/>
    <col min="10" max="10" width="8.08984375" style="40" customWidth="1"/>
    <col min="11" max="11" width="8" style="40" customWidth="1"/>
    <col min="12" max="12" width="6.90625" style="40" customWidth="1"/>
    <col min="13" max="15" width="9.08984375" style="40"/>
    <col min="16" max="16" width="7.453125" style="40" customWidth="1"/>
    <col min="17" max="16384" width="9.08984375" style="40"/>
  </cols>
  <sheetData>
    <row r="1" spans="1:19" ht="15" customHeight="1">
      <c r="A1" s="383" t="s">
        <v>40</v>
      </c>
      <c r="B1" s="383"/>
      <c r="Q1" s="384" t="s">
        <v>145</v>
      </c>
      <c r="R1" s="384"/>
      <c r="S1" s="384"/>
    </row>
    <row r="2" spans="1:19">
      <c r="A2" s="464"/>
      <c r="B2" s="464"/>
    </row>
    <row r="3" spans="1:19">
      <c r="A3" s="458" t="s">
        <v>868</v>
      </c>
      <c r="B3" s="458"/>
      <c r="C3" s="458"/>
      <c r="D3" s="458"/>
      <c r="E3" s="458"/>
      <c r="F3" s="458"/>
      <c r="G3" s="458"/>
      <c r="H3" s="458"/>
      <c r="I3" s="458"/>
      <c r="J3" s="458"/>
      <c r="K3" s="458"/>
      <c r="L3" s="458"/>
      <c r="M3" s="458"/>
      <c r="N3" s="458"/>
      <c r="O3" s="458"/>
      <c r="P3" s="458"/>
      <c r="Q3" s="458"/>
      <c r="R3" s="458"/>
      <c r="S3" s="458"/>
    </row>
    <row r="4" spans="1:19">
      <c r="A4" s="442" t="s">
        <v>972</v>
      </c>
      <c r="B4" s="442"/>
      <c r="C4" s="442"/>
      <c r="D4" s="442"/>
      <c r="E4" s="442"/>
      <c r="F4" s="442"/>
      <c r="G4" s="442"/>
      <c r="H4" s="442"/>
      <c r="I4" s="442"/>
      <c r="J4" s="442"/>
      <c r="K4" s="442"/>
      <c r="L4" s="442"/>
      <c r="M4" s="442"/>
      <c r="N4" s="442"/>
      <c r="O4" s="442"/>
      <c r="P4" s="442"/>
      <c r="Q4" s="442"/>
      <c r="R4" s="442"/>
      <c r="S4" s="442"/>
    </row>
    <row r="5" spans="1:19">
      <c r="R5" s="459" t="s">
        <v>1</v>
      </c>
      <c r="S5" s="459"/>
    </row>
    <row r="6" spans="1:19" s="90" customFormat="1" ht="15" customHeight="1">
      <c r="A6" s="392" t="s">
        <v>2</v>
      </c>
      <c r="B6" s="392" t="s">
        <v>132</v>
      </c>
      <c r="C6" s="392" t="s">
        <v>138</v>
      </c>
      <c r="D6" s="461" t="s">
        <v>146</v>
      </c>
      <c r="E6" s="463"/>
      <c r="F6" s="461" t="s">
        <v>303</v>
      </c>
      <c r="G6" s="462"/>
      <c r="H6" s="462"/>
      <c r="I6" s="462"/>
      <c r="J6" s="462"/>
      <c r="K6" s="462"/>
      <c r="L6" s="463"/>
      <c r="M6" s="461" t="s">
        <v>304</v>
      </c>
      <c r="N6" s="462"/>
      <c r="O6" s="462"/>
      <c r="P6" s="462"/>
      <c r="Q6" s="462"/>
      <c r="R6" s="462"/>
      <c r="S6" s="463"/>
    </row>
    <row r="7" spans="1:19" s="90" customFormat="1" ht="15" customHeight="1">
      <c r="A7" s="393"/>
      <c r="B7" s="393"/>
      <c r="C7" s="393"/>
      <c r="D7" s="392" t="s">
        <v>147</v>
      </c>
      <c r="E7" s="392" t="s">
        <v>148</v>
      </c>
      <c r="F7" s="392" t="s">
        <v>138</v>
      </c>
      <c r="G7" s="461" t="s">
        <v>147</v>
      </c>
      <c r="H7" s="462"/>
      <c r="I7" s="463"/>
      <c r="J7" s="461" t="s">
        <v>148</v>
      </c>
      <c r="K7" s="462"/>
      <c r="L7" s="463"/>
      <c r="M7" s="392" t="s">
        <v>138</v>
      </c>
      <c r="N7" s="461" t="s">
        <v>147</v>
      </c>
      <c r="O7" s="462"/>
      <c r="P7" s="463"/>
      <c r="Q7" s="461" t="s">
        <v>148</v>
      </c>
      <c r="R7" s="462"/>
      <c r="S7" s="463"/>
    </row>
    <row r="8" spans="1:19" s="90" customFormat="1" ht="53.25" customHeight="1">
      <c r="A8" s="394"/>
      <c r="B8" s="394"/>
      <c r="C8" s="394"/>
      <c r="D8" s="394"/>
      <c r="E8" s="394"/>
      <c r="F8" s="394"/>
      <c r="G8" s="186" t="s">
        <v>138</v>
      </c>
      <c r="H8" s="186" t="s">
        <v>149</v>
      </c>
      <c r="I8" s="186" t="s">
        <v>150</v>
      </c>
      <c r="J8" s="186" t="s">
        <v>138</v>
      </c>
      <c r="K8" s="186" t="s">
        <v>149</v>
      </c>
      <c r="L8" s="186" t="s">
        <v>150</v>
      </c>
      <c r="M8" s="394"/>
      <c r="N8" s="186" t="s">
        <v>138</v>
      </c>
      <c r="O8" s="186" t="s">
        <v>149</v>
      </c>
      <c r="P8" s="186" t="s">
        <v>150</v>
      </c>
      <c r="Q8" s="186" t="s">
        <v>138</v>
      </c>
      <c r="R8" s="186" t="s">
        <v>149</v>
      </c>
      <c r="S8" s="186" t="s">
        <v>150</v>
      </c>
    </row>
    <row r="9" spans="1:19">
      <c r="A9" s="229" t="s">
        <v>5</v>
      </c>
      <c r="B9" s="229" t="s">
        <v>21</v>
      </c>
      <c r="C9" s="229" t="s">
        <v>151</v>
      </c>
      <c r="D9" s="229" t="s">
        <v>152</v>
      </c>
      <c r="E9" s="229" t="s">
        <v>153</v>
      </c>
      <c r="F9" s="229" t="s">
        <v>154</v>
      </c>
      <c r="G9" s="229" t="s">
        <v>155</v>
      </c>
      <c r="H9" s="229">
        <v>6</v>
      </c>
      <c r="I9" s="229">
        <v>7</v>
      </c>
      <c r="J9" s="229" t="s">
        <v>156</v>
      </c>
      <c r="K9" s="229">
        <v>9</v>
      </c>
      <c r="L9" s="229">
        <v>10</v>
      </c>
      <c r="M9" s="229" t="s">
        <v>157</v>
      </c>
      <c r="N9" s="229" t="s">
        <v>158</v>
      </c>
      <c r="O9" s="229">
        <v>13</v>
      </c>
      <c r="P9" s="229">
        <v>14</v>
      </c>
      <c r="Q9" s="229" t="s">
        <v>159</v>
      </c>
      <c r="R9" s="229">
        <v>16</v>
      </c>
      <c r="S9" s="229">
        <v>17</v>
      </c>
    </row>
    <row r="10" spans="1:19">
      <c r="A10" s="229"/>
      <c r="B10" s="229"/>
      <c r="C10" s="229"/>
      <c r="D10" s="229"/>
      <c r="E10" s="229"/>
      <c r="F10" s="229"/>
      <c r="G10" s="229"/>
      <c r="H10" s="229"/>
      <c r="I10" s="229"/>
      <c r="J10" s="229"/>
      <c r="K10" s="229"/>
      <c r="L10" s="229"/>
      <c r="M10" s="229"/>
      <c r="N10" s="229"/>
      <c r="O10" s="229"/>
      <c r="P10" s="229"/>
      <c r="Q10" s="229"/>
      <c r="R10" s="229"/>
      <c r="S10" s="229"/>
    </row>
    <row r="11" spans="1:19">
      <c r="A11" s="229"/>
      <c r="B11" s="229"/>
      <c r="C11" s="229"/>
      <c r="D11" s="229"/>
      <c r="E11" s="229"/>
      <c r="F11" s="229"/>
      <c r="G11" s="229"/>
      <c r="H11" s="229"/>
      <c r="I11" s="229"/>
      <c r="J11" s="229"/>
      <c r="K11" s="229"/>
      <c r="L11" s="229"/>
      <c r="M11" s="229"/>
      <c r="N11" s="229"/>
      <c r="O11" s="229"/>
      <c r="P11" s="229"/>
      <c r="Q11" s="229"/>
      <c r="R11" s="229"/>
      <c r="S11" s="229"/>
    </row>
    <row r="12" spans="1:19">
      <c r="A12" s="229"/>
      <c r="B12" s="229"/>
      <c r="C12" s="229"/>
      <c r="D12" s="229"/>
      <c r="E12" s="229"/>
      <c r="F12" s="229"/>
      <c r="G12" s="229"/>
      <c r="H12" s="229"/>
      <c r="I12" s="229"/>
      <c r="J12" s="229"/>
      <c r="K12" s="229"/>
      <c r="L12" s="229"/>
      <c r="M12" s="229"/>
      <c r="N12" s="229"/>
      <c r="O12" s="229"/>
      <c r="P12" s="229"/>
      <c r="Q12" s="229"/>
      <c r="R12" s="229"/>
      <c r="S12" s="229"/>
    </row>
    <row r="13" spans="1:19">
      <c r="A13" s="229"/>
      <c r="B13" s="229"/>
      <c r="C13" s="229"/>
      <c r="D13" s="229"/>
      <c r="E13" s="229"/>
      <c r="F13" s="229"/>
      <c r="G13" s="229"/>
      <c r="H13" s="229"/>
      <c r="I13" s="229"/>
      <c r="J13" s="229"/>
      <c r="K13" s="229"/>
      <c r="L13" s="229"/>
      <c r="M13" s="229"/>
      <c r="N13" s="229"/>
      <c r="O13" s="229"/>
      <c r="P13" s="229"/>
      <c r="Q13" s="229"/>
      <c r="R13" s="229"/>
      <c r="S13" s="229"/>
    </row>
    <row r="14" spans="1:19">
      <c r="A14" s="229"/>
      <c r="B14" s="229"/>
      <c r="C14" s="229"/>
      <c r="D14" s="229"/>
      <c r="E14" s="229"/>
      <c r="F14" s="229"/>
      <c r="G14" s="229"/>
      <c r="H14" s="229"/>
      <c r="I14" s="229"/>
      <c r="J14" s="229"/>
      <c r="K14" s="229"/>
      <c r="L14" s="229"/>
      <c r="M14" s="229"/>
      <c r="N14" s="229"/>
      <c r="O14" s="229"/>
      <c r="P14" s="229"/>
      <c r="Q14" s="229"/>
      <c r="R14" s="229"/>
      <c r="S14" s="229"/>
    </row>
    <row r="15" spans="1:19">
      <c r="A15" s="229"/>
      <c r="B15" s="271"/>
      <c r="C15" s="282"/>
      <c r="D15" s="282"/>
      <c r="E15" s="282"/>
      <c r="F15" s="282"/>
      <c r="G15" s="282"/>
      <c r="H15" s="282"/>
      <c r="I15" s="282"/>
      <c r="J15" s="282"/>
      <c r="K15" s="282"/>
      <c r="L15" s="282"/>
      <c r="M15" s="282"/>
      <c r="N15" s="282"/>
      <c r="O15" s="282"/>
      <c r="P15" s="282"/>
      <c r="Q15" s="282"/>
      <c r="R15" s="282"/>
      <c r="S15" s="282"/>
    </row>
    <row r="16" spans="1:19" ht="9" customHeight="1">
      <c r="A16" s="279"/>
      <c r="B16" s="280"/>
      <c r="C16" s="281"/>
      <c r="D16" s="281"/>
      <c r="E16" s="281"/>
      <c r="F16" s="281"/>
      <c r="G16" s="281"/>
      <c r="H16" s="281">
        <v>0</v>
      </c>
      <c r="I16" s="281"/>
      <c r="J16" s="281"/>
      <c r="K16" s="281"/>
      <c r="L16" s="281"/>
      <c r="M16" s="281"/>
      <c r="N16" s="281"/>
      <c r="O16" s="281"/>
      <c r="P16" s="281"/>
      <c r="Q16" s="281"/>
      <c r="R16" s="281"/>
      <c r="S16" s="281"/>
    </row>
    <row r="17" spans="2:9">
      <c r="H17" s="40">
        <v>0</v>
      </c>
    </row>
    <row r="18" spans="2:9">
      <c r="B18" s="283" t="s">
        <v>973</v>
      </c>
      <c r="G18" s="230"/>
      <c r="H18" s="230"/>
      <c r="I18" s="230"/>
    </row>
    <row r="19" spans="2:9">
      <c r="G19" s="230"/>
      <c r="H19" s="231"/>
      <c r="I19" s="230"/>
    </row>
    <row r="20" spans="2:9">
      <c r="G20" s="230"/>
      <c r="H20" s="231"/>
      <c r="I20" s="230"/>
    </row>
    <row r="21" spans="2:9">
      <c r="G21" s="230"/>
      <c r="H21" s="231"/>
      <c r="I21" s="230"/>
    </row>
    <row r="22" spans="2:9">
      <c r="G22" s="230"/>
      <c r="H22" s="231"/>
      <c r="I22" s="230"/>
    </row>
    <row r="23" spans="2:9">
      <c r="G23" s="230"/>
      <c r="H23" s="231"/>
      <c r="I23" s="230"/>
    </row>
    <row r="24" spans="2:9">
      <c r="G24" s="230"/>
      <c r="H24" s="231"/>
      <c r="I24" s="230"/>
    </row>
    <row r="25" spans="2:9">
      <c r="G25" s="230"/>
      <c r="H25" s="231"/>
      <c r="I25" s="230"/>
    </row>
    <row r="26" spans="2:9">
      <c r="G26" s="230"/>
      <c r="H26" s="231"/>
      <c r="I26" s="230"/>
    </row>
    <row r="27" spans="2:9">
      <c r="G27" s="230"/>
      <c r="H27" s="231"/>
      <c r="I27" s="230"/>
    </row>
    <row r="28" spans="2:9">
      <c r="G28" s="230"/>
      <c r="H28" s="231"/>
      <c r="I28" s="230"/>
    </row>
    <row r="29" spans="2:9">
      <c r="G29" s="230"/>
      <c r="H29" s="231"/>
      <c r="I29" s="230"/>
    </row>
    <row r="30" spans="2:9">
      <c r="G30" s="230"/>
      <c r="H30" s="231"/>
      <c r="I30" s="230"/>
    </row>
    <row r="31" spans="2:9">
      <c r="G31" s="230"/>
      <c r="H31" s="231"/>
      <c r="I31" s="230"/>
    </row>
    <row r="32" spans="2:9">
      <c r="G32" s="230"/>
      <c r="H32" s="230"/>
      <c r="I32" s="230"/>
    </row>
    <row r="33" spans="7:9">
      <c r="G33" s="230"/>
      <c r="H33" s="230"/>
      <c r="I33" s="230"/>
    </row>
  </sheetData>
  <mergeCells count="20">
    <mergeCell ref="A1:B1"/>
    <mergeCell ref="A3:S3"/>
    <mergeCell ref="Q1:S1"/>
    <mergeCell ref="A4:S4"/>
    <mergeCell ref="R5:S5"/>
    <mergeCell ref="A2:B2"/>
    <mergeCell ref="J7:L7"/>
    <mergeCell ref="M7:M8"/>
    <mergeCell ref="N7:P7"/>
    <mergeCell ref="Q7:S7"/>
    <mergeCell ref="A6:A8"/>
    <mergeCell ref="B6:B8"/>
    <mergeCell ref="C6:C8"/>
    <mergeCell ref="D6:E6"/>
    <mergeCell ref="F6:L6"/>
    <mergeCell ref="M6:S6"/>
    <mergeCell ref="D7:D8"/>
    <mergeCell ref="E7:E8"/>
    <mergeCell ref="F7:F8"/>
    <mergeCell ref="G7:I7"/>
  </mergeCells>
  <printOptions horizontalCentered="1"/>
  <pageMargins left="0" right="0" top="0.55118110236220474" bottom="0.35433070866141736" header="0" footer="0"/>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0A2B-0BAE-4A83-89BF-E29115E7931C}">
  <sheetPr>
    <tabColor rgb="FFFFFF00"/>
  </sheetPr>
  <dimension ref="A1:AA145"/>
  <sheetViews>
    <sheetView showZeros="0" zoomScale="70" zoomScaleNormal="70" workbookViewId="0">
      <selection activeCell="M11" sqref="M11"/>
    </sheetView>
  </sheetViews>
  <sheetFormatPr defaultColWidth="9.08984375" defaultRowHeight="13" outlineLevelRow="1" outlineLevelCol="1"/>
  <cols>
    <col min="1" max="1" width="4.08984375" style="309" customWidth="1"/>
    <col min="2" max="2" width="39.08984375" style="309" customWidth="1"/>
    <col min="3" max="3" width="20" style="309" hidden="1" customWidth="1" outlineLevel="1"/>
    <col min="4" max="5" width="8" style="309" hidden="1" customWidth="1" outlineLevel="1"/>
    <col min="6" max="6" width="9.36328125" style="368" customWidth="1" collapsed="1"/>
    <col min="7" max="7" width="8" style="309" customWidth="1"/>
    <col min="8" max="8" width="9.36328125" style="309" customWidth="1"/>
    <col min="9" max="9" width="11.453125" style="309" customWidth="1"/>
    <col min="10" max="12" width="10.6328125" style="309" customWidth="1"/>
    <col min="13" max="14" width="10.08984375" style="309" customWidth="1"/>
    <col min="15" max="17" width="10.6328125" style="309" customWidth="1"/>
    <col min="18" max="19" width="10.08984375" style="309" customWidth="1"/>
    <col min="20" max="20" width="10.453125" style="309" customWidth="1"/>
    <col min="21" max="22" width="11" style="309" customWidth="1"/>
    <col min="23" max="23" width="9.90625" style="309" customWidth="1"/>
    <col min="24" max="24" width="11.36328125" style="309" customWidth="1"/>
    <col min="25" max="25" width="14" style="309" customWidth="1"/>
    <col min="26" max="16384" width="9.08984375" style="309"/>
  </cols>
  <sheetData>
    <row r="1" spans="1:27" ht="17.5">
      <c r="A1" s="358"/>
      <c r="B1" s="359" t="s">
        <v>40</v>
      </c>
      <c r="C1" s="358"/>
      <c r="D1" s="358"/>
      <c r="E1" s="358"/>
      <c r="F1" s="358"/>
      <c r="G1" s="358"/>
      <c r="H1" s="358"/>
      <c r="I1" s="358"/>
      <c r="J1" s="358"/>
      <c r="K1" s="358"/>
      <c r="L1" s="358"/>
      <c r="M1" s="358"/>
      <c r="N1" s="358"/>
      <c r="O1" s="358"/>
      <c r="P1" s="358"/>
      <c r="Q1" s="358"/>
      <c r="R1" s="358"/>
      <c r="S1" s="358"/>
      <c r="T1" s="358"/>
      <c r="U1" s="358"/>
      <c r="V1" s="484" t="s">
        <v>160</v>
      </c>
      <c r="W1" s="484"/>
      <c r="X1" s="484"/>
    </row>
    <row r="2" spans="1:27" ht="17.5">
      <c r="A2" s="485" t="s">
        <v>906</v>
      </c>
      <c r="B2" s="485"/>
      <c r="C2" s="485"/>
      <c r="D2" s="485"/>
      <c r="E2" s="485"/>
      <c r="F2" s="485"/>
      <c r="G2" s="485"/>
      <c r="H2" s="485"/>
      <c r="I2" s="485"/>
      <c r="J2" s="485"/>
      <c r="K2" s="485"/>
      <c r="L2" s="485"/>
      <c r="M2" s="485"/>
      <c r="N2" s="485"/>
      <c r="O2" s="485"/>
      <c r="P2" s="485"/>
      <c r="Q2" s="485"/>
      <c r="R2" s="485"/>
      <c r="S2" s="485"/>
      <c r="T2" s="485"/>
      <c r="U2" s="485"/>
      <c r="V2" s="485"/>
      <c r="W2" s="485"/>
      <c r="X2" s="485"/>
    </row>
    <row r="3" spans="1:27" ht="28.5" customHeight="1">
      <c r="A3" s="486" t="s">
        <v>972</v>
      </c>
      <c r="B3" s="486"/>
      <c r="C3" s="486"/>
      <c r="D3" s="486"/>
      <c r="E3" s="486"/>
      <c r="F3" s="486"/>
      <c r="G3" s="486"/>
      <c r="H3" s="486"/>
      <c r="I3" s="486"/>
      <c r="J3" s="486"/>
      <c r="K3" s="486"/>
      <c r="L3" s="486"/>
      <c r="M3" s="486"/>
      <c r="N3" s="486"/>
      <c r="O3" s="486"/>
      <c r="P3" s="486"/>
      <c r="Q3" s="486"/>
      <c r="R3" s="486"/>
      <c r="S3" s="486"/>
      <c r="T3" s="486"/>
      <c r="U3" s="486"/>
      <c r="V3" s="486"/>
      <c r="W3" s="486"/>
      <c r="X3" s="486"/>
    </row>
    <row r="4" spans="1:27" ht="21" customHeight="1">
      <c r="A4" s="360"/>
      <c r="B4" s="360"/>
      <c r="C4" s="360"/>
      <c r="D4" s="360"/>
      <c r="E4" s="360"/>
      <c r="F4" s="361"/>
      <c r="G4" s="360"/>
      <c r="H4" s="360"/>
      <c r="I4" s="360"/>
      <c r="J4" s="360"/>
      <c r="K4" s="360"/>
      <c r="L4" s="360"/>
      <c r="M4" s="360"/>
      <c r="N4" s="360"/>
      <c r="O4" s="360"/>
      <c r="P4" s="360"/>
      <c r="Q4" s="360"/>
      <c r="R4" s="360"/>
      <c r="S4" s="360"/>
      <c r="T4" s="487" t="s">
        <v>513</v>
      </c>
      <c r="U4" s="487"/>
      <c r="V4" s="487"/>
      <c r="W4" s="487"/>
      <c r="X4" s="487"/>
      <c r="Y4" s="322"/>
    </row>
    <row r="5" spans="1:27" ht="14.25" customHeight="1">
      <c r="A5" s="467" t="s">
        <v>312</v>
      </c>
      <c r="B5" s="467" t="s">
        <v>572</v>
      </c>
      <c r="C5" s="465" t="s">
        <v>573</v>
      </c>
      <c r="D5" s="465" t="s">
        <v>574</v>
      </c>
      <c r="E5" s="465" t="s">
        <v>575</v>
      </c>
      <c r="F5" s="467" t="s">
        <v>576</v>
      </c>
      <c r="G5" s="467" t="s">
        <v>161</v>
      </c>
      <c r="H5" s="467" t="s">
        <v>577</v>
      </c>
      <c r="I5" s="468" t="s">
        <v>578</v>
      </c>
      <c r="J5" s="469"/>
      <c r="K5" s="469"/>
      <c r="L5" s="469"/>
      <c r="M5" s="469"/>
      <c r="N5" s="470"/>
      <c r="O5" s="471" t="s">
        <v>907</v>
      </c>
      <c r="P5" s="472"/>
      <c r="Q5" s="472"/>
      <c r="R5" s="472"/>
      <c r="S5" s="473"/>
      <c r="T5" s="471" t="s">
        <v>908</v>
      </c>
      <c r="U5" s="472"/>
      <c r="V5" s="472"/>
      <c r="W5" s="473"/>
      <c r="X5" s="467" t="s">
        <v>460</v>
      </c>
    </row>
    <row r="6" spans="1:27" ht="12.75" customHeight="1">
      <c r="A6" s="467"/>
      <c r="B6" s="467"/>
      <c r="C6" s="477"/>
      <c r="D6" s="477"/>
      <c r="E6" s="477"/>
      <c r="F6" s="467"/>
      <c r="G6" s="467"/>
      <c r="H6" s="467"/>
      <c r="I6" s="467" t="s">
        <v>579</v>
      </c>
      <c r="J6" s="468" t="s">
        <v>162</v>
      </c>
      <c r="K6" s="469"/>
      <c r="L6" s="469"/>
      <c r="M6" s="469"/>
      <c r="N6" s="470"/>
      <c r="O6" s="474"/>
      <c r="P6" s="475"/>
      <c r="Q6" s="475"/>
      <c r="R6" s="475"/>
      <c r="S6" s="476"/>
      <c r="T6" s="474"/>
      <c r="U6" s="475"/>
      <c r="V6" s="475"/>
      <c r="W6" s="476"/>
      <c r="X6" s="467"/>
    </row>
    <row r="7" spans="1:27" ht="12" customHeight="1">
      <c r="A7" s="467"/>
      <c r="B7" s="467"/>
      <c r="C7" s="477"/>
      <c r="D7" s="477"/>
      <c r="E7" s="477"/>
      <c r="F7" s="467"/>
      <c r="G7" s="467"/>
      <c r="H7" s="467"/>
      <c r="I7" s="467"/>
      <c r="J7" s="465" t="s">
        <v>163</v>
      </c>
      <c r="K7" s="478" t="s">
        <v>164</v>
      </c>
      <c r="L7" s="479"/>
      <c r="M7" s="479"/>
      <c r="N7" s="480"/>
      <c r="O7" s="465" t="s">
        <v>163</v>
      </c>
      <c r="P7" s="478" t="s">
        <v>164</v>
      </c>
      <c r="Q7" s="479"/>
      <c r="R7" s="479"/>
      <c r="S7" s="480"/>
      <c r="T7" s="467" t="s">
        <v>138</v>
      </c>
      <c r="U7" s="481" t="s">
        <v>164</v>
      </c>
      <c r="V7" s="482"/>
      <c r="W7" s="483"/>
      <c r="X7" s="467"/>
    </row>
    <row r="8" spans="1:27" ht="21" customHeight="1">
      <c r="A8" s="467"/>
      <c r="B8" s="467"/>
      <c r="C8" s="477"/>
      <c r="D8" s="477"/>
      <c r="E8" s="477"/>
      <c r="F8" s="467"/>
      <c r="G8" s="467"/>
      <c r="H8" s="467"/>
      <c r="I8" s="467"/>
      <c r="J8" s="477"/>
      <c r="K8" s="465" t="s">
        <v>514</v>
      </c>
      <c r="L8" s="465" t="s">
        <v>165</v>
      </c>
      <c r="M8" s="465" t="s">
        <v>461</v>
      </c>
      <c r="N8" s="465" t="s">
        <v>515</v>
      </c>
      <c r="O8" s="477"/>
      <c r="P8" s="465" t="s">
        <v>514</v>
      </c>
      <c r="Q8" s="465" t="s">
        <v>165</v>
      </c>
      <c r="R8" s="465" t="s">
        <v>461</v>
      </c>
      <c r="S8" s="465" t="s">
        <v>515</v>
      </c>
      <c r="T8" s="467"/>
      <c r="U8" s="465" t="s">
        <v>514</v>
      </c>
      <c r="V8" s="465" t="s">
        <v>165</v>
      </c>
      <c r="W8" s="465" t="s">
        <v>461</v>
      </c>
      <c r="X8" s="467"/>
    </row>
    <row r="9" spans="1:27" ht="33" customHeight="1">
      <c r="A9" s="467"/>
      <c r="B9" s="467"/>
      <c r="C9" s="466"/>
      <c r="D9" s="466"/>
      <c r="E9" s="466"/>
      <c r="F9" s="467"/>
      <c r="G9" s="467"/>
      <c r="H9" s="467"/>
      <c r="I9" s="467"/>
      <c r="J9" s="466"/>
      <c r="K9" s="466"/>
      <c r="L9" s="466"/>
      <c r="M9" s="466"/>
      <c r="N9" s="466"/>
      <c r="O9" s="466"/>
      <c r="P9" s="466"/>
      <c r="Q9" s="466"/>
      <c r="R9" s="466"/>
      <c r="S9" s="466"/>
      <c r="T9" s="467"/>
      <c r="U9" s="466"/>
      <c r="V9" s="466"/>
      <c r="W9" s="466"/>
      <c r="X9" s="467"/>
    </row>
    <row r="10" spans="1:27" ht="21.75" customHeight="1">
      <c r="A10" s="310">
        <v>1</v>
      </c>
      <c r="B10" s="310">
        <v>2</v>
      </c>
      <c r="C10" s="310">
        <v>3</v>
      </c>
      <c r="D10" s="310">
        <v>4</v>
      </c>
      <c r="E10" s="310">
        <v>5</v>
      </c>
      <c r="F10" s="310">
        <v>3</v>
      </c>
      <c r="G10" s="310">
        <v>4</v>
      </c>
      <c r="H10" s="310">
        <v>5</v>
      </c>
      <c r="I10" s="310">
        <v>6</v>
      </c>
      <c r="J10" s="310">
        <v>7</v>
      </c>
      <c r="K10" s="310">
        <v>8</v>
      </c>
      <c r="L10" s="310">
        <v>9</v>
      </c>
      <c r="M10" s="310">
        <v>10</v>
      </c>
      <c r="N10" s="310">
        <v>11</v>
      </c>
      <c r="O10" s="310">
        <v>12</v>
      </c>
      <c r="P10" s="310">
        <v>13</v>
      </c>
      <c r="Q10" s="310">
        <v>14</v>
      </c>
      <c r="R10" s="310">
        <v>15</v>
      </c>
      <c r="S10" s="310">
        <v>16</v>
      </c>
      <c r="T10" s="310" t="s">
        <v>909</v>
      </c>
      <c r="U10" s="310">
        <v>18</v>
      </c>
      <c r="V10" s="310">
        <v>19</v>
      </c>
      <c r="W10" s="310">
        <v>20</v>
      </c>
      <c r="X10" s="310">
        <v>21</v>
      </c>
    </row>
    <row r="11" spans="1:27" ht="24.75" customHeight="1">
      <c r="A11" s="311"/>
      <c r="B11" s="311" t="s">
        <v>968</v>
      </c>
      <c r="C11" s="311"/>
      <c r="D11" s="311"/>
      <c r="E11" s="311"/>
      <c r="F11" s="311"/>
      <c r="G11" s="311"/>
      <c r="H11" s="311"/>
      <c r="I11" s="311"/>
      <c r="J11" s="312">
        <f>SUBTOTAL(9,J12:J143)</f>
        <v>1714679.2479999999</v>
      </c>
      <c r="K11" s="312">
        <f t="shared" ref="K11:W11" si="0">SUBTOTAL(9,K12:K143)</f>
        <v>0</v>
      </c>
      <c r="L11" s="312">
        <f t="shared" si="0"/>
        <v>0</v>
      </c>
      <c r="M11" s="312">
        <f t="shared" si="0"/>
        <v>1220266.2479999999</v>
      </c>
      <c r="N11" s="312">
        <f t="shared" si="0"/>
        <v>0</v>
      </c>
      <c r="O11" s="312">
        <f t="shared" si="0"/>
        <v>1374687.7200969998</v>
      </c>
      <c r="P11" s="312">
        <f t="shared" si="0"/>
        <v>0</v>
      </c>
      <c r="Q11" s="312">
        <f t="shared" si="0"/>
        <v>0</v>
      </c>
      <c r="R11" s="312">
        <f t="shared" si="0"/>
        <v>1374687.7200969998</v>
      </c>
      <c r="S11" s="312">
        <f t="shared" si="0"/>
        <v>0</v>
      </c>
      <c r="T11" s="312">
        <f t="shared" si="0"/>
        <v>2926500</v>
      </c>
      <c r="U11" s="312">
        <f t="shared" si="0"/>
        <v>386030</v>
      </c>
      <c r="V11" s="312">
        <f t="shared" si="0"/>
        <v>848758</v>
      </c>
      <c r="W11" s="312">
        <f t="shared" si="0"/>
        <v>1691712</v>
      </c>
      <c r="X11" s="313"/>
      <c r="Y11" s="314"/>
      <c r="AA11" s="315"/>
    </row>
    <row r="12" spans="1:27" ht="28" customHeight="1">
      <c r="A12" s="316" t="s">
        <v>5</v>
      </c>
      <c r="B12" s="317" t="s">
        <v>516</v>
      </c>
      <c r="C12" s="318"/>
      <c r="D12" s="318"/>
      <c r="E12" s="318"/>
      <c r="F12" s="318"/>
      <c r="G12" s="318"/>
      <c r="H12" s="318"/>
      <c r="I12" s="318"/>
      <c r="J12" s="319">
        <f>SUBTOTAL(9,J13:J141)</f>
        <v>1714679.2479999999</v>
      </c>
      <c r="K12" s="319">
        <f t="shared" ref="K12:W12" si="1">SUBTOTAL(9,K13:K141)</f>
        <v>0</v>
      </c>
      <c r="L12" s="319">
        <f t="shared" si="1"/>
        <v>0</v>
      </c>
      <c r="M12" s="319">
        <f t="shared" si="1"/>
        <v>1220266.2479999999</v>
      </c>
      <c r="N12" s="319">
        <f t="shared" si="1"/>
        <v>0</v>
      </c>
      <c r="O12" s="319">
        <f t="shared" si="1"/>
        <v>1374687.7200969998</v>
      </c>
      <c r="P12" s="319">
        <f t="shared" si="1"/>
        <v>0</v>
      </c>
      <c r="Q12" s="319">
        <f t="shared" si="1"/>
        <v>0</v>
      </c>
      <c r="R12" s="319">
        <f t="shared" si="1"/>
        <v>1374687.7200969998</v>
      </c>
      <c r="S12" s="319">
        <f t="shared" si="1"/>
        <v>0</v>
      </c>
      <c r="T12" s="319">
        <f t="shared" si="1"/>
        <v>1691712</v>
      </c>
      <c r="U12" s="319">
        <f t="shared" si="1"/>
        <v>0</v>
      </c>
      <c r="V12" s="319">
        <f t="shared" si="1"/>
        <v>0</v>
      </c>
      <c r="W12" s="319">
        <f t="shared" si="1"/>
        <v>1691712</v>
      </c>
      <c r="X12" s="320"/>
    </row>
    <row r="13" spans="1:27" ht="27.75" customHeight="1">
      <c r="A13" s="318" t="s">
        <v>7</v>
      </c>
      <c r="B13" s="318" t="s">
        <v>910</v>
      </c>
      <c r="C13" s="318"/>
      <c r="D13" s="318"/>
      <c r="E13" s="318"/>
      <c r="F13" s="318"/>
      <c r="G13" s="318"/>
      <c r="H13" s="318"/>
      <c r="I13" s="318"/>
      <c r="J13" s="319">
        <f>SUBTOTAL(9,J14:J89)</f>
        <v>1449566.2779999999</v>
      </c>
      <c r="K13" s="319">
        <f t="shared" ref="K13:W13" si="2">SUBTOTAL(9,K14:K89)</f>
        <v>0</v>
      </c>
      <c r="L13" s="319">
        <f t="shared" si="2"/>
        <v>0</v>
      </c>
      <c r="M13" s="319">
        <f t="shared" si="2"/>
        <v>955153.27799999993</v>
      </c>
      <c r="N13" s="319">
        <f t="shared" si="2"/>
        <v>0</v>
      </c>
      <c r="O13" s="319">
        <f t="shared" si="2"/>
        <v>865231.86388800002</v>
      </c>
      <c r="P13" s="319">
        <f t="shared" si="2"/>
        <v>0</v>
      </c>
      <c r="Q13" s="319">
        <f t="shared" si="2"/>
        <v>0</v>
      </c>
      <c r="R13" s="319">
        <f t="shared" si="2"/>
        <v>865231.86388800002</v>
      </c>
      <c r="S13" s="319">
        <f t="shared" si="2"/>
        <v>0</v>
      </c>
      <c r="T13" s="319">
        <f t="shared" si="2"/>
        <v>506220</v>
      </c>
      <c r="U13" s="319">
        <f t="shared" si="2"/>
        <v>0</v>
      </c>
      <c r="V13" s="319">
        <f t="shared" si="2"/>
        <v>0</v>
      </c>
      <c r="W13" s="319">
        <f t="shared" si="2"/>
        <v>506220</v>
      </c>
      <c r="X13" s="321"/>
      <c r="Y13" s="322"/>
    </row>
    <row r="14" spans="1:27" ht="23.25" customHeight="1">
      <c r="A14" s="318" t="s">
        <v>462</v>
      </c>
      <c r="B14" s="318" t="s">
        <v>580</v>
      </c>
      <c r="C14" s="318"/>
      <c r="D14" s="318"/>
      <c r="E14" s="318"/>
      <c r="F14" s="318"/>
      <c r="G14" s="318"/>
      <c r="H14" s="318"/>
      <c r="I14" s="318"/>
      <c r="J14" s="319">
        <f t="shared" ref="J14:W14" si="3">SUBTOTAL(9,J15:J47)</f>
        <v>0</v>
      </c>
      <c r="K14" s="319">
        <f t="shared" si="3"/>
        <v>0</v>
      </c>
      <c r="L14" s="319">
        <f t="shared" si="3"/>
        <v>0</v>
      </c>
      <c r="M14" s="319">
        <f t="shared" si="3"/>
        <v>0</v>
      </c>
      <c r="N14" s="319">
        <f t="shared" si="3"/>
        <v>0</v>
      </c>
      <c r="O14" s="319">
        <f t="shared" si="3"/>
        <v>451917</v>
      </c>
      <c r="P14" s="319">
        <f t="shared" si="3"/>
        <v>0</v>
      </c>
      <c r="Q14" s="319">
        <f t="shared" si="3"/>
        <v>0</v>
      </c>
      <c r="R14" s="319">
        <f t="shared" si="3"/>
        <v>451917</v>
      </c>
      <c r="S14" s="319">
        <f t="shared" si="3"/>
        <v>0</v>
      </c>
      <c r="T14" s="319">
        <f t="shared" si="3"/>
        <v>197881</v>
      </c>
      <c r="U14" s="319">
        <f t="shared" si="3"/>
        <v>0</v>
      </c>
      <c r="V14" s="319">
        <f t="shared" si="3"/>
        <v>0</v>
      </c>
      <c r="W14" s="319">
        <f t="shared" si="3"/>
        <v>197881</v>
      </c>
      <c r="X14" s="323"/>
    </row>
    <row r="15" spans="1:27" ht="30" customHeight="1">
      <c r="A15" s="324" t="s">
        <v>166</v>
      </c>
      <c r="B15" s="325" t="s">
        <v>911</v>
      </c>
      <c r="C15" s="324"/>
      <c r="D15" s="324"/>
      <c r="E15" s="324"/>
      <c r="F15" s="324"/>
      <c r="G15" s="324"/>
      <c r="H15" s="324"/>
      <c r="I15" s="324"/>
      <c r="J15" s="319">
        <f>SUBTOTAL(9,J16:J25)</f>
        <v>0</v>
      </c>
      <c r="K15" s="319">
        <f t="shared" ref="K15:W15" si="4">SUBTOTAL(9,K16:K25)</f>
        <v>0</v>
      </c>
      <c r="L15" s="319">
        <f t="shared" si="4"/>
        <v>0</v>
      </c>
      <c r="M15" s="319">
        <f t="shared" si="4"/>
        <v>0</v>
      </c>
      <c r="N15" s="319">
        <f t="shared" si="4"/>
        <v>0</v>
      </c>
      <c r="O15" s="319">
        <f t="shared" si="4"/>
        <v>304417</v>
      </c>
      <c r="P15" s="319">
        <f t="shared" si="4"/>
        <v>0</v>
      </c>
      <c r="Q15" s="319">
        <f t="shared" si="4"/>
        <v>0</v>
      </c>
      <c r="R15" s="319">
        <f t="shared" si="4"/>
        <v>304417</v>
      </c>
      <c r="S15" s="319">
        <f t="shared" si="4"/>
        <v>0</v>
      </c>
      <c r="T15" s="319">
        <f t="shared" si="4"/>
        <v>81791</v>
      </c>
      <c r="U15" s="319">
        <f t="shared" si="4"/>
        <v>0</v>
      </c>
      <c r="V15" s="319">
        <f t="shared" si="4"/>
        <v>0</v>
      </c>
      <c r="W15" s="319">
        <f t="shared" si="4"/>
        <v>81791</v>
      </c>
      <c r="X15" s="326"/>
    </row>
    <row r="16" spans="1:27" ht="28" customHeight="1">
      <c r="A16" s="327">
        <v>1</v>
      </c>
      <c r="B16" s="328" t="s">
        <v>221</v>
      </c>
      <c r="C16" s="323" t="s">
        <v>347</v>
      </c>
      <c r="D16" s="323"/>
      <c r="E16" s="323"/>
      <c r="F16" s="323" t="s">
        <v>323</v>
      </c>
      <c r="G16" s="323"/>
      <c r="H16" s="323"/>
      <c r="I16" s="323"/>
      <c r="J16" s="329">
        <f>SUM(K16:N16)</f>
        <v>0</v>
      </c>
      <c r="K16" s="329"/>
      <c r="L16" s="329"/>
      <c r="M16" s="329"/>
      <c r="N16" s="329"/>
      <c r="O16" s="329">
        <f>SUM(P16:S16)</f>
        <v>61920</v>
      </c>
      <c r="P16" s="329"/>
      <c r="Q16" s="329"/>
      <c r="R16" s="329">
        <v>61920</v>
      </c>
      <c r="S16" s="329"/>
      <c r="T16" s="329">
        <f>SUM(U16+V16+W16)</f>
        <v>16410</v>
      </c>
      <c r="U16" s="329"/>
      <c r="V16" s="329"/>
      <c r="W16" s="329">
        <v>16410</v>
      </c>
      <c r="X16" s="320"/>
    </row>
    <row r="17" spans="1:24" ht="28" customHeight="1">
      <c r="A17" s="327">
        <v>2</v>
      </c>
      <c r="B17" s="328" t="s">
        <v>224</v>
      </c>
      <c r="C17" s="323" t="s">
        <v>581</v>
      </c>
      <c r="D17" s="323"/>
      <c r="E17" s="323"/>
      <c r="F17" s="323" t="s">
        <v>333</v>
      </c>
      <c r="G17" s="323"/>
      <c r="H17" s="323"/>
      <c r="I17" s="323"/>
      <c r="J17" s="329">
        <f t="shared" ref="J17:J65" si="5">SUM(K17:N17)</f>
        <v>0</v>
      </c>
      <c r="K17" s="329"/>
      <c r="L17" s="329"/>
      <c r="M17" s="329"/>
      <c r="N17" s="329"/>
      <c r="O17" s="329">
        <f t="shared" ref="O17:O65" si="6">SUM(P17:S17)</f>
        <v>26545</v>
      </c>
      <c r="P17" s="329"/>
      <c r="Q17" s="329"/>
      <c r="R17" s="329">
        <v>26545</v>
      </c>
      <c r="S17" s="329"/>
      <c r="T17" s="329">
        <f t="shared" ref="T17:T65" si="7">SUM(U17+V17+W17)</f>
        <v>7025</v>
      </c>
      <c r="U17" s="329"/>
      <c r="V17" s="329"/>
      <c r="W17" s="329">
        <v>7025</v>
      </c>
      <c r="X17" s="320"/>
    </row>
    <row r="18" spans="1:24" ht="28" customHeight="1">
      <c r="A18" s="327">
        <v>3</v>
      </c>
      <c r="B18" s="328" t="s">
        <v>222</v>
      </c>
      <c r="C18" s="323" t="s">
        <v>571</v>
      </c>
      <c r="D18" s="323"/>
      <c r="E18" s="323"/>
      <c r="F18" s="323" t="s">
        <v>327</v>
      </c>
      <c r="G18" s="323"/>
      <c r="H18" s="323"/>
      <c r="I18" s="323"/>
      <c r="J18" s="329">
        <f t="shared" si="5"/>
        <v>0</v>
      </c>
      <c r="K18" s="329"/>
      <c r="L18" s="329"/>
      <c r="M18" s="329"/>
      <c r="N18" s="329"/>
      <c r="O18" s="329">
        <f t="shared" si="6"/>
        <v>27851</v>
      </c>
      <c r="P18" s="329"/>
      <c r="Q18" s="329"/>
      <c r="R18" s="329">
        <v>27851</v>
      </c>
      <c r="S18" s="329"/>
      <c r="T18" s="329">
        <f t="shared" si="7"/>
        <v>7371</v>
      </c>
      <c r="U18" s="329"/>
      <c r="V18" s="329"/>
      <c r="W18" s="329">
        <v>7371</v>
      </c>
      <c r="X18" s="320"/>
    </row>
    <row r="19" spans="1:24" ht="28" customHeight="1">
      <c r="A19" s="327">
        <v>4</v>
      </c>
      <c r="B19" s="328" t="s">
        <v>230</v>
      </c>
      <c r="C19" s="323" t="s">
        <v>351</v>
      </c>
      <c r="D19" s="323"/>
      <c r="E19" s="323"/>
      <c r="F19" s="323" t="s">
        <v>582</v>
      </c>
      <c r="G19" s="323"/>
      <c r="H19" s="323"/>
      <c r="I19" s="323"/>
      <c r="J19" s="329">
        <f t="shared" si="5"/>
        <v>0</v>
      </c>
      <c r="K19" s="329"/>
      <c r="L19" s="329"/>
      <c r="M19" s="329"/>
      <c r="N19" s="329"/>
      <c r="O19" s="329">
        <f t="shared" si="6"/>
        <v>29670</v>
      </c>
      <c r="P19" s="329"/>
      <c r="Q19" s="329"/>
      <c r="R19" s="329">
        <v>29670</v>
      </c>
      <c r="S19" s="329"/>
      <c r="T19" s="329">
        <f t="shared" si="7"/>
        <v>7590</v>
      </c>
      <c r="U19" s="329"/>
      <c r="V19" s="329"/>
      <c r="W19" s="329">
        <v>7590</v>
      </c>
      <c r="X19" s="320"/>
    </row>
    <row r="20" spans="1:24" ht="28" customHeight="1">
      <c r="A20" s="327">
        <v>5</v>
      </c>
      <c r="B20" s="328" t="s">
        <v>305</v>
      </c>
      <c r="C20" s="323" t="s">
        <v>583</v>
      </c>
      <c r="D20" s="323"/>
      <c r="E20" s="323"/>
      <c r="F20" s="323" t="s">
        <v>329</v>
      </c>
      <c r="G20" s="323"/>
      <c r="H20" s="323"/>
      <c r="I20" s="323"/>
      <c r="J20" s="329">
        <f t="shared" si="5"/>
        <v>0</v>
      </c>
      <c r="K20" s="329"/>
      <c r="L20" s="329"/>
      <c r="M20" s="329"/>
      <c r="N20" s="329"/>
      <c r="O20" s="329">
        <f t="shared" si="6"/>
        <v>25370</v>
      </c>
      <c r="P20" s="329"/>
      <c r="Q20" s="329"/>
      <c r="R20" s="329">
        <v>25370</v>
      </c>
      <c r="S20" s="329"/>
      <c r="T20" s="329">
        <f t="shared" si="7"/>
        <v>7396</v>
      </c>
      <c r="U20" s="329"/>
      <c r="V20" s="329"/>
      <c r="W20" s="329">
        <v>7396</v>
      </c>
      <c r="X20" s="320"/>
    </row>
    <row r="21" spans="1:24" ht="28" customHeight="1">
      <c r="A21" s="327">
        <v>6</v>
      </c>
      <c r="B21" s="328" t="s">
        <v>225</v>
      </c>
      <c r="C21" s="323" t="s">
        <v>352</v>
      </c>
      <c r="D21" s="323"/>
      <c r="E21" s="323"/>
      <c r="F21" s="323" t="s">
        <v>339</v>
      </c>
      <c r="G21" s="323"/>
      <c r="H21" s="323"/>
      <c r="I21" s="323"/>
      <c r="J21" s="329">
        <f t="shared" si="5"/>
        <v>0</v>
      </c>
      <c r="K21" s="329"/>
      <c r="L21" s="329"/>
      <c r="M21" s="329"/>
      <c r="N21" s="329"/>
      <c r="O21" s="329">
        <f t="shared" si="6"/>
        <v>31390</v>
      </c>
      <c r="P21" s="329"/>
      <c r="Q21" s="329"/>
      <c r="R21" s="329">
        <v>31390</v>
      </c>
      <c r="S21" s="329"/>
      <c r="T21" s="329">
        <f t="shared" si="7"/>
        <v>8030</v>
      </c>
      <c r="U21" s="329"/>
      <c r="V21" s="329"/>
      <c r="W21" s="329">
        <v>8030</v>
      </c>
      <c r="X21" s="320"/>
    </row>
    <row r="22" spans="1:24" ht="28" customHeight="1">
      <c r="A22" s="327">
        <v>7</v>
      </c>
      <c r="B22" s="328" t="s">
        <v>226</v>
      </c>
      <c r="C22" s="323" t="s">
        <v>350</v>
      </c>
      <c r="D22" s="323"/>
      <c r="E22" s="323"/>
      <c r="F22" s="323" t="s">
        <v>584</v>
      </c>
      <c r="G22" s="323"/>
      <c r="H22" s="323"/>
      <c r="I22" s="323"/>
      <c r="J22" s="329">
        <f t="shared" si="5"/>
        <v>0</v>
      </c>
      <c r="K22" s="329"/>
      <c r="L22" s="329"/>
      <c r="M22" s="329"/>
      <c r="N22" s="329"/>
      <c r="O22" s="329">
        <f t="shared" si="6"/>
        <v>29592</v>
      </c>
      <c r="P22" s="329"/>
      <c r="Q22" s="329"/>
      <c r="R22" s="329">
        <v>29592</v>
      </c>
      <c r="S22" s="329"/>
      <c r="T22" s="329">
        <f t="shared" si="7"/>
        <v>7832</v>
      </c>
      <c r="U22" s="329"/>
      <c r="V22" s="329"/>
      <c r="W22" s="329">
        <v>7832</v>
      </c>
      <c r="X22" s="320"/>
    </row>
    <row r="23" spans="1:24" ht="28" customHeight="1">
      <c r="A23" s="327">
        <v>8</v>
      </c>
      <c r="B23" s="328" t="s">
        <v>227</v>
      </c>
      <c r="C23" s="323" t="s">
        <v>348</v>
      </c>
      <c r="D23" s="323"/>
      <c r="E23" s="323"/>
      <c r="F23" s="323" t="s">
        <v>336</v>
      </c>
      <c r="G23" s="323"/>
      <c r="H23" s="323"/>
      <c r="I23" s="323"/>
      <c r="J23" s="329">
        <f t="shared" si="5"/>
        <v>0</v>
      </c>
      <c r="K23" s="329"/>
      <c r="L23" s="329"/>
      <c r="M23" s="329"/>
      <c r="N23" s="329"/>
      <c r="O23" s="329">
        <f t="shared" si="6"/>
        <v>22360</v>
      </c>
      <c r="P23" s="329"/>
      <c r="Q23" s="329"/>
      <c r="R23" s="329">
        <v>22360</v>
      </c>
      <c r="S23" s="329"/>
      <c r="T23" s="329">
        <f t="shared" si="7"/>
        <v>5926</v>
      </c>
      <c r="U23" s="329"/>
      <c r="V23" s="329"/>
      <c r="W23" s="329">
        <v>5926</v>
      </c>
      <c r="X23" s="320"/>
    </row>
    <row r="24" spans="1:24" ht="28" customHeight="1">
      <c r="A24" s="327">
        <v>9</v>
      </c>
      <c r="B24" s="328" t="s">
        <v>228</v>
      </c>
      <c r="C24" s="323" t="s">
        <v>585</v>
      </c>
      <c r="D24" s="323"/>
      <c r="E24" s="323"/>
      <c r="F24" s="323" t="s">
        <v>464</v>
      </c>
      <c r="G24" s="323"/>
      <c r="H24" s="323"/>
      <c r="I24" s="323"/>
      <c r="J24" s="329">
        <f t="shared" si="5"/>
        <v>0</v>
      </c>
      <c r="K24" s="329"/>
      <c r="L24" s="329"/>
      <c r="M24" s="329"/>
      <c r="N24" s="329"/>
      <c r="O24" s="329">
        <f t="shared" si="6"/>
        <v>22629</v>
      </c>
      <c r="P24" s="329"/>
      <c r="Q24" s="329"/>
      <c r="R24" s="329">
        <v>22629</v>
      </c>
      <c r="S24" s="329"/>
      <c r="T24" s="329">
        <f t="shared" si="7"/>
        <v>6588</v>
      </c>
      <c r="U24" s="329"/>
      <c r="V24" s="329"/>
      <c r="W24" s="329">
        <v>6588</v>
      </c>
      <c r="X24" s="320"/>
    </row>
    <row r="25" spans="1:24" ht="28" customHeight="1">
      <c r="A25" s="327">
        <v>10</v>
      </c>
      <c r="B25" s="328" t="s">
        <v>229</v>
      </c>
      <c r="C25" s="323" t="s">
        <v>349</v>
      </c>
      <c r="D25" s="323"/>
      <c r="E25" s="323"/>
      <c r="F25" s="323" t="s">
        <v>586</v>
      </c>
      <c r="G25" s="323"/>
      <c r="H25" s="323"/>
      <c r="I25" s="323"/>
      <c r="J25" s="329">
        <f t="shared" si="5"/>
        <v>0</v>
      </c>
      <c r="K25" s="329"/>
      <c r="L25" s="329"/>
      <c r="M25" s="329"/>
      <c r="N25" s="329"/>
      <c r="O25" s="329">
        <f t="shared" si="6"/>
        <v>27090</v>
      </c>
      <c r="P25" s="329"/>
      <c r="Q25" s="329"/>
      <c r="R25" s="329">
        <v>27090</v>
      </c>
      <c r="S25" s="329"/>
      <c r="T25" s="329">
        <f t="shared" si="7"/>
        <v>7623</v>
      </c>
      <c r="U25" s="329"/>
      <c r="V25" s="329"/>
      <c r="W25" s="329">
        <v>7623</v>
      </c>
      <c r="X25" s="320"/>
    </row>
    <row r="26" spans="1:24" ht="28" customHeight="1">
      <c r="A26" s="323" t="s">
        <v>167</v>
      </c>
      <c r="B26" s="324" t="s">
        <v>912</v>
      </c>
      <c r="C26" s="324"/>
      <c r="D26" s="324"/>
      <c r="E26" s="324"/>
      <c r="F26" s="324"/>
      <c r="G26" s="324"/>
      <c r="H26" s="324"/>
      <c r="I26" s="324"/>
      <c r="J26" s="319">
        <f>SUBTOTAL(9,J27:J36)</f>
        <v>0</v>
      </c>
      <c r="K26" s="319">
        <f t="shared" ref="K26:W26" si="8">SUBTOTAL(9,K27:K36)</f>
        <v>0</v>
      </c>
      <c r="L26" s="319">
        <f t="shared" si="8"/>
        <v>0</v>
      </c>
      <c r="M26" s="319">
        <f t="shared" si="8"/>
        <v>0</v>
      </c>
      <c r="N26" s="319">
        <f t="shared" si="8"/>
        <v>0</v>
      </c>
      <c r="O26" s="319">
        <f t="shared" si="8"/>
        <v>85000</v>
      </c>
      <c r="P26" s="319">
        <f t="shared" si="8"/>
        <v>0</v>
      </c>
      <c r="Q26" s="319">
        <f t="shared" si="8"/>
        <v>0</v>
      </c>
      <c r="R26" s="319">
        <f t="shared" si="8"/>
        <v>85000</v>
      </c>
      <c r="S26" s="319">
        <f t="shared" si="8"/>
        <v>0</v>
      </c>
      <c r="T26" s="319">
        <f t="shared" si="8"/>
        <v>29390</v>
      </c>
      <c r="U26" s="319">
        <f t="shared" si="8"/>
        <v>0</v>
      </c>
      <c r="V26" s="319">
        <f t="shared" si="8"/>
        <v>0</v>
      </c>
      <c r="W26" s="319">
        <f t="shared" si="8"/>
        <v>29390</v>
      </c>
      <c r="X26" s="326"/>
    </row>
    <row r="27" spans="1:24" ht="28" customHeight="1">
      <c r="A27" s="323">
        <v>1</v>
      </c>
      <c r="B27" s="328" t="s">
        <v>221</v>
      </c>
      <c r="C27" s="324"/>
      <c r="D27" s="324"/>
      <c r="E27" s="324"/>
      <c r="F27" s="324"/>
      <c r="G27" s="324"/>
      <c r="H27" s="324"/>
      <c r="I27" s="324"/>
      <c r="J27" s="319"/>
      <c r="K27" s="319"/>
      <c r="L27" s="319"/>
      <c r="M27" s="319"/>
      <c r="N27" s="319"/>
      <c r="O27" s="319"/>
      <c r="P27" s="319"/>
      <c r="Q27" s="319"/>
      <c r="R27" s="319"/>
      <c r="S27" s="319"/>
      <c r="T27" s="329">
        <f t="shared" si="7"/>
        <v>4285</v>
      </c>
      <c r="U27" s="319"/>
      <c r="V27" s="319"/>
      <c r="W27" s="319">
        <v>4285</v>
      </c>
      <c r="X27" s="326"/>
    </row>
    <row r="28" spans="1:24" ht="28" customHeight="1">
      <c r="A28" s="323">
        <v>2</v>
      </c>
      <c r="B28" s="328" t="s">
        <v>224</v>
      </c>
      <c r="C28" s="324"/>
      <c r="D28" s="324"/>
      <c r="E28" s="324"/>
      <c r="F28" s="324"/>
      <c r="G28" s="324"/>
      <c r="H28" s="324"/>
      <c r="I28" s="324"/>
      <c r="J28" s="319"/>
      <c r="K28" s="319"/>
      <c r="L28" s="319"/>
      <c r="M28" s="319"/>
      <c r="N28" s="319"/>
      <c r="O28" s="319"/>
      <c r="P28" s="319"/>
      <c r="Q28" s="319"/>
      <c r="R28" s="319"/>
      <c r="S28" s="319"/>
      <c r="T28" s="329">
        <f t="shared" si="7"/>
        <v>4360</v>
      </c>
      <c r="U28" s="319"/>
      <c r="V28" s="319"/>
      <c r="W28" s="319">
        <v>4360</v>
      </c>
      <c r="X28" s="326"/>
    </row>
    <row r="29" spans="1:24" ht="28" customHeight="1">
      <c r="A29" s="323">
        <v>3</v>
      </c>
      <c r="B29" s="328" t="s">
        <v>222</v>
      </c>
      <c r="C29" s="324"/>
      <c r="D29" s="324"/>
      <c r="E29" s="324"/>
      <c r="F29" s="324"/>
      <c r="G29" s="324"/>
      <c r="H29" s="324"/>
      <c r="I29" s="324"/>
      <c r="J29" s="319"/>
      <c r="K29" s="319"/>
      <c r="L29" s="319"/>
      <c r="M29" s="319"/>
      <c r="N29" s="319"/>
      <c r="O29" s="319"/>
      <c r="P29" s="319"/>
      <c r="Q29" s="319"/>
      <c r="R29" s="319"/>
      <c r="S29" s="319"/>
      <c r="T29" s="329">
        <f t="shared" si="7"/>
        <v>2030</v>
      </c>
      <c r="U29" s="319"/>
      <c r="V29" s="319"/>
      <c r="W29" s="319">
        <v>2030</v>
      </c>
      <c r="X29" s="326"/>
    </row>
    <row r="30" spans="1:24" ht="28" customHeight="1">
      <c r="A30" s="323">
        <v>4</v>
      </c>
      <c r="B30" s="328" t="s">
        <v>230</v>
      </c>
      <c r="C30" s="324"/>
      <c r="D30" s="324"/>
      <c r="E30" s="324"/>
      <c r="F30" s="324"/>
      <c r="G30" s="324"/>
      <c r="H30" s="324"/>
      <c r="I30" s="324"/>
      <c r="J30" s="319"/>
      <c r="K30" s="319"/>
      <c r="L30" s="319"/>
      <c r="M30" s="319"/>
      <c r="N30" s="319"/>
      <c r="O30" s="319"/>
      <c r="P30" s="319"/>
      <c r="Q30" s="319"/>
      <c r="R30" s="319"/>
      <c r="S30" s="319"/>
      <c r="T30" s="329">
        <f t="shared" si="7"/>
        <v>2780</v>
      </c>
      <c r="U30" s="319"/>
      <c r="V30" s="319"/>
      <c r="W30" s="319">
        <v>2780</v>
      </c>
      <c r="X30" s="326"/>
    </row>
    <row r="31" spans="1:24" ht="28" customHeight="1">
      <c r="A31" s="323">
        <v>5</v>
      </c>
      <c r="B31" s="328" t="s">
        <v>305</v>
      </c>
      <c r="C31" s="324"/>
      <c r="D31" s="324"/>
      <c r="E31" s="324"/>
      <c r="F31" s="324"/>
      <c r="G31" s="324"/>
      <c r="H31" s="324"/>
      <c r="I31" s="324"/>
      <c r="J31" s="319"/>
      <c r="K31" s="319"/>
      <c r="L31" s="319"/>
      <c r="M31" s="319"/>
      <c r="N31" s="319"/>
      <c r="O31" s="319"/>
      <c r="P31" s="319"/>
      <c r="Q31" s="319"/>
      <c r="R31" s="319"/>
      <c r="S31" s="319"/>
      <c r="T31" s="329">
        <f t="shared" si="7"/>
        <v>3010</v>
      </c>
      <c r="U31" s="319"/>
      <c r="V31" s="319"/>
      <c r="W31" s="319">
        <v>3010</v>
      </c>
      <c r="X31" s="326"/>
    </row>
    <row r="32" spans="1:24" ht="28" customHeight="1">
      <c r="A32" s="323">
        <v>6</v>
      </c>
      <c r="B32" s="328" t="s">
        <v>225</v>
      </c>
      <c r="C32" s="324"/>
      <c r="D32" s="324"/>
      <c r="E32" s="324"/>
      <c r="F32" s="324"/>
      <c r="G32" s="324"/>
      <c r="H32" s="324"/>
      <c r="I32" s="324"/>
      <c r="J32" s="319"/>
      <c r="K32" s="319"/>
      <c r="L32" s="319"/>
      <c r="M32" s="319"/>
      <c r="N32" s="319"/>
      <c r="O32" s="319"/>
      <c r="P32" s="319"/>
      <c r="Q32" s="319"/>
      <c r="R32" s="319"/>
      <c r="S32" s="319"/>
      <c r="T32" s="329">
        <f t="shared" si="7"/>
        <v>2780</v>
      </c>
      <c r="U32" s="319"/>
      <c r="V32" s="319"/>
      <c r="W32" s="319">
        <v>2780</v>
      </c>
      <c r="X32" s="326"/>
    </row>
    <row r="33" spans="1:24" ht="28" customHeight="1">
      <c r="A33" s="323">
        <v>7</v>
      </c>
      <c r="B33" s="328" t="s">
        <v>226</v>
      </c>
      <c r="C33" s="324"/>
      <c r="D33" s="324"/>
      <c r="E33" s="324"/>
      <c r="F33" s="324"/>
      <c r="G33" s="324"/>
      <c r="H33" s="324"/>
      <c r="I33" s="324"/>
      <c r="J33" s="319"/>
      <c r="K33" s="319"/>
      <c r="L33" s="319"/>
      <c r="M33" s="319"/>
      <c r="N33" s="319"/>
      <c r="O33" s="319"/>
      <c r="P33" s="319"/>
      <c r="Q33" s="319"/>
      <c r="R33" s="319"/>
      <c r="S33" s="319"/>
      <c r="T33" s="329">
        <f t="shared" si="7"/>
        <v>2330</v>
      </c>
      <c r="U33" s="319"/>
      <c r="V33" s="319"/>
      <c r="W33" s="319">
        <v>2330</v>
      </c>
      <c r="X33" s="326"/>
    </row>
    <row r="34" spans="1:24" ht="28" customHeight="1">
      <c r="A34" s="323">
        <v>8</v>
      </c>
      <c r="B34" s="328" t="s">
        <v>227</v>
      </c>
      <c r="C34" s="324"/>
      <c r="D34" s="324"/>
      <c r="E34" s="324"/>
      <c r="F34" s="324"/>
      <c r="G34" s="324"/>
      <c r="H34" s="324"/>
      <c r="I34" s="324"/>
      <c r="J34" s="319"/>
      <c r="K34" s="319"/>
      <c r="L34" s="319"/>
      <c r="M34" s="319"/>
      <c r="N34" s="319"/>
      <c r="O34" s="319"/>
      <c r="P34" s="319"/>
      <c r="Q34" s="319"/>
      <c r="R34" s="319"/>
      <c r="S34" s="319"/>
      <c r="T34" s="329">
        <f t="shared" si="7"/>
        <v>2630</v>
      </c>
      <c r="U34" s="319"/>
      <c r="V34" s="319"/>
      <c r="W34" s="319">
        <v>2630</v>
      </c>
      <c r="X34" s="326"/>
    </row>
    <row r="35" spans="1:24" ht="28" customHeight="1">
      <c r="A35" s="323">
        <v>9</v>
      </c>
      <c r="B35" s="328" t="s">
        <v>228</v>
      </c>
      <c r="C35" s="324"/>
      <c r="D35" s="324"/>
      <c r="E35" s="324"/>
      <c r="F35" s="324"/>
      <c r="G35" s="324"/>
      <c r="H35" s="324"/>
      <c r="I35" s="324"/>
      <c r="J35" s="319"/>
      <c r="K35" s="319"/>
      <c r="L35" s="319"/>
      <c r="M35" s="319"/>
      <c r="N35" s="319"/>
      <c r="O35" s="319"/>
      <c r="P35" s="319"/>
      <c r="Q35" s="319"/>
      <c r="R35" s="319"/>
      <c r="S35" s="319"/>
      <c r="T35" s="329">
        <f t="shared" si="7"/>
        <v>3080</v>
      </c>
      <c r="U35" s="319"/>
      <c r="V35" s="319"/>
      <c r="W35" s="319">
        <v>3080</v>
      </c>
      <c r="X35" s="326"/>
    </row>
    <row r="36" spans="1:24" ht="28" customHeight="1">
      <c r="A36" s="327">
        <v>10</v>
      </c>
      <c r="B36" s="328" t="s">
        <v>229</v>
      </c>
      <c r="C36" s="323" t="s">
        <v>347</v>
      </c>
      <c r="D36" s="323"/>
      <c r="E36" s="323"/>
      <c r="F36" s="323" t="s">
        <v>323</v>
      </c>
      <c r="G36" s="323"/>
      <c r="H36" s="323"/>
      <c r="I36" s="323"/>
      <c r="J36" s="329">
        <f t="shared" si="5"/>
        <v>0</v>
      </c>
      <c r="K36" s="329"/>
      <c r="L36" s="329"/>
      <c r="M36" s="329"/>
      <c r="N36" s="329"/>
      <c r="O36" s="329">
        <f t="shared" si="6"/>
        <v>85000</v>
      </c>
      <c r="P36" s="329"/>
      <c r="Q36" s="329"/>
      <c r="R36" s="329">
        <v>85000</v>
      </c>
      <c r="S36" s="329"/>
      <c r="T36" s="329">
        <f t="shared" si="7"/>
        <v>2105</v>
      </c>
      <c r="U36" s="329"/>
      <c r="V36" s="329"/>
      <c r="W36" s="329">
        <v>2105</v>
      </c>
      <c r="X36" s="320"/>
    </row>
    <row r="37" spans="1:24" ht="28" customHeight="1">
      <c r="A37" s="324" t="s">
        <v>218</v>
      </c>
      <c r="B37" s="325" t="s">
        <v>913</v>
      </c>
      <c r="C37" s="324"/>
      <c r="D37" s="324"/>
      <c r="E37" s="324"/>
      <c r="F37" s="324"/>
      <c r="G37" s="324"/>
      <c r="H37" s="324"/>
      <c r="I37" s="324"/>
      <c r="J37" s="319">
        <f t="shared" ref="J37:W37" si="9">SUBTOTAL(9,J38:J40)</f>
        <v>0</v>
      </c>
      <c r="K37" s="319">
        <f t="shared" si="9"/>
        <v>0</v>
      </c>
      <c r="L37" s="319">
        <f t="shared" si="9"/>
        <v>0</v>
      </c>
      <c r="M37" s="319">
        <f t="shared" si="9"/>
        <v>0</v>
      </c>
      <c r="N37" s="319">
        <f t="shared" si="9"/>
        <v>0</v>
      </c>
      <c r="O37" s="319">
        <f t="shared" si="9"/>
        <v>40000</v>
      </c>
      <c r="P37" s="319">
        <f t="shared" si="9"/>
        <v>0</v>
      </c>
      <c r="Q37" s="319">
        <f t="shared" si="9"/>
        <v>0</v>
      </c>
      <c r="R37" s="319">
        <f t="shared" si="9"/>
        <v>40000</v>
      </c>
      <c r="S37" s="319">
        <f t="shared" si="9"/>
        <v>0</v>
      </c>
      <c r="T37" s="319">
        <f t="shared" si="9"/>
        <v>16800</v>
      </c>
      <c r="U37" s="319">
        <f t="shared" si="9"/>
        <v>0</v>
      </c>
      <c r="V37" s="319">
        <f t="shared" si="9"/>
        <v>0</v>
      </c>
      <c r="W37" s="319">
        <f t="shared" si="9"/>
        <v>16800</v>
      </c>
      <c r="X37" s="326"/>
    </row>
    <row r="38" spans="1:24" ht="28" customHeight="1">
      <c r="A38" s="327">
        <v>1</v>
      </c>
      <c r="B38" s="328" t="s">
        <v>221</v>
      </c>
      <c r="C38" s="323" t="s">
        <v>583</v>
      </c>
      <c r="D38" s="323"/>
      <c r="E38" s="323"/>
      <c r="F38" s="323" t="s">
        <v>329</v>
      </c>
      <c r="G38" s="323"/>
      <c r="H38" s="323"/>
      <c r="I38" s="323"/>
      <c r="J38" s="329">
        <f t="shared" si="5"/>
        <v>0</v>
      </c>
      <c r="K38" s="329"/>
      <c r="L38" s="329"/>
      <c r="M38" s="329"/>
      <c r="N38" s="329"/>
      <c r="O38" s="329">
        <f t="shared" si="6"/>
        <v>20000</v>
      </c>
      <c r="P38" s="329"/>
      <c r="Q38" s="329"/>
      <c r="R38" s="329">
        <v>20000</v>
      </c>
      <c r="S38" s="329"/>
      <c r="T38" s="329">
        <f t="shared" si="7"/>
        <v>5600</v>
      </c>
      <c r="U38" s="329"/>
      <c r="V38" s="329"/>
      <c r="W38" s="329">
        <v>5600</v>
      </c>
      <c r="X38" s="320"/>
    </row>
    <row r="39" spans="1:24" ht="28" customHeight="1">
      <c r="A39" s="327">
        <v>2</v>
      </c>
      <c r="B39" s="328" t="s">
        <v>224</v>
      </c>
      <c r="C39" s="323" t="s">
        <v>352</v>
      </c>
      <c r="D39" s="323"/>
      <c r="E39" s="323"/>
      <c r="F39" s="323" t="s">
        <v>339</v>
      </c>
      <c r="G39" s="323"/>
      <c r="H39" s="323"/>
      <c r="I39" s="323"/>
      <c r="J39" s="329">
        <f t="shared" si="5"/>
        <v>0</v>
      </c>
      <c r="K39" s="329"/>
      <c r="L39" s="329"/>
      <c r="M39" s="329"/>
      <c r="N39" s="329"/>
      <c r="O39" s="329">
        <f t="shared" si="6"/>
        <v>12000</v>
      </c>
      <c r="P39" s="329"/>
      <c r="Q39" s="329"/>
      <c r="R39" s="329">
        <v>12000</v>
      </c>
      <c r="S39" s="329"/>
      <c r="T39" s="329">
        <f t="shared" si="7"/>
        <v>5600</v>
      </c>
      <c r="U39" s="329"/>
      <c r="V39" s="329"/>
      <c r="W39" s="329">
        <v>5600</v>
      </c>
      <c r="X39" s="320"/>
    </row>
    <row r="40" spans="1:24" ht="28" customHeight="1">
      <c r="A40" s="327">
        <v>3</v>
      </c>
      <c r="B40" s="328" t="s">
        <v>222</v>
      </c>
      <c r="C40" s="323" t="s">
        <v>350</v>
      </c>
      <c r="D40" s="323"/>
      <c r="E40" s="323"/>
      <c r="F40" s="323" t="s">
        <v>584</v>
      </c>
      <c r="G40" s="323"/>
      <c r="H40" s="323"/>
      <c r="I40" s="323"/>
      <c r="J40" s="329">
        <f t="shared" si="5"/>
        <v>0</v>
      </c>
      <c r="K40" s="329"/>
      <c r="L40" s="329"/>
      <c r="M40" s="329"/>
      <c r="N40" s="329"/>
      <c r="O40" s="329">
        <f t="shared" si="6"/>
        <v>8000</v>
      </c>
      <c r="P40" s="329"/>
      <c r="Q40" s="329"/>
      <c r="R40" s="329">
        <v>8000</v>
      </c>
      <c r="S40" s="329"/>
      <c r="T40" s="329">
        <f t="shared" si="7"/>
        <v>5600</v>
      </c>
      <c r="U40" s="329"/>
      <c r="V40" s="329"/>
      <c r="W40" s="329">
        <v>5600</v>
      </c>
      <c r="X40" s="320"/>
    </row>
    <row r="41" spans="1:24" ht="28" customHeight="1">
      <c r="A41" s="324" t="s">
        <v>219</v>
      </c>
      <c r="B41" s="324" t="s">
        <v>914</v>
      </c>
      <c r="C41" s="324"/>
      <c r="D41" s="324"/>
      <c r="E41" s="324"/>
      <c r="F41" s="324"/>
      <c r="G41" s="324"/>
      <c r="H41" s="324"/>
      <c r="I41" s="324"/>
      <c r="J41" s="319">
        <f t="shared" ref="J41:W41" si="10">SUBTOTAL(9,J42:J42)</f>
        <v>0</v>
      </c>
      <c r="K41" s="319">
        <f t="shared" si="10"/>
        <v>0</v>
      </c>
      <c r="L41" s="319">
        <f t="shared" si="10"/>
        <v>0</v>
      </c>
      <c r="M41" s="319">
        <f t="shared" si="10"/>
        <v>0</v>
      </c>
      <c r="N41" s="319">
        <f t="shared" si="10"/>
        <v>0</v>
      </c>
      <c r="O41" s="319">
        <f t="shared" si="10"/>
        <v>2500</v>
      </c>
      <c r="P41" s="319">
        <f t="shared" si="10"/>
        <v>0</v>
      </c>
      <c r="Q41" s="319">
        <f t="shared" si="10"/>
        <v>0</v>
      </c>
      <c r="R41" s="319">
        <f t="shared" si="10"/>
        <v>2500</v>
      </c>
      <c r="S41" s="319">
        <f t="shared" si="10"/>
        <v>0</v>
      </c>
      <c r="T41" s="319">
        <f t="shared" si="10"/>
        <v>42400</v>
      </c>
      <c r="U41" s="319">
        <f t="shared" si="10"/>
        <v>0</v>
      </c>
      <c r="V41" s="319">
        <f t="shared" si="10"/>
        <v>0</v>
      </c>
      <c r="W41" s="319">
        <f t="shared" si="10"/>
        <v>42400</v>
      </c>
      <c r="X41" s="326"/>
    </row>
    <row r="42" spans="1:24" ht="28" customHeight="1">
      <c r="A42" s="327">
        <v>1</v>
      </c>
      <c r="B42" s="328" t="s">
        <v>221</v>
      </c>
      <c r="C42" s="323" t="s">
        <v>347</v>
      </c>
      <c r="D42" s="323"/>
      <c r="E42" s="323"/>
      <c r="F42" s="323"/>
      <c r="G42" s="323"/>
      <c r="H42" s="323"/>
      <c r="I42" s="323"/>
      <c r="J42" s="329">
        <f t="shared" si="5"/>
        <v>0</v>
      </c>
      <c r="K42" s="329"/>
      <c r="L42" s="329"/>
      <c r="M42" s="329"/>
      <c r="N42" s="329"/>
      <c r="O42" s="329">
        <f t="shared" si="6"/>
        <v>2500</v>
      </c>
      <c r="P42" s="329"/>
      <c r="Q42" s="329"/>
      <c r="R42" s="329">
        <v>2500</v>
      </c>
      <c r="S42" s="329"/>
      <c r="T42" s="329">
        <f t="shared" si="7"/>
        <v>42400</v>
      </c>
      <c r="U42" s="329"/>
      <c r="V42" s="329"/>
      <c r="W42" s="329">
        <v>42400</v>
      </c>
      <c r="X42" s="320"/>
    </row>
    <row r="43" spans="1:24" ht="28" customHeight="1">
      <c r="A43" s="324" t="s">
        <v>301</v>
      </c>
      <c r="B43" s="324" t="s">
        <v>587</v>
      </c>
      <c r="C43" s="324"/>
      <c r="D43" s="324"/>
      <c r="E43" s="324"/>
      <c r="F43" s="324"/>
      <c r="G43" s="324"/>
      <c r="H43" s="324"/>
      <c r="I43" s="331"/>
      <c r="J43" s="319">
        <f t="shared" ref="J43:W43" si="11">SUBTOTAL(9,J44:J47)</f>
        <v>0</v>
      </c>
      <c r="K43" s="319">
        <f t="shared" si="11"/>
        <v>0</v>
      </c>
      <c r="L43" s="319">
        <f t="shared" si="11"/>
        <v>0</v>
      </c>
      <c r="M43" s="319">
        <f t="shared" si="11"/>
        <v>0</v>
      </c>
      <c r="N43" s="319">
        <f t="shared" si="11"/>
        <v>0</v>
      </c>
      <c r="O43" s="319">
        <f t="shared" si="11"/>
        <v>20000</v>
      </c>
      <c r="P43" s="319">
        <f t="shared" si="11"/>
        <v>0</v>
      </c>
      <c r="Q43" s="319">
        <f t="shared" si="11"/>
        <v>0</v>
      </c>
      <c r="R43" s="319">
        <f t="shared" si="11"/>
        <v>20000</v>
      </c>
      <c r="S43" s="319">
        <f t="shared" si="11"/>
        <v>0</v>
      </c>
      <c r="T43" s="319">
        <f t="shared" si="11"/>
        <v>27500</v>
      </c>
      <c r="U43" s="319">
        <f t="shared" si="11"/>
        <v>0</v>
      </c>
      <c r="V43" s="319">
        <f t="shared" si="11"/>
        <v>0</v>
      </c>
      <c r="W43" s="319">
        <f t="shared" si="11"/>
        <v>27500</v>
      </c>
      <c r="X43" s="326"/>
    </row>
    <row r="44" spans="1:24" ht="28" customHeight="1">
      <c r="A44" s="327">
        <v>1</v>
      </c>
      <c r="B44" s="328" t="s">
        <v>588</v>
      </c>
      <c r="C44" s="323" t="s">
        <v>581</v>
      </c>
      <c r="D44" s="323"/>
      <c r="E44" s="323"/>
      <c r="F44" s="323" t="s">
        <v>333</v>
      </c>
      <c r="G44" s="323"/>
      <c r="H44" s="323"/>
      <c r="I44" s="323"/>
      <c r="J44" s="329">
        <f t="shared" si="5"/>
        <v>0</v>
      </c>
      <c r="K44" s="329"/>
      <c r="L44" s="329"/>
      <c r="M44" s="329"/>
      <c r="N44" s="329"/>
      <c r="O44" s="329">
        <f t="shared" si="6"/>
        <v>0</v>
      </c>
      <c r="P44" s="329"/>
      <c r="Q44" s="329"/>
      <c r="R44" s="329">
        <v>0</v>
      </c>
      <c r="S44" s="329"/>
      <c r="T44" s="329">
        <f t="shared" si="7"/>
        <v>5000</v>
      </c>
      <c r="U44" s="329"/>
      <c r="V44" s="329"/>
      <c r="W44" s="329">
        <v>5000</v>
      </c>
      <c r="X44" s="320"/>
    </row>
    <row r="45" spans="1:24" ht="28" customHeight="1">
      <c r="A45" s="327">
        <v>2</v>
      </c>
      <c r="B45" s="328" t="s">
        <v>230</v>
      </c>
      <c r="C45" s="323" t="s">
        <v>351</v>
      </c>
      <c r="D45" s="323"/>
      <c r="E45" s="323"/>
      <c r="F45" s="323" t="s">
        <v>582</v>
      </c>
      <c r="G45" s="323"/>
      <c r="H45" s="323"/>
      <c r="I45" s="323"/>
      <c r="J45" s="329">
        <f t="shared" si="5"/>
        <v>0</v>
      </c>
      <c r="K45" s="329"/>
      <c r="L45" s="329"/>
      <c r="M45" s="329"/>
      <c r="N45" s="329"/>
      <c r="O45" s="329">
        <f t="shared" si="6"/>
        <v>0</v>
      </c>
      <c r="P45" s="329"/>
      <c r="Q45" s="329"/>
      <c r="R45" s="329">
        <v>0</v>
      </c>
      <c r="S45" s="329"/>
      <c r="T45" s="329">
        <f t="shared" si="7"/>
        <v>10000</v>
      </c>
      <c r="U45" s="329"/>
      <c r="V45" s="329"/>
      <c r="W45" s="329">
        <v>10000</v>
      </c>
      <c r="X45" s="320"/>
    </row>
    <row r="46" spans="1:24" ht="28" customHeight="1">
      <c r="A46" s="327">
        <v>3</v>
      </c>
      <c r="B46" s="328" t="s">
        <v>225</v>
      </c>
      <c r="C46" s="323" t="s">
        <v>352</v>
      </c>
      <c r="D46" s="323"/>
      <c r="E46" s="323"/>
      <c r="F46" s="323" t="s">
        <v>339</v>
      </c>
      <c r="G46" s="323"/>
      <c r="H46" s="323"/>
      <c r="I46" s="323"/>
      <c r="J46" s="329">
        <f t="shared" si="5"/>
        <v>0</v>
      </c>
      <c r="K46" s="329"/>
      <c r="L46" s="329"/>
      <c r="M46" s="329"/>
      <c r="N46" s="329"/>
      <c r="O46" s="329">
        <f t="shared" si="6"/>
        <v>10000</v>
      </c>
      <c r="P46" s="329"/>
      <c r="Q46" s="329"/>
      <c r="R46" s="329">
        <v>10000</v>
      </c>
      <c r="S46" s="329"/>
      <c r="T46" s="329">
        <f t="shared" si="7"/>
        <v>5000</v>
      </c>
      <c r="U46" s="329"/>
      <c r="V46" s="329"/>
      <c r="W46" s="329">
        <v>5000</v>
      </c>
      <c r="X46" s="320"/>
    </row>
    <row r="47" spans="1:24" ht="28" customHeight="1">
      <c r="A47" s="327">
        <v>4</v>
      </c>
      <c r="B47" s="328" t="s">
        <v>589</v>
      </c>
      <c r="C47" s="323" t="s">
        <v>348</v>
      </c>
      <c r="D47" s="323"/>
      <c r="E47" s="323"/>
      <c r="F47" s="323" t="s">
        <v>336</v>
      </c>
      <c r="G47" s="323"/>
      <c r="H47" s="323"/>
      <c r="I47" s="323"/>
      <c r="J47" s="329">
        <f t="shared" si="5"/>
        <v>0</v>
      </c>
      <c r="K47" s="329"/>
      <c r="L47" s="329"/>
      <c r="M47" s="329"/>
      <c r="N47" s="329"/>
      <c r="O47" s="329">
        <f t="shared" si="6"/>
        <v>10000</v>
      </c>
      <c r="P47" s="329"/>
      <c r="Q47" s="329"/>
      <c r="R47" s="329">
        <v>10000</v>
      </c>
      <c r="S47" s="329"/>
      <c r="T47" s="329">
        <f t="shared" si="7"/>
        <v>7500</v>
      </c>
      <c r="U47" s="329"/>
      <c r="V47" s="329"/>
      <c r="W47" s="329">
        <v>7500</v>
      </c>
      <c r="X47" s="320"/>
    </row>
    <row r="48" spans="1:24" ht="28" customHeight="1">
      <c r="A48" s="316" t="s">
        <v>517</v>
      </c>
      <c r="B48" s="317" t="s">
        <v>590</v>
      </c>
      <c r="C48" s="318"/>
      <c r="D48" s="318"/>
      <c r="E48" s="318"/>
      <c r="F48" s="318"/>
      <c r="G48" s="318"/>
      <c r="H48" s="318"/>
      <c r="I48" s="318"/>
      <c r="J48" s="319">
        <f>SUBTOTAL(9,J49:J89)</f>
        <v>1449566.2779999999</v>
      </c>
      <c r="K48" s="319">
        <f t="shared" ref="K48:W48" si="12">SUBTOTAL(9,K49:K89)</f>
        <v>0</v>
      </c>
      <c r="L48" s="319">
        <f t="shared" si="12"/>
        <v>0</v>
      </c>
      <c r="M48" s="319">
        <f t="shared" si="12"/>
        <v>955153.27799999993</v>
      </c>
      <c r="N48" s="319">
        <f t="shared" si="12"/>
        <v>0</v>
      </c>
      <c r="O48" s="319">
        <f t="shared" si="12"/>
        <v>413314.86388800002</v>
      </c>
      <c r="P48" s="319">
        <f t="shared" si="12"/>
        <v>0</v>
      </c>
      <c r="Q48" s="319">
        <f t="shared" si="12"/>
        <v>0</v>
      </c>
      <c r="R48" s="319">
        <f t="shared" si="12"/>
        <v>413314.86388800002</v>
      </c>
      <c r="S48" s="319">
        <f t="shared" si="12"/>
        <v>0</v>
      </c>
      <c r="T48" s="319">
        <f t="shared" si="12"/>
        <v>308339</v>
      </c>
      <c r="U48" s="319">
        <f t="shared" si="12"/>
        <v>0</v>
      </c>
      <c r="V48" s="319">
        <f t="shared" si="12"/>
        <v>0</v>
      </c>
      <c r="W48" s="319">
        <f t="shared" si="12"/>
        <v>308339</v>
      </c>
      <c r="X48" s="321"/>
    </row>
    <row r="49" spans="1:25" s="333" customFormat="1" ht="20.25" customHeight="1">
      <c r="A49" s="316">
        <v>1</v>
      </c>
      <c r="B49" s="332" t="s">
        <v>341</v>
      </c>
      <c r="C49" s="318"/>
      <c r="D49" s="318"/>
      <c r="E49" s="318"/>
      <c r="F49" s="318"/>
      <c r="G49" s="318"/>
      <c r="H49" s="318"/>
      <c r="I49" s="318"/>
      <c r="J49" s="319">
        <f t="shared" ref="J49:W49" si="13">SUBTOTAL(9,J50:J51)</f>
        <v>622893</v>
      </c>
      <c r="K49" s="319">
        <f t="shared" si="13"/>
        <v>0</v>
      </c>
      <c r="L49" s="319">
        <f t="shared" si="13"/>
        <v>0</v>
      </c>
      <c r="M49" s="319">
        <f t="shared" si="13"/>
        <v>128480</v>
      </c>
      <c r="N49" s="319">
        <f t="shared" si="13"/>
        <v>0</v>
      </c>
      <c r="O49" s="319">
        <f t="shared" si="13"/>
        <v>58000</v>
      </c>
      <c r="P49" s="319">
        <f t="shared" si="13"/>
        <v>0</v>
      </c>
      <c r="Q49" s="319">
        <f t="shared" si="13"/>
        <v>0</v>
      </c>
      <c r="R49" s="319">
        <f t="shared" si="13"/>
        <v>58000</v>
      </c>
      <c r="S49" s="319">
        <f t="shared" si="13"/>
        <v>0</v>
      </c>
      <c r="T49" s="319">
        <f t="shared" si="13"/>
        <v>25530.146000000001</v>
      </c>
      <c r="U49" s="319">
        <f t="shared" si="13"/>
        <v>0</v>
      </c>
      <c r="V49" s="319">
        <f t="shared" si="13"/>
        <v>0</v>
      </c>
      <c r="W49" s="319">
        <f t="shared" si="13"/>
        <v>25530.146000000001</v>
      </c>
      <c r="X49" s="321"/>
    </row>
    <row r="50" spans="1:25" ht="28" customHeight="1">
      <c r="A50" s="327" t="s">
        <v>46</v>
      </c>
      <c r="B50" s="328" t="s">
        <v>501</v>
      </c>
      <c r="C50" s="323" t="s">
        <v>341</v>
      </c>
      <c r="D50" s="323">
        <v>7767694</v>
      </c>
      <c r="E50" s="323">
        <v>285</v>
      </c>
      <c r="F50" s="323" t="s">
        <v>332</v>
      </c>
      <c r="G50" s="323"/>
      <c r="H50" s="323" t="s">
        <v>595</v>
      </c>
      <c r="I50" s="323" t="s">
        <v>915</v>
      </c>
      <c r="J50" s="329">
        <f t="shared" si="5"/>
        <v>58748</v>
      </c>
      <c r="K50" s="329"/>
      <c r="L50" s="329"/>
      <c r="M50" s="329">
        <v>58748</v>
      </c>
      <c r="N50" s="329"/>
      <c r="O50" s="329">
        <f t="shared" si="6"/>
        <v>10000</v>
      </c>
      <c r="P50" s="329"/>
      <c r="Q50" s="329"/>
      <c r="R50" s="329">
        <v>10000</v>
      </c>
      <c r="S50" s="329"/>
      <c r="T50" s="329">
        <f t="shared" si="7"/>
        <v>15530.146000000001</v>
      </c>
      <c r="U50" s="329"/>
      <c r="V50" s="329"/>
      <c r="W50" s="329">
        <v>15530.146000000001</v>
      </c>
      <c r="X50" s="320"/>
    </row>
    <row r="51" spans="1:25" ht="28" customHeight="1">
      <c r="A51" s="327" t="s">
        <v>46</v>
      </c>
      <c r="B51" s="328" t="s">
        <v>916</v>
      </c>
      <c r="C51" s="323" t="s">
        <v>341</v>
      </c>
      <c r="D51" s="323">
        <v>7389358</v>
      </c>
      <c r="E51" s="323">
        <v>285</v>
      </c>
      <c r="F51" s="323" t="s">
        <v>332</v>
      </c>
      <c r="G51" s="323"/>
      <c r="H51" s="323" t="s">
        <v>917</v>
      </c>
      <c r="I51" s="323" t="s">
        <v>342</v>
      </c>
      <c r="J51" s="329">
        <v>564145</v>
      </c>
      <c r="K51" s="329"/>
      <c r="L51" s="329"/>
      <c r="M51" s="329">
        <v>69732</v>
      </c>
      <c r="N51" s="329"/>
      <c r="O51" s="329">
        <f t="shared" si="6"/>
        <v>48000</v>
      </c>
      <c r="P51" s="329"/>
      <c r="Q51" s="329"/>
      <c r="R51" s="329">
        <v>48000</v>
      </c>
      <c r="S51" s="329"/>
      <c r="T51" s="329">
        <f t="shared" si="7"/>
        <v>10000</v>
      </c>
      <c r="U51" s="329"/>
      <c r="V51" s="329"/>
      <c r="W51" s="329">
        <v>10000</v>
      </c>
      <c r="X51" s="320"/>
    </row>
    <row r="52" spans="1:25" s="333" customFormat="1" ht="28" customHeight="1">
      <c r="A52" s="318">
        <v>2</v>
      </c>
      <c r="B52" s="317" t="s">
        <v>343</v>
      </c>
      <c r="C52" s="318"/>
      <c r="D52" s="318"/>
      <c r="E52" s="318"/>
      <c r="F52" s="318"/>
      <c r="G52" s="318"/>
      <c r="H52" s="318"/>
      <c r="I52" s="318"/>
      <c r="J52" s="319">
        <f>SUBTOTAL(9,J53)</f>
        <v>41298</v>
      </c>
      <c r="K52" s="319">
        <f t="shared" ref="K52:W52" si="14">SUBTOTAL(9,K53)</f>
        <v>0</v>
      </c>
      <c r="L52" s="319">
        <f t="shared" si="14"/>
        <v>0</v>
      </c>
      <c r="M52" s="319">
        <f t="shared" si="14"/>
        <v>41298</v>
      </c>
      <c r="N52" s="319">
        <f t="shared" si="14"/>
        <v>0</v>
      </c>
      <c r="O52" s="319">
        <f t="shared" si="14"/>
        <v>9400</v>
      </c>
      <c r="P52" s="319">
        <f t="shared" si="14"/>
        <v>0</v>
      </c>
      <c r="Q52" s="319">
        <f t="shared" si="14"/>
        <v>0</v>
      </c>
      <c r="R52" s="319">
        <f t="shared" si="14"/>
        <v>9400</v>
      </c>
      <c r="S52" s="319">
        <f t="shared" si="14"/>
        <v>0</v>
      </c>
      <c r="T52" s="319">
        <f t="shared" si="14"/>
        <v>10000</v>
      </c>
      <c r="U52" s="319">
        <f t="shared" si="14"/>
        <v>0</v>
      </c>
      <c r="V52" s="319">
        <f t="shared" si="14"/>
        <v>0</v>
      </c>
      <c r="W52" s="319">
        <f t="shared" si="14"/>
        <v>10000</v>
      </c>
      <c r="X52" s="321"/>
    </row>
    <row r="53" spans="1:25" ht="39.75" customHeight="1">
      <c r="A53" s="327" t="s">
        <v>46</v>
      </c>
      <c r="B53" s="328" t="s">
        <v>918</v>
      </c>
      <c r="C53" s="323" t="s">
        <v>343</v>
      </c>
      <c r="D53" s="323">
        <v>7555168</v>
      </c>
      <c r="E53" s="323">
        <v>281</v>
      </c>
      <c r="F53" s="323" t="s">
        <v>332</v>
      </c>
      <c r="G53" s="323"/>
      <c r="H53" s="323" t="s">
        <v>344</v>
      </c>
      <c r="I53" s="323" t="s">
        <v>919</v>
      </c>
      <c r="J53" s="329">
        <f t="shared" si="5"/>
        <v>41298</v>
      </c>
      <c r="K53" s="329"/>
      <c r="L53" s="329"/>
      <c r="M53" s="329">
        <v>41298</v>
      </c>
      <c r="N53" s="329"/>
      <c r="O53" s="329">
        <f t="shared" si="6"/>
        <v>9400</v>
      </c>
      <c r="P53" s="329"/>
      <c r="Q53" s="329"/>
      <c r="R53" s="329">
        <v>9400</v>
      </c>
      <c r="S53" s="329"/>
      <c r="T53" s="329">
        <f t="shared" si="7"/>
        <v>10000</v>
      </c>
      <c r="U53" s="329"/>
      <c r="V53" s="329"/>
      <c r="W53" s="329">
        <v>10000</v>
      </c>
      <c r="X53" s="320"/>
    </row>
    <row r="54" spans="1:25" s="333" customFormat="1" ht="20.25" customHeight="1">
      <c r="A54" s="318">
        <v>3</v>
      </c>
      <c r="B54" s="332" t="s">
        <v>482</v>
      </c>
      <c r="C54" s="318"/>
      <c r="D54" s="334"/>
      <c r="E54" s="335"/>
      <c r="F54" s="318"/>
      <c r="G54" s="318"/>
      <c r="H54" s="318"/>
      <c r="I54" s="318"/>
      <c r="J54" s="319">
        <f>SUBTOTAL(9,J55)</f>
        <v>10575</v>
      </c>
      <c r="K54" s="319">
        <f t="shared" ref="K54:W54" si="15">SUBTOTAL(9,K55)</f>
        <v>0</v>
      </c>
      <c r="L54" s="319">
        <f t="shared" si="15"/>
        <v>0</v>
      </c>
      <c r="M54" s="319">
        <f t="shared" si="15"/>
        <v>10575</v>
      </c>
      <c r="N54" s="319">
        <f t="shared" si="15"/>
        <v>0</v>
      </c>
      <c r="O54" s="319">
        <f t="shared" si="15"/>
        <v>9356</v>
      </c>
      <c r="P54" s="319">
        <f t="shared" si="15"/>
        <v>0</v>
      </c>
      <c r="Q54" s="319">
        <f t="shared" si="15"/>
        <v>0</v>
      </c>
      <c r="R54" s="319">
        <f t="shared" si="15"/>
        <v>9356</v>
      </c>
      <c r="S54" s="319">
        <f t="shared" si="15"/>
        <v>0</v>
      </c>
      <c r="T54" s="319">
        <f t="shared" si="15"/>
        <v>520</v>
      </c>
      <c r="U54" s="319">
        <f t="shared" si="15"/>
        <v>0</v>
      </c>
      <c r="V54" s="319">
        <f t="shared" si="15"/>
        <v>0</v>
      </c>
      <c r="W54" s="319">
        <f t="shared" si="15"/>
        <v>520</v>
      </c>
      <c r="X54" s="336"/>
    </row>
    <row r="55" spans="1:25" ht="28" customHeight="1">
      <c r="A55" s="327" t="s">
        <v>46</v>
      </c>
      <c r="B55" s="328" t="s">
        <v>920</v>
      </c>
      <c r="C55" s="323" t="s">
        <v>591</v>
      </c>
      <c r="D55" s="337">
        <v>7602805</v>
      </c>
      <c r="E55" s="323">
        <v>283</v>
      </c>
      <c r="F55" s="323" t="s">
        <v>332</v>
      </c>
      <c r="G55" s="323"/>
      <c r="H55" s="323" t="s">
        <v>921</v>
      </c>
      <c r="I55" s="323" t="s">
        <v>922</v>
      </c>
      <c r="J55" s="329">
        <f t="shared" si="5"/>
        <v>10575</v>
      </c>
      <c r="K55" s="329"/>
      <c r="L55" s="329"/>
      <c r="M55" s="329">
        <v>10575</v>
      </c>
      <c r="N55" s="329"/>
      <c r="O55" s="329">
        <f t="shared" si="6"/>
        <v>9356</v>
      </c>
      <c r="P55" s="329"/>
      <c r="Q55" s="329"/>
      <c r="R55" s="329">
        <v>9356</v>
      </c>
      <c r="S55" s="329"/>
      <c r="T55" s="329">
        <f t="shared" si="7"/>
        <v>520</v>
      </c>
      <c r="U55" s="329"/>
      <c r="V55" s="329"/>
      <c r="W55" s="329">
        <v>520</v>
      </c>
      <c r="X55" s="328"/>
    </row>
    <row r="56" spans="1:25" s="333" customFormat="1" ht="28" customHeight="1">
      <c r="A56" s="318">
        <v>4</v>
      </c>
      <c r="B56" s="332" t="s">
        <v>592</v>
      </c>
      <c r="C56" s="318"/>
      <c r="D56" s="338"/>
      <c r="E56" s="318"/>
      <c r="F56" s="318"/>
      <c r="G56" s="318"/>
      <c r="H56" s="318"/>
      <c r="I56" s="318"/>
      <c r="J56" s="319">
        <f>SUBTOTAL(9,J57)</f>
        <v>113465</v>
      </c>
      <c r="K56" s="319">
        <f t="shared" ref="K56:W56" si="16">SUBTOTAL(9,K57)</f>
        <v>0</v>
      </c>
      <c r="L56" s="319">
        <f t="shared" si="16"/>
        <v>0</v>
      </c>
      <c r="M56" s="319">
        <f t="shared" si="16"/>
        <v>113465</v>
      </c>
      <c r="N56" s="319">
        <f t="shared" si="16"/>
        <v>0</v>
      </c>
      <c r="O56" s="319">
        <f t="shared" si="16"/>
        <v>33000</v>
      </c>
      <c r="P56" s="319">
        <f t="shared" si="16"/>
        <v>0</v>
      </c>
      <c r="Q56" s="319">
        <f t="shared" si="16"/>
        <v>0</v>
      </c>
      <c r="R56" s="319">
        <f t="shared" si="16"/>
        <v>33000</v>
      </c>
      <c r="S56" s="319">
        <f t="shared" si="16"/>
        <v>0</v>
      </c>
      <c r="T56" s="319">
        <f t="shared" si="16"/>
        <v>30000</v>
      </c>
      <c r="U56" s="319">
        <f t="shared" si="16"/>
        <v>0</v>
      </c>
      <c r="V56" s="319">
        <f t="shared" si="16"/>
        <v>0</v>
      </c>
      <c r="W56" s="319">
        <f t="shared" si="16"/>
        <v>30000</v>
      </c>
      <c r="X56" s="336"/>
    </row>
    <row r="57" spans="1:25" ht="33" customHeight="1">
      <c r="A57" s="327" t="s">
        <v>46</v>
      </c>
      <c r="B57" s="328" t="s">
        <v>507</v>
      </c>
      <c r="C57" s="323" t="s">
        <v>592</v>
      </c>
      <c r="D57" s="323">
        <v>7684480</v>
      </c>
      <c r="E57" s="323">
        <v>283</v>
      </c>
      <c r="F57" s="323" t="s">
        <v>519</v>
      </c>
      <c r="G57" s="323"/>
      <c r="H57" s="323" t="s">
        <v>518</v>
      </c>
      <c r="I57" s="323" t="s">
        <v>593</v>
      </c>
      <c r="J57" s="329">
        <f t="shared" si="5"/>
        <v>113465</v>
      </c>
      <c r="K57" s="329"/>
      <c r="L57" s="329"/>
      <c r="M57" s="329">
        <v>113465</v>
      </c>
      <c r="N57" s="329"/>
      <c r="O57" s="329">
        <f t="shared" si="6"/>
        <v>33000</v>
      </c>
      <c r="P57" s="329"/>
      <c r="Q57" s="329"/>
      <c r="R57" s="329">
        <v>33000</v>
      </c>
      <c r="S57" s="329"/>
      <c r="T57" s="329">
        <f t="shared" si="7"/>
        <v>30000</v>
      </c>
      <c r="U57" s="329"/>
      <c r="V57" s="329"/>
      <c r="W57" s="329">
        <v>30000</v>
      </c>
      <c r="X57" s="320"/>
    </row>
    <row r="58" spans="1:25" ht="18" customHeight="1">
      <c r="A58" s="318">
        <v>5</v>
      </c>
      <c r="B58" s="317" t="s">
        <v>334</v>
      </c>
      <c r="C58" s="323"/>
      <c r="D58" s="323"/>
      <c r="E58" s="323"/>
      <c r="F58" s="323"/>
      <c r="G58" s="323"/>
      <c r="H58" s="323"/>
      <c r="I58" s="323"/>
      <c r="J58" s="319">
        <f>SUBTOTAL(9,J59:J61)</f>
        <v>0</v>
      </c>
      <c r="K58" s="319">
        <f t="shared" ref="K58:W58" si="17">SUBTOTAL(9,K59:K61)</f>
        <v>0</v>
      </c>
      <c r="L58" s="319">
        <f t="shared" si="17"/>
        <v>0</v>
      </c>
      <c r="M58" s="319">
        <f t="shared" si="17"/>
        <v>0</v>
      </c>
      <c r="N58" s="319">
        <f t="shared" si="17"/>
        <v>0</v>
      </c>
      <c r="O58" s="319">
        <f t="shared" si="17"/>
        <v>0</v>
      </c>
      <c r="P58" s="319">
        <f t="shared" si="17"/>
        <v>0</v>
      </c>
      <c r="Q58" s="319">
        <f t="shared" si="17"/>
        <v>0</v>
      </c>
      <c r="R58" s="319">
        <f t="shared" si="17"/>
        <v>0</v>
      </c>
      <c r="S58" s="319">
        <f t="shared" si="17"/>
        <v>0</v>
      </c>
      <c r="T58" s="319">
        <f t="shared" si="17"/>
        <v>48000</v>
      </c>
      <c r="U58" s="319">
        <f t="shared" si="17"/>
        <v>0</v>
      </c>
      <c r="V58" s="319">
        <f t="shared" si="17"/>
        <v>0</v>
      </c>
      <c r="W58" s="319">
        <f t="shared" si="17"/>
        <v>48000</v>
      </c>
      <c r="X58" s="320"/>
      <c r="Y58" s="315">
        <f>W58+W105+W106+W124+W125+W133</f>
        <v>103354</v>
      </c>
    </row>
    <row r="59" spans="1:25" ht="28" hidden="1" customHeight="1" outlineLevel="1">
      <c r="A59" s="327" t="s">
        <v>46</v>
      </c>
      <c r="B59" s="328" t="s">
        <v>923</v>
      </c>
      <c r="C59" s="323" t="s">
        <v>334</v>
      </c>
      <c r="D59" s="323"/>
      <c r="E59" s="323"/>
      <c r="F59" s="323" t="s">
        <v>332</v>
      </c>
      <c r="G59" s="323"/>
      <c r="H59" s="323"/>
      <c r="I59" s="323"/>
      <c r="J59" s="329">
        <f t="shared" si="5"/>
        <v>0</v>
      </c>
      <c r="K59" s="329"/>
      <c r="L59" s="329"/>
      <c r="M59" s="329">
        <v>0</v>
      </c>
      <c r="N59" s="329"/>
      <c r="O59" s="329">
        <f t="shared" si="6"/>
        <v>0</v>
      </c>
      <c r="P59" s="329"/>
      <c r="Q59" s="329"/>
      <c r="R59" s="329">
        <v>0</v>
      </c>
      <c r="S59" s="329"/>
      <c r="T59" s="329">
        <f t="shared" si="7"/>
        <v>40000</v>
      </c>
      <c r="U59" s="329"/>
      <c r="V59" s="329"/>
      <c r="W59" s="329">
        <v>40000</v>
      </c>
      <c r="X59" s="339"/>
      <c r="Y59" s="315">
        <f>Y58+W107</f>
        <v>209154</v>
      </c>
    </row>
    <row r="60" spans="1:25" ht="28" hidden="1" customHeight="1" outlineLevel="1">
      <c r="A60" s="327" t="s">
        <v>46</v>
      </c>
      <c r="B60" s="328" t="s">
        <v>594</v>
      </c>
      <c r="C60" s="323" t="s">
        <v>334</v>
      </c>
      <c r="D60" s="323"/>
      <c r="E60" s="323"/>
      <c r="F60" s="323" t="s">
        <v>332</v>
      </c>
      <c r="G60" s="323"/>
      <c r="H60" s="323">
        <v>0</v>
      </c>
      <c r="I60" s="323"/>
      <c r="J60" s="329">
        <f t="shared" si="5"/>
        <v>0</v>
      </c>
      <c r="K60" s="329"/>
      <c r="L60" s="329"/>
      <c r="M60" s="329">
        <v>0</v>
      </c>
      <c r="N60" s="329"/>
      <c r="O60" s="329">
        <f t="shared" si="6"/>
        <v>0</v>
      </c>
      <c r="P60" s="329"/>
      <c r="Q60" s="329"/>
      <c r="R60" s="329">
        <v>0</v>
      </c>
      <c r="S60" s="329"/>
      <c r="T60" s="329">
        <f t="shared" si="7"/>
        <v>4000</v>
      </c>
      <c r="U60" s="329"/>
      <c r="V60" s="329"/>
      <c r="W60" s="329">
        <v>4000</v>
      </c>
      <c r="X60" s="339"/>
    </row>
    <row r="61" spans="1:25" ht="28" hidden="1" customHeight="1" outlineLevel="1">
      <c r="A61" s="327" t="s">
        <v>46</v>
      </c>
      <c r="B61" s="328" t="s">
        <v>570</v>
      </c>
      <c r="C61" s="323" t="s">
        <v>334</v>
      </c>
      <c r="D61" s="323"/>
      <c r="E61" s="323"/>
      <c r="F61" s="323" t="s">
        <v>332</v>
      </c>
      <c r="G61" s="323"/>
      <c r="H61" s="323"/>
      <c r="I61" s="323"/>
      <c r="J61" s="329">
        <f t="shared" si="5"/>
        <v>0</v>
      </c>
      <c r="K61" s="329"/>
      <c r="L61" s="329"/>
      <c r="M61" s="329">
        <v>0</v>
      </c>
      <c r="N61" s="329"/>
      <c r="O61" s="329">
        <f t="shared" si="6"/>
        <v>0</v>
      </c>
      <c r="P61" s="329"/>
      <c r="Q61" s="329"/>
      <c r="R61" s="329">
        <v>0</v>
      </c>
      <c r="S61" s="329"/>
      <c r="T61" s="329">
        <f t="shared" si="7"/>
        <v>4000</v>
      </c>
      <c r="U61" s="329"/>
      <c r="V61" s="329"/>
      <c r="W61" s="329">
        <v>4000</v>
      </c>
      <c r="X61" s="320"/>
    </row>
    <row r="62" spans="1:25" s="333" customFormat="1" ht="28" customHeight="1" collapsed="1">
      <c r="A62" s="318">
        <v>6</v>
      </c>
      <c r="B62" s="332" t="s">
        <v>504</v>
      </c>
      <c r="C62" s="318"/>
      <c r="D62" s="318"/>
      <c r="E62" s="318"/>
      <c r="F62" s="318"/>
      <c r="G62" s="318"/>
      <c r="H62" s="318"/>
      <c r="I62" s="318"/>
      <c r="J62" s="319">
        <f t="shared" ref="J62:W62" si="18">SUBTOTAL(9,J63:J65)</f>
        <v>247522</v>
      </c>
      <c r="K62" s="319">
        <f t="shared" si="18"/>
        <v>0</v>
      </c>
      <c r="L62" s="319">
        <f t="shared" si="18"/>
        <v>0</v>
      </c>
      <c r="M62" s="319">
        <f t="shared" si="18"/>
        <v>247522</v>
      </c>
      <c r="N62" s="319">
        <f t="shared" si="18"/>
        <v>0</v>
      </c>
      <c r="O62" s="319">
        <f t="shared" si="18"/>
        <v>162690.891</v>
      </c>
      <c r="P62" s="319">
        <f t="shared" si="18"/>
        <v>0</v>
      </c>
      <c r="Q62" s="319">
        <f t="shared" si="18"/>
        <v>0</v>
      </c>
      <c r="R62" s="319">
        <f t="shared" si="18"/>
        <v>162690.891</v>
      </c>
      <c r="S62" s="319">
        <f t="shared" si="18"/>
        <v>0</v>
      </c>
      <c r="T62" s="319">
        <f t="shared" si="18"/>
        <v>60100</v>
      </c>
      <c r="U62" s="319">
        <f t="shared" si="18"/>
        <v>0</v>
      </c>
      <c r="V62" s="319">
        <f t="shared" si="18"/>
        <v>0</v>
      </c>
      <c r="W62" s="319">
        <f t="shared" si="18"/>
        <v>60100</v>
      </c>
      <c r="X62" s="340"/>
    </row>
    <row r="63" spans="1:25" s="333" customFormat="1" ht="28" customHeight="1">
      <c r="A63" s="327" t="s">
        <v>46</v>
      </c>
      <c r="B63" s="328" t="s">
        <v>924</v>
      </c>
      <c r="C63" s="318"/>
      <c r="D63" s="318"/>
      <c r="E63" s="318"/>
      <c r="F63" s="323" t="s">
        <v>584</v>
      </c>
      <c r="G63" s="318"/>
      <c r="H63" s="323" t="s">
        <v>328</v>
      </c>
      <c r="I63" s="323" t="s">
        <v>925</v>
      </c>
      <c r="J63" s="329">
        <f t="shared" si="5"/>
        <v>26000</v>
      </c>
      <c r="K63" s="319"/>
      <c r="L63" s="319"/>
      <c r="M63" s="330">
        <v>26000</v>
      </c>
      <c r="N63" s="319"/>
      <c r="O63" s="329">
        <f t="shared" si="6"/>
        <v>0</v>
      </c>
      <c r="P63" s="319"/>
      <c r="Q63" s="319"/>
      <c r="R63" s="330"/>
      <c r="S63" s="319"/>
      <c r="T63" s="329">
        <f t="shared" si="7"/>
        <v>14000</v>
      </c>
      <c r="U63" s="319"/>
      <c r="V63" s="319"/>
      <c r="W63" s="330">
        <v>14000</v>
      </c>
      <c r="X63" s="340"/>
    </row>
    <row r="64" spans="1:25" s="333" customFormat="1" ht="28" customHeight="1">
      <c r="A64" s="327" t="s">
        <v>46</v>
      </c>
      <c r="B64" s="328" t="s">
        <v>505</v>
      </c>
      <c r="C64" s="318"/>
      <c r="D64" s="318"/>
      <c r="E64" s="318"/>
      <c r="F64" s="323" t="s">
        <v>323</v>
      </c>
      <c r="G64" s="318"/>
      <c r="H64" s="323" t="s">
        <v>346</v>
      </c>
      <c r="I64" s="323" t="s">
        <v>926</v>
      </c>
      <c r="J64" s="329">
        <f t="shared" si="5"/>
        <v>100000</v>
      </c>
      <c r="K64" s="319"/>
      <c r="L64" s="319"/>
      <c r="M64" s="330">
        <v>100000</v>
      </c>
      <c r="N64" s="319"/>
      <c r="O64" s="329">
        <f t="shared" si="6"/>
        <v>85900</v>
      </c>
      <c r="P64" s="319"/>
      <c r="Q64" s="319"/>
      <c r="R64" s="330">
        <v>85900</v>
      </c>
      <c r="S64" s="319"/>
      <c r="T64" s="329">
        <f t="shared" si="7"/>
        <v>14100</v>
      </c>
      <c r="U64" s="319"/>
      <c r="V64" s="319"/>
      <c r="W64" s="330">
        <v>14100</v>
      </c>
      <c r="X64" s="340"/>
    </row>
    <row r="65" spans="1:24" s="333" customFormat="1" ht="38.25" customHeight="1">
      <c r="A65" s="327" t="s">
        <v>46</v>
      </c>
      <c r="B65" s="328" t="s">
        <v>927</v>
      </c>
      <c r="C65" s="318"/>
      <c r="D65" s="318"/>
      <c r="E65" s="318"/>
      <c r="F65" s="323" t="s">
        <v>323</v>
      </c>
      <c r="G65" s="318"/>
      <c r="H65" s="323" t="s">
        <v>928</v>
      </c>
      <c r="I65" s="323" t="s">
        <v>331</v>
      </c>
      <c r="J65" s="329">
        <f t="shared" si="5"/>
        <v>121522</v>
      </c>
      <c r="K65" s="319"/>
      <c r="L65" s="319"/>
      <c r="M65" s="330">
        <v>121522</v>
      </c>
      <c r="N65" s="319"/>
      <c r="O65" s="329">
        <f t="shared" si="6"/>
        <v>76790.891000000003</v>
      </c>
      <c r="P65" s="319"/>
      <c r="Q65" s="319"/>
      <c r="R65" s="330">
        <v>76790.891000000003</v>
      </c>
      <c r="S65" s="319"/>
      <c r="T65" s="329">
        <f t="shared" si="7"/>
        <v>32000</v>
      </c>
      <c r="U65" s="319"/>
      <c r="V65" s="319"/>
      <c r="W65" s="330">
        <v>32000</v>
      </c>
      <c r="X65" s="340"/>
    </row>
    <row r="66" spans="1:24" s="333" customFormat="1" ht="22.5" customHeight="1">
      <c r="A66" s="318">
        <v>7</v>
      </c>
      <c r="B66" s="341" t="s">
        <v>929</v>
      </c>
      <c r="C66" s="318"/>
      <c r="D66" s="318"/>
      <c r="E66" s="318"/>
      <c r="F66" s="318"/>
      <c r="G66" s="318"/>
      <c r="H66" s="318"/>
      <c r="I66" s="318"/>
      <c r="J66" s="319">
        <f>SUBTOTAL(9,J67)</f>
        <v>50000</v>
      </c>
      <c r="K66" s="319">
        <f t="shared" ref="K66:W66" si="19">SUBTOTAL(9,K67)</f>
        <v>0</v>
      </c>
      <c r="L66" s="319">
        <f t="shared" si="19"/>
        <v>0</v>
      </c>
      <c r="M66" s="319">
        <f t="shared" si="19"/>
        <v>50000</v>
      </c>
      <c r="N66" s="319">
        <f t="shared" si="19"/>
        <v>0</v>
      </c>
      <c r="O66" s="319">
        <f t="shared" si="19"/>
        <v>16084.191887999999</v>
      </c>
      <c r="P66" s="319">
        <f t="shared" si="19"/>
        <v>0</v>
      </c>
      <c r="Q66" s="319">
        <f t="shared" si="19"/>
        <v>0</v>
      </c>
      <c r="R66" s="319">
        <f t="shared" si="19"/>
        <v>16084.191887999999</v>
      </c>
      <c r="S66" s="319">
        <f t="shared" si="19"/>
        <v>0</v>
      </c>
      <c r="T66" s="319">
        <f t="shared" si="19"/>
        <v>6976</v>
      </c>
      <c r="U66" s="319">
        <f t="shared" si="19"/>
        <v>0</v>
      </c>
      <c r="V66" s="319">
        <f t="shared" si="19"/>
        <v>0</v>
      </c>
      <c r="W66" s="319">
        <f t="shared" si="19"/>
        <v>6976</v>
      </c>
      <c r="X66" s="321"/>
    </row>
    <row r="67" spans="1:24" ht="45" customHeight="1">
      <c r="A67" s="327" t="s">
        <v>46</v>
      </c>
      <c r="B67" s="342" t="s">
        <v>930</v>
      </c>
      <c r="C67" s="323" t="s">
        <v>349</v>
      </c>
      <c r="D67" s="323">
        <v>7627097</v>
      </c>
      <c r="E67" s="323">
        <v>103</v>
      </c>
      <c r="F67" s="323" t="s">
        <v>323</v>
      </c>
      <c r="G67" s="323"/>
      <c r="H67" s="323" t="s">
        <v>518</v>
      </c>
      <c r="I67" s="330" t="s">
        <v>931</v>
      </c>
      <c r="J67" s="329">
        <f t="shared" ref="J67" si="20">SUM(K67:N67)</f>
        <v>50000</v>
      </c>
      <c r="K67" s="329"/>
      <c r="L67" s="329"/>
      <c r="M67" s="329">
        <v>50000</v>
      </c>
      <c r="N67" s="329"/>
      <c r="O67" s="329">
        <f t="shared" ref="O67" si="21">SUM(P67:S67)</f>
        <v>16084.191887999999</v>
      </c>
      <c r="P67" s="329"/>
      <c r="Q67" s="329"/>
      <c r="R67" s="329">
        <v>16084.191887999999</v>
      </c>
      <c r="S67" s="329"/>
      <c r="T67" s="329">
        <f t="shared" ref="T67" si="22">SUM(U67+V67+W67)</f>
        <v>6976</v>
      </c>
      <c r="U67" s="329"/>
      <c r="V67" s="329"/>
      <c r="W67" s="329">
        <v>6976</v>
      </c>
      <c r="X67" s="320"/>
    </row>
    <row r="68" spans="1:24" s="333" customFormat="1" ht="22.5" customHeight="1">
      <c r="A68" s="318">
        <v>8</v>
      </c>
      <c r="B68" s="332" t="s">
        <v>509</v>
      </c>
      <c r="C68" s="318"/>
      <c r="D68" s="318"/>
      <c r="E68" s="318"/>
      <c r="F68" s="318"/>
      <c r="G68" s="318"/>
      <c r="H68" s="318"/>
      <c r="I68" s="318"/>
      <c r="J68" s="319">
        <f>SUBTOTAL(9,J69)</f>
        <v>60800</v>
      </c>
      <c r="K68" s="319">
        <f t="shared" ref="K68:W68" si="23">SUBTOTAL(9,K69)</f>
        <v>0</v>
      </c>
      <c r="L68" s="319">
        <f t="shared" si="23"/>
        <v>0</v>
      </c>
      <c r="M68" s="319">
        <f t="shared" si="23"/>
        <v>60800</v>
      </c>
      <c r="N68" s="319">
        <f t="shared" si="23"/>
        <v>0</v>
      </c>
      <c r="O68" s="319">
        <f t="shared" si="23"/>
        <v>38087.410000000003</v>
      </c>
      <c r="P68" s="319">
        <f t="shared" si="23"/>
        <v>0</v>
      </c>
      <c r="Q68" s="319">
        <f t="shared" si="23"/>
        <v>0</v>
      </c>
      <c r="R68" s="319">
        <f t="shared" si="23"/>
        <v>38087.410000000003</v>
      </c>
      <c r="S68" s="319">
        <f t="shared" si="23"/>
        <v>0</v>
      </c>
      <c r="T68" s="319">
        <f t="shared" si="23"/>
        <v>16412.589999999997</v>
      </c>
      <c r="U68" s="319">
        <f t="shared" si="23"/>
        <v>0</v>
      </c>
      <c r="V68" s="319">
        <f t="shared" si="23"/>
        <v>0</v>
      </c>
      <c r="W68" s="319">
        <f t="shared" si="23"/>
        <v>16412.589999999997</v>
      </c>
      <c r="X68" s="321"/>
    </row>
    <row r="69" spans="1:24" ht="28" customHeight="1">
      <c r="A69" s="327" t="s">
        <v>46</v>
      </c>
      <c r="B69" s="328" t="s">
        <v>330</v>
      </c>
      <c r="C69" s="323" t="s">
        <v>349</v>
      </c>
      <c r="D69" s="323">
        <v>7627097</v>
      </c>
      <c r="E69" s="323">
        <v>103</v>
      </c>
      <c r="F69" s="323" t="s">
        <v>586</v>
      </c>
      <c r="G69" s="323"/>
      <c r="H69" s="323" t="s">
        <v>932</v>
      </c>
      <c r="I69" s="323" t="s">
        <v>933</v>
      </c>
      <c r="J69" s="329">
        <f t="shared" ref="J69" si="24">SUM(K69:N69)</f>
        <v>60800</v>
      </c>
      <c r="K69" s="329"/>
      <c r="L69" s="329"/>
      <c r="M69" s="329">
        <v>60800</v>
      </c>
      <c r="N69" s="329"/>
      <c r="O69" s="329">
        <f t="shared" ref="O69" si="25">SUM(P69:S69)</f>
        <v>38087.410000000003</v>
      </c>
      <c r="P69" s="329"/>
      <c r="Q69" s="329"/>
      <c r="R69" s="329">
        <v>38087.410000000003</v>
      </c>
      <c r="S69" s="329"/>
      <c r="T69" s="329">
        <f t="shared" ref="T69" si="26">SUM(U69+V69+W69)</f>
        <v>16412.589999999997</v>
      </c>
      <c r="U69" s="329"/>
      <c r="V69" s="329"/>
      <c r="W69" s="329">
        <v>16412.589999999997</v>
      </c>
      <c r="X69" s="320"/>
    </row>
    <row r="70" spans="1:24" s="333" customFormat="1" ht="22.5" customHeight="1">
      <c r="A70" s="318">
        <v>9</v>
      </c>
      <c r="B70" s="332" t="s">
        <v>585</v>
      </c>
      <c r="C70" s="318"/>
      <c r="D70" s="318"/>
      <c r="E70" s="318"/>
      <c r="F70" s="318"/>
      <c r="G70" s="318"/>
      <c r="H70" s="318"/>
      <c r="I70" s="318"/>
      <c r="J70" s="319">
        <f>SUBTOTAL(9,J71)</f>
        <v>25000</v>
      </c>
      <c r="K70" s="319">
        <f t="shared" ref="K70:W70" si="27">SUBTOTAL(9,K71)</f>
        <v>0</v>
      </c>
      <c r="L70" s="319">
        <f t="shared" si="27"/>
        <v>0</v>
      </c>
      <c r="M70" s="319">
        <f t="shared" si="27"/>
        <v>25000</v>
      </c>
      <c r="N70" s="319">
        <f t="shared" si="27"/>
        <v>0</v>
      </c>
      <c r="O70" s="319">
        <f t="shared" si="27"/>
        <v>10000</v>
      </c>
      <c r="P70" s="319">
        <f t="shared" si="27"/>
        <v>0</v>
      </c>
      <c r="Q70" s="319">
        <f t="shared" si="27"/>
        <v>0</v>
      </c>
      <c r="R70" s="319">
        <f t="shared" si="27"/>
        <v>10000</v>
      </c>
      <c r="S70" s="319">
        <f t="shared" si="27"/>
        <v>0</v>
      </c>
      <c r="T70" s="319">
        <f t="shared" si="27"/>
        <v>15000</v>
      </c>
      <c r="U70" s="319">
        <f t="shared" si="27"/>
        <v>0</v>
      </c>
      <c r="V70" s="319">
        <f t="shared" si="27"/>
        <v>0</v>
      </c>
      <c r="W70" s="319">
        <f t="shared" si="27"/>
        <v>15000</v>
      </c>
      <c r="X70" s="321"/>
    </row>
    <row r="71" spans="1:24" ht="38.25" customHeight="1">
      <c r="A71" s="327" t="s">
        <v>46</v>
      </c>
      <c r="B71" s="328" t="s">
        <v>934</v>
      </c>
      <c r="C71" s="323" t="s">
        <v>349</v>
      </c>
      <c r="D71" s="323">
        <v>7627097</v>
      </c>
      <c r="E71" s="323">
        <v>103</v>
      </c>
      <c r="F71" s="323" t="s">
        <v>464</v>
      </c>
      <c r="G71" s="323"/>
      <c r="H71" s="323" t="s">
        <v>595</v>
      </c>
      <c r="I71" s="323" t="s">
        <v>935</v>
      </c>
      <c r="J71" s="329">
        <f t="shared" ref="J71" si="28">SUM(K71:N71)</f>
        <v>25000</v>
      </c>
      <c r="K71" s="329"/>
      <c r="L71" s="329"/>
      <c r="M71" s="329">
        <v>25000</v>
      </c>
      <c r="N71" s="329"/>
      <c r="O71" s="329">
        <f t="shared" ref="O71" si="29">SUM(P71:S71)</f>
        <v>10000</v>
      </c>
      <c r="P71" s="329"/>
      <c r="Q71" s="329"/>
      <c r="R71" s="329">
        <v>10000</v>
      </c>
      <c r="S71" s="329"/>
      <c r="T71" s="329">
        <f t="shared" ref="T71" si="30">SUM(U71+V71+W71)</f>
        <v>15000</v>
      </c>
      <c r="U71" s="329"/>
      <c r="V71" s="329"/>
      <c r="W71" s="329">
        <v>15000</v>
      </c>
      <c r="X71" s="320"/>
    </row>
    <row r="72" spans="1:24" s="333" customFormat="1" ht="22.5" customHeight="1">
      <c r="A72" s="318">
        <v>10</v>
      </c>
      <c r="B72" s="332" t="s">
        <v>904</v>
      </c>
      <c r="C72" s="318"/>
      <c r="D72" s="318"/>
      <c r="E72" s="318"/>
      <c r="F72" s="318"/>
      <c r="G72" s="318"/>
      <c r="H72" s="318"/>
      <c r="I72" s="318"/>
      <c r="J72" s="319">
        <f>SUBTOTAL(9,J73)</f>
        <v>4459</v>
      </c>
      <c r="K72" s="319">
        <f t="shared" ref="K72:W72" si="31">SUBTOTAL(9,K73)</f>
        <v>0</v>
      </c>
      <c r="L72" s="319">
        <f t="shared" si="31"/>
        <v>0</v>
      </c>
      <c r="M72" s="319">
        <f t="shared" si="31"/>
        <v>4459</v>
      </c>
      <c r="N72" s="319">
        <f t="shared" si="31"/>
        <v>0</v>
      </c>
      <c r="O72" s="319">
        <f t="shared" si="31"/>
        <v>3105.4279999999999</v>
      </c>
      <c r="P72" s="319">
        <f t="shared" si="31"/>
        <v>0</v>
      </c>
      <c r="Q72" s="319">
        <f t="shared" si="31"/>
        <v>0</v>
      </c>
      <c r="R72" s="319">
        <f t="shared" si="31"/>
        <v>3105.4279999999999</v>
      </c>
      <c r="S72" s="319">
        <f t="shared" si="31"/>
        <v>0</v>
      </c>
      <c r="T72" s="319">
        <f t="shared" si="31"/>
        <v>1353.5720000000001</v>
      </c>
      <c r="U72" s="319">
        <f t="shared" si="31"/>
        <v>0</v>
      </c>
      <c r="V72" s="319">
        <f t="shared" si="31"/>
        <v>0</v>
      </c>
      <c r="W72" s="319">
        <f t="shared" si="31"/>
        <v>1353.5720000000001</v>
      </c>
      <c r="X72" s="321"/>
    </row>
    <row r="73" spans="1:24" ht="28" customHeight="1">
      <c r="A73" s="327" t="s">
        <v>46</v>
      </c>
      <c r="B73" s="328" t="s">
        <v>936</v>
      </c>
      <c r="C73" s="323" t="s">
        <v>349</v>
      </c>
      <c r="D73" s="323">
        <v>7627097</v>
      </c>
      <c r="E73" s="323">
        <v>103</v>
      </c>
      <c r="F73" s="323" t="s">
        <v>332</v>
      </c>
      <c r="G73" s="323"/>
      <c r="H73" s="323" t="s">
        <v>328</v>
      </c>
      <c r="I73" s="323" t="s">
        <v>937</v>
      </c>
      <c r="J73" s="329">
        <f t="shared" ref="J73" si="32">SUM(K73:N73)</f>
        <v>4459</v>
      </c>
      <c r="K73" s="329"/>
      <c r="L73" s="329"/>
      <c r="M73" s="329">
        <v>4459</v>
      </c>
      <c r="N73" s="329"/>
      <c r="O73" s="329">
        <f t="shared" ref="O73" si="33">SUM(P73:S73)</f>
        <v>3105.4279999999999</v>
      </c>
      <c r="P73" s="329"/>
      <c r="Q73" s="329"/>
      <c r="R73" s="329">
        <v>3105.4279999999999</v>
      </c>
      <c r="S73" s="329"/>
      <c r="T73" s="329">
        <f t="shared" ref="T73" si="34">SUM(U73+V73+W73)</f>
        <v>1353.5720000000001</v>
      </c>
      <c r="U73" s="329"/>
      <c r="V73" s="329"/>
      <c r="W73" s="329">
        <v>1353.5720000000001</v>
      </c>
      <c r="X73" s="320"/>
    </row>
    <row r="74" spans="1:24" s="333" customFormat="1" ht="22.5" customHeight="1">
      <c r="A74" s="318">
        <v>11</v>
      </c>
      <c r="B74" s="332" t="s">
        <v>348</v>
      </c>
      <c r="C74" s="318"/>
      <c r="D74" s="318"/>
      <c r="E74" s="318"/>
      <c r="F74" s="318"/>
      <c r="G74" s="318"/>
      <c r="H74" s="318"/>
      <c r="I74" s="318"/>
      <c r="J74" s="319">
        <f>SUBTOTAL(9,J75)</f>
        <v>8660</v>
      </c>
      <c r="K74" s="319">
        <f t="shared" ref="K74:W74" si="35">SUBTOTAL(9,K75)</f>
        <v>0</v>
      </c>
      <c r="L74" s="319">
        <f t="shared" si="35"/>
        <v>0</v>
      </c>
      <c r="M74" s="319">
        <f t="shared" si="35"/>
        <v>8660</v>
      </c>
      <c r="N74" s="319">
        <f t="shared" si="35"/>
        <v>0</v>
      </c>
      <c r="O74" s="319">
        <f t="shared" si="35"/>
        <v>0</v>
      </c>
      <c r="P74" s="319">
        <f t="shared" si="35"/>
        <v>0</v>
      </c>
      <c r="Q74" s="319">
        <f t="shared" si="35"/>
        <v>0</v>
      </c>
      <c r="R74" s="319">
        <f t="shared" si="35"/>
        <v>0</v>
      </c>
      <c r="S74" s="319">
        <f t="shared" si="35"/>
        <v>0</v>
      </c>
      <c r="T74" s="319">
        <f t="shared" si="35"/>
        <v>3302</v>
      </c>
      <c r="U74" s="319">
        <f t="shared" si="35"/>
        <v>0</v>
      </c>
      <c r="V74" s="319">
        <f t="shared" si="35"/>
        <v>0</v>
      </c>
      <c r="W74" s="319">
        <f t="shared" si="35"/>
        <v>3302</v>
      </c>
      <c r="X74" s="321"/>
    </row>
    <row r="75" spans="1:24" ht="39" customHeight="1">
      <c r="A75" s="327" t="s">
        <v>46</v>
      </c>
      <c r="B75" s="328" t="s">
        <v>938</v>
      </c>
      <c r="C75" s="323" t="s">
        <v>349</v>
      </c>
      <c r="D75" s="323">
        <v>7627097</v>
      </c>
      <c r="E75" s="323">
        <v>103</v>
      </c>
      <c r="F75" s="323" t="s">
        <v>336</v>
      </c>
      <c r="G75" s="323"/>
      <c r="H75" s="323" t="s">
        <v>340</v>
      </c>
      <c r="I75" s="323" t="s">
        <v>939</v>
      </c>
      <c r="J75" s="329">
        <f t="shared" ref="J75" si="36">SUM(K75:N75)</f>
        <v>8660</v>
      </c>
      <c r="K75" s="329"/>
      <c r="L75" s="329"/>
      <c r="M75" s="329">
        <v>8660</v>
      </c>
      <c r="N75" s="329"/>
      <c r="O75" s="329">
        <f t="shared" ref="O75" si="37">SUM(P75:S75)</f>
        <v>0</v>
      </c>
      <c r="P75" s="329"/>
      <c r="Q75" s="329"/>
      <c r="R75" s="329"/>
      <c r="S75" s="329"/>
      <c r="T75" s="329">
        <f t="shared" ref="T75" si="38">SUM(U75+V75+W75)</f>
        <v>3302</v>
      </c>
      <c r="U75" s="329"/>
      <c r="V75" s="329"/>
      <c r="W75" s="329">
        <v>3302</v>
      </c>
      <c r="X75" s="320"/>
    </row>
    <row r="76" spans="1:24" s="333" customFormat="1" ht="22.5" customHeight="1">
      <c r="A76" s="318">
        <v>12</v>
      </c>
      <c r="B76" s="332" t="s">
        <v>350</v>
      </c>
      <c r="C76" s="318"/>
      <c r="D76" s="318"/>
      <c r="E76" s="318"/>
      <c r="F76" s="318"/>
      <c r="G76" s="318"/>
      <c r="H76" s="318"/>
      <c r="I76" s="318"/>
      <c r="J76" s="319">
        <f>SUBTOTAL(9,J77)</f>
        <v>35000</v>
      </c>
      <c r="K76" s="319">
        <f t="shared" ref="K76:W76" si="39">SUBTOTAL(9,K77)</f>
        <v>0</v>
      </c>
      <c r="L76" s="319">
        <f t="shared" si="39"/>
        <v>0</v>
      </c>
      <c r="M76" s="319">
        <f t="shared" si="39"/>
        <v>35000</v>
      </c>
      <c r="N76" s="319">
        <f t="shared" si="39"/>
        <v>0</v>
      </c>
      <c r="O76" s="319">
        <f t="shared" si="39"/>
        <v>10000</v>
      </c>
      <c r="P76" s="319">
        <f t="shared" si="39"/>
        <v>0</v>
      </c>
      <c r="Q76" s="319">
        <f t="shared" si="39"/>
        <v>0</v>
      </c>
      <c r="R76" s="319">
        <f t="shared" si="39"/>
        <v>10000</v>
      </c>
      <c r="S76" s="319">
        <f t="shared" si="39"/>
        <v>0</v>
      </c>
      <c r="T76" s="319">
        <f t="shared" si="39"/>
        <v>25000</v>
      </c>
      <c r="U76" s="319">
        <f t="shared" si="39"/>
        <v>0</v>
      </c>
      <c r="V76" s="319">
        <f t="shared" si="39"/>
        <v>0</v>
      </c>
      <c r="W76" s="319">
        <f t="shared" si="39"/>
        <v>25000</v>
      </c>
      <c r="X76" s="321"/>
    </row>
    <row r="77" spans="1:24" ht="42.75" customHeight="1">
      <c r="A77" s="327" t="s">
        <v>46</v>
      </c>
      <c r="B77" s="328" t="s">
        <v>940</v>
      </c>
      <c r="C77" s="323" t="s">
        <v>349</v>
      </c>
      <c r="D77" s="323">
        <v>7627097</v>
      </c>
      <c r="E77" s="323">
        <v>103</v>
      </c>
      <c r="F77" s="323" t="s">
        <v>584</v>
      </c>
      <c r="G77" s="323"/>
      <c r="H77" s="323" t="s">
        <v>595</v>
      </c>
      <c r="I77" s="323" t="s">
        <v>941</v>
      </c>
      <c r="J77" s="329">
        <f t="shared" ref="J77" si="40">SUM(K77:N77)</f>
        <v>35000</v>
      </c>
      <c r="K77" s="329"/>
      <c r="L77" s="329"/>
      <c r="M77" s="329">
        <v>35000</v>
      </c>
      <c r="N77" s="329"/>
      <c r="O77" s="329">
        <f t="shared" ref="O77" si="41">SUM(P77:S77)</f>
        <v>10000</v>
      </c>
      <c r="P77" s="329"/>
      <c r="Q77" s="329"/>
      <c r="R77" s="329">
        <v>10000</v>
      </c>
      <c r="S77" s="329"/>
      <c r="T77" s="329">
        <f t="shared" ref="T77" si="42">SUM(U77+V77+W77)</f>
        <v>25000</v>
      </c>
      <c r="U77" s="329"/>
      <c r="V77" s="329"/>
      <c r="W77" s="329">
        <v>25000</v>
      </c>
      <c r="X77" s="320"/>
    </row>
    <row r="78" spans="1:24" s="333" customFormat="1" ht="22.5" customHeight="1">
      <c r="A78" s="318">
        <v>13</v>
      </c>
      <c r="B78" s="343" t="s">
        <v>351</v>
      </c>
      <c r="C78" s="318"/>
      <c r="D78" s="318"/>
      <c r="E78" s="318"/>
      <c r="F78" s="318"/>
      <c r="G78" s="318"/>
      <c r="H78" s="318"/>
      <c r="I78" s="318"/>
      <c r="J78" s="319">
        <f>SUBTOTAL(9,J79)</f>
        <v>47959</v>
      </c>
      <c r="K78" s="319">
        <f t="shared" ref="K78:W78" si="43">SUBTOTAL(9,K79)</f>
        <v>0</v>
      </c>
      <c r="L78" s="319">
        <f t="shared" si="43"/>
        <v>0</v>
      </c>
      <c r="M78" s="319">
        <f t="shared" si="43"/>
        <v>47959</v>
      </c>
      <c r="N78" s="319">
        <f t="shared" si="43"/>
        <v>0</v>
      </c>
      <c r="O78" s="319">
        <f t="shared" si="43"/>
        <v>27164.308000000001</v>
      </c>
      <c r="P78" s="319">
        <f t="shared" si="43"/>
        <v>0</v>
      </c>
      <c r="Q78" s="319">
        <f t="shared" si="43"/>
        <v>0</v>
      </c>
      <c r="R78" s="319">
        <f t="shared" si="43"/>
        <v>27164.308000000001</v>
      </c>
      <c r="S78" s="319">
        <f t="shared" si="43"/>
        <v>0</v>
      </c>
      <c r="T78" s="319">
        <f t="shared" si="43"/>
        <v>10794.691999999999</v>
      </c>
      <c r="U78" s="319">
        <f t="shared" si="43"/>
        <v>0</v>
      </c>
      <c r="V78" s="319">
        <f t="shared" si="43"/>
        <v>0</v>
      </c>
      <c r="W78" s="319">
        <f t="shared" si="43"/>
        <v>10794.691999999999</v>
      </c>
      <c r="X78" s="321"/>
    </row>
    <row r="79" spans="1:24" ht="70.5" customHeight="1">
      <c r="A79" s="327" t="s">
        <v>46</v>
      </c>
      <c r="B79" s="344" t="s">
        <v>942</v>
      </c>
      <c r="C79" s="323" t="s">
        <v>349</v>
      </c>
      <c r="D79" s="323">
        <v>7627097</v>
      </c>
      <c r="E79" s="323">
        <v>103</v>
      </c>
      <c r="F79" s="323" t="s">
        <v>582</v>
      </c>
      <c r="G79" s="323"/>
      <c r="H79" s="345" t="s">
        <v>518</v>
      </c>
      <c r="I79" s="323" t="s">
        <v>943</v>
      </c>
      <c r="J79" s="329">
        <f t="shared" ref="J79" si="44">SUM(K79:N79)</f>
        <v>47959</v>
      </c>
      <c r="K79" s="329"/>
      <c r="L79" s="329"/>
      <c r="M79" s="329">
        <v>47959</v>
      </c>
      <c r="N79" s="329"/>
      <c r="O79" s="329">
        <f t="shared" ref="O79" si="45">SUM(P79:S79)</f>
        <v>27164.308000000001</v>
      </c>
      <c r="P79" s="329"/>
      <c r="Q79" s="329"/>
      <c r="R79" s="329">
        <v>27164.308000000001</v>
      </c>
      <c r="S79" s="329"/>
      <c r="T79" s="329">
        <f t="shared" ref="T79" si="46">SUM(U79+V79+W79)</f>
        <v>10794.691999999999</v>
      </c>
      <c r="U79" s="329"/>
      <c r="V79" s="329"/>
      <c r="W79" s="329">
        <v>10794.691999999999</v>
      </c>
      <c r="X79" s="320"/>
    </row>
    <row r="80" spans="1:24" s="333" customFormat="1" ht="22.5" customHeight="1">
      <c r="A80" s="318">
        <v>14</v>
      </c>
      <c r="B80" s="332" t="s">
        <v>902</v>
      </c>
      <c r="C80" s="318"/>
      <c r="D80" s="318"/>
      <c r="E80" s="318"/>
      <c r="F80" s="318"/>
      <c r="G80" s="318"/>
      <c r="H80" s="318"/>
      <c r="I80" s="318"/>
      <c r="J80" s="319">
        <f>SUBTOTAL(9,J81)</f>
        <v>2950</v>
      </c>
      <c r="K80" s="319">
        <f t="shared" ref="K80:W80" si="47">SUBTOTAL(9,K81)</f>
        <v>0</v>
      </c>
      <c r="L80" s="319">
        <f t="shared" si="47"/>
        <v>0</v>
      </c>
      <c r="M80" s="319">
        <f t="shared" si="47"/>
        <v>2950</v>
      </c>
      <c r="N80" s="319">
        <f t="shared" si="47"/>
        <v>0</v>
      </c>
      <c r="O80" s="319">
        <f t="shared" si="47"/>
        <v>0</v>
      </c>
      <c r="P80" s="319">
        <f t="shared" si="47"/>
        <v>0</v>
      </c>
      <c r="Q80" s="319">
        <f t="shared" si="47"/>
        <v>0</v>
      </c>
      <c r="R80" s="319">
        <f t="shared" si="47"/>
        <v>0</v>
      </c>
      <c r="S80" s="319">
        <f t="shared" si="47"/>
        <v>0</v>
      </c>
      <c r="T80" s="319">
        <f t="shared" si="47"/>
        <v>2950</v>
      </c>
      <c r="U80" s="319">
        <f t="shared" si="47"/>
        <v>0</v>
      </c>
      <c r="V80" s="319">
        <f t="shared" si="47"/>
        <v>0</v>
      </c>
      <c r="W80" s="319">
        <f t="shared" si="47"/>
        <v>2950</v>
      </c>
      <c r="X80" s="321"/>
    </row>
    <row r="81" spans="1:24" ht="40.5" customHeight="1">
      <c r="A81" s="327" t="s">
        <v>46</v>
      </c>
      <c r="B81" s="328" t="s">
        <v>944</v>
      </c>
      <c r="C81" s="323" t="s">
        <v>349</v>
      </c>
      <c r="D81" s="323">
        <v>7627097</v>
      </c>
      <c r="E81" s="323">
        <v>103</v>
      </c>
      <c r="F81" s="323" t="s">
        <v>323</v>
      </c>
      <c r="G81" s="323"/>
      <c r="H81" s="323">
        <v>2021</v>
      </c>
      <c r="I81" s="323" t="s">
        <v>945</v>
      </c>
      <c r="J81" s="329">
        <f t="shared" ref="J81" si="48">SUM(K81:N81)</f>
        <v>2950</v>
      </c>
      <c r="K81" s="329"/>
      <c r="L81" s="329"/>
      <c r="M81" s="329">
        <v>2950</v>
      </c>
      <c r="N81" s="329"/>
      <c r="O81" s="329">
        <f t="shared" ref="O81" si="49">SUM(P81:S81)</f>
        <v>0</v>
      </c>
      <c r="P81" s="329"/>
      <c r="Q81" s="329"/>
      <c r="R81" s="329"/>
      <c r="S81" s="329"/>
      <c r="T81" s="329">
        <f t="shared" ref="T81" si="50">SUM(U81+V81+W81)</f>
        <v>2950</v>
      </c>
      <c r="U81" s="329"/>
      <c r="V81" s="329"/>
      <c r="W81" s="329">
        <v>2950</v>
      </c>
      <c r="X81" s="320"/>
    </row>
    <row r="82" spans="1:24" s="333" customFormat="1" ht="18" customHeight="1">
      <c r="A82" s="318">
        <v>15</v>
      </c>
      <c r="B82" s="332" t="s">
        <v>946</v>
      </c>
      <c r="C82" s="318"/>
      <c r="D82" s="318"/>
      <c r="E82" s="318"/>
      <c r="F82" s="318"/>
      <c r="G82" s="318"/>
      <c r="H82" s="318"/>
      <c r="I82" s="318"/>
      <c r="J82" s="319">
        <f>SUBTOTAL(9,J83)</f>
        <v>99500</v>
      </c>
      <c r="K82" s="319">
        <f t="shared" ref="K82:W82" si="51">SUBTOTAL(9,K83)</f>
        <v>0</v>
      </c>
      <c r="L82" s="319">
        <f t="shared" si="51"/>
        <v>0</v>
      </c>
      <c r="M82" s="319">
        <f t="shared" si="51"/>
        <v>99500</v>
      </c>
      <c r="N82" s="319">
        <f t="shared" si="51"/>
        <v>0</v>
      </c>
      <c r="O82" s="319">
        <f t="shared" si="51"/>
        <v>750</v>
      </c>
      <c r="P82" s="319">
        <f t="shared" si="51"/>
        <v>0</v>
      </c>
      <c r="Q82" s="319">
        <f t="shared" si="51"/>
        <v>0</v>
      </c>
      <c r="R82" s="319">
        <f t="shared" si="51"/>
        <v>750</v>
      </c>
      <c r="S82" s="319">
        <f t="shared" si="51"/>
        <v>0</v>
      </c>
      <c r="T82" s="319">
        <f t="shared" si="51"/>
        <v>16698</v>
      </c>
      <c r="U82" s="319">
        <f t="shared" si="51"/>
        <v>0</v>
      </c>
      <c r="V82" s="319">
        <f t="shared" si="51"/>
        <v>0</v>
      </c>
      <c r="W82" s="319">
        <f t="shared" si="51"/>
        <v>16698</v>
      </c>
      <c r="X82" s="321"/>
    </row>
    <row r="83" spans="1:24" ht="36.75" customHeight="1">
      <c r="A83" s="327" t="s">
        <v>46</v>
      </c>
      <c r="B83" s="328" t="s">
        <v>947</v>
      </c>
      <c r="C83" s="323" t="s">
        <v>569</v>
      </c>
      <c r="D83" s="323">
        <v>7747419</v>
      </c>
      <c r="E83" s="323">
        <v>312</v>
      </c>
      <c r="F83" s="323" t="s">
        <v>323</v>
      </c>
      <c r="G83" s="323"/>
      <c r="H83" s="323" t="s">
        <v>595</v>
      </c>
      <c r="I83" s="323" t="s">
        <v>948</v>
      </c>
      <c r="J83" s="329">
        <f t="shared" ref="J83:J136" si="52">SUM(K83:N83)</f>
        <v>99500</v>
      </c>
      <c r="K83" s="329"/>
      <c r="L83" s="329"/>
      <c r="M83" s="329">
        <v>99500</v>
      </c>
      <c r="N83" s="329"/>
      <c r="O83" s="329">
        <f t="shared" ref="O83:O136" si="53">SUM(P83:S83)</f>
        <v>750</v>
      </c>
      <c r="P83" s="329"/>
      <c r="Q83" s="329"/>
      <c r="R83" s="329">
        <v>750</v>
      </c>
      <c r="S83" s="329"/>
      <c r="T83" s="329">
        <f t="shared" ref="T83:T136" si="54">SUM(U83+V83+W83)</f>
        <v>16698</v>
      </c>
      <c r="U83" s="329"/>
      <c r="V83" s="329"/>
      <c r="W83" s="329">
        <v>16698</v>
      </c>
      <c r="X83" s="320"/>
    </row>
    <row r="84" spans="1:24" s="333" customFormat="1" ht="21" customHeight="1">
      <c r="A84" s="318">
        <v>16</v>
      </c>
      <c r="B84" s="332" t="s">
        <v>567</v>
      </c>
      <c r="C84" s="318"/>
      <c r="D84" s="318"/>
      <c r="E84" s="318"/>
      <c r="F84" s="318"/>
      <c r="G84" s="318"/>
      <c r="H84" s="318"/>
      <c r="I84" s="318"/>
      <c r="J84" s="319">
        <f>SUBTOTAL(9,J85:J87)</f>
        <v>54485.277999999998</v>
      </c>
      <c r="K84" s="319">
        <f t="shared" ref="K84:W84" si="55">SUBTOTAL(9,K85:K87)</f>
        <v>0</v>
      </c>
      <c r="L84" s="319">
        <f t="shared" si="55"/>
        <v>0</v>
      </c>
      <c r="M84" s="319">
        <f t="shared" si="55"/>
        <v>54485.277999999998</v>
      </c>
      <c r="N84" s="319">
        <f t="shared" si="55"/>
        <v>0</v>
      </c>
      <c r="O84" s="319">
        <f t="shared" si="55"/>
        <v>25676.635000000002</v>
      </c>
      <c r="P84" s="319">
        <f t="shared" si="55"/>
        <v>0</v>
      </c>
      <c r="Q84" s="319">
        <f t="shared" si="55"/>
        <v>0</v>
      </c>
      <c r="R84" s="319">
        <f t="shared" si="55"/>
        <v>25676.635000000002</v>
      </c>
      <c r="S84" s="319">
        <f t="shared" si="55"/>
        <v>0</v>
      </c>
      <c r="T84" s="319">
        <f t="shared" si="55"/>
        <v>23202</v>
      </c>
      <c r="U84" s="319">
        <f t="shared" si="55"/>
        <v>0</v>
      </c>
      <c r="V84" s="319">
        <f t="shared" si="55"/>
        <v>0</v>
      </c>
      <c r="W84" s="319">
        <f t="shared" si="55"/>
        <v>23202</v>
      </c>
      <c r="X84" s="321"/>
    </row>
    <row r="85" spans="1:24" ht="27.75" customHeight="1">
      <c r="A85" s="327" t="s">
        <v>46</v>
      </c>
      <c r="B85" s="328" t="s">
        <v>568</v>
      </c>
      <c r="C85" s="323" t="s">
        <v>567</v>
      </c>
      <c r="D85" s="323">
        <v>7754026</v>
      </c>
      <c r="E85" s="323">
        <v>261</v>
      </c>
      <c r="F85" s="323" t="s">
        <v>323</v>
      </c>
      <c r="G85" s="323"/>
      <c r="H85" s="323" t="s">
        <v>949</v>
      </c>
      <c r="I85" s="323" t="s">
        <v>596</v>
      </c>
      <c r="J85" s="329">
        <f t="shared" ref="J85:J87" si="56">SUM(K85:N85)</f>
        <v>27419</v>
      </c>
      <c r="K85" s="329"/>
      <c r="L85" s="329"/>
      <c r="M85" s="329">
        <v>27419</v>
      </c>
      <c r="N85" s="329"/>
      <c r="O85" s="329">
        <f t="shared" ref="O85:O87" si="57">SUM(P85:S85)</f>
        <v>15000</v>
      </c>
      <c r="P85" s="329"/>
      <c r="Q85" s="329"/>
      <c r="R85" s="329">
        <v>15000</v>
      </c>
      <c r="S85" s="329"/>
      <c r="T85" s="329">
        <f t="shared" ref="T85:T87" si="58">SUM(U85+V85+W85)</f>
        <v>9670</v>
      </c>
      <c r="U85" s="329"/>
      <c r="V85" s="329"/>
      <c r="W85" s="329">
        <v>9670</v>
      </c>
      <c r="X85" s="320"/>
    </row>
    <row r="86" spans="1:24" ht="27.75" customHeight="1">
      <c r="A86" s="327" t="s">
        <v>46</v>
      </c>
      <c r="B86" s="328" t="s">
        <v>950</v>
      </c>
      <c r="C86" s="323"/>
      <c r="D86" s="323"/>
      <c r="E86" s="323"/>
      <c r="F86" s="323" t="s">
        <v>333</v>
      </c>
      <c r="G86" s="323"/>
      <c r="H86" s="323" t="s">
        <v>518</v>
      </c>
      <c r="I86" s="323" t="s">
        <v>951</v>
      </c>
      <c r="J86" s="329">
        <f t="shared" si="56"/>
        <v>22512.578000000001</v>
      </c>
      <c r="K86" s="329"/>
      <c r="L86" s="329"/>
      <c r="M86" s="329">
        <v>22512.578000000001</v>
      </c>
      <c r="N86" s="329"/>
      <c r="O86" s="329">
        <f t="shared" si="57"/>
        <v>10676.635</v>
      </c>
      <c r="P86" s="329"/>
      <c r="Q86" s="329"/>
      <c r="R86" s="329">
        <v>10676.635</v>
      </c>
      <c r="S86" s="329"/>
      <c r="T86" s="329">
        <f t="shared" si="58"/>
        <v>11300</v>
      </c>
      <c r="U86" s="329"/>
      <c r="V86" s="329"/>
      <c r="W86" s="329">
        <v>11300</v>
      </c>
      <c r="X86" s="320"/>
    </row>
    <row r="87" spans="1:24" ht="28" customHeight="1">
      <c r="A87" s="327" t="s">
        <v>46</v>
      </c>
      <c r="B87" s="328" t="s">
        <v>952</v>
      </c>
      <c r="C87" s="323"/>
      <c r="D87" s="323"/>
      <c r="E87" s="323"/>
      <c r="F87" s="323" t="s">
        <v>329</v>
      </c>
      <c r="G87" s="323"/>
      <c r="H87" s="323" t="s">
        <v>340</v>
      </c>
      <c r="I87" s="323" t="s">
        <v>953</v>
      </c>
      <c r="J87" s="329">
        <f t="shared" si="56"/>
        <v>4553.7</v>
      </c>
      <c r="K87" s="329"/>
      <c r="L87" s="329"/>
      <c r="M87" s="329">
        <v>4553.7</v>
      </c>
      <c r="N87" s="329"/>
      <c r="O87" s="329">
        <f t="shared" si="57"/>
        <v>0</v>
      </c>
      <c r="P87" s="329"/>
      <c r="Q87" s="329"/>
      <c r="R87" s="329"/>
      <c r="S87" s="329"/>
      <c r="T87" s="329">
        <f t="shared" si="58"/>
        <v>2232</v>
      </c>
      <c r="U87" s="329"/>
      <c r="V87" s="329"/>
      <c r="W87" s="329">
        <v>2232</v>
      </c>
      <c r="X87" s="320"/>
    </row>
    <row r="88" spans="1:24" s="333" customFormat="1" ht="28" customHeight="1">
      <c r="A88" s="318">
        <v>17</v>
      </c>
      <c r="B88" s="332" t="s">
        <v>565</v>
      </c>
      <c r="C88" s="318"/>
      <c r="D88" s="318"/>
      <c r="E88" s="318"/>
      <c r="F88" s="318"/>
      <c r="G88" s="318"/>
      <c r="H88" s="318"/>
      <c r="I88" s="318"/>
      <c r="J88" s="319">
        <f>SUBTOTAL(9,J89)</f>
        <v>25000</v>
      </c>
      <c r="K88" s="319">
        <f t="shared" ref="K88:W88" si="59">SUBTOTAL(9,K89)</f>
        <v>0</v>
      </c>
      <c r="L88" s="319">
        <f t="shared" si="59"/>
        <v>0</v>
      </c>
      <c r="M88" s="319">
        <f t="shared" si="59"/>
        <v>25000</v>
      </c>
      <c r="N88" s="319">
        <f t="shared" si="59"/>
        <v>0</v>
      </c>
      <c r="O88" s="319">
        <f t="shared" si="59"/>
        <v>10000</v>
      </c>
      <c r="P88" s="319">
        <f t="shared" si="59"/>
        <v>0</v>
      </c>
      <c r="Q88" s="319">
        <f t="shared" si="59"/>
        <v>0</v>
      </c>
      <c r="R88" s="319">
        <f t="shared" si="59"/>
        <v>10000</v>
      </c>
      <c r="S88" s="319">
        <f t="shared" si="59"/>
        <v>0</v>
      </c>
      <c r="T88" s="319">
        <f t="shared" si="59"/>
        <v>12500</v>
      </c>
      <c r="U88" s="319">
        <f t="shared" si="59"/>
        <v>0</v>
      </c>
      <c r="V88" s="319">
        <f t="shared" si="59"/>
        <v>0</v>
      </c>
      <c r="W88" s="319">
        <f t="shared" si="59"/>
        <v>12500</v>
      </c>
      <c r="X88" s="321"/>
    </row>
    <row r="89" spans="1:24" ht="38.25" customHeight="1">
      <c r="A89" s="327" t="s">
        <v>46</v>
      </c>
      <c r="B89" s="328" t="s">
        <v>566</v>
      </c>
      <c r="C89" s="323" t="s">
        <v>565</v>
      </c>
      <c r="D89" s="323">
        <v>7603194</v>
      </c>
      <c r="E89" s="323">
        <v>103</v>
      </c>
      <c r="F89" s="323" t="s">
        <v>323</v>
      </c>
      <c r="G89" s="323"/>
      <c r="H89" s="323" t="s">
        <v>949</v>
      </c>
      <c r="I89" s="323" t="s">
        <v>598</v>
      </c>
      <c r="J89" s="329">
        <f t="shared" si="52"/>
        <v>25000</v>
      </c>
      <c r="K89" s="329"/>
      <c r="L89" s="329"/>
      <c r="M89" s="329">
        <v>25000</v>
      </c>
      <c r="N89" s="329"/>
      <c r="O89" s="329">
        <f t="shared" si="53"/>
        <v>10000</v>
      </c>
      <c r="P89" s="329"/>
      <c r="Q89" s="329"/>
      <c r="R89" s="329">
        <v>10000</v>
      </c>
      <c r="S89" s="329"/>
      <c r="T89" s="329">
        <f t="shared" si="54"/>
        <v>12500</v>
      </c>
      <c r="U89" s="329"/>
      <c r="V89" s="329"/>
      <c r="W89" s="346">
        <v>12500</v>
      </c>
      <c r="X89" s="323"/>
    </row>
    <row r="90" spans="1:24" ht="27.75" customHeight="1">
      <c r="A90" s="318" t="s">
        <v>11</v>
      </c>
      <c r="B90" s="318" t="s">
        <v>465</v>
      </c>
      <c r="C90" s="318"/>
      <c r="D90" s="318"/>
      <c r="E90" s="318"/>
      <c r="F90" s="318"/>
      <c r="G90" s="318"/>
      <c r="H90" s="318"/>
      <c r="I90" s="318"/>
      <c r="J90" s="319">
        <f>SUBTOTAL(9,J91:J109)</f>
        <v>0</v>
      </c>
      <c r="K90" s="319">
        <f t="shared" ref="K90:W90" si="60">SUBTOTAL(9,K91:K109)</f>
        <v>0</v>
      </c>
      <c r="L90" s="319">
        <f t="shared" si="60"/>
        <v>0</v>
      </c>
      <c r="M90" s="319">
        <f t="shared" si="60"/>
        <v>0</v>
      </c>
      <c r="N90" s="319">
        <f t="shared" si="60"/>
        <v>0</v>
      </c>
      <c r="O90" s="319">
        <f t="shared" si="60"/>
        <v>385444.96232100006</v>
      </c>
      <c r="P90" s="319">
        <f t="shared" si="60"/>
        <v>0</v>
      </c>
      <c r="Q90" s="319">
        <f t="shared" si="60"/>
        <v>0</v>
      </c>
      <c r="R90" s="319">
        <f t="shared" si="60"/>
        <v>385444.96232100006</v>
      </c>
      <c r="S90" s="319">
        <f t="shared" si="60"/>
        <v>0</v>
      </c>
      <c r="T90" s="319">
        <f t="shared" si="60"/>
        <v>1089492</v>
      </c>
      <c r="U90" s="319">
        <f t="shared" si="60"/>
        <v>0</v>
      </c>
      <c r="V90" s="319">
        <f t="shared" si="60"/>
        <v>0</v>
      </c>
      <c r="W90" s="319">
        <f t="shared" si="60"/>
        <v>1089492</v>
      </c>
      <c r="X90" s="321"/>
    </row>
    <row r="91" spans="1:24" ht="27.75" customHeight="1">
      <c r="A91" s="318">
        <v>1</v>
      </c>
      <c r="B91" s="336" t="s">
        <v>599</v>
      </c>
      <c r="C91" s="318"/>
      <c r="D91" s="318"/>
      <c r="E91" s="318"/>
      <c r="F91" s="318"/>
      <c r="G91" s="318"/>
      <c r="H91" s="318"/>
      <c r="I91" s="318"/>
      <c r="J91" s="319">
        <f>SUBTOTAL(9,J92:J107)</f>
        <v>0</v>
      </c>
      <c r="K91" s="319">
        <f t="shared" ref="K91:W91" si="61">SUBTOTAL(9,K92:K107)</f>
        <v>0</v>
      </c>
      <c r="L91" s="319">
        <f t="shared" si="61"/>
        <v>0</v>
      </c>
      <c r="M91" s="319">
        <f t="shared" si="61"/>
        <v>0</v>
      </c>
      <c r="N91" s="319">
        <f t="shared" si="61"/>
        <v>0</v>
      </c>
      <c r="O91" s="319">
        <f t="shared" si="61"/>
        <v>385444.96232100006</v>
      </c>
      <c r="P91" s="319">
        <f t="shared" si="61"/>
        <v>0</v>
      </c>
      <c r="Q91" s="319">
        <f t="shared" si="61"/>
        <v>0</v>
      </c>
      <c r="R91" s="319">
        <f t="shared" si="61"/>
        <v>385444.96232100006</v>
      </c>
      <c r="S91" s="319">
        <f t="shared" si="61"/>
        <v>0</v>
      </c>
      <c r="T91" s="319">
        <f t="shared" si="61"/>
        <v>300000</v>
      </c>
      <c r="U91" s="319">
        <f t="shared" si="61"/>
        <v>0</v>
      </c>
      <c r="V91" s="319">
        <f t="shared" si="61"/>
        <v>0</v>
      </c>
      <c r="W91" s="319">
        <f t="shared" si="61"/>
        <v>300000</v>
      </c>
      <c r="X91" s="321"/>
    </row>
    <row r="92" spans="1:24" ht="28" customHeight="1">
      <c r="A92" s="327" t="s">
        <v>527</v>
      </c>
      <c r="B92" s="328" t="s">
        <v>521</v>
      </c>
      <c r="C92" s="323"/>
      <c r="D92" s="323"/>
      <c r="E92" s="323"/>
      <c r="F92" s="323"/>
      <c r="G92" s="323"/>
      <c r="H92" s="323"/>
      <c r="I92" s="323"/>
      <c r="J92" s="319">
        <f>SUBTOTAL(9,J93:J102)</f>
        <v>0</v>
      </c>
      <c r="K92" s="319">
        <f t="shared" ref="K92:W92" si="62">SUBTOTAL(9,K93:K102)</f>
        <v>0</v>
      </c>
      <c r="L92" s="319">
        <f t="shared" si="62"/>
        <v>0</v>
      </c>
      <c r="M92" s="319">
        <f t="shared" si="62"/>
        <v>0</v>
      </c>
      <c r="N92" s="319">
        <f t="shared" si="62"/>
        <v>0</v>
      </c>
      <c r="O92" s="319">
        <f t="shared" si="62"/>
        <v>385444.96232100006</v>
      </c>
      <c r="P92" s="319">
        <f t="shared" si="62"/>
        <v>0</v>
      </c>
      <c r="Q92" s="319">
        <f t="shared" si="62"/>
        <v>0</v>
      </c>
      <c r="R92" s="319">
        <f t="shared" si="62"/>
        <v>385444.96232100006</v>
      </c>
      <c r="S92" s="319">
        <f t="shared" si="62"/>
        <v>0</v>
      </c>
      <c r="T92" s="319">
        <f t="shared" si="62"/>
        <v>170896</v>
      </c>
      <c r="U92" s="319">
        <f t="shared" si="62"/>
        <v>0</v>
      </c>
      <c r="V92" s="319">
        <f t="shared" si="62"/>
        <v>0</v>
      </c>
      <c r="W92" s="319">
        <f t="shared" si="62"/>
        <v>170896</v>
      </c>
      <c r="X92" s="323"/>
    </row>
    <row r="93" spans="1:24" ht="28" customHeight="1">
      <c r="A93" s="327" t="s">
        <v>46</v>
      </c>
      <c r="B93" s="328" t="s">
        <v>221</v>
      </c>
      <c r="C93" s="323" t="s">
        <v>347</v>
      </c>
      <c r="D93" s="323"/>
      <c r="E93" s="323"/>
      <c r="F93" s="323" t="s">
        <v>323</v>
      </c>
      <c r="G93" s="323"/>
      <c r="H93" s="323"/>
      <c r="I93" s="323"/>
      <c r="J93" s="329">
        <f t="shared" si="52"/>
        <v>0</v>
      </c>
      <c r="K93" s="329"/>
      <c r="L93" s="329"/>
      <c r="M93" s="329"/>
      <c r="N93" s="329"/>
      <c r="O93" s="329">
        <f t="shared" si="53"/>
        <v>145492.616908</v>
      </c>
      <c r="P93" s="329"/>
      <c r="Q93" s="329"/>
      <c r="R93" s="329">
        <v>145492.616908</v>
      </c>
      <c r="S93" s="329"/>
      <c r="T93" s="329">
        <f t="shared" si="54"/>
        <v>70400</v>
      </c>
      <c r="U93" s="329"/>
      <c r="V93" s="329"/>
      <c r="W93" s="329">
        <v>70400</v>
      </c>
      <c r="X93" s="320"/>
    </row>
    <row r="94" spans="1:24" ht="28" customHeight="1">
      <c r="A94" s="327" t="s">
        <v>46</v>
      </c>
      <c r="B94" s="328" t="s">
        <v>224</v>
      </c>
      <c r="C94" s="323" t="s">
        <v>581</v>
      </c>
      <c r="D94" s="323"/>
      <c r="E94" s="323"/>
      <c r="F94" s="323" t="s">
        <v>333</v>
      </c>
      <c r="G94" s="323"/>
      <c r="H94" s="323"/>
      <c r="I94" s="323"/>
      <c r="J94" s="329">
        <f t="shared" si="52"/>
        <v>0</v>
      </c>
      <c r="K94" s="329"/>
      <c r="L94" s="329"/>
      <c r="M94" s="329"/>
      <c r="N94" s="329"/>
      <c r="O94" s="329">
        <f t="shared" si="53"/>
        <v>16849.830892999998</v>
      </c>
      <c r="P94" s="329"/>
      <c r="Q94" s="329"/>
      <c r="R94" s="329">
        <v>16849.830892999998</v>
      </c>
      <c r="S94" s="329"/>
      <c r="T94" s="329">
        <f t="shared" si="54"/>
        <v>9680</v>
      </c>
      <c r="U94" s="329"/>
      <c r="V94" s="329"/>
      <c r="W94" s="329">
        <v>9680</v>
      </c>
      <c r="X94" s="320"/>
    </row>
    <row r="95" spans="1:24" ht="28" customHeight="1">
      <c r="A95" s="327" t="s">
        <v>46</v>
      </c>
      <c r="B95" s="328" t="s">
        <v>222</v>
      </c>
      <c r="C95" s="323" t="s">
        <v>571</v>
      </c>
      <c r="D95" s="323"/>
      <c r="E95" s="323"/>
      <c r="F95" s="323" t="s">
        <v>327</v>
      </c>
      <c r="G95" s="323"/>
      <c r="H95" s="323"/>
      <c r="I95" s="323"/>
      <c r="J95" s="329">
        <f t="shared" si="52"/>
        <v>0</v>
      </c>
      <c r="K95" s="329"/>
      <c r="L95" s="329"/>
      <c r="M95" s="329"/>
      <c r="N95" s="329"/>
      <c r="O95" s="329">
        <f t="shared" si="53"/>
        <v>18463.186384000001</v>
      </c>
      <c r="P95" s="329"/>
      <c r="Q95" s="329"/>
      <c r="R95" s="329">
        <v>18463.186384000001</v>
      </c>
      <c r="S95" s="329"/>
      <c r="T95" s="329">
        <f t="shared" si="54"/>
        <v>3080</v>
      </c>
      <c r="U95" s="329"/>
      <c r="V95" s="329"/>
      <c r="W95" s="329">
        <v>3080</v>
      </c>
      <c r="X95" s="320"/>
    </row>
    <row r="96" spans="1:24" ht="28" customHeight="1">
      <c r="A96" s="327" t="s">
        <v>46</v>
      </c>
      <c r="B96" s="328" t="s">
        <v>230</v>
      </c>
      <c r="C96" s="323" t="s">
        <v>351</v>
      </c>
      <c r="D96" s="323"/>
      <c r="E96" s="323"/>
      <c r="F96" s="323" t="s">
        <v>582</v>
      </c>
      <c r="G96" s="323"/>
      <c r="H96" s="323"/>
      <c r="I96" s="323"/>
      <c r="J96" s="329">
        <f t="shared" si="52"/>
        <v>0</v>
      </c>
      <c r="K96" s="329"/>
      <c r="L96" s="329"/>
      <c r="M96" s="329"/>
      <c r="N96" s="329"/>
      <c r="O96" s="329">
        <f t="shared" si="53"/>
        <v>4152.4264000000003</v>
      </c>
      <c r="P96" s="329"/>
      <c r="Q96" s="329"/>
      <c r="R96" s="329">
        <v>4152.4264000000003</v>
      </c>
      <c r="S96" s="329"/>
      <c r="T96" s="329">
        <f t="shared" si="54"/>
        <v>440</v>
      </c>
      <c r="U96" s="329"/>
      <c r="V96" s="329"/>
      <c r="W96" s="329">
        <v>440</v>
      </c>
      <c r="X96" s="320"/>
    </row>
    <row r="97" spans="1:25" ht="28" customHeight="1">
      <c r="A97" s="327" t="s">
        <v>46</v>
      </c>
      <c r="B97" s="328" t="s">
        <v>305</v>
      </c>
      <c r="C97" s="323" t="s">
        <v>583</v>
      </c>
      <c r="D97" s="323"/>
      <c r="E97" s="323"/>
      <c r="F97" s="323" t="s">
        <v>329</v>
      </c>
      <c r="G97" s="323"/>
      <c r="H97" s="323"/>
      <c r="I97" s="323"/>
      <c r="J97" s="329">
        <f t="shared" si="52"/>
        <v>0</v>
      </c>
      <c r="K97" s="329"/>
      <c r="L97" s="329"/>
      <c r="M97" s="329"/>
      <c r="N97" s="329"/>
      <c r="O97" s="329">
        <f t="shared" si="53"/>
        <v>65605.148912000004</v>
      </c>
      <c r="P97" s="329"/>
      <c r="Q97" s="329"/>
      <c r="R97" s="329">
        <v>65605.148912000004</v>
      </c>
      <c r="S97" s="329"/>
      <c r="T97" s="329">
        <f t="shared" si="54"/>
        <v>23760</v>
      </c>
      <c r="U97" s="329"/>
      <c r="V97" s="329"/>
      <c r="W97" s="329">
        <v>23760</v>
      </c>
      <c r="X97" s="320"/>
    </row>
    <row r="98" spans="1:25" ht="28" customHeight="1">
      <c r="A98" s="327" t="s">
        <v>46</v>
      </c>
      <c r="B98" s="328" t="s">
        <v>225</v>
      </c>
      <c r="C98" s="323" t="s">
        <v>352</v>
      </c>
      <c r="D98" s="323"/>
      <c r="E98" s="323"/>
      <c r="F98" s="323" t="s">
        <v>339</v>
      </c>
      <c r="G98" s="323"/>
      <c r="H98" s="323"/>
      <c r="I98" s="323"/>
      <c r="J98" s="329">
        <f t="shared" si="52"/>
        <v>0</v>
      </c>
      <c r="K98" s="329"/>
      <c r="L98" s="329"/>
      <c r="M98" s="329"/>
      <c r="N98" s="329"/>
      <c r="O98" s="329">
        <f t="shared" si="53"/>
        <v>5588.6148800000001</v>
      </c>
      <c r="P98" s="329"/>
      <c r="Q98" s="329"/>
      <c r="R98" s="329">
        <v>5588.6148800000001</v>
      </c>
      <c r="S98" s="329"/>
      <c r="T98" s="329">
        <f t="shared" si="54"/>
        <v>7920</v>
      </c>
      <c r="U98" s="329"/>
      <c r="V98" s="329"/>
      <c r="W98" s="329">
        <v>7920</v>
      </c>
      <c r="X98" s="320"/>
    </row>
    <row r="99" spans="1:25" ht="28" customHeight="1">
      <c r="A99" s="327" t="s">
        <v>46</v>
      </c>
      <c r="B99" s="328" t="s">
        <v>226</v>
      </c>
      <c r="C99" s="323" t="s">
        <v>350</v>
      </c>
      <c r="D99" s="323"/>
      <c r="E99" s="323"/>
      <c r="F99" s="323" t="s">
        <v>584</v>
      </c>
      <c r="G99" s="323"/>
      <c r="H99" s="323"/>
      <c r="I99" s="323"/>
      <c r="J99" s="329">
        <f t="shared" si="52"/>
        <v>0</v>
      </c>
      <c r="K99" s="329"/>
      <c r="L99" s="329"/>
      <c r="M99" s="329"/>
      <c r="N99" s="329"/>
      <c r="O99" s="329">
        <f t="shared" si="53"/>
        <v>34657.992960000003</v>
      </c>
      <c r="P99" s="329"/>
      <c r="Q99" s="329"/>
      <c r="R99" s="329">
        <v>34657.992960000003</v>
      </c>
      <c r="S99" s="329"/>
      <c r="T99" s="329">
        <f t="shared" si="54"/>
        <v>2640</v>
      </c>
      <c r="U99" s="329"/>
      <c r="V99" s="329"/>
      <c r="W99" s="329">
        <v>2640</v>
      </c>
      <c r="X99" s="320"/>
    </row>
    <row r="100" spans="1:25" ht="28" customHeight="1">
      <c r="A100" s="327" t="s">
        <v>46</v>
      </c>
      <c r="B100" s="328" t="s">
        <v>227</v>
      </c>
      <c r="C100" s="323" t="s">
        <v>348</v>
      </c>
      <c r="D100" s="323"/>
      <c r="E100" s="323"/>
      <c r="F100" s="323" t="s">
        <v>336</v>
      </c>
      <c r="G100" s="323"/>
      <c r="H100" s="323"/>
      <c r="I100" s="323"/>
      <c r="J100" s="329">
        <f t="shared" si="52"/>
        <v>0</v>
      </c>
      <c r="K100" s="329"/>
      <c r="L100" s="329"/>
      <c r="M100" s="329"/>
      <c r="N100" s="329"/>
      <c r="O100" s="329">
        <f t="shared" si="53"/>
        <v>40864.474304000003</v>
      </c>
      <c r="P100" s="329"/>
      <c r="Q100" s="329"/>
      <c r="R100" s="329">
        <v>40864.474304000003</v>
      </c>
      <c r="S100" s="329"/>
      <c r="T100" s="329">
        <f t="shared" si="54"/>
        <v>4400</v>
      </c>
      <c r="U100" s="329"/>
      <c r="V100" s="329"/>
      <c r="W100" s="329">
        <v>4400</v>
      </c>
      <c r="X100" s="320"/>
    </row>
    <row r="101" spans="1:25" ht="28" customHeight="1">
      <c r="A101" s="327" t="s">
        <v>46</v>
      </c>
      <c r="B101" s="328" t="s">
        <v>228</v>
      </c>
      <c r="C101" s="323" t="s">
        <v>585</v>
      </c>
      <c r="D101" s="323"/>
      <c r="E101" s="323"/>
      <c r="F101" s="323" t="s">
        <v>464</v>
      </c>
      <c r="G101" s="323"/>
      <c r="H101" s="323"/>
      <c r="I101" s="323"/>
      <c r="J101" s="329">
        <f t="shared" si="52"/>
        <v>0</v>
      </c>
      <c r="K101" s="329"/>
      <c r="L101" s="329"/>
      <c r="M101" s="329"/>
      <c r="N101" s="329"/>
      <c r="O101" s="329">
        <f t="shared" si="53"/>
        <v>856.11328000000003</v>
      </c>
      <c r="P101" s="329"/>
      <c r="Q101" s="329"/>
      <c r="R101" s="329">
        <v>856.11328000000003</v>
      </c>
      <c r="S101" s="329"/>
      <c r="T101" s="329">
        <f t="shared" si="54"/>
        <v>176</v>
      </c>
      <c r="U101" s="329"/>
      <c r="V101" s="329"/>
      <c r="W101" s="329">
        <v>176</v>
      </c>
      <c r="X101" s="320"/>
    </row>
    <row r="102" spans="1:25" ht="28" customHeight="1">
      <c r="A102" s="327" t="s">
        <v>46</v>
      </c>
      <c r="B102" s="328" t="s">
        <v>229</v>
      </c>
      <c r="C102" s="323" t="s">
        <v>349</v>
      </c>
      <c r="D102" s="323"/>
      <c r="E102" s="323"/>
      <c r="F102" s="323" t="s">
        <v>586</v>
      </c>
      <c r="G102" s="323"/>
      <c r="H102" s="323"/>
      <c r="I102" s="323"/>
      <c r="J102" s="329">
        <f t="shared" si="52"/>
        <v>0</v>
      </c>
      <c r="K102" s="329"/>
      <c r="L102" s="329"/>
      <c r="M102" s="329"/>
      <c r="N102" s="329"/>
      <c r="O102" s="329">
        <f t="shared" si="53"/>
        <v>52914.557399999998</v>
      </c>
      <c r="P102" s="329"/>
      <c r="Q102" s="329"/>
      <c r="R102" s="329">
        <v>52914.557399999998</v>
      </c>
      <c r="S102" s="329"/>
      <c r="T102" s="329">
        <f t="shared" si="54"/>
        <v>48400</v>
      </c>
      <c r="U102" s="329"/>
      <c r="V102" s="329"/>
      <c r="W102" s="329">
        <v>48400</v>
      </c>
      <c r="X102" s="320"/>
    </row>
    <row r="103" spans="1:25" ht="28" customHeight="1">
      <c r="A103" s="327" t="s">
        <v>528</v>
      </c>
      <c r="B103" s="328" t="s">
        <v>335</v>
      </c>
      <c r="C103" s="323" t="s">
        <v>334</v>
      </c>
      <c r="D103" s="323"/>
      <c r="E103" s="323"/>
      <c r="F103" s="323" t="s">
        <v>332</v>
      </c>
      <c r="G103" s="323"/>
      <c r="H103" s="323"/>
      <c r="I103" s="323"/>
      <c r="J103" s="319">
        <f t="shared" ref="J103:V103" si="63">SUBTOTAL(9,J104:J105)</f>
        <v>0</v>
      </c>
      <c r="K103" s="319">
        <f t="shared" si="63"/>
        <v>0</v>
      </c>
      <c r="L103" s="319">
        <f t="shared" si="63"/>
        <v>0</v>
      </c>
      <c r="M103" s="319">
        <f t="shared" si="63"/>
        <v>0</v>
      </c>
      <c r="N103" s="319">
        <f t="shared" si="63"/>
        <v>0</v>
      </c>
      <c r="O103" s="319">
        <f t="shared" si="63"/>
        <v>0</v>
      </c>
      <c r="P103" s="319">
        <f t="shared" si="63"/>
        <v>0</v>
      </c>
      <c r="Q103" s="319">
        <f t="shared" si="63"/>
        <v>0</v>
      </c>
      <c r="R103" s="319">
        <f t="shared" si="63"/>
        <v>0</v>
      </c>
      <c r="S103" s="319">
        <f t="shared" si="63"/>
        <v>0</v>
      </c>
      <c r="T103" s="319">
        <f t="shared" si="63"/>
        <v>19420</v>
      </c>
      <c r="U103" s="319">
        <f t="shared" si="63"/>
        <v>0</v>
      </c>
      <c r="V103" s="319">
        <f t="shared" si="63"/>
        <v>0</v>
      </c>
      <c r="W103" s="319">
        <f>SUBTOTAL(9,W104:W105)</f>
        <v>19420</v>
      </c>
      <c r="X103" s="320"/>
    </row>
    <row r="104" spans="1:25" ht="28" customHeight="1">
      <c r="A104" s="327" t="s">
        <v>46</v>
      </c>
      <c r="B104" s="347" t="s">
        <v>522</v>
      </c>
      <c r="C104" s="323" t="s">
        <v>334</v>
      </c>
      <c r="D104" s="323"/>
      <c r="E104" s="323"/>
      <c r="F104" s="323" t="s">
        <v>332</v>
      </c>
      <c r="G104" s="323"/>
      <c r="H104" s="323"/>
      <c r="I104" s="323"/>
      <c r="J104" s="329">
        <f t="shared" si="52"/>
        <v>0</v>
      </c>
      <c r="K104" s="329"/>
      <c r="L104" s="329"/>
      <c r="M104" s="329"/>
      <c r="N104" s="329"/>
      <c r="O104" s="329">
        <f t="shared" si="53"/>
        <v>0</v>
      </c>
      <c r="P104" s="329"/>
      <c r="Q104" s="329"/>
      <c r="R104" s="329"/>
      <c r="S104" s="329"/>
      <c r="T104" s="329">
        <f t="shared" ref="T104" si="64">SUM(U104+V104+W104)</f>
        <v>10000</v>
      </c>
      <c r="U104" s="329"/>
      <c r="V104" s="329"/>
      <c r="W104" s="329">
        <v>10000</v>
      </c>
      <c r="X104" s="320"/>
    </row>
    <row r="105" spans="1:25" ht="28" customHeight="1">
      <c r="A105" s="327" t="s">
        <v>46</v>
      </c>
      <c r="B105" s="347" t="s">
        <v>523</v>
      </c>
      <c r="C105" s="323" t="s">
        <v>334</v>
      </c>
      <c r="D105" s="323"/>
      <c r="E105" s="323"/>
      <c r="F105" s="323" t="s">
        <v>332</v>
      </c>
      <c r="G105" s="323"/>
      <c r="H105" s="323"/>
      <c r="I105" s="323"/>
      <c r="J105" s="329">
        <f t="shared" si="52"/>
        <v>0</v>
      </c>
      <c r="K105" s="329"/>
      <c r="L105" s="329"/>
      <c r="M105" s="329"/>
      <c r="N105" s="329"/>
      <c r="O105" s="329">
        <f t="shared" si="53"/>
        <v>0</v>
      </c>
      <c r="P105" s="329"/>
      <c r="Q105" s="329"/>
      <c r="R105" s="329"/>
      <c r="S105" s="329"/>
      <c r="T105" s="329">
        <f t="shared" si="54"/>
        <v>9420</v>
      </c>
      <c r="U105" s="329"/>
      <c r="V105" s="329"/>
      <c r="W105" s="329">
        <v>9420</v>
      </c>
      <c r="X105" s="320"/>
    </row>
    <row r="106" spans="1:25" ht="28" customHeight="1">
      <c r="A106" s="327" t="s">
        <v>600</v>
      </c>
      <c r="B106" s="328" t="s">
        <v>524</v>
      </c>
      <c r="C106" s="323" t="s">
        <v>601</v>
      </c>
      <c r="D106" s="323"/>
      <c r="E106" s="323"/>
      <c r="F106" s="323" t="s">
        <v>323</v>
      </c>
      <c r="G106" s="323"/>
      <c r="H106" s="323"/>
      <c r="I106" s="323"/>
      <c r="J106" s="329">
        <f t="shared" si="52"/>
        <v>0</v>
      </c>
      <c r="K106" s="329"/>
      <c r="L106" s="329"/>
      <c r="M106" s="329"/>
      <c r="N106" s="329"/>
      <c r="O106" s="329">
        <f t="shared" si="53"/>
        <v>0</v>
      </c>
      <c r="P106" s="329"/>
      <c r="Q106" s="329"/>
      <c r="R106" s="329">
        <v>0</v>
      </c>
      <c r="S106" s="329"/>
      <c r="T106" s="329">
        <f t="shared" si="54"/>
        <v>3884</v>
      </c>
      <c r="U106" s="329"/>
      <c r="V106" s="329"/>
      <c r="W106" s="329">
        <v>3884</v>
      </c>
      <c r="X106" s="320"/>
    </row>
    <row r="107" spans="1:25" ht="28" customHeight="1">
      <c r="A107" s="327" t="s">
        <v>602</v>
      </c>
      <c r="B107" s="328" t="s">
        <v>603</v>
      </c>
      <c r="C107" s="323" t="s">
        <v>334</v>
      </c>
      <c r="D107" s="323"/>
      <c r="E107" s="323"/>
      <c r="F107" s="323" t="s">
        <v>332</v>
      </c>
      <c r="G107" s="323"/>
      <c r="H107" s="323"/>
      <c r="I107" s="323"/>
      <c r="J107" s="329">
        <f t="shared" si="52"/>
        <v>0</v>
      </c>
      <c r="K107" s="329"/>
      <c r="L107" s="329"/>
      <c r="M107" s="329"/>
      <c r="N107" s="329"/>
      <c r="O107" s="329">
        <f t="shared" si="53"/>
        <v>0</v>
      </c>
      <c r="P107" s="329"/>
      <c r="Q107" s="329"/>
      <c r="R107" s="329"/>
      <c r="S107" s="329"/>
      <c r="T107" s="329">
        <f t="shared" si="54"/>
        <v>105800</v>
      </c>
      <c r="U107" s="329"/>
      <c r="V107" s="329"/>
      <c r="W107" s="329">
        <v>105800</v>
      </c>
      <c r="X107" s="339"/>
    </row>
    <row r="108" spans="1:25" ht="90" customHeight="1">
      <c r="A108" s="318">
        <v>2</v>
      </c>
      <c r="B108" s="336" t="s">
        <v>954</v>
      </c>
      <c r="C108" s="318"/>
      <c r="D108" s="318"/>
      <c r="E108" s="318"/>
      <c r="F108" s="318"/>
      <c r="G108" s="318"/>
      <c r="H108" s="318"/>
      <c r="I108" s="318"/>
      <c r="J108" s="319">
        <f>SUBTOTAL(9,J109)</f>
        <v>0</v>
      </c>
      <c r="K108" s="319">
        <f t="shared" ref="K108:W108" si="65">SUBTOTAL(9,K109)</f>
        <v>0</v>
      </c>
      <c r="L108" s="319">
        <f t="shared" si="65"/>
        <v>0</v>
      </c>
      <c r="M108" s="319">
        <f t="shared" si="65"/>
        <v>0</v>
      </c>
      <c r="N108" s="319">
        <f t="shared" si="65"/>
        <v>0</v>
      </c>
      <c r="O108" s="319">
        <f t="shared" si="65"/>
        <v>0</v>
      </c>
      <c r="P108" s="319">
        <f t="shared" si="65"/>
        <v>0</v>
      </c>
      <c r="Q108" s="319">
        <f t="shared" si="65"/>
        <v>0</v>
      </c>
      <c r="R108" s="319">
        <f t="shared" si="65"/>
        <v>0</v>
      </c>
      <c r="S108" s="319">
        <f t="shared" si="65"/>
        <v>0</v>
      </c>
      <c r="T108" s="319">
        <f t="shared" si="65"/>
        <v>789492</v>
      </c>
      <c r="U108" s="319">
        <f t="shared" si="65"/>
        <v>0</v>
      </c>
      <c r="V108" s="319">
        <f t="shared" si="65"/>
        <v>0</v>
      </c>
      <c r="W108" s="319">
        <f t="shared" si="65"/>
        <v>789492</v>
      </c>
      <c r="X108" s="321"/>
    </row>
    <row r="109" spans="1:25" ht="28" customHeight="1">
      <c r="A109" s="327" t="s">
        <v>46</v>
      </c>
      <c r="B109" s="328" t="s">
        <v>603</v>
      </c>
      <c r="C109" s="323" t="s">
        <v>334</v>
      </c>
      <c r="D109" s="323"/>
      <c r="E109" s="323"/>
      <c r="F109" s="323" t="s">
        <v>332</v>
      </c>
      <c r="G109" s="323"/>
      <c r="H109" s="323"/>
      <c r="I109" s="323"/>
      <c r="J109" s="329">
        <f t="shared" si="52"/>
        <v>0</v>
      </c>
      <c r="K109" s="329"/>
      <c r="L109" s="329"/>
      <c r="M109" s="329"/>
      <c r="N109" s="329"/>
      <c r="O109" s="329">
        <f t="shared" si="53"/>
        <v>0</v>
      </c>
      <c r="P109" s="329"/>
      <c r="Q109" s="329"/>
      <c r="R109" s="329"/>
      <c r="S109" s="329"/>
      <c r="T109" s="329">
        <f t="shared" si="54"/>
        <v>789492</v>
      </c>
      <c r="U109" s="329"/>
      <c r="V109" s="329"/>
      <c r="W109" s="348">
        <v>789492</v>
      </c>
      <c r="X109" s="339"/>
    </row>
    <row r="110" spans="1:25" ht="28" customHeight="1">
      <c r="A110" s="318" t="s">
        <v>15</v>
      </c>
      <c r="B110" s="318" t="s">
        <v>466</v>
      </c>
      <c r="C110" s="318"/>
      <c r="D110" s="318"/>
      <c r="E110" s="318"/>
      <c r="F110" s="318"/>
      <c r="G110" s="318"/>
      <c r="H110" s="318"/>
      <c r="I110" s="318"/>
      <c r="J110" s="319">
        <f>SUBTOTAL(9,J111:J138)</f>
        <v>169543</v>
      </c>
      <c r="K110" s="319">
        <f t="shared" ref="K110:W110" si="66">SUBTOTAL(9,K111:K138)</f>
        <v>0</v>
      </c>
      <c r="L110" s="319">
        <f t="shared" si="66"/>
        <v>0</v>
      </c>
      <c r="M110" s="319">
        <f t="shared" si="66"/>
        <v>169543</v>
      </c>
      <c r="N110" s="319">
        <f t="shared" si="66"/>
        <v>0</v>
      </c>
      <c r="O110" s="319">
        <f t="shared" si="66"/>
        <v>62800.893888000006</v>
      </c>
      <c r="P110" s="319">
        <f t="shared" si="66"/>
        <v>0</v>
      </c>
      <c r="Q110" s="319">
        <f t="shared" si="66"/>
        <v>0</v>
      </c>
      <c r="R110" s="319">
        <f t="shared" si="66"/>
        <v>62800.893888000006</v>
      </c>
      <c r="S110" s="319">
        <f t="shared" si="66"/>
        <v>0</v>
      </c>
      <c r="T110" s="319">
        <f t="shared" si="66"/>
        <v>90000</v>
      </c>
      <c r="U110" s="319">
        <f t="shared" si="66"/>
        <v>0</v>
      </c>
      <c r="V110" s="319">
        <f t="shared" si="66"/>
        <v>0</v>
      </c>
      <c r="W110" s="319">
        <f t="shared" si="66"/>
        <v>90000</v>
      </c>
      <c r="X110" s="321"/>
      <c r="Y110" s="349"/>
    </row>
    <row r="111" spans="1:25" ht="43.5" customHeight="1">
      <c r="A111" s="318" t="s">
        <v>467</v>
      </c>
      <c r="B111" s="325" t="s">
        <v>955</v>
      </c>
      <c r="C111" s="324"/>
      <c r="D111" s="324"/>
      <c r="E111" s="324"/>
      <c r="F111" s="324"/>
      <c r="G111" s="318"/>
      <c r="H111" s="318"/>
      <c r="I111" s="318"/>
      <c r="J111" s="319">
        <f>SUBTOTAL(9,J112:J121)</f>
        <v>0</v>
      </c>
      <c r="K111" s="319">
        <f t="shared" ref="K111:X111" si="67">SUBTOTAL(9,K112:K121)</f>
        <v>0</v>
      </c>
      <c r="L111" s="319">
        <f t="shared" si="67"/>
        <v>0</v>
      </c>
      <c r="M111" s="319">
        <f t="shared" si="67"/>
        <v>0</v>
      </c>
      <c r="N111" s="319">
        <f t="shared" si="67"/>
        <v>0</v>
      </c>
      <c r="O111" s="319">
        <f t="shared" si="67"/>
        <v>0</v>
      </c>
      <c r="P111" s="319">
        <f t="shared" si="67"/>
        <v>0</v>
      </c>
      <c r="Q111" s="319">
        <f t="shared" si="67"/>
        <v>0</v>
      </c>
      <c r="R111" s="319">
        <f t="shared" si="67"/>
        <v>0</v>
      </c>
      <c r="S111" s="319">
        <f t="shared" si="67"/>
        <v>0</v>
      </c>
      <c r="T111" s="319">
        <f t="shared" si="67"/>
        <v>9710</v>
      </c>
      <c r="U111" s="319">
        <f t="shared" si="67"/>
        <v>0</v>
      </c>
      <c r="V111" s="319">
        <f t="shared" si="67"/>
        <v>0</v>
      </c>
      <c r="W111" s="319">
        <f t="shared" si="67"/>
        <v>9710</v>
      </c>
      <c r="X111" s="319">
        <f t="shared" si="67"/>
        <v>0</v>
      </c>
      <c r="Y111" s="349"/>
    </row>
    <row r="112" spans="1:25" ht="28" customHeight="1">
      <c r="A112" s="323">
        <v>1</v>
      </c>
      <c r="B112" s="328" t="s">
        <v>221</v>
      </c>
      <c r="C112" s="323" t="s">
        <v>347</v>
      </c>
      <c r="D112" s="323"/>
      <c r="E112" s="323"/>
      <c r="F112" s="323" t="s">
        <v>323</v>
      </c>
      <c r="G112" s="318"/>
      <c r="H112" s="318"/>
      <c r="I112" s="318"/>
      <c r="J112" s="329">
        <f t="shared" si="52"/>
        <v>0</v>
      </c>
      <c r="K112" s="319"/>
      <c r="L112" s="319"/>
      <c r="M112" s="319"/>
      <c r="N112" s="319"/>
      <c r="O112" s="329">
        <f t="shared" si="53"/>
        <v>0</v>
      </c>
      <c r="P112" s="319"/>
      <c r="Q112" s="319"/>
      <c r="R112" s="319"/>
      <c r="S112" s="319"/>
      <c r="T112" s="329">
        <f t="shared" si="54"/>
        <v>1415</v>
      </c>
      <c r="U112" s="319"/>
      <c r="V112" s="319"/>
      <c r="W112" s="319">
        <v>1415</v>
      </c>
      <c r="X112" s="321"/>
      <c r="Y112" s="349"/>
    </row>
    <row r="113" spans="1:25" ht="28" customHeight="1">
      <c r="A113" s="323">
        <v>2</v>
      </c>
      <c r="B113" s="328" t="s">
        <v>224</v>
      </c>
      <c r="C113" s="323" t="s">
        <v>581</v>
      </c>
      <c r="D113" s="323"/>
      <c r="E113" s="323"/>
      <c r="F113" s="323" t="s">
        <v>333</v>
      </c>
      <c r="G113" s="318"/>
      <c r="H113" s="318"/>
      <c r="I113" s="318"/>
      <c r="J113" s="329">
        <f t="shared" si="52"/>
        <v>0</v>
      </c>
      <c r="K113" s="319"/>
      <c r="L113" s="319"/>
      <c r="M113" s="319"/>
      <c r="N113" s="319"/>
      <c r="O113" s="329">
        <f t="shared" si="53"/>
        <v>0</v>
      </c>
      <c r="P113" s="319"/>
      <c r="Q113" s="319"/>
      <c r="R113" s="319"/>
      <c r="S113" s="319"/>
      <c r="T113" s="329">
        <f t="shared" si="54"/>
        <v>1440</v>
      </c>
      <c r="U113" s="319"/>
      <c r="V113" s="319"/>
      <c r="W113" s="319">
        <v>1440</v>
      </c>
      <c r="X113" s="321"/>
      <c r="Y113" s="349"/>
    </row>
    <row r="114" spans="1:25" ht="28" customHeight="1">
      <c r="A114" s="323">
        <v>3</v>
      </c>
      <c r="B114" s="328" t="s">
        <v>222</v>
      </c>
      <c r="C114" s="323" t="s">
        <v>571</v>
      </c>
      <c r="D114" s="323"/>
      <c r="E114" s="323"/>
      <c r="F114" s="323" t="s">
        <v>327</v>
      </c>
      <c r="G114" s="318"/>
      <c r="H114" s="318"/>
      <c r="I114" s="318"/>
      <c r="J114" s="329">
        <f t="shared" si="52"/>
        <v>0</v>
      </c>
      <c r="K114" s="319"/>
      <c r="L114" s="319"/>
      <c r="M114" s="319"/>
      <c r="N114" s="319"/>
      <c r="O114" s="329">
        <f t="shared" si="53"/>
        <v>0</v>
      </c>
      <c r="P114" s="319"/>
      <c r="Q114" s="319"/>
      <c r="R114" s="319"/>
      <c r="S114" s="319"/>
      <c r="T114" s="329">
        <f t="shared" si="54"/>
        <v>670</v>
      </c>
      <c r="U114" s="319"/>
      <c r="V114" s="319"/>
      <c r="W114" s="319">
        <v>670</v>
      </c>
      <c r="X114" s="321"/>
      <c r="Y114" s="349"/>
    </row>
    <row r="115" spans="1:25" ht="28" customHeight="1">
      <c r="A115" s="323">
        <v>4</v>
      </c>
      <c r="B115" s="328" t="s">
        <v>230</v>
      </c>
      <c r="C115" s="323" t="s">
        <v>351</v>
      </c>
      <c r="D115" s="323"/>
      <c r="E115" s="323"/>
      <c r="F115" s="323" t="s">
        <v>582</v>
      </c>
      <c r="G115" s="318"/>
      <c r="H115" s="318"/>
      <c r="I115" s="318"/>
      <c r="J115" s="329">
        <f t="shared" si="52"/>
        <v>0</v>
      </c>
      <c r="K115" s="319"/>
      <c r="L115" s="319"/>
      <c r="M115" s="319"/>
      <c r="N115" s="319"/>
      <c r="O115" s="329">
        <f t="shared" si="53"/>
        <v>0</v>
      </c>
      <c r="P115" s="319"/>
      <c r="Q115" s="319"/>
      <c r="R115" s="319"/>
      <c r="S115" s="319"/>
      <c r="T115" s="329">
        <f t="shared" si="54"/>
        <v>920</v>
      </c>
      <c r="U115" s="319"/>
      <c r="V115" s="319"/>
      <c r="W115" s="319">
        <v>920</v>
      </c>
      <c r="X115" s="321"/>
      <c r="Y115" s="349"/>
    </row>
    <row r="116" spans="1:25" ht="28" customHeight="1">
      <c r="A116" s="323">
        <v>5</v>
      </c>
      <c r="B116" s="328" t="s">
        <v>305</v>
      </c>
      <c r="C116" s="323" t="s">
        <v>583</v>
      </c>
      <c r="D116" s="323"/>
      <c r="E116" s="323"/>
      <c r="F116" s="323" t="s">
        <v>329</v>
      </c>
      <c r="G116" s="318"/>
      <c r="H116" s="318"/>
      <c r="I116" s="318"/>
      <c r="J116" s="329">
        <f t="shared" si="52"/>
        <v>0</v>
      </c>
      <c r="K116" s="319"/>
      <c r="L116" s="319"/>
      <c r="M116" s="319"/>
      <c r="N116" s="319"/>
      <c r="O116" s="329">
        <f t="shared" si="53"/>
        <v>0</v>
      </c>
      <c r="P116" s="319"/>
      <c r="Q116" s="319"/>
      <c r="R116" s="319"/>
      <c r="S116" s="319"/>
      <c r="T116" s="329">
        <f t="shared" si="54"/>
        <v>990</v>
      </c>
      <c r="U116" s="319"/>
      <c r="V116" s="319"/>
      <c r="W116" s="319">
        <v>990</v>
      </c>
      <c r="X116" s="321"/>
      <c r="Y116" s="349"/>
    </row>
    <row r="117" spans="1:25" ht="28" customHeight="1">
      <c r="A117" s="323">
        <v>6</v>
      </c>
      <c r="B117" s="328" t="s">
        <v>225</v>
      </c>
      <c r="C117" s="323" t="s">
        <v>352</v>
      </c>
      <c r="D117" s="323"/>
      <c r="E117" s="323"/>
      <c r="F117" s="323" t="s">
        <v>339</v>
      </c>
      <c r="G117" s="318"/>
      <c r="H117" s="318"/>
      <c r="I117" s="318"/>
      <c r="J117" s="329">
        <f t="shared" si="52"/>
        <v>0</v>
      </c>
      <c r="K117" s="319"/>
      <c r="L117" s="319"/>
      <c r="M117" s="319"/>
      <c r="N117" s="319"/>
      <c r="O117" s="329">
        <f t="shared" si="53"/>
        <v>0</v>
      </c>
      <c r="P117" s="319"/>
      <c r="Q117" s="319"/>
      <c r="R117" s="319"/>
      <c r="S117" s="319"/>
      <c r="T117" s="329">
        <f t="shared" si="54"/>
        <v>920</v>
      </c>
      <c r="U117" s="319"/>
      <c r="V117" s="319"/>
      <c r="W117" s="319">
        <v>920</v>
      </c>
      <c r="X117" s="321"/>
      <c r="Y117" s="349"/>
    </row>
    <row r="118" spans="1:25" ht="28" customHeight="1">
      <c r="A118" s="323">
        <v>7</v>
      </c>
      <c r="B118" s="328" t="s">
        <v>226</v>
      </c>
      <c r="C118" s="323" t="s">
        <v>350</v>
      </c>
      <c r="D118" s="323"/>
      <c r="E118" s="323"/>
      <c r="F118" s="323" t="s">
        <v>584</v>
      </c>
      <c r="G118" s="318"/>
      <c r="H118" s="318"/>
      <c r="I118" s="318"/>
      <c r="J118" s="329">
        <f t="shared" si="52"/>
        <v>0</v>
      </c>
      <c r="K118" s="319"/>
      <c r="L118" s="319"/>
      <c r="M118" s="319"/>
      <c r="N118" s="319"/>
      <c r="O118" s="329">
        <f t="shared" si="53"/>
        <v>0</v>
      </c>
      <c r="P118" s="319"/>
      <c r="Q118" s="319"/>
      <c r="R118" s="319"/>
      <c r="S118" s="319"/>
      <c r="T118" s="329">
        <f t="shared" si="54"/>
        <v>770</v>
      </c>
      <c r="U118" s="319"/>
      <c r="V118" s="319"/>
      <c r="W118" s="319">
        <v>770</v>
      </c>
      <c r="X118" s="321"/>
      <c r="Y118" s="349"/>
    </row>
    <row r="119" spans="1:25" ht="28" customHeight="1">
      <c r="A119" s="323">
        <v>8</v>
      </c>
      <c r="B119" s="328" t="s">
        <v>227</v>
      </c>
      <c r="C119" s="323" t="s">
        <v>348</v>
      </c>
      <c r="D119" s="323"/>
      <c r="E119" s="323"/>
      <c r="F119" s="323" t="s">
        <v>336</v>
      </c>
      <c r="G119" s="318"/>
      <c r="H119" s="318"/>
      <c r="I119" s="318"/>
      <c r="J119" s="329">
        <f t="shared" si="52"/>
        <v>0</v>
      </c>
      <c r="K119" s="319"/>
      <c r="L119" s="319"/>
      <c r="M119" s="319"/>
      <c r="N119" s="319"/>
      <c r="O119" s="329">
        <f t="shared" si="53"/>
        <v>0</v>
      </c>
      <c r="P119" s="319"/>
      <c r="Q119" s="319"/>
      <c r="R119" s="319"/>
      <c r="S119" s="319"/>
      <c r="T119" s="329">
        <f t="shared" si="54"/>
        <v>870</v>
      </c>
      <c r="U119" s="319"/>
      <c r="V119" s="319"/>
      <c r="W119" s="319">
        <v>870</v>
      </c>
      <c r="X119" s="321"/>
      <c r="Y119" s="349"/>
    </row>
    <row r="120" spans="1:25" ht="28" customHeight="1">
      <c r="A120" s="323">
        <v>9</v>
      </c>
      <c r="B120" s="328" t="s">
        <v>228</v>
      </c>
      <c r="C120" s="323" t="s">
        <v>585</v>
      </c>
      <c r="D120" s="323"/>
      <c r="E120" s="323"/>
      <c r="F120" s="323" t="s">
        <v>464</v>
      </c>
      <c r="G120" s="318"/>
      <c r="H120" s="318"/>
      <c r="I120" s="318"/>
      <c r="J120" s="329">
        <f t="shared" si="52"/>
        <v>0</v>
      </c>
      <c r="K120" s="319"/>
      <c r="L120" s="319"/>
      <c r="M120" s="319"/>
      <c r="N120" s="319"/>
      <c r="O120" s="329">
        <f t="shared" si="53"/>
        <v>0</v>
      </c>
      <c r="P120" s="319"/>
      <c r="Q120" s="319"/>
      <c r="R120" s="319"/>
      <c r="S120" s="319"/>
      <c r="T120" s="329">
        <f t="shared" si="54"/>
        <v>1020</v>
      </c>
      <c r="U120" s="319"/>
      <c r="V120" s="319"/>
      <c r="W120" s="319">
        <v>1020</v>
      </c>
      <c r="X120" s="321"/>
      <c r="Y120" s="349"/>
    </row>
    <row r="121" spans="1:25" ht="28" customHeight="1">
      <c r="A121" s="323">
        <v>10</v>
      </c>
      <c r="B121" s="328" t="s">
        <v>229</v>
      </c>
      <c r="C121" s="323" t="s">
        <v>349</v>
      </c>
      <c r="D121" s="323"/>
      <c r="E121" s="323"/>
      <c r="F121" s="323" t="s">
        <v>586</v>
      </c>
      <c r="G121" s="318"/>
      <c r="H121" s="318"/>
      <c r="I121" s="318"/>
      <c r="J121" s="329">
        <f t="shared" si="52"/>
        <v>0</v>
      </c>
      <c r="K121" s="319"/>
      <c r="L121" s="319"/>
      <c r="M121" s="319"/>
      <c r="N121" s="319"/>
      <c r="O121" s="329">
        <f t="shared" si="53"/>
        <v>0</v>
      </c>
      <c r="P121" s="319"/>
      <c r="Q121" s="319"/>
      <c r="R121" s="319"/>
      <c r="S121" s="319"/>
      <c r="T121" s="329">
        <f t="shared" si="54"/>
        <v>695</v>
      </c>
      <c r="U121" s="319"/>
      <c r="V121" s="319"/>
      <c r="W121" s="319">
        <v>695</v>
      </c>
      <c r="X121" s="321"/>
      <c r="Y121" s="349"/>
    </row>
    <row r="122" spans="1:25" ht="28" customHeight="1">
      <c r="A122" s="318" t="s">
        <v>468</v>
      </c>
      <c r="B122" s="317" t="s">
        <v>590</v>
      </c>
      <c r="C122" s="318"/>
      <c r="D122" s="318"/>
      <c r="E122" s="318"/>
      <c r="F122" s="318"/>
      <c r="G122" s="318"/>
      <c r="H122" s="318"/>
      <c r="I122" s="318"/>
      <c r="J122" s="319">
        <f>SUBTOTAL(9,J123:J138)</f>
        <v>169543</v>
      </c>
      <c r="K122" s="319">
        <f t="shared" ref="K122:W122" si="68">SUBTOTAL(9,K123:K138)</f>
        <v>0</v>
      </c>
      <c r="L122" s="319">
        <f t="shared" si="68"/>
        <v>0</v>
      </c>
      <c r="M122" s="319">
        <f t="shared" si="68"/>
        <v>169543</v>
      </c>
      <c r="N122" s="319">
        <f t="shared" si="68"/>
        <v>0</v>
      </c>
      <c r="O122" s="319">
        <f t="shared" si="68"/>
        <v>62800.893888000006</v>
      </c>
      <c r="P122" s="319">
        <f t="shared" si="68"/>
        <v>0</v>
      </c>
      <c r="Q122" s="319">
        <f t="shared" si="68"/>
        <v>0</v>
      </c>
      <c r="R122" s="319">
        <f t="shared" si="68"/>
        <v>62800.893888000006</v>
      </c>
      <c r="S122" s="319">
        <f t="shared" si="68"/>
        <v>0</v>
      </c>
      <c r="T122" s="319">
        <f t="shared" si="68"/>
        <v>80290</v>
      </c>
      <c r="U122" s="319">
        <f t="shared" si="68"/>
        <v>0</v>
      </c>
      <c r="V122" s="319">
        <f t="shared" si="68"/>
        <v>0</v>
      </c>
      <c r="W122" s="319">
        <f t="shared" si="68"/>
        <v>80290</v>
      </c>
      <c r="X122" s="321"/>
      <c r="Y122" s="349"/>
    </row>
    <row r="123" spans="1:25" ht="28" customHeight="1">
      <c r="A123" s="318" t="s">
        <v>527</v>
      </c>
      <c r="B123" s="318" t="s">
        <v>956</v>
      </c>
      <c r="C123" s="318"/>
      <c r="D123" s="318"/>
      <c r="E123" s="318"/>
      <c r="F123" s="318"/>
      <c r="G123" s="318"/>
      <c r="H123" s="318"/>
      <c r="I123" s="318"/>
      <c r="J123" s="319">
        <f>SUBTOTAL(9,J124:J125)</f>
        <v>0</v>
      </c>
      <c r="K123" s="319">
        <f t="shared" ref="K123:W123" si="69">SUBTOTAL(9,K124:K125)</f>
        <v>0</v>
      </c>
      <c r="L123" s="319">
        <f t="shared" si="69"/>
        <v>0</v>
      </c>
      <c r="M123" s="319">
        <f t="shared" si="69"/>
        <v>0</v>
      </c>
      <c r="N123" s="319">
        <f t="shared" si="69"/>
        <v>0</v>
      </c>
      <c r="O123" s="319">
        <f t="shared" si="69"/>
        <v>0</v>
      </c>
      <c r="P123" s="319">
        <f t="shared" si="69"/>
        <v>0</v>
      </c>
      <c r="Q123" s="319">
        <f t="shared" si="69"/>
        <v>0</v>
      </c>
      <c r="R123" s="319">
        <f t="shared" si="69"/>
        <v>0</v>
      </c>
      <c r="S123" s="319">
        <f t="shared" si="69"/>
        <v>0</v>
      </c>
      <c r="T123" s="319">
        <f t="shared" si="69"/>
        <v>40650</v>
      </c>
      <c r="U123" s="319">
        <f t="shared" si="69"/>
        <v>0</v>
      </c>
      <c r="V123" s="319">
        <f t="shared" si="69"/>
        <v>0</v>
      </c>
      <c r="W123" s="319">
        <f t="shared" si="69"/>
        <v>40650</v>
      </c>
      <c r="X123" s="321"/>
    </row>
    <row r="124" spans="1:25" ht="25.5" customHeight="1">
      <c r="A124" s="327">
        <v>1</v>
      </c>
      <c r="B124" s="328" t="s">
        <v>957</v>
      </c>
      <c r="C124" s="323" t="s">
        <v>487</v>
      </c>
      <c r="D124" s="323">
        <v>7773115</v>
      </c>
      <c r="E124" s="323" t="s">
        <v>604</v>
      </c>
      <c r="F124" s="323"/>
      <c r="G124" s="323"/>
      <c r="H124" s="323"/>
      <c r="I124" s="323"/>
      <c r="J124" s="329"/>
      <c r="K124" s="329"/>
      <c r="L124" s="329"/>
      <c r="M124" s="329"/>
      <c r="N124" s="329"/>
      <c r="O124" s="329">
        <f t="shared" si="53"/>
        <v>0</v>
      </c>
      <c r="P124" s="329"/>
      <c r="Q124" s="329"/>
      <c r="R124" s="329">
        <v>0</v>
      </c>
      <c r="S124" s="329"/>
      <c r="T124" s="329">
        <f t="shared" si="54"/>
        <v>650</v>
      </c>
      <c r="U124" s="329"/>
      <c r="V124" s="329"/>
      <c r="W124" s="329">
        <v>650</v>
      </c>
      <c r="X124" s="328"/>
    </row>
    <row r="125" spans="1:25" ht="30.75" customHeight="1">
      <c r="A125" s="327">
        <v>2</v>
      </c>
      <c r="B125" s="328" t="s">
        <v>958</v>
      </c>
      <c r="C125" s="323"/>
      <c r="D125" s="323"/>
      <c r="E125" s="323"/>
      <c r="F125" s="323"/>
      <c r="G125" s="323"/>
      <c r="H125" s="323"/>
      <c r="I125" s="323"/>
      <c r="J125" s="329"/>
      <c r="K125" s="329"/>
      <c r="L125" s="329"/>
      <c r="M125" s="329"/>
      <c r="N125" s="329"/>
      <c r="O125" s="329"/>
      <c r="P125" s="329"/>
      <c r="Q125" s="329"/>
      <c r="R125" s="329"/>
      <c r="S125" s="329"/>
      <c r="T125" s="329">
        <f t="shared" si="54"/>
        <v>40000</v>
      </c>
      <c r="U125" s="329"/>
      <c r="V125" s="329"/>
      <c r="W125" s="329">
        <v>40000</v>
      </c>
      <c r="X125" s="328"/>
    </row>
    <row r="126" spans="1:25" ht="21" customHeight="1">
      <c r="A126" s="318" t="s">
        <v>528</v>
      </c>
      <c r="B126" s="318" t="s">
        <v>959</v>
      </c>
      <c r="C126" s="318"/>
      <c r="D126" s="318"/>
      <c r="E126" s="318"/>
      <c r="F126" s="318"/>
      <c r="G126" s="318"/>
      <c r="H126" s="318"/>
      <c r="I126" s="318"/>
      <c r="J126" s="319">
        <f t="shared" ref="J126:W126" si="70">SUBTOTAL(9,J127:J133)</f>
        <v>115447</v>
      </c>
      <c r="K126" s="319">
        <f t="shared" si="70"/>
        <v>0</v>
      </c>
      <c r="L126" s="319">
        <f t="shared" si="70"/>
        <v>0</v>
      </c>
      <c r="M126" s="319">
        <f t="shared" si="70"/>
        <v>115447</v>
      </c>
      <c r="N126" s="319">
        <f t="shared" si="70"/>
        <v>0</v>
      </c>
      <c r="O126" s="319">
        <f t="shared" si="70"/>
        <v>31303.191888000001</v>
      </c>
      <c r="P126" s="319">
        <f t="shared" si="70"/>
        <v>0</v>
      </c>
      <c r="Q126" s="319">
        <f t="shared" si="70"/>
        <v>0</v>
      </c>
      <c r="R126" s="319">
        <f t="shared" si="70"/>
        <v>31303.191888000001</v>
      </c>
      <c r="S126" s="319">
        <f t="shared" si="70"/>
        <v>0</v>
      </c>
      <c r="T126" s="319">
        <f t="shared" si="70"/>
        <v>34840</v>
      </c>
      <c r="U126" s="319">
        <f t="shared" si="70"/>
        <v>0</v>
      </c>
      <c r="V126" s="319">
        <f t="shared" si="70"/>
        <v>0</v>
      </c>
      <c r="W126" s="319">
        <f t="shared" si="70"/>
        <v>34840</v>
      </c>
      <c r="X126" s="321"/>
    </row>
    <row r="127" spans="1:25" s="333" customFormat="1" ht="28" customHeight="1">
      <c r="A127" s="318">
        <v>1</v>
      </c>
      <c r="B127" s="332" t="s">
        <v>325</v>
      </c>
      <c r="C127" s="318"/>
      <c r="D127" s="318"/>
      <c r="E127" s="318"/>
      <c r="F127" s="318"/>
      <c r="G127" s="318"/>
      <c r="H127" s="318"/>
      <c r="I127" s="318"/>
      <c r="J127" s="319">
        <f>SUBTOTAL(9,J128)</f>
        <v>50000</v>
      </c>
      <c r="K127" s="319">
        <f t="shared" ref="K127:W127" si="71">SUBTOTAL(9,K128)</f>
        <v>0</v>
      </c>
      <c r="L127" s="319">
        <f t="shared" si="71"/>
        <v>0</v>
      </c>
      <c r="M127" s="319">
        <f t="shared" si="71"/>
        <v>50000</v>
      </c>
      <c r="N127" s="319">
        <f t="shared" si="71"/>
        <v>0</v>
      </c>
      <c r="O127" s="319">
        <f t="shared" si="71"/>
        <v>16084.191887999999</v>
      </c>
      <c r="P127" s="319">
        <f t="shared" si="71"/>
        <v>0</v>
      </c>
      <c r="Q127" s="319">
        <f t="shared" si="71"/>
        <v>0</v>
      </c>
      <c r="R127" s="319">
        <f t="shared" si="71"/>
        <v>16084.191887999999</v>
      </c>
      <c r="S127" s="319">
        <f t="shared" si="71"/>
        <v>0</v>
      </c>
      <c r="T127" s="319">
        <f t="shared" si="71"/>
        <v>18000</v>
      </c>
      <c r="U127" s="319">
        <f t="shared" si="71"/>
        <v>0</v>
      </c>
      <c r="V127" s="319">
        <f t="shared" si="71"/>
        <v>0</v>
      </c>
      <c r="W127" s="319">
        <f t="shared" si="71"/>
        <v>18000</v>
      </c>
      <c r="X127" s="340"/>
    </row>
    <row r="128" spans="1:25" ht="42" customHeight="1">
      <c r="A128" s="327" t="s">
        <v>46</v>
      </c>
      <c r="B128" s="342" t="s">
        <v>930</v>
      </c>
      <c r="C128" s="323" t="s">
        <v>325</v>
      </c>
      <c r="D128" s="323">
        <v>7628861</v>
      </c>
      <c r="E128" s="323">
        <v>132</v>
      </c>
      <c r="F128" s="323" t="s">
        <v>323</v>
      </c>
      <c r="G128" s="323"/>
      <c r="H128" s="323" t="s">
        <v>518</v>
      </c>
      <c r="I128" s="330" t="s">
        <v>931</v>
      </c>
      <c r="J128" s="329">
        <f t="shared" si="52"/>
        <v>50000</v>
      </c>
      <c r="K128" s="329"/>
      <c r="L128" s="329"/>
      <c r="M128" s="329">
        <v>50000</v>
      </c>
      <c r="N128" s="329"/>
      <c r="O128" s="329">
        <f t="shared" si="53"/>
        <v>16084.191887999999</v>
      </c>
      <c r="P128" s="329"/>
      <c r="Q128" s="329"/>
      <c r="R128" s="329">
        <v>16084.191887999999</v>
      </c>
      <c r="S128" s="329"/>
      <c r="T128" s="329">
        <f t="shared" si="54"/>
        <v>18000</v>
      </c>
      <c r="U128" s="329"/>
      <c r="V128" s="329"/>
      <c r="W128" s="329">
        <v>18000</v>
      </c>
      <c r="X128" s="328"/>
    </row>
    <row r="129" spans="1:24" s="333" customFormat="1" ht="30" customHeight="1">
      <c r="A129" s="318">
        <v>2</v>
      </c>
      <c r="B129" s="341" t="s">
        <v>345</v>
      </c>
      <c r="C129" s="318"/>
      <c r="D129" s="318"/>
      <c r="E129" s="318"/>
      <c r="F129" s="318"/>
      <c r="G129" s="318"/>
      <c r="H129" s="318"/>
      <c r="I129" s="318"/>
      <c r="J129" s="319">
        <f>SUBTOTAL(9,J130)</f>
        <v>5447</v>
      </c>
      <c r="K129" s="319">
        <f t="shared" ref="K129:W129" si="72">SUBTOTAL(9,K130)</f>
        <v>0</v>
      </c>
      <c r="L129" s="319">
        <f t="shared" si="72"/>
        <v>0</v>
      </c>
      <c r="M129" s="319">
        <f t="shared" si="72"/>
        <v>5447</v>
      </c>
      <c r="N129" s="319">
        <f t="shared" si="72"/>
        <v>0</v>
      </c>
      <c r="O129" s="319">
        <f t="shared" si="72"/>
        <v>0</v>
      </c>
      <c r="P129" s="319">
        <f t="shared" si="72"/>
        <v>0</v>
      </c>
      <c r="Q129" s="319">
        <f t="shared" si="72"/>
        <v>0</v>
      </c>
      <c r="R129" s="319">
        <f t="shared" si="72"/>
        <v>0</v>
      </c>
      <c r="S129" s="319">
        <f t="shared" si="72"/>
        <v>0</v>
      </c>
      <c r="T129" s="319">
        <f t="shared" si="72"/>
        <v>1816</v>
      </c>
      <c r="U129" s="319">
        <f t="shared" si="72"/>
        <v>0</v>
      </c>
      <c r="V129" s="319">
        <f t="shared" si="72"/>
        <v>0</v>
      </c>
      <c r="W129" s="319">
        <f t="shared" si="72"/>
        <v>1816</v>
      </c>
      <c r="X129" s="336"/>
    </row>
    <row r="130" spans="1:24" ht="28" customHeight="1">
      <c r="A130" s="350" t="s">
        <v>46</v>
      </c>
      <c r="B130" s="328" t="s">
        <v>960</v>
      </c>
      <c r="C130" s="351" t="s">
        <v>345</v>
      </c>
      <c r="D130" s="323">
        <v>7495081</v>
      </c>
      <c r="E130" s="323">
        <v>132</v>
      </c>
      <c r="F130" s="345" t="s">
        <v>332</v>
      </c>
      <c r="G130" s="352"/>
      <c r="H130" s="323" t="s">
        <v>518</v>
      </c>
      <c r="I130" s="353" t="s">
        <v>961</v>
      </c>
      <c r="J130" s="329">
        <f t="shared" ref="J130" si="73">SUM(K130:N130)</f>
        <v>5447</v>
      </c>
      <c r="K130" s="354"/>
      <c r="L130" s="354"/>
      <c r="M130" s="354">
        <v>5447</v>
      </c>
      <c r="N130" s="354"/>
      <c r="O130" s="329">
        <f t="shared" ref="O130" si="74">SUM(P130:S130)</f>
        <v>0</v>
      </c>
      <c r="P130" s="329"/>
      <c r="Q130" s="329"/>
      <c r="R130" s="329"/>
      <c r="S130" s="329"/>
      <c r="T130" s="329">
        <f t="shared" ref="T130" si="75">SUM(U130+V130+W130)</f>
        <v>1816</v>
      </c>
      <c r="U130" s="329"/>
      <c r="V130" s="329"/>
      <c r="W130" s="329">
        <v>1816</v>
      </c>
      <c r="X130" s="320"/>
    </row>
    <row r="131" spans="1:24" s="333" customFormat="1" ht="30" customHeight="1">
      <c r="A131" s="318">
        <v>3</v>
      </c>
      <c r="B131" s="332" t="s">
        <v>903</v>
      </c>
      <c r="C131" s="318"/>
      <c r="D131" s="318"/>
      <c r="E131" s="318"/>
      <c r="F131" s="318"/>
      <c r="G131" s="318"/>
      <c r="H131" s="318"/>
      <c r="I131" s="318"/>
      <c r="J131" s="319">
        <f>SUBTOTAL(9,J132:J133)</f>
        <v>60000</v>
      </c>
      <c r="K131" s="319">
        <f t="shared" ref="K131:W131" si="76">SUBTOTAL(9,K132:K133)</f>
        <v>0</v>
      </c>
      <c r="L131" s="319">
        <f t="shared" si="76"/>
        <v>0</v>
      </c>
      <c r="M131" s="319">
        <f t="shared" si="76"/>
        <v>60000</v>
      </c>
      <c r="N131" s="319">
        <f t="shared" si="76"/>
        <v>0</v>
      </c>
      <c r="O131" s="319">
        <f t="shared" si="76"/>
        <v>15219</v>
      </c>
      <c r="P131" s="319">
        <f t="shared" si="76"/>
        <v>0</v>
      </c>
      <c r="Q131" s="319">
        <f t="shared" si="76"/>
        <v>0</v>
      </c>
      <c r="R131" s="319">
        <f t="shared" si="76"/>
        <v>15219</v>
      </c>
      <c r="S131" s="319">
        <f t="shared" si="76"/>
        <v>0</v>
      </c>
      <c r="T131" s="319">
        <f t="shared" si="76"/>
        <v>15024</v>
      </c>
      <c r="U131" s="319">
        <f t="shared" si="76"/>
        <v>0</v>
      </c>
      <c r="V131" s="319">
        <f t="shared" si="76"/>
        <v>0</v>
      </c>
      <c r="W131" s="319">
        <f t="shared" si="76"/>
        <v>15024</v>
      </c>
      <c r="X131" s="336"/>
    </row>
    <row r="132" spans="1:24" ht="31.5" customHeight="1">
      <c r="A132" s="350" t="s">
        <v>46</v>
      </c>
      <c r="B132" s="355" t="s">
        <v>962</v>
      </c>
      <c r="C132" s="351" t="s">
        <v>345</v>
      </c>
      <c r="D132" s="323">
        <v>7495081</v>
      </c>
      <c r="E132" s="323">
        <v>132</v>
      </c>
      <c r="F132" s="323" t="s">
        <v>323</v>
      </c>
      <c r="G132" s="352"/>
      <c r="H132" s="323" t="s">
        <v>595</v>
      </c>
      <c r="I132" s="353" t="s">
        <v>963</v>
      </c>
      <c r="J132" s="329">
        <f t="shared" si="52"/>
        <v>60000</v>
      </c>
      <c r="K132" s="354"/>
      <c r="L132" s="354"/>
      <c r="M132" s="354">
        <v>60000</v>
      </c>
      <c r="N132" s="354"/>
      <c r="O132" s="329">
        <f t="shared" si="53"/>
        <v>15219</v>
      </c>
      <c r="P132" s="329"/>
      <c r="Q132" s="329"/>
      <c r="R132" s="329">
        <v>15219</v>
      </c>
      <c r="S132" s="329"/>
      <c r="T132" s="329">
        <f t="shared" si="54"/>
        <v>13624</v>
      </c>
      <c r="U132" s="329"/>
      <c r="V132" s="329"/>
      <c r="W132" s="329">
        <v>13624</v>
      </c>
      <c r="X132" s="320"/>
    </row>
    <row r="133" spans="1:24" ht="24" customHeight="1">
      <c r="A133" s="350" t="s">
        <v>46</v>
      </c>
      <c r="B133" s="328" t="s">
        <v>957</v>
      </c>
      <c r="C133" s="351"/>
      <c r="D133" s="323"/>
      <c r="E133" s="323"/>
      <c r="F133" s="323"/>
      <c r="G133" s="352"/>
      <c r="H133" s="323"/>
      <c r="I133" s="353"/>
      <c r="J133" s="329">
        <f t="shared" si="52"/>
        <v>0</v>
      </c>
      <c r="K133" s="354"/>
      <c r="L133" s="354"/>
      <c r="M133" s="354"/>
      <c r="N133" s="354"/>
      <c r="O133" s="329">
        <f t="shared" si="53"/>
        <v>0</v>
      </c>
      <c r="P133" s="329"/>
      <c r="Q133" s="329"/>
      <c r="R133" s="329"/>
      <c r="S133" s="329"/>
      <c r="T133" s="329">
        <f t="shared" si="54"/>
        <v>1400</v>
      </c>
      <c r="U133" s="329"/>
      <c r="V133" s="329"/>
      <c r="W133" s="330">
        <v>1400</v>
      </c>
      <c r="X133" s="320"/>
    </row>
    <row r="134" spans="1:24" ht="28" customHeight="1">
      <c r="A134" s="318" t="s">
        <v>600</v>
      </c>
      <c r="B134" s="332" t="s">
        <v>964</v>
      </c>
      <c r="C134" s="318"/>
      <c r="D134" s="318"/>
      <c r="E134" s="318"/>
      <c r="F134" s="318"/>
      <c r="G134" s="318"/>
      <c r="H134" s="318"/>
      <c r="I134" s="318"/>
      <c r="J134" s="319">
        <f>SUBTOTAL(9,J135:J138)</f>
        <v>54096</v>
      </c>
      <c r="K134" s="319">
        <f t="shared" ref="K134:W134" si="77">SUBTOTAL(9,K135:K138)</f>
        <v>0</v>
      </c>
      <c r="L134" s="319">
        <f t="shared" si="77"/>
        <v>0</v>
      </c>
      <c r="M134" s="319">
        <f t="shared" si="77"/>
        <v>54096</v>
      </c>
      <c r="N134" s="319">
        <f t="shared" si="77"/>
        <v>0</v>
      </c>
      <c r="O134" s="319">
        <f t="shared" si="77"/>
        <v>31497.702000000001</v>
      </c>
      <c r="P134" s="319">
        <f t="shared" si="77"/>
        <v>0</v>
      </c>
      <c r="Q134" s="319">
        <f t="shared" si="77"/>
        <v>0</v>
      </c>
      <c r="R134" s="319">
        <f t="shared" si="77"/>
        <v>31497.702000000001</v>
      </c>
      <c r="S134" s="319">
        <f t="shared" si="77"/>
        <v>0</v>
      </c>
      <c r="T134" s="319">
        <f t="shared" si="77"/>
        <v>4800</v>
      </c>
      <c r="U134" s="319">
        <f t="shared" si="77"/>
        <v>0</v>
      </c>
      <c r="V134" s="319">
        <f t="shared" si="77"/>
        <v>0</v>
      </c>
      <c r="W134" s="319">
        <f t="shared" si="77"/>
        <v>4800</v>
      </c>
      <c r="X134" s="321"/>
    </row>
    <row r="135" spans="1:24" s="333" customFormat="1" ht="28" customHeight="1">
      <c r="A135" s="318">
        <v>1</v>
      </c>
      <c r="B135" s="332" t="s">
        <v>606</v>
      </c>
      <c r="C135" s="318"/>
      <c r="D135" s="318"/>
      <c r="E135" s="318"/>
      <c r="F135" s="318"/>
      <c r="G135" s="318"/>
      <c r="H135" s="318"/>
      <c r="I135" s="318"/>
      <c r="J135" s="319">
        <f>SUBTOTAL(9,J136)</f>
        <v>19096</v>
      </c>
      <c r="K135" s="319">
        <f t="shared" ref="K135:W135" si="78">SUBTOTAL(9,K136)</f>
        <v>0</v>
      </c>
      <c r="L135" s="319">
        <f t="shared" si="78"/>
        <v>0</v>
      </c>
      <c r="M135" s="319">
        <f t="shared" si="78"/>
        <v>19096</v>
      </c>
      <c r="N135" s="319">
        <f t="shared" si="78"/>
        <v>0</v>
      </c>
      <c r="O135" s="319">
        <f t="shared" si="78"/>
        <v>0</v>
      </c>
      <c r="P135" s="319">
        <f t="shared" si="78"/>
        <v>0</v>
      </c>
      <c r="Q135" s="319">
        <f t="shared" si="78"/>
        <v>0</v>
      </c>
      <c r="R135" s="319">
        <f t="shared" si="78"/>
        <v>0</v>
      </c>
      <c r="S135" s="319">
        <f t="shared" si="78"/>
        <v>0</v>
      </c>
      <c r="T135" s="319">
        <f t="shared" si="78"/>
        <v>3600</v>
      </c>
      <c r="U135" s="319">
        <f t="shared" si="78"/>
        <v>0</v>
      </c>
      <c r="V135" s="319">
        <f t="shared" si="78"/>
        <v>0</v>
      </c>
      <c r="W135" s="319">
        <f t="shared" si="78"/>
        <v>3600</v>
      </c>
      <c r="X135" s="340"/>
    </row>
    <row r="136" spans="1:24" ht="27" customHeight="1">
      <c r="A136" s="327" t="s">
        <v>46</v>
      </c>
      <c r="B136" s="328" t="s">
        <v>502</v>
      </c>
      <c r="C136" s="323" t="s">
        <v>606</v>
      </c>
      <c r="D136" s="323">
        <v>7567298</v>
      </c>
      <c r="E136" s="323">
        <v>161</v>
      </c>
      <c r="F136" s="323" t="s">
        <v>323</v>
      </c>
      <c r="G136" s="323"/>
      <c r="H136" s="323" t="s">
        <v>324</v>
      </c>
      <c r="I136" s="323" t="s">
        <v>525</v>
      </c>
      <c r="J136" s="329">
        <f t="shared" si="52"/>
        <v>19096</v>
      </c>
      <c r="K136" s="329"/>
      <c r="L136" s="329"/>
      <c r="M136" s="329">
        <v>19096</v>
      </c>
      <c r="N136" s="329"/>
      <c r="O136" s="329">
        <f t="shared" si="53"/>
        <v>0</v>
      </c>
      <c r="P136" s="329"/>
      <c r="Q136" s="329"/>
      <c r="R136" s="329">
        <v>0</v>
      </c>
      <c r="S136" s="329"/>
      <c r="T136" s="329">
        <f t="shared" si="54"/>
        <v>3600</v>
      </c>
      <c r="U136" s="329"/>
      <c r="V136" s="329"/>
      <c r="W136" s="329">
        <v>3600</v>
      </c>
      <c r="X136" s="328"/>
    </row>
    <row r="137" spans="1:24" s="333" customFormat="1" ht="28" customHeight="1">
      <c r="A137" s="318">
        <v>2</v>
      </c>
      <c r="B137" s="332" t="s">
        <v>597</v>
      </c>
      <c r="C137" s="356"/>
      <c r="D137" s="318"/>
      <c r="E137" s="318"/>
      <c r="F137" s="318"/>
      <c r="G137" s="318"/>
      <c r="H137" s="318"/>
      <c r="I137" s="318"/>
      <c r="J137" s="319">
        <f>SUBTOTAL(9,J138)</f>
        <v>35000</v>
      </c>
      <c r="K137" s="319">
        <f t="shared" ref="K137:W137" si="79">SUBTOTAL(9,K138)</f>
        <v>0</v>
      </c>
      <c r="L137" s="319">
        <f t="shared" si="79"/>
        <v>0</v>
      </c>
      <c r="M137" s="319">
        <f t="shared" si="79"/>
        <v>35000</v>
      </c>
      <c r="N137" s="319">
        <f t="shared" si="79"/>
        <v>0</v>
      </c>
      <c r="O137" s="319">
        <f t="shared" si="79"/>
        <v>31497.702000000001</v>
      </c>
      <c r="P137" s="319">
        <f t="shared" si="79"/>
        <v>0</v>
      </c>
      <c r="Q137" s="319">
        <f t="shared" si="79"/>
        <v>0</v>
      </c>
      <c r="R137" s="319">
        <f t="shared" si="79"/>
        <v>31497.702000000001</v>
      </c>
      <c r="S137" s="319">
        <f t="shared" si="79"/>
        <v>0</v>
      </c>
      <c r="T137" s="319">
        <f t="shared" si="79"/>
        <v>1200</v>
      </c>
      <c r="U137" s="319">
        <f t="shared" si="79"/>
        <v>0</v>
      </c>
      <c r="V137" s="319">
        <f t="shared" si="79"/>
        <v>0</v>
      </c>
      <c r="W137" s="319">
        <f t="shared" si="79"/>
        <v>1200</v>
      </c>
      <c r="X137" s="321"/>
    </row>
    <row r="138" spans="1:24" ht="42.75" customHeight="1">
      <c r="A138" s="327" t="s">
        <v>46</v>
      </c>
      <c r="B138" s="328" t="s">
        <v>337</v>
      </c>
      <c r="C138" s="323" t="s">
        <v>597</v>
      </c>
      <c r="D138" s="323">
        <v>7628735</v>
      </c>
      <c r="E138" s="323">
        <v>191</v>
      </c>
      <c r="F138" s="323" t="s">
        <v>323</v>
      </c>
      <c r="G138" s="323"/>
      <c r="H138" s="323" t="s">
        <v>605</v>
      </c>
      <c r="I138" s="323" t="s">
        <v>338</v>
      </c>
      <c r="J138" s="329">
        <f t="shared" ref="J138" si="80">SUM(K138:N138)</f>
        <v>35000</v>
      </c>
      <c r="K138" s="329"/>
      <c r="L138" s="329"/>
      <c r="M138" s="329">
        <v>35000</v>
      </c>
      <c r="N138" s="329"/>
      <c r="O138" s="329">
        <f t="shared" ref="O138" si="81">SUM(P138:S138)</f>
        <v>31497.702000000001</v>
      </c>
      <c r="P138" s="329"/>
      <c r="Q138" s="329"/>
      <c r="R138" s="329">
        <v>31497.702000000001</v>
      </c>
      <c r="S138" s="329"/>
      <c r="T138" s="329">
        <f t="shared" ref="T138" si="82">SUM(U138+V138+W138)</f>
        <v>1200</v>
      </c>
      <c r="U138" s="329"/>
      <c r="V138" s="329"/>
      <c r="W138" s="329">
        <v>1200</v>
      </c>
      <c r="X138" s="328"/>
    </row>
    <row r="139" spans="1:24" s="333" customFormat="1" ht="37.5" customHeight="1">
      <c r="A139" s="357" t="s">
        <v>17</v>
      </c>
      <c r="B139" s="336" t="s">
        <v>965</v>
      </c>
      <c r="C139" s="318"/>
      <c r="D139" s="318"/>
      <c r="E139" s="318"/>
      <c r="F139" s="318"/>
      <c r="G139" s="318"/>
      <c r="H139" s="318"/>
      <c r="I139" s="318"/>
      <c r="J139" s="319">
        <f>SUBTOTAL(9,J140:J141)</f>
        <v>95569.97</v>
      </c>
      <c r="K139" s="319">
        <f t="shared" ref="K139:W139" si="83">SUBTOTAL(9,K140:K141)</f>
        <v>0</v>
      </c>
      <c r="L139" s="319">
        <f t="shared" si="83"/>
        <v>0</v>
      </c>
      <c r="M139" s="319">
        <f t="shared" si="83"/>
        <v>95569.97</v>
      </c>
      <c r="N139" s="319">
        <f t="shared" si="83"/>
        <v>0</v>
      </c>
      <c r="O139" s="319">
        <f t="shared" si="83"/>
        <v>61210</v>
      </c>
      <c r="P139" s="319">
        <f t="shared" si="83"/>
        <v>0</v>
      </c>
      <c r="Q139" s="319">
        <f t="shared" si="83"/>
        <v>0</v>
      </c>
      <c r="R139" s="319">
        <f t="shared" si="83"/>
        <v>61210</v>
      </c>
      <c r="S139" s="319">
        <f t="shared" si="83"/>
        <v>0</v>
      </c>
      <c r="T139" s="319">
        <f t="shared" si="83"/>
        <v>6000</v>
      </c>
      <c r="U139" s="319">
        <f t="shared" si="83"/>
        <v>0</v>
      </c>
      <c r="V139" s="319">
        <f t="shared" si="83"/>
        <v>0</v>
      </c>
      <c r="W139" s="319">
        <f t="shared" si="83"/>
        <v>6000</v>
      </c>
      <c r="X139" s="336"/>
    </row>
    <row r="140" spans="1:24" s="333" customFormat="1" ht="16.5" customHeight="1">
      <c r="A140" s="357">
        <v>1</v>
      </c>
      <c r="B140" s="332" t="s">
        <v>567</v>
      </c>
      <c r="C140" s="318"/>
      <c r="D140" s="318"/>
      <c r="E140" s="318"/>
      <c r="F140" s="318"/>
      <c r="G140" s="318"/>
      <c r="H140" s="318"/>
      <c r="I140" s="318"/>
      <c r="J140" s="319">
        <f>SUBTOTAL(9,J141)</f>
        <v>95569.97</v>
      </c>
      <c r="K140" s="319">
        <f t="shared" ref="K140:W140" si="84">SUBTOTAL(9,K141)</f>
        <v>0</v>
      </c>
      <c r="L140" s="319">
        <f t="shared" si="84"/>
        <v>0</v>
      </c>
      <c r="M140" s="319">
        <f t="shared" si="84"/>
        <v>95569.97</v>
      </c>
      <c r="N140" s="319">
        <f t="shared" si="84"/>
        <v>0</v>
      </c>
      <c r="O140" s="319">
        <f t="shared" si="84"/>
        <v>61210</v>
      </c>
      <c r="P140" s="319">
        <f t="shared" si="84"/>
        <v>0</v>
      </c>
      <c r="Q140" s="319">
        <f t="shared" si="84"/>
        <v>0</v>
      </c>
      <c r="R140" s="319">
        <f t="shared" si="84"/>
        <v>61210</v>
      </c>
      <c r="S140" s="319">
        <f t="shared" si="84"/>
        <v>0</v>
      </c>
      <c r="T140" s="319">
        <f t="shared" si="84"/>
        <v>6000</v>
      </c>
      <c r="U140" s="319">
        <f t="shared" si="84"/>
        <v>0</v>
      </c>
      <c r="V140" s="319">
        <f t="shared" si="84"/>
        <v>0</v>
      </c>
      <c r="W140" s="319">
        <f t="shared" si="84"/>
        <v>6000</v>
      </c>
      <c r="X140" s="336"/>
    </row>
    <row r="141" spans="1:24" ht="35.25" customHeight="1">
      <c r="A141" s="327" t="s">
        <v>46</v>
      </c>
      <c r="B141" s="328" t="s">
        <v>966</v>
      </c>
      <c r="C141" s="323"/>
      <c r="D141" s="323"/>
      <c r="E141" s="323"/>
      <c r="F141" s="362" t="s">
        <v>329</v>
      </c>
      <c r="G141" s="323"/>
      <c r="H141" s="362" t="s">
        <v>520</v>
      </c>
      <c r="I141" s="363" t="s">
        <v>967</v>
      </c>
      <c r="J141" s="329">
        <f t="shared" ref="J141" si="85">SUM(K141:N141)</f>
        <v>95569.97</v>
      </c>
      <c r="K141" s="329"/>
      <c r="L141" s="329"/>
      <c r="M141" s="364">
        <v>95569.97</v>
      </c>
      <c r="N141" s="329"/>
      <c r="O141" s="329">
        <f t="shared" ref="O141" si="86">SUM(P141:S141)</f>
        <v>61210</v>
      </c>
      <c r="P141" s="329"/>
      <c r="Q141" s="329"/>
      <c r="R141" s="364">
        <v>61210</v>
      </c>
      <c r="S141" s="329"/>
      <c r="T141" s="329">
        <f t="shared" ref="T141:T143" si="87">SUM(U141+V141+W141)</f>
        <v>6000</v>
      </c>
      <c r="U141" s="329"/>
      <c r="V141" s="329"/>
      <c r="W141" s="364">
        <v>6000</v>
      </c>
      <c r="X141" s="328"/>
    </row>
    <row r="142" spans="1:24" s="333" customFormat="1" ht="27.75" customHeight="1">
      <c r="A142" s="316" t="s">
        <v>526</v>
      </c>
      <c r="B142" s="332" t="s">
        <v>969</v>
      </c>
      <c r="C142" s="365"/>
      <c r="D142" s="365"/>
      <c r="E142" s="365"/>
      <c r="F142" s="366"/>
      <c r="G142" s="365"/>
      <c r="H142" s="365"/>
      <c r="I142" s="319">
        <f t="shared" ref="I142:W142" si="88">SUBTOTAL(9,I143)</f>
        <v>0</v>
      </c>
      <c r="J142" s="319">
        <f t="shared" si="88"/>
        <v>0</v>
      </c>
      <c r="K142" s="319">
        <f t="shared" si="88"/>
        <v>0</v>
      </c>
      <c r="L142" s="319">
        <f t="shared" si="88"/>
        <v>0</v>
      </c>
      <c r="M142" s="319">
        <f t="shared" si="88"/>
        <v>0</v>
      </c>
      <c r="N142" s="319">
        <f t="shared" si="88"/>
        <v>0</v>
      </c>
      <c r="O142" s="319">
        <f t="shared" si="88"/>
        <v>0</v>
      </c>
      <c r="P142" s="319">
        <f t="shared" si="88"/>
        <v>0</v>
      </c>
      <c r="Q142" s="319">
        <f t="shared" si="88"/>
        <v>0</v>
      </c>
      <c r="R142" s="319">
        <f t="shared" si="88"/>
        <v>0</v>
      </c>
      <c r="S142" s="319">
        <f t="shared" si="88"/>
        <v>0</v>
      </c>
      <c r="T142" s="319">
        <f t="shared" si="88"/>
        <v>1234788</v>
      </c>
      <c r="U142" s="319">
        <f t="shared" si="88"/>
        <v>386030</v>
      </c>
      <c r="V142" s="319">
        <f t="shared" si="88"/>
        <v>848758</v>
      </c>
      <c r="W142" s="319">
        <f t="shared" si="88"/>
        <v>0</v>
      </c>
      <c r="X142" s="365"/>
    </row>
    <row r="143" spans="1:24" s="333" customFormat="1" ht="31.5" customHeight="1">
      <c r="A143" s="367" t="s">
        <v>970</v>
      </c>
      <c r="B143" s="369" t="s">
        <v>971</v>
      </c>
      <c r="C143" s="370"/>
      <c r="D143" s="370"/>
      <c r="E143" s="370"/>
      <c r="F143" s="371"/>
      <c r="G143" s="370"/>
      <c r="H143" s="370"/>
      <c r="I143" s="370"/>
      <c r="J143" s="370"/>
      <c r="K143" s="370"/>
      <c r="L143" s="370"/>
      <c r="M143" s="370"/>
      <c r="N143" s="370"/>
      <c r="O143" s="370"/>
      <c r="P143" s="370"/>
      <c r="Q143" s="370"/>
      <c r="R143" s="370"/>
      <c r="S143" s="370"/>
      <c r="T143" s="372">
        <f t="shared" si="87"/>
        <v>1234788</v>
      </c>
      <c r="U143" s="373">
        <v>386030</v>
      </c>
      <c r="V143" s="373">
        <v>848758</v>
      </c>
      <c r="W143" s="370"/>
      <c r="X143" s="374" t="s">
        <v>829</v>
      </c>
    </row>
    <row r="145" spans="2:2">
      <c r="B145" s="309" t="s">
        <v>830</v>
      </c>
    </row>
  </sheetData>
  <mergeCells count="35">
    <mergeCell ref="G5:G9"/>
    <mergeCell ref="Q8:Q9"/>
    <mergeCell ref="R8:R9"/>
    <mergeCell ref="V1:X1"/>
    <mergeCell ref="A2:X2"/>
    <mergeCell ref="A3:X3"/>
    <mergeCell ref="T4:X4"/>
    <mergeCell ref="A5:A9"/>
    <mergeCell ref="B5:B9"/>
    <mergeCell ref="C5:C9"/>
    <mergeCell ref="D5:D9"/>
    <mergeCell ref="E5:E9"/>
    <mergeCell ref="F5:F9"/>
    <mergeCell ref="X5:X9"/>
    <mergeCell ref="I6:I9"/>
    <mergeCell ref="J6:N6"/>
    <mergeCell ref="U8:U9"/>
    <mergeCell ref="V8:V9"/>
    <mergeCell ref="J7:J9"/>
    <mergeCell ref="W8:W9"/>
    <mergeCell ref="H5:H9"/>
    <mergeCell ref="I5:N5"/>
    <mergeCell ref="O5:S6"/>
    <mergeCell ref="T5:W6"/>
    <mergeCell ref="O7:O9"/>
    <mergeCell ref="P7:S7"/>
    <mergeCell ref="T7:T9"/>
    <mergeCell ref="U7:W7"/>
    <mergeCell ref="K8:K9"/>
    <mergeCell ref="L8:L9"/>
    <mergeCell ref="M8:M9"/>
    <mergeCell ref="N8:N9"/>
    <mergeCell ref="P8:P9"/>
    <mergeCell ref="S8:S9"/>
    <mergeCell ref="K7:N7"/>
  </mergeCells>
  <pageMargins left="0.19685039370078741" right="0.19685039370078741" top="0.27559055118110237" bottom="0.37" header="0.19685039370078741" footer="0.19685039370078741"/>
  <pageSetup paperSize="9" scale="65" orientation="landscape" r:id="rId1"/>
  <headerFoot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election activeCell="E15" sqref="E15"/>
    </sheetView>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L40"/>
  <sheetViews>
    <sheetView topLeftCell="A19" workbookViewId="0">
      <selection activeCell="M25" sqref="M25"/>
    </sheetView>
  </sheetViews>
  <sheetFormatPr defaultColWidth="9.08984375" defaultRowHeight="14.5" outlineLevelRow="1"/>
  <cols>
    <col min="1" max="1" width="5.6328125" style="69" customWidth="1"/>
    <col min="2" max="2" width="5.453125" style="69" customWidth="1"/>
    <col min="3" max="3" width="44.90625" style="69" customWidth="1"/>
    <col min="4" max="4" width="22.6328125" style="69" customWidth="1"/>
    <col min="5" max="7" width="0" style="69" hidden="1" customWidth="1"/>
    <col min="8" max="8" width="13.36328125" style="69" hidden="1" customWidth="1"/>
    <col min="9" max="10" width="0" style="69" hidden="1" customWidth="1"/>
    <col min="11" max="16384" width="9.08984375" style="69"/>
  </cols>
  <sheetData>
    <row r="1" spans="2:12">
      <c r="B1" s="383" t="s">
        <v>40</v>
      </c>
      <c r="C1" s="383"/>
      <c r="D1" s="68" t="s">
        <v>41</v>
      </c>
    </row>
    <row r="2" spans="2:12">
      <c r="B2" s="70"/>
    </row>
    <row r="3" spans="2:12" ht="36" customHeight="1">
      <c r="B3" s="384" t="s">
        <v>859</v>
      </c>
      <c r="C3" s="384"/>
      <c r="D3" s="384"/>
    </row>
    <row r="4" spans="2:12" ht="27.65" customHeight="1">
      <c r="B4" s="385" t="s">
        <v>972</v>
      </c>
      <c r="C4" s="385"/>
      <c r="D4" s="385"/>
    </row>
    <row r="5" spans="2:12">
      <c r="D5" s="71" t="s">
        <v>1</v>
      </c>
    </row>
    <row r="6" spans="2:12">
      <c r="B6" s="55" t="s">
        <v>2</v>
      </c>
      <c r="C6" s="55" t="s">
        <v>3</v>
      </c>
      <c r="D6" s="55" t="s">
        <v>42</v>
      </c>
    </row>
    <row r="7" spans="2:12">
      <c r="B7" s="56" t="s">
        <v>5</v>
      </c>
      <c r="C7" s="57" t="s">
        <v>43</v>
      </c>
      <c r="D7" s="58"/>
    </row>
    <row r="8" spans="2:12" s="73" customFormat="1">
      <c r="B8" s="59" t="s">
        <v>7</v>
      </c>
      <c r="C8" s="60" t="s">
        <v>44</v>
      </c>
      <c r="D8" s="61">
        <f>D9+D10+D14+D15+D16</f>
        <v>6792702.4000000004</v>
      </c>
      <c r="E8" s="72"/>
      <c r="L8" s="72"/>
    </row>
    <row r="9" spans="2:12">
      <c r="B9" s="62">
        <v>1</v>
      </c>
      <c r="C9" s="63" t="s">
        <v>45</v>
      </c>
      <c r="D9" s="64">
        <f>'Bieu 46'!D8-D26</f>
        <v>2080637.4</v>
      </c>
      <c r="E9" s="74"/>
      <c r="K9" s="74"/>
    </row>
    <row r="10" spans="2:12">
      <c r="B10" s="62">
        <v>2</v>
      </c>
      <c r="C10" s="63" t="s">
        <v>12</v>
      </c>
      <c r="D10" s="64">
        <f>D11+D12+D13</f>
        <v>4712065</v>
      </c>
    </row>
    <row r="11" spans="2:12">
      <c r="B11" s="62" t="s">
        <v>46</v>
      </c>
      <c r="C11" s="63" t="s">
        <v>13</v>
      </c>
      <c r="D11" s="64">
        <f>'Bieu 46'!D12</f>
        <v>3120986</v>
      </c>
    </row>
    <row r="12" spans="2:12">
      <c r="B12" s="62" t="s">
        <v>46</v>
      </c>
      <c r="C12" s="63" t="s">
        <v>534</v>
      </c>
      <c r="D12" s="64">
        <f>'Bieu 46'!D13</f>
        <v>149939</v>
      </c>
    </row>
    <row r="13" spans="2:12">
      <c r="B13" s="62" t="s">
        <v>46</v>
      </c>
      <c r="C13" s="63" t="s">
        <v>14</v>
      </c>
      <c r="D13" s="64">
        <f>'Bieu 46'!D14</f>
        <v>1441140</v>
      </c>
    </row>
    <row r="14" spans="2:12">
      <c r="B14" s="62">
        <v>3</v>
      </c>
      <c r="C14" s="63" t="s">
        <v>16</v>
      </c>
      <c r="D14" s="64"/>
    </row>
    <row r="15" spans="2:12">
      <c r="B15" s="62">
        <v>4</v>
      </c>
      <c r="C15" s="63" t="s">
        <v>18</v>
      </c>
      <c r="D15" s="64"/>
    </row>
    <row r="16" spans="2:12">
      <c r="B16" s="62">
        <v>5</v>
      </c>
      <c r="C16" s="63" t="s">
        <v>20</v>
      </c>
      <c r="D16" s="64"/>
    </row>
    <row r="17" spans="2:12" s="73" customFormat="1">
      <c r="B17" s="59" t="s">
        <v>11</v>
      </c>
      <c r="C17" s="60" t="s">
        <v>47</v>
      </c>
      <c r="D17" s="376">
        <f>D18+D19</f>
        <v>6792702.4000000004</v>
      </c>
      <c r="E17" s="72"/>
      <c r="F17" s="72">
        <f>D17+D26</f>
        <v>7758365</v>
      </c>
      <c r="J17" s="72"/>
      <c r="L17" s="72"/>
    </row>
    <row r="18" spans="2:12">
      <c r="B18" s="62">
        <v>1</v>
      </c>
      <c r="C18" s="63" t="s">
        <v>48</v>
      </c>
      <c r="D18" s="375">
        <f>D8-D19-D22</f>
        <v>4426087</v>
      </c>
      <c r="E18" s="69">
        <v>3628229</v>
      </c>
      <c r="F18" s="74">
        <f>D18-E18</f>
        <v>797858</v>
      </c>
      <c r="H18" s="74"/>
      <c r="K18" s="74"/>
      <c r="L18" s="74"/>
    </row>
    <row r="19" spans="2:12">
      <c r="B19" s="62">
        <v>2</v>
      </c>
      <c r="C19" s="63" t="s">
        <v>49</v>
      </c>
      <c r="D19" s="375">
        <f>D20+D21</f>
        <v>2366615.4</v>
      </c>
    </row>
    <row r="20" spans="2:12">
      <c r="B20" s="62" t="s">
        <v>50</v>
      </c>
      <c r="C20" s="63" t="s">
        <v>51</v>
      </c>
      <c r="D20" s="375">
        <f>D28</f>
        <v>2007071.4</v>
      </c>
    </row>
    <row r="21" spans="2:12">
      <c r="B21" s="62" t="s">
        <v>50</v>
      </c>
      <c r="C21" s="63" t="s">
        <v>52</v>
      </c>
      <c r="D21" s="64">
        <f>295974+63570</f>
        <v>359544</v>
      </c>
      <c r="E21" s="69" t="s">
        <v>454</v>
      </c>
      <c r="I21" s="69" t="s">
        <v>451</v>
      </c>
    </row>
    <row r="22" spans="2:12">
      <c r="B22" s="62">
        <v>3</v>
      </c>
      <c r="C22" s="63" t="s">
        <v>53</v>
      </c>
      <c r="D22" s="64"/>
      <c r="E22" s="69" t="s">
        <v>455</v>
      </c>
    </row>
    <row r="23" spans="2:12" s="101" customFormat="1" ht="18.75" customHeight="1">
      <c r="B23" s="105" t="s">
        <v>15</v>
      </c>
      <c r="C23" s="106" t="s">
        <v>831</v>
      </c>
      <c r="D23" s="61">
        <f>'Bieu 46'!D29</f>
        <v>83900</v>
      </c>
      <c r="J23" s="99" t="s">
        <v>471</v>
      </c>
    </row>
    <row r="24" spans="2:12" ht="26">
      <c r="B24" s="107" t="s">
        <v>21</v>
      </c>
      <c r="C24" s="108" t="s">
        <v>54</v>
      </c>
      <c r="D24" s="109"/>
    </row>
    <row r="25" spans="2:12">
      <c r="B25" s="107" t="s">
        <v>7</v>
      </c>
      <c r="C25" s="108" t="s">
        <v>44</v>
      </c>
      <c r="D25" s="61">
        <f>D26+D27</f>
        <v>3332278</v>
      </c>
    </row>
    <row r="26" spans="2:12">
      <c r="B26" s="62">
        <v>1</v>
      </c>
      <c r="C26" s="63" t="s">
        <v>55</v>
      </c>
      <c r="D26" s="64">
        <v>965662.6</v>
      </c>
    </row>
    <row r="27" spans="2:12">
      <c r="B27" s="62">
        <v>2</v>
      </c>
      <c r="C27" s="63" t="s">
        <v>56</v>
      </c>
      <c r="D27" s="64">
        <f>D28+D29</f>
        <v>2366615.4</v>
      </c>
    </row>
    <row r="28" spans="2:12">
      <c r="B28" s="62" t="s">
        <v>57</v>
      </c>
      <c r="C28" s="63" t="s">
        <v>13</v>
      </c>
      <c r="D28" s="64">
        <v>2007071.4</v>
      </c>
    </row>
    <row r="29" spans="2:12">
      <c r="B29" s="62" t="s">
        <v>57</v>
      </c>
      <c r="C29" s="63" t="s">
        <v>14</v>
      </c>
      <c r="D29" s="104">
        <f>D21</f>
        <v>359544</v>
      </c>
      <c r="E29" s="69" t="s">
        <v>454</v>
      </c>
      <c r="I29" s="69" t="s">
        <v>451</v>
      </c>
    </row>
    <row r="30" spans="2:12">
      <c r="B30" s="62">
        <v>3</v>
      </c>
      <c r="C30" s="63" t="s">
        <v>18</v>
      </c>
      <c r="D30" s="64"/>
      <c r="F30" s="75" t="s">
        <v>459</v>
      </c>
    </row>
    <row r="31" spans="2:12">
      <c r="B31" s="62">
        <v>4</v>
      </c>
      <c r="C31" s="63" t="s">
        <v>20</v>
      </c>
      <c r="D31" s="64"/>
    </row>
    <row r="32" spans="2:12">
      <c r="B32" s="59" t="s">
        <v>11</v>
      </c>
      <c r="C32" s="60" t="s">
        <v>47</v>
      </c>
      <c r="D32" s="61">
        <f>D33</f>
        <v>3332278</v>
      </c>
    </row>
    <row r="33" spans="2:10">
      <c r="B33" s="62">
        <v>1</v>
      </c>
      <c r="C33" s="63" t="s">
        <v>58</v>
      </c>
      <c r="D33" s="64">
        <f>D25</f>
        <v>3332278</v>
      </c>
    </row>
    <row r="34" spans="2:10" s="101" customFormat="1">
      <c r="B34" s="102">
        <v>2</v>
      </c>
      <c r="C34" s="103" t="s">
        <v>59</v>
      </c>
      <c r="D34" s="104"/>
      <c r="J34" s="99" t="s">
        <v>472</v>
      </c>
    </row>
    <row r="35" spans="2:10">
      <c r="B35" s="62" t="s">
        <v>46</v>
      </c>
      <c r="C35" s="63" t="s">
        <v>51</v>
      </c>
      <c r="D35" s="64"/>
    </row>
    <row r="36" spans="2:10">
      <c r="B36" s="62" t="s">
        <v>46</v>
      </c>
      <c r="C36" s="63" t="s">
        <v>52</v>
      </c>
      <c r="D36" s="64"/>
    </row>
    <row r="37" spans="2:10">
      <c r="B37" s="65">
        <v>3</v>
      </c>
      <c r="C37" s="66" t="s">
        <v>53</v>
      </c>
      <c r="D37" s="67"/>
    </row>
    <row r="39" spans="2:10" s="76" customFormat="1" hidden="1" outlineLevel="1">
      <c r="B39" s="76" t="s">
        <v>235</v>
      </c>
      <c r="E39" s="76" t="s">
        <v>450</v>
      </c>
    </row>
    <row r="40" spans="2:10" collapsed="1"/>
  </sheetData>
  <mergeCells count="3">
    <mergeCell ref="B1:C1"/>
    <mergeCell ref="B3:D3"/>
    <mergeCell ref="B4:D4"/>
  </mergeCells>
  <dataValidations count="2">
    <dataValidation allowBlank="1" showInputMessage="1" showErrorMessage="1" prompt="Gồm chi cân đối và TW BSCMT nhiệm vụ năm 2019 ngân sách tỉnh chi_x000a_" sqref="D18" xr:uid="{00000000-0002-0000-0100-000000000000}"/>
    <dataValidation allowBlank="1" showInputMessage="1" showErrorMessage="1" prompt="Gồm từ nguồn NST bổ sung và TW bổ sung CMT năm 2019_x000a_" sqref="D21" xr:uid="{00000000-0002-0000-0100-000001000000}"/>
  </dataValidations>
  <pageMargins left="0.91" right="0.7" top="0.5600000000000000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H61"/>
  <sheetViews>
    <sheetView workbookViewId="0">
      <selection activeCell="G14" sqref="G14"/>
    </sheetView>
  </sheetViews>
  <sheetFormatPr defaultColWidth="9.08984375" defaultRowHeight="14.5"/>
  <cols>
    <col min="1" max="1" width="3.453125" style="146" customWidth="1"/>
    <col min="2" max="2" width="6.90625" style="146" customWidth="1"/>
    <col min="3" max="3" width="36.6328125" style="146" customWidth="1"/>
    <col min="4" max="4" width="15.08984375" style="146" customWidth="1"/>
    <col min="5" max="5" width="16.453125" style="146" customWidth="1"/>
    <col min="6" max="6" width="0" style="146" hidden="1" customWidth="1"/>
    <col min="7" max="7" width="13.7265625" style="146" customWidth="1"/>
    <col min="8" max="8" width="9.36328125" style="146" bestFit="1" customWidth="1"/>
    <col min="9" max="16384" width="9.08984375" style="146"/>
  </cols>
  <sheetData>
    <row r="1" spans="2:8">
      <c r="B1" s="387" t="s">
        <v>40</v>
      </c>
      <c r="C1" s="387" t="s">
        <v>60</v>
      </c>
      <c r="D1" s="188"/>
      <c r="E1" s="189" t="s">
        <v>60</v>
      </c>
    </row>
    <row r="2" spans="2:8">
      <c r="B2" s="190"/>
      <c r="C2" s="191"/>
      <c r="D2" s="191"/>
    </row>
    <row r="3" spans="2:8">
      <c r="B3" s="388" t="s">
        <v>865</v>
      </c>
      <c r="C3" s="388"/>
      <c r="D3" s="388"/>
      <c r="E3" s="388"/>
    </row>
    <row r="4" spans="2:8" ht="26.5" customHeight="1">
      <c r="B4" s="389" t="s">
        <v>972</v>
      </c>
      <c r="C4" s="389"/>
      <c r="D4" s="389"/>
      <c r="E4" s="389"/>
    </row>
    <row r="5" spans="2:8">
      <c r="C5" s="191"/>
      <c r="D5" s="192"/>
      <c r="E5" s="191" t="s">
        <v>1</v>
      </c>
    </row>
    <row r="6" spans="2:8">
      <c r="B6" s="386" t="s">
        <v>2</v>
      </c>
      <c r="C6" s="386" t="s">
        <v>3</v>
      </c>
      <c r="D6" s="386" t="s">
        <v>4</v>
      </c>
      <c r="E6" s="386"/>
    </row>
    <row r="7" spans="2:8" ht="33" customHeight="1">
      <c r="B7" s="386"/>
      <c r="C7" s="386"/>
      <c r="D7" s="186" t="s">
        <v>61</v>
      </c>
      <c r="E7" s="186" t="s">
        <v>62</v>
      </c>
      <c r="F7" s="193" t="s">
        <v>473</v>
      </c>
      <c r="G7" s="193"/>
    </row>
    <row r="8" spans="2:8">
      <c r="B8" s="77" t="s">
        <v>5</v>
      </c>
      <c r="C8" s="78" t="s">
        <v>63</v>
      </c>
      <c r="D8" s="194">
        <f>D9+D57</f>
        <v>3500000</v>
      </c>
      <c r="E8" s="194">
        <f>E9+E57</f>
        <v>3046300</v>
      </c>
      <c r="H8" s="488"/>
    </row>
    <row r="9" spans="2:8">
      <c r="B9" s="79" t="s">
        <v>7</v>
      </c>
      <c r="C9" s="80" t="s">
        <v>64</v>
      </c>
      <c r="D9" s="195">
        <f>D10+D16+D22+D25+D32+D33+D36+D37+D45+D46+D47+D48+D49+D50+D51+D52+D53+D54+D55+D56</f>
        <v>3253200</v>
      </c>
      <c r="E9" s="195">
        <f>E10+E16+E22+E25+E32+E33+E36+E37+E45+E46+E47+E48+E49+E50+E51+E52+E53+E54+E55+E56</f>
        <v>3046300</v>
      </c>
      <c r="H9" s="488"/>
    </row>
    <row r="10" spans="2:8" s="196" customFormat="1" ht="26">
      <c r="B10" s="79">
        <v>1</v>
      </c>
      <c r="C10" s="80" t="s">
        <v>65</v>
      </c>
      <c r="D10" s="195">
        <f>D11+D12+D13</f>
        <v>729000</v>
      </c>
      <c r="E10" s="195">
        <f t="shared" ref="E10:E54" si="0">D10</f>
        <v>729000</v>
      </c>
    </row>
    <row r="11" spans="2:8">
      <c r="B11" s="81" t="s">
        <v>105</v>
      </c>
      <c r="C11" s="82" t="s">
        <v>133</v>
      </c>
      <c r="D11" s="197">
        <v>312000</v>
      </c>
      <c r="E11" s="197">
        <f t="shared" si="0"/>
        <v>312000</v>
      </c>
    </row>
    <row r="12" spans="2:8">
      <c r="B12" s="81" t="s">
        <v>106</v>
      </c>
      <c r="C12" s="82" t="s">
        <v>134</v>
      </c>
      <c r="D12" s="197">
        <v>12000</v>
      </c>
      <c r="E12" s="197">
        <f t="shared" si="0"/>
        <v>12000</v>
      </c>
    </row>
    <row r="13" spans="2:8">
      <c r="B13" s="81" t="s">
        <v>107</v>
      </c>
      <c r="C13" s="82" t="s">
        <v>236</v>
      </c>
      <c r="D13" s="197">
        <f>D14+D15</f>
        <v>405000</v>
      </c>
      <c r="E13" s="197">
        <f t="shared" si="0"/>
        <v>405000</v>
      </c>
    </row>
    <row r="14" spans="2:8">
      <c r="B14" s="81" t="s">
        <v>237</v>
      </c>
      <c r="C14" s="82" t="s">
        <v>238</v>
      </c>
      <c r="D14" s="197">
        <v>404000</v>
      </c>
      <c r="E14" s="197">
        <f t="shared" si="0"/>
        <v>404000</v>
      </c>
    </row>
    <row r="15" spans="2:8">
      <c r="B15" s="81" t="s">
        <v>237</v>
      </c>
      <c r="C15" s="82" t="s">
        <v>239</v>
      </c>
      <c r="D15" s="197">
        <v>1000</v>
      </c>
      <c r="E15" s="197">
        <f t="shared" si="0"/>
        <v>1000</v>
      </c>
    </row>
    <row r="16" spans="2:8" s="196" customFormat="1" ht="26">
      <c r="B16" s="79">
        <v>2</v>
      </c>
      <c r="C16" s="80" t="s">
        <v>66</v>
      </c>
      <c r="D16" s="195">
        <f>D17+D18+D19</f>
        <v>30000</v>
      </c>
      <c r="E16" s="195">
        <f t="shared" si="0"/>
        <v>30000</v>
      </c>
    </row>
    <row r="17" spans="2:5">
      <c r="B17" s="81" t="s">
        <v>215</v>
      </c>
      <c r="C17" s="82" t="s">
        <v>133</v>
      </c>
      <c r="D17" s="197">
        <v>20100</v>
      </c>
      <c r="E17" s="197">
        <f t="shared" si="0"/>
        <v>20100</v>
      </c>
    </row>
    <row r="18" spans="2:5">
      <c r="B18" s="81" t="s">
        <v>216</v>
      </c>
      <c r="C18" s="82" t="s">
        <v>134</v>
      </c>
      <c r="D18" s="197">
        <v>8400</v>
      </c>
      <c r="E18" s="197">
        <f t="shared" si="0"/>
        <v>8400</v>
      </c>
    </row>
    <row r="19" spans="2:5">
      <c r="B19" s="81" t="s">
        <v>217</v>
      </c>
      <c r="C19" s="82" t="s">
        <v>236</v>
      </c>
      <c r="D19" s="197">
        <v>1500</v>
      </c>
      <c r="E19" s="197">
        <f t="shared" si="0"/>
        <v>1500</v>
      </c>
    </row>
    <row r="20" spans="2:5">
      <c r="B20" s="81" t="s">
        <v>46</v>
      </c>
      <c r="C20" s="82" t="s">
        <v>245</v>
      </c>
      <c r="D20" s="197">
        <v>1030</v>
      </c>
      <c r="E20" s="197">
        <f t="shared" si="0"/>
        <v>1030</v>
      </c>
    </row>
    <row r="21" spans="2:5">
      <c r="B21" s="81" t="s">
        <v>46</v>
      </c>
      <c r="C21" s="82" t="s">
        <v>239</v>
      </c>
      <c r="D21" s="197">
        <v>470</v>
      </c>
      <c r="E21" s="197">
        <f t="shared" si="0"/>
        <v>470</v>
      </c>
    </row>
    <row r="22" spans="2:5" s="196" customFormat="1" ht="26">
      <c r="B22" s="79">
        <v>3</v>
      </c>
      <c r="C22" s="80" t="s">
        <v>67</v>
      </c>
      <c r="D22" s="195">
        <f>D23+D24</f>
        <v>4000</v>
      </c>
      <c r="E22" s="195">
        <f t="shared" si="0"/>
        <v>4000</v>
      </c>
    </row>
    <row r="23" spans="2:5" s="198" customFormat="1">
      <c r="B23" s="81" t="s">
        <v>240</v>
      </c>
      <c r="C23" s="82" t="s">
        <v>133</v>
      </c>
      <c r="D23" s="197">
        <v>2000</v>
      </c>
      <c r="E23" s="197">
        <f t="shared" si="0"/>
        <v>2000</v>
      </c>
    </row>
    <row r="24" spans="2:5">
      <c r="B24" s="81" t="s">
        <v>241</v>
      </c>
      <c r="C24" s="82" t="s">
        <v>134</v>
      </c>
      <c r="D24" s="197">
        <v>2000</v>
      </c>
      <c r="E24" s="197">
        <f t="shared" si="0"/>
        <v>2000</v>
      </c>
    </row>
    <row r="25" spans="2:5" s="196" customFormat="1" ht="26">
      <c r="B25" s="79">
        <v>4</v>
      </c>
      <c r="C25" s="80" t="s">
        <v>68</v>
      </c>
      <c r="D25" s="195">
        <f>D26+D27+D28+D29</f>
        <v>670000</v>
      </c>
      <c r="E25" s="195">
        <f t="shared" si="0"/>
        <v>670000</v>
      </c>
    </row>
    <row r="26" spans="2:5">
      <c r="B26" s="81" t="s">
        <v>242</v>
      </c>
      <c r="C26" s="82" t="s">
        <v>133</v>
      </c>
      <c r="D26" s="197">
        <v>480900</v>
      </c>
      <c r="E26" s="197">
        <f t="shared" si="0"/>
        <v>480900</v>
      </c>
    </row>
    <row r="27" spans="2:5">
      <c r="B27" s="81" t="s">
        <v>243</v>
      </c>
      <c r="C27" s="82" t="s">
        <v>134</v>
      </c>
      <c r="D27" s="197">
        <v>29600</v>
      </c>
      <c r="E27" s="197">
        <f t="shared" si="0"/>
        <v>29600</v>
      </c>
    </row>
    <row r="28" spans="2:5">
      <c r="B28" s="81" t="s">
        <v>244</v>
      </c>
      <c r="C28" s="82" t="s">
        <v>247</v>
      </c>
      <c r="D28" s="197">
        <v>3300</v>
      </c>
      <c r="E28" s="197">
        <f t="shared" si="0"/>
        <v>3300</v>
      </c>
    </row>
    <row r="29" spans="2:5">
      <c r="B29" s="81" t="s">
        <v>246</v>
      </c>
      <c r="C29" s="82" t="s">
        <v>236</v>
      </c>
      <c r="D29" s="197">
        <f>D30+D31</f>
        <v>156200</v>
      </c>
      <c r="E29" s="197">
        <f t="shared" si="0"/>
        <v>156200</v>
      </c>
    </row>
    <row r="30" spans="2:5">
      <c r="B30" s="81" t="s">
        <v>46</v>
      </c>
      <c r="C30" s="82" t="s">
        <v>238</v>
      </c>
      <c r="D30" s="197">
        <v>141740</v>
      </c>
      <c r="E30" s="197">
        <f t="shared" si="0"/>
        <v>141740</v>
      </c>
    </row>
    <row r="31" spans="2:5">
      <c r="B31" s="81" t="s">
        <v>46</v>
      </c>
      <c r="C31" s="82" t="s">
        <v>239</v>
      </c>
      <c r="D31" s="197">
        <v>14460</v>
      </c>
      <c r="E31" s="197">
        <f t="shared" si="0"/>
        <v>14460</v>
      </c>
    </row>
    <row r="32" spans="2:5" s="196" customFormat="1">
      <c r="B32" s="79">
        <v>5</v>
      </c>
      <c r="C32" s="80" t="s">
        <v>69</v>
      </c>
      <c r="D32" s="195">
        <v>87000</v>
      </c>
      <c r="E32" s="195">
        <f t="shared" si="0"/>
        <v>87000</v>
      </c>
    </row>
    <row r="33" spans="2:5" s="196" customFormat="1">
      <c r="B33" s="79">
        <v>6</v>
      </c>
      <c r="C33" s="80" t="s">
        <v>70</v>
      </c>
      <c r="D33" s="195">
        <f>D34+D35</f>
        <v>255000</v>
      </c>
      <c r="E33" s="195">
        <f>D33-D34</f>
        <v>94900</v>
      </c>
    </row>
    <row r="34" spans="2:5">
      <c r="B34" s="199" t="s">
        <v>46</v>
      </c>
      <c r="C34" s="83" t="s">
        <v>539</v>
      </c>
      <c r="D34" s="200">
        <v>160100</v>
      </c>
      <c r="E34" s="197">
        <v>0</v>
      </c>
    </row>
    <row r="35" spans="2:5">
      <c r="B35" s="199" t="s">
        <v>46</v>
      </c>
      <c r="C35" s="83" t="s">
        <v>540</v>
      </c>
      <c r="D35" s="200">
        <v>94900</v>
      </c>
      <c r="E35" s="197">
        <f t="shared" si="0"/>
        <v>94900</v>
      </c>
    </row>
    <row r="36" spans="2:5" s="196" customFormat="1">
      <c r="B36" s="79">
        <v>7</v>
      </c>
      <c r="C36" s="80" t="s">
        <v>71</v>
      </c>
      <c r="D36" s="195">
        <v>74000</v>
      </c>
      <c r="E36" s="195">
        <f t="shared" si="0"/>
        <v>74000</v>
      </c>
    </row>
    <row r="37" spans="2:5" s="196" customFormat="1">
      <c r="B37" s="79">
        <v>8</v>
      </c>
      <c r="C37" s="80" t="s">
        <v>72</v>
      </c>
      <c r="D37" s="195">
        <f>D38+D39</f>
        <v>57800</v>
      </c>
      <c r="E37" s="195">
        <f>E38+E39</f>
        <v>46000</v>
      </c>
    </row>
    <row r="38" spans="2:5">
      <c r="B38" s="199" t="s">
        <v>248</v>
      </c>
      <c r="C38" s="83" t="s">
        <v>73</v>
      </c>
      <c r="D38" s="200">
        <v>11800</v>
      </c>
      <c r="E38" s="197">
        <v>0</v>
      </c>
    </row>
    <row r="39" spans="2:5">
      <c r="B39" s="199" t="s">
        <v>249</v>
      </c>
      <c r="C39" s="83" t="s">
        <v>74</v>
      </c>
      <c r="D39" s="200">
        <v>46000</v>
      </c>
      <c r="E39" s="197">
        <f t="shared" si="0"/>
        <v>46000</v>
      </c>
    </row>
    <row r="40" spans="2:5" ht="26">
      <c r="B40" s="199" t="s">
        <v>46</v>
      </c>
      <c r="C40" s="83" t="s">
        <v>259</v>
      </c>
      <c r="D40" s="200">
        <v>9000</v>
      </c>
      <c r="E40" s="197">
        <f t="shared" si="0"/>
        <v>9000</v>
      </c>
    </row>
    <row r="41" spans="2:5">
      <c r="B41" s="199" t="s">
        <v>46</v>
      </c>
      <c r="C41" s="83" t="s">
        <v>250</v>
      </c>
      <c r="D41" s="200">
        <v>8000</v>
      </c>
      <c r="E41" s="197">
        <f t="shared" si="0"/>
        <v>8000</v>
      </c>
    </row>
    <row r="42" spans="2:5">
      <c r="B42" s="199" t="s">
        <v>46</v>
      </c>
      <c r="C42" s="83" t="s">
        <v>251</v>
      </c>
      <c r="D42" s="200">
        <v>29000</v>
      </c>
      <c r="E42" s="197">
        <f t="shared" si="0"/>
        <v>29000</v>
      </c>
    </row>
    <row r="43" spans="2:5" ht="52">
      <c r="B43" s="199"/>
      <c r="C43" s="83" t="s">
        <v>860</v>
      </c>
      <c r="D43" s="200">
        <v>6000</v>
      </c>
      <c r="E43" s="197">
        <f t="shared" si="0"/>
        <v>6000</v>
      </c>
    </row>
    <row r="44" spans="2:5" ht="26">
      <c r="B44" s="199"/>
      <c r="C44" s="83" t="s">
        <v>861</v>
      </c>
      <c r="D44" s="200">
        <v>2500</v>
      </c>
      <c r="E44" s="197">
        <f t="shared" si="0"/>
        <v>2500</v>
      </c>
    </row>
    <row r="45" spans="2:5" s="196" customFormat="1">
      <c r="B45" s="79">
        <v>9</v>
      </c>
      <c r="C45" s="80" t="s">
        <v>75</v>
      </c>
      <c r="D45" s="195"/>
      <c r="E45" s="195"/>
    </row>
    <row r="46" spans="2:5" s="196" customFormat="1">
      <c r="B46" s="79">
        <v>10</v>
      </c>
      <c r="C46" s="80" t="s">
        <v>76</v>
      </c>
      <c r="D46" s="195">
        <v>3600</v>
      </c>
      <c r="E46" s="195">
        <f t="shared" si="0"/>
        <v>3600</v>
      </c>
    </row>
    <row r="47" spans="2:5" s="196" customFormat="1">
      <c r="B47" s="79">
        <v>11</v>
      </c>
      <c r="C47" s="80" t="s">
        <v>476</v>
      </c>
      <c r="D47" s="195">
        <v>20000</v>
      </c>
      <c r="E47" s="195">
        <f t="shared" si="0"/>
        <v>20000</v>
      </c>
    </row>
    <row r="48" spans="2:5" s="196" customFormat="1">
      <c r="B48" s="79">
        <v>12</v>
      </c>
      <c r="C48" s="80" t="s">
        <v>77</v>
      </c>
      <c r="D48" s="195">
        <v>300000</v>
      </c>
      <c r="E48" s="195">
        <f t="shared" si="0"/>
        <v>300000</v>
      </c>
    </row>
    <row r="49" spans="2:7" s="196" customFormat="1" ht="26" hidden="1">
      <c r="B49" s="79">
        <v>13</v>
      </c>
      <c r="C49" s="80" t="s">
        <v>477</v>
      </c>
      <c r="D49" s="195"/>
      <c r="E49" s="195">
        <f t="shared" si="0"/>
        <v>0</v>
      </c>
    </row>
    <row r="50" spans="2:7" s="196" customFormat="1">
      <c r="B50" s="79">
        <v>13</v>
      </c>
      <c r="C50" s="80" t="s">
        <v>78</v>
      </c>
      <c r="D50" s="195">
        <v>90000</v>
      </c>
      <c r="E50" s="195">
        <f t="shared" si="0"/>
        <v>90000</v>
      </c>
    </row>
    <row r="51" spans="2:7" s="196" customFormat="1" ht="26">
      <c r="B51" s="79">
        <v>14</v>
      </c>
      <c r="C51" s="80" t="s">
        <v>478</v>
      </c>
      <c r="D51" s="195">
        <v>30000</v>
      </c>
      <c r="E51" s="195">
        <f>(20000*0.3)+10000</f>
        <v>16000</v>
      </c>
    </row>
    <row r="52" spans="2:7" s="196" customFormat="1">
      <c r="B52" s="79">
        <v>15</v>
      </c>
      <c r="C52" s="80" t="s">
        <v>79</v>
      </c>
      <c r="D52" s="195">
        <v>54900</v>
      </c>
      <c r="E52" s="195">
        <f>D52-21000</f>
        <v>33900</v>
      </c>
    </row>
    <row r="53" spans="2:7" s="196" customFormat="1" ht="26">
      <c r="B53" s="79">
        <v>16</v>
      </c>
      <c r="C53" s="278" t="s">
        <v>862</v>
      </c>
      <c r="D53" s="195">
        <v>500</v>
      </c>
      <c r="E53" s="195">
        <f t="shared" si="0"/>
        <v>500</v>
      </c>
    </row>
    <row r="54" spans="2:7" s="196" customFormat="1">
      <c r="B54" s="79">
        <v>17</v>
      </c>
      <c r="C54" s="80" t="s">
        <v>479</v>
      </c>
      <c r="D54" s="195">
        <v>2000</v>
      </c>
      <c r="E54" s="195">
        <f t="shared" si="0"/>
        <v>2000</v>
      </c>
    </row>
    <row r="55" spans="2:7" s="196" customFormat="1" ht="104">
      <c r="B55" s="79">
        <v>18</v>
      </c>
      <c r="C55" s="80" t="s">
        <v>863</v>
      </c>
      <c r="D55" s="195">
        <v>806400</v>
      </c>
      <c r="E55" s="195">
        <f>D55</f>
        <v>806400</v>
      </c>
      <c r="G55" s="489"/>
    </row>
    <row r="56" spans="2:7" s="196" customFormat="1" ht="26">
      <c r="B56" s="79">
        <v>19</v>
      </c>
      <c r="C56" s="80" t="s">
        <v>864</v>
      </c>
      <c r="D56" s="195">
        <v>39000</v>
      </c>
      <c r="E56" s="195">
        <f>D56</f>
        <v>39000</v>
      </c>
    </row>
    <row r="57" spans="2:7">
      <c r="B57" s="79" t="s">
        <v>15</v>
      </c>
      <c r="C57" s="80" t="s">
        <v>80</v>
      </c>
      <c r="D57" s="195">
        <f>D58+D59+D60</f>
        <v>246800</v>
      </c>
      <c r="E57" s="197">
        <v>0</v>
      </c>
    </row>
    <row r="58" spans="2:7" ht="25">
      <c r="B58" s="81">
        <v>1</v>
      </c>
      <c r="C58" s="82" t="s">
        <v>81</v>
      </c>
      <c r="D58" s="197">
        <v>243000</v>
      </c>
      <c r="E58" s="197"/>
    </row>
    <row r="59" spans="2:7">
      <c r="B59" s="81">
        <v>2</v>
      </c>
      <c r="C59" s="82" t="s">
        <v>82</v>
      </c>
      <c r="D59" s="197">
        <v>3800</v>
      </c>
      <c r="E59" s="197"/>
    </row>
    <row r="60" spans="2:7">
      <c r="B60" s="201">
        <v>3</v>
      </c>
      <c r="C60" s="202" t="s">
        <v>83</v>
      </c>
      <c r="D60" s="203"/>
      <c r="E60" s="203"/>
    </row>
    <row r="61" spans="2:7" s="207" customFormat="1" hidden="1">
      <c r="B61" s="204" t="s">
        <v>17</v>
      </c>
      <c r="C61" s="205" t="s">
        <v>84</v>
      </c>
      <c r="D61" s="206">
        <v>20000</v>
      </c>
      <c r="E61" s="206">
        <f>D61</f>
        <v>20000</v>
      </c>
      <c r="F61" s="207" t="s">
        <v>452</v>
      </c>
    </row>
  </sheetData>
  <mergeCells count="6">
    <mergeCell ref="B6:B7"/>
    <mergeCell ref="C6:C7"/>
    <mergeCell ref="D6:E6"/>
    <mergeCell ref="B1:C1"/>
    <mergeCell ref="B3:E3"/>
    <mergeCell ref="B4:E4"/>
  </mergeCells>
  <printOptions horizontalCentered="1"/>
  <pageMargins left="0.70866141732283472" right="0.70866141732283472" top="0.35433070866141736" bottom="0.51181102362204722" header="0.19685039370078741" footer="0.19685039370078741"/>
  <pageSetup paperSize="9"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130"/>
  <sheetViews>
    <sheetView workbookViewId="0">
      <pane xSplit="2" ySplit="7" topLeftCell="C128" activePane="bottomRight" state="frozen"/>
      <selection pane="topRight" activeCell="C1" sqref="C1"/>
      <selection pane="bottomLeft" activeCell="A8" sqref="A8"/>
      <selection pane="bottomRight" activeCell="B32" sqref="B32"/>
    </sheetView>
  </sheetViews>
  <sheetFormatPr defaultColWidth="9.08984375" defaultRowHeight="15.5"/>
  <cols>
    <col min="1" max="1" width="6" style="40" customWidth="1"/>
    <col min="2" max="2" width="39.08984375" style="40" customWidth="1"/>
    <col min="3" max="3" width="14.90625" style="40" customWidth="1"/>
    <col min="4" max="4" width="13.6328125" style="40" customWidth="1"/>
    <col min="5" max="5" width="13.453125" style="40" customWidth="1"/>
    <col min="6" max="6" width="13.90625" style="114" hidden="1" customWidth="1"/>
    <col min="7" max="7" width="10.453125" style="40" bestFit="1" customWidth="1"/>
    <col min="8" max="9" width="9.08984375" style="40"/>
    <col min="10" max="10" width="0" style="40" hidden="1" customWidth="1"/>
    <col min="11" max="16384" width="9.08984375" style="40"/>
  </cols>
  <sheetData>
    <row r="1" spans="1:7" s="69" customFormat="1" ht="15" customHeight="1">
      <c r="A1" s="383" t="s">
        <v>40</v>
      </c>
      <c r="B1" s="383" t="s">
        <v>85</v>
      </c>
      <c r="C1" s="68"/>
      <c r="D1" s="390" t="s">
        <v>85</v>
      </c>
      <c r="E1" s="390"/>
      <c r="F1" s="113"/>
    </row>
    <row r="2" spans="1:7" s="69" customFormat="1" ht="36.75" customHeight="1">
      <c r="A2" s="384" t="s">
        <v>872</v>
      </c>
      <c r="B2" s="384"/>
      <c r="C2" s="384"/>
      <c r="D2" s="384"/>
      <c r="E2" s="384"/>
      <c r="F2" s="113"/>
    </row>
    <row r="3" spans="1:7" s="69" customFormat="1" ht="31.9" customHeight="1">
      <c r="A3" s="385" t="s">
        <v>972</v>
      </c>
      <c r="B3" s="385"/>
      <c r="C3" s="385"/>
      <c r="D3" s="385"/>
      <c r="E3" s="385"/>
      <c r="F3" s="113"/>
    </row>
    <row r="4" spans="1:7" s="69" customFormat="1">
      <c r="C4" s="71"/>
      <c r="D4" s="391" t="s">
        <v>1</v>
      </c>
      <c r="E4" s="391"/>
      <c r="F4" s="113"/>
    </row>
    <row r="5" spans="1:7">
      <c r="A5" s="392" t="s">
        <v>2</v>
      </c>
      <c r="B5" s="386" t="s">
        <v>3</v>
      </c>
      <c r="C5" s="386" t="s">
        <v>86</v>
      </c>
      <c r="D5" s="386" t="s">
        <v>87</v>
      </c>
      <c r="E5" s="386"/>
    </row>
    <row r="6" spans="1:7" ht="15" customHeight="1">
      <c r="A6" s="393"/>
      <c r="B6" s="386"/>
      <c r="C6" s="386"/>
      <c r="D6" s="386" t="s">
        <v>43</v>
      </c>
      <c r="E6" s="386" t="s">
        <v>311</v>
      </c>
    </row>
    <row r="7" spans="1:7" ht="23.25" customHeight="1">
      <c r="A7" s="394"/>
      <c r="B7" s="386"/>
      <c r="C7" s="386"/>
      <c r="D7" s="386"/>
      <c r="E7" s="386"/>
    </row>
    <row r="8" spans="1:7">
      <c r="A8" s="77"/>
      <c r="B8" s="78" t="s">
        <v>88</v>
      </c>
      <c r="C8" s="118">
        <f>D8+E8</f>
        <v>7842265</v>
      </c>
      <c r="D8" s="119">
        <f>D9+D32</f>
        <v>4509987</v>
      </c>
      <c r="E8" s="119">
        <f>E10+E32</f>
        <v>3332278</v>
      </c>
      <c r="G8" s="134"/>
    </row>
    <row r="9" spans="1:7" ht="26">
      <c r="A9" s="77" t="s">
        <v>5</v>
      </c>
      <c r="B9" s="78" t="s">
        <v>560</v>
      </c>
      <c r="C9" s="118">
        <f>C10+C31</f>
        <v>6401125</v>
      </c>
      <c r="D9" s="118">
        <f t="shared" ref="D9:F9" si="0">D10+D31</f>
        <v>3132417</v>
      </c>
      <c r="E9" s="118">
        <f t="shared" si="0"/>
        <v>3268708</v>
      </c>
      <c r="F9" s="118">
        <f t="shared" si="0"/>
        <v>0</v>
      </c>
    </row>
    <row r="10" spans="1:7">
      <c r="A10" s="79" t="s">
        <v>494</v>
      </c>
      <c r="B10" s="80" t="s">
        <v>89</v>
      </c>
      <c r="C10" s="118">
        <f>C11+C21+C25+C26+C27+C28+C29+C30</f>
        <v>6317225</v>
      </c>
      <c r="D10" s="118">
        <f t="shared" ref="D10:E10" si="1">D11+D21+D25+D26+D27+D28+D29+D30</f>
        <v>3048517</v>
      </c>
      <c r="E10" s="118">
        <f t="shared" si="1"/>
        <v>3268708</v>
      </c>
    </row>
    <row r="11" spans="1:7">
      <c r="A11" s="79" t="s">
        <v>7</v>
      </c>
      <c r="B11" s="80" t="s">
        <v>24</v>
      </c>
      <c r="C11" s="118">
        <f t="shared" ref="C11:C37" si="2">D11+E11</f>
        <v>902220</v>
      </c>
      <c r="D11" s="118">
        <v>513733</v>
      </c>
      <c r="E11" s="118">
        <f>E12</f>
        <v>388487</v>
      </c>
    </row>
    <row r="12" spans="1:7" ht="15" customHeight="1">
      <c r="A12" s="81">
        <v>1</v>
      </c>
      <c r="B12" s="82" t="s">
        <v>90</v>
      </c>
      <c r="C12" s="120">
        <f t="shared" si="2"/>
        <v>902220</v>
      </c>
      <c r="D12" s="120">
        <v>513733</v>
      </c>
      <c r="E12" s="120">
        <f>135800+252687</f>
        <v>388487</v>
      </c>
      <c r="F12" s="115" t="s">
        <v>170</v>
      </c>
    </row>
    <row r="13" spans="1:7">
      <c r="A13" s="81"/>
      <c r="B13" s="82" t="s">
        <v>91</v>
      </c>
      <c r="C13" s="120"/>
      <c r="D13" s="120"/>
      <c r="E13" s="120"/>
      <c r="F13" s="115"/>
    </row>
    <row r="14" spans="1:7" ht="19.5" customHeight="1">
      <c r="A14" s="81" t="s">
        <v>46</v>
      </c>
      <c r="B14" s="83" t="s">
        <v>92</v>
      </c>
      <c r="C14" s="120">
        <f t="shared" si="2"/>
        <v>79750</v>
      </c>
      <c r="D14" s="120">
        <v>40650</v>
      </c>
      <c r="E14" s="120">
        <v>39100</v>
      </c>
      <c r="F14" s="115"/>
    </row>
    <row r="15" spans="1:7" ht="19.5" customHeight="1">
      <c r="A15" s="81" t="s">
        <v>46</v>
      </c>
      <c r="B15" s="83" t="s">
        <v>93</v>
      </c>
      <c r="C15" s="120">
        <f t="shared" si="2"/>
        <v>28912.589999999997</v>
      </c>
      <c r="D15" s="120">
        <v>28912.589999999997</v>
      </c>
      <c r="E15" s="120"/>
      <c r="F15" s="115"/>
    </row>
    <row r="16" spans="1:7">
      <c r="A16" s="81"/>
      <c r="B16" s="82" t="s">
        <v>94</v>
      </c>
      <c r="C16" s="120"/>
      <c r="D16" s="120"/>
      <c r="E16" s="120"/>
      <c r="F16" s="115"/>
    </row>
    <row r="17" spans="1:10" ht="19.5" customHeight="1">
      <c r="A17" s="81" t="s">
        <v>46</v>
      </c>
      <c r="B17" s="83" t="s">
        <v>95</v>
      </c>
      <c r="C17" s="120">
        <f t="shared" si="2"/>
        <v>300000</v>
      </c>
      <c r="D17" s="120">
        <v>119104</v>
      </c>
      <c r="E17" s="120">
        <f>10000+170896</f>
        <v>180896</v>
      </c>
      <c r="F17" s="115"/>
    </row>
    <row r="18" spans="1:10" ht="19.5" customHeight="1">
      <c r="A18" s="81" t="s">
        <v>46</v>
      </c>
      <c r="B18" s="83" t="s">
        <v>96</v>
      </c>
      <c r="C18" s="120">
        <f t="shared" si="2"/>
        <v>90000</v>
      </c>
      <c r="D18" s="120">
        <v>80290</v>
      </c>
      <c r="E18" s="120">
        <v>9710</v>
      </c>
      <c r="F18" s="115"/>
      <c r="G18" s="134"/>
    </row>
    <row r="19" spans="1:10" ht="62.5">
      <c r="A19" s="81">
        <v>2</v>
      </c>
      <c r="B19" s="82" t="s">
        <v>97</v>
      </c>
      <c r="C19" s="120">
        <f t="shared" si="2"/>
        <v>0</v>
      </c>
      <c r="D19" s="120"/>
      <c r="E19" s="120"/>
      <c r="F19" s="115"/>
    </row>
    <row r="20" spans="1:10">
      <c r="A20" s="81">
        <v>3</v>
      </c>
      <c r="B20" s="82" t="s">
        <v>98</v>
      </c>
      <c r="C20" s="120">
        <f t="shared" si="2"/>
        <v>0</v>
      </c>
      <c r="D20" s="120"/>
      <c r="E20" s="120"/>
      <c r="F20" s="115"/>
    </row>
    <row r="21" spans="1:10">
      <c r="A21" s="79" t="s">
        <v>11</v>
      </c>
      <c r="B21" s="80" t="s">
        <v>25</v>
      </c>
      <c r="C21" s="118">
        <f t="shared" si="2"/>
        <v>4457168</v>
      </c>
      <c r="D21" s="118">
        <v>1636507</v>
      </c>
      <c r="E21" s="118">
        <f>160174+2660487</f>
        <v>2820661</v>
      </c>
      <c r="F21" s="114" t="s">
        <v>458</v>
      </c>
      <c r="J21" s="40" t="s">
        <v>457</v>
      </c>
    </row>
    <row r="22" spans="1:10">
      <c r="A22" s="81"/>
      <c r="B22" s="83" t="s">
        <v>99</v>
      </c>
      <c r="C22" s="120"/>
      <c r="D22" s="120"/>
      <c r="E22" s="120"/>
    </row>
    <row r="23" spans="1:10" ht="18.75" customHeight="1">
      <c r="A23" s="81">
        <v>1</v>
      </c>
      <c r="B23" s="83" t="s">
        <v>92</v>
      </c>
      <c r="C23" s="120">
        <f t="shared" si="2"/>
        <v>1973977</v>
      </c>
      <c r="D23" s="120">
        <v>385819</v>
      </c>
      <c r="E23" s="120">
        <f>66043+1522115</f>
        <v>1588158</v>
      </c>
    </row>
    <row r="24" spans="1:10" ht="21.75" customHeight="1">
      <c r="A24" s="81">
        <v>2</v>
      </c>
      <c r="B24" s="83" t="s">
        <v>93</v>
      </c>
      <c r="C24" s="120">
        <f t="shared" si="2"/>
        <v>16442</v>
      </c>
      <c r="D24" s="120">
        <v>14942</v>
      </c>
      <c r="E24" s="120">
        <v>1500</v>
      </c>
    </row>
    <row r="25" spans="1:10" ht="26">
      <c r="A25" s="79" t="s">
        <v>15</v>
      </c>
      <c r="B25" s="80" t="s">
        <v>26</v>
      </c>
      <c r="C25" s="118">
        <f t="shared" si="2"/>
        <v>2000</v>
      </c>
      <c r="D25" s="118">
        <v>2000</v>
      </c>
      <c r="E25" s="118"/>
    </row>
    <row r="26" spans="1:10">
      <c r="A26" s="79" t="s">
        <v>17</v>
      </c>
      <c r="B26" s="80" t="s">
        <v>27</v>
      </c>
      <c r="C26" s="118">
        <f t="shared" si="2"/>
        <v>1000</v>
      </c>
      <c r="D26" s="118">
        <v>1000</v>
      </c>
      <c r="E26" s="118"/>
    </row>
    <row r="27" spans="1:10">
      <c r="A27" s="79" t="s">
        <v>19</v>
      </c>
      <c r="B27" s="80" t="s">
        <v>28</v>
      </c>
      <c r="C27" s="118">
        <f t="shared" si="2"/>
        <v>126345</v>
      </c>
      <c r="D27" s="118">
        <f>'Bieu 50'!D42</f>
        <v>66785</v>
      </c>
      <c r="E27" s="118">
        <v>59560</v>
      </c>
    </row>
    <row r="28" spans="1:10">
      <c r="A28" s="79" t="s">
        <v>100</v>
      </c>
      <c r="B28" s="80" t="s">
        <v>29</v>
      </c>
      <c r="C28" s="118">
        <f t="shared" si="2"/>
        <v>0</v>
      </c>
      <c r="D28" s="118"/>
      <c r="E28" s="118"/>
    </row>
    <row r="29" spans="1:10" ht="91">
      <c r="A29" s="79" t="s">
        <v>126</v>
      </c>
      <c r="B29" s="80" t="s">
        <v>869</v>
      </c>
      <c r="C29" s="118">
        <f t="shared" si="2"/>
        <v>789492</v>
      </c>
      <c r="D29" s="118">
        <f>'Bieu 50'!D44</f>
        <v>789492</v>
      </c>
      <c r="E29" s="118"/>
    </row>
    <row r="30" spans="1:10" ht="26">
      <c r="A30" s="284" t="s">
        <v>827</v>
      </c>
      <c r="B30" s="285" t="s">
        <v>870</v>
      </c>
      <c r="C30" s="118">
        <f t="shared" si="2"/>
        <v>39000</v>
      </c>
      <c r="D30" s="118">
        <f>'Bieu 50'!D45</f>
        <v>39000</v>
      </c>
      <c r="E30" s="118"/>
    </row>
    <row r="31" spans="1:10">
      <c r="A31" s="79" t="s">
        <v>561</v>
      </c>
      <c r="B31" s="80" t="s">
        <v>562</v>
      </c>
      <c r="C31" s="118">
        <f t="shared" si="2"/>
        <v>83900</v>
      </c>
      <c r="D31" s="118">
        <v>83900</v>
      </c>
      <c r="E31" s="118"/>
    </row>
    <row r="32" spans="1:10">
      <c r="A32" s="79" t="s">
        <v>21</v>
      </c>
      <c r="B32" s="80" t="s">
        <v>101</v>
      </c>
      <c r="C32" s="118">
        <f t="shared" si="2"/>
        <v>1441140</v>
      </c>
      <c r="D32" s="118">
        <f>D33+D36</f>
        <v>1377570</v>
      </c>
      <c r="E32" s="118">
        <f>E33+E36</f>
        <v>63570</v>
      </c>
      <c r="F32" s="114" t="s">
        <v>456</v>
      </c>
    </row>
    <row r="33" spans="1:8" s="90" customFormat="1">
      <c r="A33" s="79" t="s">
        <v>7</v>
      </c>
      <c r="B33" s="80" t="s">
        <v>31</v>
      </c>
      <c r="C33" s="118">
        <f t="shared" si="2"/>
        <v>0</v>
      </c>
      <c r="D33" s="118">
        <f>D34+D35</f>
        <v>0</v>
      </c>
      <c r="E33" s="118">
        <f>E34+E35</f>
        <v>0</v>
      </c>
      <c r="F33" s="116"/>
      <c r="H33" s="135"/>
    </row>
    <row r="34" spans="1:8">
      <c r="A34" s="81">
        <v>1</v>
      </c>
      <c r="B34" s="82" t="s">
        <v>168</v>
      </c>
      <c r="C34" s="120">
        <f t="shared" si="2"/>
        <v>0</v>
      </c>
      <c r="D34" s="120"/>
      <c r="E34" s="120"/>
    </row>
    <row r="35" spans="1:8">
      <c r="A35" s="81">
        <v>2</v>
      </c>
      <c r="B35" s="82" t="s">
        <v>169</v>
      </c>
      <c r="C35" s="120"/>
      <c r="D35" s="120"/>
      <c r="E35" s="120"/>
    </row>
    <row r="36" spans="1:8" s="90" customFormat="1">
      <c r="A36" s="79" t="s">
        <v>11</v>
      </c>
      <c r="B36" s="80" t="s">
        <v>32</v>
      </c>
      <c r="C36" s="118">
        <f t="shared" si="2"/>
        <v>1441140</v>
      </c>
      <c r="D36" s="118">
        <f>D37+D38</f>
        <v>1377570</v>
      </c>
      <c r="E36" s="118">
        <f>E37+E38</f>
        <v>63570</v>
      </c>
      <c r="F36" s="116"/>
    </row>
    <row r="37" spans="1:8" s="90" customFormat="1" ht="27" customHeight="1">
      <c r="A37" s="79" t="s">
        <v>171</v>
      </c>
      <c r="B37" s="84" t="s">
        <v>493</v>
      </c>
      <c r="C37" s="118">
        <f t="shared" si="2"/>
        <v>1234788</v>
      </c>
      <c r="D37" s="118">
        <v>1234788</v>
      </c>
      <c r="E37" s="118"/>
      <c r="F37" s="273" t="s">
        <v>292</v>
      </c>
    </row>
    <row r="38" spans="1:8" s="90" customFormat="1">
      <c r="A38" s="85" t="s">
        <v>172</v>
      </c>
      <c r="B38" s="86" t="s">
        <v>173</v>
      </c>
      <c r="C38" s="126">
        <f>D38+E38</f>
        <v>206352</v>
      </c>
      <c r="D38" s="127">
        <f>D39+D40</f>
        <v>142782</v>
      </c>
      <c r="E38" s="127">
        <f>E39+E40</f>
        <v>63570</v>
      </c>
      <c r="F38" s="117"/>
    </row>
    <row r="39" spans="1:8" s="90" customFormat="1">
      <c r="A39" s="286" t="s">
        <v>7</v>
      </c>
      <c r="B39" s="287" t="s">
        <v>900</v>
      </c>
      <c r="C39" s="121">
        <f t="shared" ref="C39:C81" si="3">D39+E39</f>
        <v>18680</v>
      </c>
      <c r="D39" s="121">
        <v>18680</v>
      </c>
      <c r="E39" s="139">
        <v>0</v>
      </c>
      <c r="F39" s="117"/>
    </row>
    <row r="40" spans="1:8" s="305" customFormat="1">
      <c r="A40" s="286" t="s">
        <v>11</v>
      </c>
      <c r="B40" s="287" t="s">
        <v>149</v>
      </c>
      <c r="C40" s="303">
        <f t="shared" si="3"/>
        <v>187672</v>
      </c>
      <c r="D40" s="303">
        <f>D41+D45+D47+D54+D59+D65+D67+D69+D80+D102+D105+D121+D126+D128+D129</f>
        <v>124102</v>
      </c>
      <c r="E40" s="303">
        <f>E41+E45+E47+E54+E59+E65+E67+E69+E80+E102+E105+E121+E126+E128+E129</f>
        <v>63570</v>
      </c>
      <c r="F40" s="304"/>
    </row>
    <row r="41" spans="1:8" s="90" customFormat="1">
      <c r="A41" s="286">
        <v>1</v>
      </c>
      <c r="B41" s="291" t="s">
        <v>873</v>
      </c>
      <c r="C41" s="123">
        <f>C42+C43+C44</f>
        <v>23602</v>
      </c>
      <c r="D41" s="123">
        <f>D42+D43+D44</f>
        <v>2479</v>
      </c>
      <c r="E41" s="123">
        <f>E42+E43+E44</f>
        <v>21123</v>
      </c>
      <c r="F41" s="117"/>
    </row>
    <row r="42" spans="1:8" s="90" customFormat="1">
      <c r="A42" s="288" t="s">
        <v>296</v>
      </c>
      <c r="B42" s="292" t="s">
        <v>177</v>
      </c>
      <c r="C42" s="122">
        <f t="shared" si="3"/>
        <v>1205</v>
      </c>
      <c r="D42" s="122">
        <v>1205</v>
      </c>
      <c r="E42" s="122"/>
      <c r="F42" s="117"/>
    </row>
    <row r="43" spans="1:8" s="90" customFormat="1">
      <c r="A43" s="288" t="s">
        <v>46</v>
      </c>
      <c r="B43" s="292" t="s">
        <v>178</v>
      </c>
      <c r="C43" s="124">
        <f t="shared" si="3"/>
        <v>1274</v>
      </c>
      <c r="D43" s="124">
        <v>1274</v>
      </c>
      <c r="E43" s="124"/>
      <c r="F43" s="117"/>
    </row>
    <row r="44" spans="1:8" s="90" customFormat="1">
      <c r="A44" s="288" t="s">
        <v>46</v>
      </c>
      <c r="B44" s="292" t="s">
        <v>175</v>
      </c>
      <c r="C44" s="124">
        <f t="shared" si="3"/>
        <v>21123</v>
      </c>
      <c r="D44" s="124"/>
      <c r="E44" s="124">
        <v>21123</v>
      </c>
      <c r="F44" s="117"/>
    </row>
    <row r="45" spans="1:8" s="305" customFormat="1" ht="26">
      <c r="A45" s="286">
        <v>2</v>
      </c>
      <c r="B45" s="289" t="s">
        <v>874</v>
      </c>
      <c r="C45" s="306">
        <f t="shared" si="3"/>
        <v>17849</v>
      </c>
      <c r="D45" s="306">
        <f>D46</f>
        <v>0</v>
      </c>
      <c r="E45" s="306">
        <f>E46</f>
        <v>17849</v>
      </c>
      <c r="F45" s="304"/>
    </row>
    <row r="46" spans="1:8">
      <c r="A46" s="288" t="s">
        <v>46</v>
      </c>
      <c r="B46" s="290" t="s">
        <v>192</v>
      </c>
      <c r="C46" s="124">
        <f t="shared" si="3"/>
        <v>17849</v>
      </c>
      <c r="D46" s="124"/>
      <c r="E46" s="124">
        <v>17849</v>
      </c>
      <c r="F46" s="128"/>
    </row>
    <row r="47" spans="1:8" s="305" customFormat="1" ht="52">
      <c r="A47" s="286">
        <v>3</v>
      </c>
      <c r="B47" s="289" t="s">
        <v>545</v>
      </c>
      <c r="C47" s="306">
        <f t="shared" si="3"/>
        <v>3167</v>
      </c>
      <c r="D47" s="306">
        <f>D48+D50</f>
        <v>654</v>
      </c>
      <c r="E47" s="306">
        <f>E48+E50</f>
        <v>2513</v>
      </c>
      <c r="F47" s="304"/>
    </row>
    <row r="48" spans="1:8" ht="26">
      <c r="A48" s="288" t="s">
        <v>240</v>
      </c>
      <c r="B48" s="290" t="s">
        <v>875</v>
      </c>
      <c r="C48" s="124">
        <f t="shared" si="3"/>
        <v>1355</v>
      </c>
      <c r="D48" s="124"/>
      <c r="E48" s="124">
        <f>E49</f>
        <v>1355</v>
      </c>
      <c r="F48" s="128"/>
    </row>
    <row r="49" spans="1:6" s="90" customFormat="1">
      <c r="A49" s="288" t="s">
        <v>46</v>
      </c>
      <c r="B49" s="290" t="s">
        <v>192</v>
      </c>
      <c r="C49" s="124">
        <f t="shared" si="3"/>
        <v>1355</v>
      </c>
      <c r="D49" s="124">
        <v>0</v>
      </c>
      <c r="E49" s="124">
        <v>1355</v>
      </c>
      <c r="F49" s="117"/>
    </row>
    <row r="50" spans="1:6" s="90" customFormat="1" ht="39">
      <c r="A50" s="288" t="s">
        <v>241</v>
      </c>
      <c r="B50" s="290" t="s">
        <v>876</v>
      </c>
      <c r="C50" s="124">
        <f t="shared" si="3"/>
        <v>1812</v>
      </c>
      <c r="D50" s="124">
        <f>D51+D52+D53</f>
        <v>654</v>
      </c>
      <c r="E50" s="124">
        <f>E51+E52+E53</f>
        <v>1158</v>
      </c>
      <c r="F50" s="117"/>
    </row>
    <row r="51" spans="1:6" s="90" customFormat="1">
      <c r="A51" s="288" t="s">
        <v>46</v>
      </c>
      <c r="B51" s="290" t="s">
        <v>177</v>
      </c>
      <c r="C51" s="124">
        <f t="shared" si="3"/>
        <v>562</v>
      </c>
      <c r="D51" s="124">
        <v>562</v>
      </c>
      <c r="E51" s="124"/>
      <c r="F51" s="117"/>
    </row>
    <row r="52" spans="1:6" s="90" customFormat="1">
      <c r="A52" s="288" t="s">
        <v>46</v>
      </c>
      <c r="B52" s="292" t="s">
        <v>178</v>
      </c>
      <c r="C52" s="124">
        <f t="shared" si="3"/>
        <v>92</v>
      </c>
      <c r="D52" s="124">
        <v>92</v>
      </c>
      <c r="E52" s="124"/>
      <c r="F52" s="117"/>
    </row>
    <row r="53" spans="1:6" s="90" customFormat="1">
      <c r="A53" s="288" t="s">
        <v>46</v>
      </c>
      <c r="B53" s="290" t="s">
        <v>175</v>
      </c>
      <c r="C53" s="124">
        <f t="shared" si="3"/>
        <v>1158</v>
      </c>
      <c r="D53" s="124"/>
      <c r="E53" s="124">
        <v>1158</v>
      </c>
      <c r="F53" s="117"/>
    </row>
    <row r="54" spans="1:6" s="90" customFormat="1" ht="65">
      <c r="A54" s="286">
        <v>4</v>
      </c>
      <c r="B54" s="289" t="s">
        <v>179</v>
      </c>
      <c r="C54" s="123">
        <f t="shared" si="3"/>
        <v>7714</v>
      </c>
      <c r="D54" s="123">
        <f>D55+D56+D58</f>
        <v>6637</v>
      </c>
      <c r="E54" s="123">
        <f>E55+E56+E58</f>
        <v>1077</v>
      </c>
      <c r="F54" s="117"/>
    </row>
    <row r="55" spans="1:6" s="90" customFormat="1" ht="26">
      <c r="A55" s="288" t="s">
        <v>242</v>
      </c>
      <c r="B55" s="290" t="s">
        <v>877</v>
      </c>
      <c r="C55" s="124">
        <f t="shared" si="3"/>
        <v>3868</v>
      </c>
      <c r="D55" s="124">
        <v>3868</v>
      </c>
      <c r="E55" s="124"/>
      <c r="F55" s="117"/>
    </row>
    <row r="56" spans="1:6" s="90" customFormat="1" ht="26" collapsed="1">
      <c r="A56" s="288" t="s">
        <v>243</v>
      </c>
      <c r="B56" s="290" t="s">
        <v>878</v>
      </c>
      <c r="C56" s="124">
        <f t="shared" ref="C56:D56" si="4">C57</f>
        <v>1077</v>
      </c>
      <c r="D56" s="124">
        <f t="shared" si="4"/>
        <v>0</v>
      </c>
      <c r="E56" s="124">
        <f>E57</f>
        <v>1077</v>
      </c>
      <c r="F56" s="117"/>
    </row>
    <row r="57" spans="1:6" s="90" customFormat="1">
      <c r="A57" s="288" t="s">
        <v>46</v>
      </c>
      <c r="B57" s="290" t="s">
        <v>175</v>
      </c>
      <c r="C57" s="124">
        <f t="shared" si="3"/>
        <v>1077</v>
      </c>
      <c r="D57" s="124"/>
      <c r="E57" s="124">
        <v>1077</v>
      </c>
      <c r="F57" s="117"/>
    </row>
    <row r="58" spans="1:6" s="90" customFormat="1" ht="39">
      <c r="A58" s="288" t="s">
        <v>244</v>
      </c>
      <c r="B58" s="290" t="s">
        <v>180</v>
      </c>
      <c r="C58" s="124">
        <f t="shared" si="3"/>
        <v>2769</v>
      </c>
      <c r="D58" s="124">
        <v>2769</v>
      </c>
      <c r="E58" s="124"/>
      <c r="F58" s="117"/>
    </row>
    <row r="59" spans="1:6" ht="39">
      <c r="A59" s="286">
        <v>5</v>
      </c>
      <c r="B59" s="289" t="s">
        <v>879</v>
      </c>
      <c r="C59" s="121">
        <f t="shared" si="3"/>
        <v>1484</v>
      </c>
      <c r="D59" s="121">
        <f>D60+D63</f>
        <v>1484</v>
      </c>
      <c r="E59" s="121">
        <f>E60+E63</f>
        <v>0</v>
      </c>
      <c r="F59" s="128"/>
    </row>
    <row r="60" spans="1:6">
      <c r="A60" s="288" t="s">
        <v>880</v>
      </c>
      <c r="B60" s="290" t="s">
        <v>181</v>
      </c>
      <c r="C60" s="124">
        <f t="shared" si="3"/>
        <v>1288</v>
      </c>
      <c r="D60" s="124">
        <f>D61+D62</f>
        <v>1288</v>
      </c>
      <c r="E60" s="124">
        <f>E61+E62</f>
        <v>0</v>
      </c>
      <c r="F60" s="128"/>
    </row>
    <row r="61" spans="1:6">
      <c r="A61" s="288"/>
      <c r="B61" s="290" t="s">
        <v>182</v>
      </c>
      <c r="C61" s="124">
        <f t="shared" si="3"/>
        <v>300</v>
      </c>
      <c r="D61" s="124">
        <v>300</v>
      </c>
      <c r="E61" s="124"/>
      <c r="F61" s="128"/>
    </row>
    <row r="62" spans="1:6">
      <c r="A62" s="288"/>
      <c r="B62" s="290" t="s">
        <v>183</v>
      </c>
      <c r="C62" s="124">
        <f t="shared" si="3"/>
        <v>988</v>
      </c>
      <c r="D62" s="124">
        <v>988</v>
      </c>
      <c r="E62" s="124"/>
      <c r="F62" s="128"/>
    </row>
    <row r="63" spans="1:6" s="90" customFormat="1" ht="26">
      <c r="A63" s="288" t="s">
        <v>881</v>
      </c>
      <c r="B63" s="290" t="s">
        <v>882</v>
      </c>
      <c r="C63" s="124">
        <f>C64</f>
        <v>196</v>
      </c>
      <c r="D63" s="124">
        <f>D64</f>
        <v>196</v>
      </c>
      <c r="E63" s="124">
        <f>E64</f>
        <v>0</v>
      </c>
      <c r="F63" s="117"/>
    </row>
    <row r="64" spans="1:6">
      <c r="A64" s="288"/>
      <c r="B64" s="290" t="s">
        <v>194</v>
      </c>
      <c r="C64" s="124">
        <f t="shared" si="3"/>
        <v>196</v>
      </c>
      <c r="D64" s="124">
        <v>196</v>
      </c>
      <c r="E64" s="124">
        <v>0</v>
      </c>
      <c r="F64" s="128"/>
    </row>
    <row r="65" spans="1:6" ht="39">
      <c r="A65" s="286">
        <v>6</v>
      </c>
      <c r="B65" s="289" t="s">
        <v>184</v>
      </c>
      <c r="C65" s="123">
        <f t="shared" si="3"/>
        <v>29575</v>
      </c>
      <c r="D65" s="123">
        <f>D66</f>
        <v>29575</v>
      </c>
      <c r="E65" s="123"/>
      <c r="F65" s="128"/>
    </row>
    <row r="66" spans="1:6">
      <c r="A66" s="288" t="s">
        <v>46</v>
      </c>
      <c r="B66" s="290" t="s">
        <v>185</v>
      </c>
      <c r="C66" s="124">
        <f t="shared" si="3"/>
        <v>29575</v>
      </c>
      <c r="D66" s="124">
        <v>29575</v>
      </c>
      <c r="E66" s="124"/>
      <c r="F66" s="128"/>
    </row>
    <row r="67" spans="1:6" s="305" customFormat="1" ht="26">
      <c r="A67" s="286">
        <v>7</v>
      </c>
      <c r="B67" s="289" t="s">
        <v>186</v>
      </c>
      <c r="C67" s="306">
        <f>C68</f>
        <v>6381</v>
      </c>
      <c r="D67" s="306">
        <f>D68</f>
        <v>6381</v>
      </c>
      <c r="E67" s="306">
        <f>E68</f>
        <v>0</v>
      </c>
      <c r="F67" s="304"/>
    </row>
    <row r="68" spans="1:6" s="90" customFormat="1">
      <c r="A68" s="288" t="s">
        <v>46</v>
      </c>
      <c r="B68" s="290" t="s">
        <v>185</v>
      </c>
      <c r="C68" s="124">
        <f t="shared" si="3"/>
        <v>6381</v>
      </c>
      <c r="D68" s="307">
        <v>6381</v>
      </c>
      <c r="E68" s="124"/>
      <c r="F68" s="117"/>
    </row>
    <row r="69" spans="1:6" s="90" customFormat="1" ht="65">
      <c r="A69" s="286">
        <v>8</v>
      </c>
      <c r="B69" s="289" t="s">
        <v>187</v>
      </c>
      <c r="C69" s="123">
        <f t="shared" si="3"/>
        <v>4155</v>
      </c>
      <c r="D69" s="123">
        <f>D70+D72+D75+D76</f>
        <v>2156</v>
      </c>
      <c r="E69" s="123">
        <f>E70+E72+E75+E76</f>
        <v>1999</v>
      </c>
      <c r="F69" s="117"/>
    </row>
    <row r="70" spans="1:6" ht="26">
      <c r="A70" s="288" t="s">
        <v>46</v>
      </c>
      <c r="B70" s="290" t="s">
        <v>546</v>
      </c>
      <c r="C70" s="122">
        <f t="shared" si="3"/>
        <v>1020</v>
      </c>
      <c r="D70" s="122">
        <f>D71</f>
        <v>0</v>
      </c>
      <c r="E70" s="122">
        <f>E71</f>
        <v>1020</v>
      </c>
      <c r="F70" s="128"/>
    </row>
    <row r="71" spans="1:6" s="90" customFormat="1">
      <c r="A71" s="288"/>
      <c r="B71" s="290" t="s">
        <v>192</v>
      </c>
      <c r="C71" s="124">
        <f t="shared" si="3"/>
        <v>1020</v>
      </c>
      <c r="D71" s="124"/>
      <c r="E71" s="124">
        <v>1020</v>
      </c>
      <c r="F71" s="117"/>
    </row>
    <row r="72" spans="1:6" s="90" customFormat="1" ht="26">
      <c r="A72" s="288" t="s">
        <v>46</v>
      </c>
      <c r="B72" s="290" t="s">
        <v>188</v>
      </c>
      <c r="C72" s="124">
        <f t="shared" si="3"/>
        <v>1110</v>
      </c>
      <c r="D72" s="124">
        <f>D73+D74</f>
        <v>131</v>
      </c>
      <c r="E72" s="124">
        <f>E73+E74</f>
        <v>979</v>
      </c>
      <c r="F72" s="117"/>
    </row>
    <row r="73" spans="1:6" s="90" customFormat="1">
      <c r="A73" s="288"/>
      <c r="B73" s="290" t="s">
        <v>547</v>
      </c>
      <c r="C73" s="124">
        <f t="shared" si="3"/>
        <v>131</v>
      </c>
      <c r="D73" s="124">
        <v>131</v>
      </c>
      <c r="E73" s="124"/>
      <c r="F73" s="117"/>
    </row>
    <row r="74" spans="1:6" s="90" customFormat="1">
      <c r="A74" s="288"/>
      <c r="B74" s="290" t="s">
        <v>192</v>
      </c>
      <c r="C74" s="124">
        <f t="shared" si="3"/>
        <v>979</v>
      </c>
      <c r="D74" s="124"/>
      <c r="E74" s="124">
        <v>979</v>
      </c>
      <c r="F74" s="117"/>
    </row>
    <row r="75" spans="1:6" ht="39">
      <c r="A75" s="288" t="s">
        <v>46</v>
      </c>
      <c r="B75" s="290" t="s">
        <v>189</v>
      </c>
      <c r="C75" s="122">
        <f t="shared" si="3"/>
        <v>726</v>
      </c>
      <c r="D75" s="122">
        <v>726</v>
      </c>
      <c r="E75" s="122"/>
      <c r="F75" s="128"/>
    </row>
    <row r="76" spans="1:6" s="90" customFormat="1" ht="52">
      <c r="A76" s="288" t="s">
        <v>46</v>
      </c>
      <c r="B76" s="290" t="s">
        <v>548</v>
      </c>
      <c r="C76" s="124">
        <f t="shared" si="3"/>
        <v>1299</v>
      </c>
      <c r="D76" s="124">
        <f>D77+D78+D79</f>
        <v>1299</v>
      </c>
      <c r="E76" s="124">
        <f>E77+E78+E79</f>
        <v>0</v>
      </c>
      <c r="F76" s="117"/>
    </row>
    <row r="77" spans="1:6">
      <c r="A77" s="288"/>
      <c r="B77" s="293" t="s">
        <v>549</v>
      </c>
      <c r="C77" s="122">
        <f t="shared" si="3"/>
        <v>1289</v>
      </c>
      <c r="D77" s="122">
        <v>1289</v>
      </c>
      <c r="E77" s="122"/>
      <c r="F77" s="128"/>
    </row>
    <row r="78" spans="1:6">
      <c r="A78" s="288"/>
      <c r="B78" s="293" t="s">
        <v>550</v>
      </c>
      <c r="C78" s="124">
        <f t="shared" si="3"/>
        <v>4</v>
      </c>
      <c r="D78" s="124">
        <v>4</v>
      </c>
      <c r="E78" s="124"/>
      <c r="F78" s="128"/>
    </row>
    <row r="79" spans="1:6">
      <c r="A79" s="288"/>
      <c r="B79" s="293" t="s">
        <v>551</v>
      </c>
      <c r="C79" s="122">
        <f t="shared" ref="C79" si="5">C80+C81</f>
        <v>39370</v>
      </c>
      <c r="D79" s="122">
        <v>6</v>
      </c>
      <c r="E79" s="122"/>
      <c r="F79" s="128"/>
    </row>
    <row r="80" spans="1:6" ht="78">
      <c r="A80" s="286">
        <v>9</v>
      </c>
      <c r="B80" s="294" t="s">
        <v>552</v>
      </c>
      <c r="C80" s="123">
        <f t="shared" si="3"/>
        <v>28593</v>
      </c>
      <c r="D80" s="123">
        <f>D81+D84+D86+D89</f>
        <v>11109</v>
      </c>
      <c r="E80" s="123">
        <f>E81+E84+E86+E89</f>
        <v>17484</v>
      </c>
      <c r="F80" s="128"/>
    </row>
    <row r="81" spans="1:6" ht="26">
      <c r="A81" s="288" t="s">
        <v>883</v>
      </c>
      <c r="B81" s="295" t="s">
        <v>190</v>
      </c>
      <c r="C81" s="124">
        <f t="shared" si="3"/>
        <v>10777</v>
      </c>
      <c r="D81" s="124">
        <f>D82+D83</f>
        <v>940</v>
      </c>
      <c r="E81" s="124">
        <f>E82+E83</f>
        <v>9837</v>
      </c>
      <c r="F81" s="128"/>
    </row>
    <row r="82" spans="1:6">
      <c r="A82" s="288" t="s">
        <v>46</v>
      </c>
      <c r="B82" s="295" t="s">
        <v>191</v>
      </c>
      <c r="C82" s="124">
        <f t="shared" ref="C82:C125" si="6">D82+E82</f>
        <v>940</v>
      </c>
      <c r="D82" s="124">
        <v>940</v>
      </c>
      <c r="E82" s="124"/>
      <c r="F82" s="128"/>
    </row>
    <row r="83" spans="1:6">
      <c r="A83" s="288" t="s">
        <v>46</v>
      </c>
      <c r="B83" s="295" t="s">
        <v>175</v>
      </c>
      <c r="C83" s="124">
        <f t="shared" si="6"/>
        <v>9837</v>
      </c>
      <c r="D83" s="124"/>
      <c r="E83" s="124">
        <v>9837</v>
      </c>
      <c r="F83" s="128"/>
    </row>
    <row r="84" spans="1:6" ht="26">
      <c r="A84" s="288" t="s">
        <v>884</v>
      </c>
      <c r="B84" s="295" t="s">
        <v>885</v>
      </c>
      <c r="C84" s="122">
        <f t="shared" si="6"/>
        <v>6815</v>
      </c>
      <c r="D84" s="122">
        <f>D85</f>
        <v>0</v>
      </c>
      <c r="E84" s="122">
        <f>E85</f>
        <v>6815</v>
      </c>
      <c r="F84" s="128"/>
    </row>
    <row r="85" spans="1:6">
      <c r="A85" s="288" t="s">
        <v>46</v>
      </c>
      <c r="B85" s="295" t="s">
        <v>175</v>
      </c>
      <c r="C85" s="122">
        <f t="shared" si="6"/>
        <v>6815</v>
      </c>
      <c r="D85" s="122"/>
      <c r="E85" s="122">
        <v>6815</v>
      </c>
      <c r="F85" s="128"/>
    </row>
    <row r="86" spans="1:6" ht="26">
      <c r="A86" s="288" t="s">
        <v>886</v>
      </c>
      <c r="B86" s="295" t="s">
        <v>193</v>
      </c>
      <c r="C86" s="124">
        <f t="shared" si="6"/>
        <v>1261</v>
      </c>
      <c r="D86" s="124">
        <f>D87+D88</f>
        <v>429</v>
      </c>
      <c r="E86" s="124">
        <f>E87+E88</f>
        <v>832</v>
      </c>
      <c r="F86" s="128"/>
    </row>
    <row r="87" spans="1:6" s="90" customFormat="1">
      <c r="A87" s="288" t="s">
        <v>46</v>
      </c>
      <c r="B87" s="295" t="s">
        <v>194</v>
      </c>
      <c r="C87" s="124">
        <f t="shared" si="6"/>
        <v>429</v>
      </c>
      <c r="D87" s="124">
        <v>429</v>
      </c>
      <c r="E87" s="124"/>
      <c r="F87" s="117"/>
    </row>
    <row r="88" spans="1:6" s="90" customFormat="1">
      <c r="A88" s="288" t="s">
        <v>46</v>
      </c>
      <c r="B88" s="295" t="s">
        <v>192</v>
      </c>
      <c r="C88" s="124">
        <f t="shared" si="6"/>
        <v>832</v>
      </c>
      <c r="D88" s="124"/>
      <c r="E88" s="124">
        <v>832</v>
      </c>
      <c r="F88" s="117"/>
    </row>
    <row r="89" spans="1:6" s="90" customFormat="1" ht="26">
      <c r="A89" s="288" t="s">
        <v>887</v>
      </c>
      <c r="B89" s="295" t="s">
        <v>888</v>
      </c>
      <c r="C89" s="122">
        <f t="shared" si="6"/>
        <v>9740</v>
      </c>
      <c r="D89" s="122">
        <f>D90+D91+D92+D93+D94+D95+D96+D97+D98+D99+D100+D101</f>
        <v>9740</v>
      </c>
      <c r="E89" s="122"/>
      <c r="F89" s="117"/>
    </row>
    <row r="90" spans="1:6">
      <c r="A90" s="288" t="s">
        <v>46</v>
      </c>
      <c r="B90" s="295" t="s">
        <v>195</v>
      </c>
      <c r="C90" s="124">
        <f t="shared" si="6"/>
        <v>113</v>
      </c>
      <c r="D90" s="124">
        <v>113</v>
      </c>
      <c r="E90" s="124">
        <f>E91+E92</f>
        <v>0</v>
      </c>
      <c r="F90" s="128"/>
    </row>
    <row r="91" spans="1:6" s="90" customFormat="1">
      <c r="A91" s="288" t="s">
        <v>46</v>
      </c>
      <c r="B91" s="295" t="s">
        <v>196</v>
      </c>
      <c r="C91" s="124">
        <f t="shared" si="6"/>
        <v>71</v>
      </c>
      <c r="D91" s="124">
        <v>71</v>
      </c>
      <c r="E91" s="124"/>
      <c r="F91" s="117"/>
    </row>
    <row r="92" spans="1:6" s="90" customFormat="1">
      <c r="A92" s="288" t="s">
        <v>46</v>
      </c>
      <c r="B92" s="295" t="s">
        <v>197</v>
      </c>
      <c r="C92" s="122">
        <f t="shared" si="6"/>
        <v>91</v>
      </c>
      <c r="D92" s="122">
        <v>91</v>
      </c>
      <c r="E92" s="122"/>
      <c r="F92" s="117"/>
    </row>
    <row r="93" spans="1:6" s="90" customFormat="1">
      <c r="A93" s="288" t="s">
        <v>46</v>
      </c>
      <c r="B93" s="295" t="s">
        <v>198</v>
      </c>
      <c r="C93" s="122">
        <f t="shared" si="6"/>
        <v>36</v>
      </c>
      <c r="D93" s="122">
        <v>36</v>
      </c>
      <c r="E93" s="124"/>
      <c r="F93" s="117"/>
    </row>
    <row r="94" spans="1:6" s="90" customFormat="1">
      <c r="A94" s="288" t="s">
        <v>46</v>
      </c>
      <c r="B94" s="295" t="s">
        <v>199</v>
      </c>
      <c r="C94" s="122">
        <f t="shared" si="6"/>
        <v>48</v>
      </c>
      <c r="D94" s="122">
        <v>48</v>
      </c>
      <c r="E94" s="124"/>
      <c r="F94" s="117"/>
    </row>
    <row r="95" spans="1:6" s="90" customFormat="1">
      <c r="A95" s="288" t="s">
        <v>46</v>
      </c>
      <c r="B95" s="295" t="s">
        <v>480</v>
      </c>
      <c r="C95" s="122">
        <f t="shared" si="6"/>
        <v>70</v>
      </c>
      <c r="D95" s="122">
        <v>70</v>
      </c>
      <c r="E95" s="123"/>
      <c r="F95" s="117"/>
    </row>
    <row r="96" spans="1:6" s="90" customFormat="1">
      <c r="A96" s="288" t="s">
        <v>46</v>
      </c>
      <c r="B96" s="295" t="s">
        <v>447</v>
      </c>
      <c r="C96" s="122">
        <f t="shared" si="6"/>
        <v>48</v>
      </c>
      <c r="D96" s="122">
        <v>48</v>
      </c>
      <c r="E96" s="124"/>
      <c r="F96" s="117"/>
    </row>
    <row r="97" spans="1:6" s="90" customFormat="1">
      <c r="A97" s="288" t="s">
        <v>46</v>
      </c>
      <c r="B97" s="295" t="s">
        <v>889</v>
      </c>
      <c r="C97" s="122">
        <f t="shared" si="6"/>
        <v>516</v>
      </c>
      <c r="D97" s="122">
        <v>516</v>
      </c>
      <c r="E97" s="124"/>
      <c r="F97" s="117"/>
    </row>
    <row r="98" spans="1:6" s="90" customFormat="1">
      <c r="A98" s="288" t="s">
        <v>46</v>
      </c>
      <c r="B98" s="295" t="s">
        <v>481</v>
      </c>
      <c r="C98" s="122">
        <f t="shared" si="6"/>
        <v>1055</v>
      </c>
      <c r="D98" s="122">
        <v>1055</v>
      </c>
      <c r="E98" s="123"/>
      <c r="F98" s="117"/>
    </row>
    <row r="99" spans="1:6" s="90" customFormat="1">
      <c r="A99" s="288" t="s">
        <v>46</v>
      </c>
      <c r="B99" s="295" t="s">
        <v>555</v>
      </c>
      <c r="C99" s="122">
        <f t="shared" si="6"/>
        <v>2574</v>
      </c>
      <c r="D99" s="122">
        <v>2574</v>
      </c>
      <c r="E99" s="121"/>
      <c r="F99" s="117"/>
    </row>
    <row r="100" spans="1:6" s="90" customFormat="1">
      <c r="A100" s="288" t="s">
        <v>46</v>
      </c>
      <c r="B100" s="295" t="s">
        <v>556</v>
      </c>
      <c r="C100" s="122">
        <f t="shared" si="6"/>
        <v>3690</v>
      </c>
      <c r="D100" s="122">
        <v>3690</v>
      </c>
      <c r="E100" s="123"/>
      <c r="F100" s="117"/>
    </row>
    <row r="101" spans="1:6" s="90" customFormat="1">
      <c r="A101" s="288" t="s">
        <v>46</v>
      </c>
      <c r="B101" s="295" t="s">
        <v>557</v>
      </c>
      <c r="C101" s="122">
        <f t="shared" si="6"/>
        <v>1428</v>
      </c>
      <c r="D101" s="122">
        <v>1428</v>
      </c>
      <c r="E101" s="124"/>
      <c r="F101" s="117"/>
    </row>
    <row r="102" spans="1:6" s="90" customFormat="1">
      <c r="A102" s="286">
        <v>10</v>
      </c>
      <c r="B102" s="296" t="s">
        <v>890</v>
      </c>
      <c r="C102" s="121">
        <f t="shared" si="6"/>
        <v>5711</v>
      </c>
      <c r="D102" s="121">
        <f>D103+D104</f>
        <v>5144</v>
      </c>
      <c r="E102" s="121">
        <f>E103+E104</f>
        <v>567</v>
      </c>
      <c r="F102" s="117"/>
    </row>
    <row r="103" spans="1:6" s="90" customFormat="1">
      <c r="A103" s="288" t="s">
        <v>166</v>
      </c>
      <c r="B103" s="297" t="s">
        <v>558</v>
      </c>
      <c r="C103" s="122">
        <f t="shared" si="6"/>
        <v>5144</v>
      </c>
      <c r="D103" s="122">
        <v>5144</v>
      </c>
      <c r="E103" s="124"/>
      <c r="F103" s="117"/>
    </row>
    <row r="104" spans="1:6" s="90" customFormat="1">
      <c r="A104" s="288" t="s">
        <v>167</v>
      </c>
      <c r="B104" s="297" t="s">
        <v>192</v>
      </c>
      <c r="C104" s="122">
        <f t="shared" si="6"/>
        <v>567</v>
      </c>
      <c r="D104" s="122"/>
      <c r="E104" s="124">
        <v>567</v>
      </c>
      <c r="F104" s="117"/>
    </row>
    <row r="105" spans="1:6" s="90" customFormat="1" ht="26">
      <c r="A105" s="286">
        <v>11</v>
      </c>
      <c r="B105" s="298" t="s">
        <v>201</v>
      </c>
      <c r="C105" s="123">
        <f t="shared" si="6"/>
        <v>9580</v>
      </c>
      <c r="D105" s="123">
        <f>D106+D120</f>
        <v>8622</v>
      </c>
      <c r="E105" s="123">
        <f>E106+E120</f>
        <v>958</v>
      </c>
      <c r="F105" s="117"/>
    </row>
    <row r="106" spans="1:6">
      <c r="A106" s="288" t="s">
        <v>166</v>
      </c>
      <c r="B106" s="299" t="s">
        <v>176</v>
      </c>
      <c r="C106" s="124">
        <f t="shared" si="6"/>
        <v>8622</v>
      </c>
      <c r="D106" s="124">
        <f>D107+D108+D109+D110+D111+D112+D113+D114+D115+D116+D117+D118+D119</f>
        <v>8622</v>
      </c>
      <c r="E106" s="124"/>
      <c r="F106" s="128"/>
    </row>
    <row r="107" spans="1:6">
      <c r="A107" s="288" t="s">
        <v>46</v>
      </c>
      <c r="B107" s="299" t="s">
        <v>202</v>
      </c>
      <c r="C107" s="124">
        <f t="shared" si="6"/>
        <v>6706</v>
      </c>
      <c r="D107" s="124">
        <v>6706</v>
      </c>
      <c r="E107" s="124"/>
      <c r="F107" s="128"/>
    </row>
    <row r="108" spans="1:6" s="90" customFormat="1">
      <c r="A108" s="288" t="s">
        <v>46</v>
      </c>
      <c r="B108" s="299" t="s">
        <v>203</v>
      </c>
      <c r="C108" s="124">
        <f t="shared" si="6"/>
        <v>958</v>
      </c>
      <c r="D108" s="124">
        <v>958</v>
      </c>
      <c r="E108" s="124"/>
      <c r="F108" s="117"/>
    </row>
    <row r="109" spans="1:6" s="90" customFormat="1">
      <c r="A109" s="288" t="s">
        <v>46</v>
      </c>
      <c r="B109" s="299" t="s">
        <v>204</v>
      </c>
      <c r="C109" s="124">
        <f t="shared" si="6"/>
        <v>479</v>
      </c>
      <c r="D109" s="124">
        <v>479</v>
      </c>
      <c r="E109" s="124"/>
      <c r="F109" s="117"/>
    </row>
    <row r="110" spans="1:6" s="90" customFormat="1">
      <c r="A110" s="288" t="s">
        <v>46</v>
      </c>
      <c r="B110" s="299" t="s">
        <v>205</v>
      </c>
      <c r="C110" s="124">
        <f t="shared" si="6"/>
        <v>38</v>
      </c>
      <c r="D110" s="124">
        <v>38</v>
      </c>
      <c r="E110" s="124">
        <v>0</v>
      </c>
      <c r="F110" s="117"/>
    </row>
    <row r="111" spans="1:6">
      <c r="A111" s="288" t="s">
        <v>46</v>
      </c>
      <c r="B111" s="299" t="s">
        <v>206</v>
      </c>
      <c r="C111" s="124">
        <f t="shared" si="6"/>
        <v>38</v>
      </c>
      <c r="D111" s="124">
        <v>38</v>
      </c>
      <c r="E111" s="124"/>
      <c r="F111" s="128"/>
    </row>
    <row r="112" spans="1:6" collapsed="1">
      <c r="A112" s="288" t="s">
        <v>46</v>
      </c>
      <c r="B112" s="299" t="s">
        <v>207</v>
      </c>
      <c r="C112" s="124">
        <f t="shared" si="6"/>
        <v>38</v>
      </c>
      <c r="D112" s="124">
        <v>38</v>
      </c>
      <c r="E112" s="124"/>
      <c r="F112" s="128"/>
    </row>
    <row r="113" spans="1:6">
      <c r="A113" s="288" t="s">
        <v>46</v>
      </c>
      <c r="B113" s="299" t="s">
        <v>208</v>
      </c>
      <c r="C113" s="124">
        <f t="shared" si="6"/>
        <v>45</v>
      </c>
      <c r="D113" s="124">
        <v>45</v>
      </c>
      <c r="E113" s="124"/>
      <c r="F113" s="128"/>
    </row>
    <row r="114" spans="1:6">
      <c r="A114" s="288" t="s">
        <v>46</v>
      </c>
      <c r="B114" s="299" t="s">
        <v>209</v>
      </c>
      <c r="C114" s="122">
        <f t="shared" si="6"/>
        <v>126</v>
      </c>
      <c r="D114" s="122">
        <v>126</v>
      </c>
      <c r="E114" s="122"/>
      <c r="F114" s="128"/>
    </row>
    <row r="115" spans="1:6">
      <c r="A115" s="288" t="s">
        <v>46</v>
      </c>
      <c r="B115" s="299" t="s">
        <v>210</v>
      </c>
      <c r="C115" s="122">
        <f t="shared" si="6"/>
        <v>45</v>
      </c>
      <c r="D115" s="122">
        <v>45</v>
      </c>
      <c r="E115" s="122"/>
      <c r="F115" s="128"/>
    </row>
    <row r="116" spans="1:6">
      <c r="A116" s="288" t="s">
        <v>46</v>
      </c>
      <c r="B116" s="299" t="s">
        <v>182</v>
      </c>
      <c r="C116" s="124">
        <f t="shared" si="6"/>
        <v>40</v>
      </c>
      <c r="D116" s="124">
        <v>40</v>
      </c>
      <c r="E116" s="124"/>
      <c r="F116" s="128"/>
    </row>
    <row r="117" spans="1:6">
      <c r="A117" s="288" t="s">
        <v>46</v>
      </c>
      <c r="B117" s="299" t="s">
        <v>174</v>
      </c>
      <c r="C117" s="122">
        <f t="shared" si="6"/>
        <v>38</v>
      </c>
      <c r="D117" s="122">
        <v>38</v>
      </c>
      <c r="E117" s="122"/>
      <c r="F117" s="128"/>
    </row>
    <row r="118" spans="1:6">
      <c r="A118" s="288" t="s">
        <v>46</v>
      </c>
      <c r="B118" s="299" t="s">
        <v>211</v>
      </c>
      <c r="C118" s="124">
        <f t="shared" si="6"/>
        <v>38</v>
      </c>
      <c r="D118" s="124">
        <v>38</v>
      </c>
      <c r="E118" s="124"/>
      <c r="F118" s="128"/>
    </row>
    <row r="119" spans="1:6">
      <c r="A119" s="288" t="s">
        <v>46</v>
      </c>
      <c r="B119" s="299" t="s">
        <v>891</v>
      </c>
      <c r="C119" s="124">
        <f t="shared" si="6"/>
        <v>33</v>
      </c>
      <c r="D119" s="124">
        <v>33</v>
      </c>
      <c r="E119" s="124"/>
      <c r="F119" s="128"/>
    </row>
    <row r="120" spans="1:6">
      <c r="A120" s="288" t="s">
        <v>167</v>
      </c>
      <c r="B120" s="299" t="s">
        <v>192</v>
      </c>
      <c r="C120" s="124">
        <f t="shared" si="6"/>
        <v>958</v>
      </c>
      <c r="D120" s="124"/>
      <c r="E120" s="124">
        <v>958</v>
      </c>
      <c r="F120" s="128"/>
    </row>
    <row r="121" spans="1:6" ht="26">
      <c r="A121" s="286">
        <v>12</v>
      </c>
      <c r="B121" s="298" t="s">
        <v>892</v>
      </c>
      <c r="C121" s="121">
        <f t="shared" si="6"/>
        <v>44194</v>
      </c>
      <c r="D121" s="121">
        <f>D122+D123</f>
        <v>44194</v>
      </c>
      <c r="E121" s="121">
        <f>E122+E123</f>
        <v>0</v>
      </c>
      <c r="F121" s="128"/>
    </row>
    <row r="122" spans="1:6" ht="26">
      <c r="A122" s="288" t="s">
        <v>553</v>
      </c>
      <c r="B122" s="299" t="s">
        <v>893</v>
      </c>
      <c r="C122" s="122">
        <f t="shared" si="6"/>
        <v>350</v>
      </c>
      <c r="D122" s="122">
        <v>350</v>
      </c>
      <c r="E122" s="122"/>
      <c r="F122" s="128"/>
    </row>
    <row r="123" spans="1:6" s="90" customFormat="1" ht="26">
      <c r="A123" s="288" t="s">
        <v>554</v>
      </c>
      <c r="B123" s="299" t="s">
        <v>559</v>
      </c>
      <c r="C123" s="124">
        <f t="shared" si="6"/>
        <v>43844</v>
      </c>
      <c r="D123" s="124">
        <f>D124+D125</f>
        <v>43844</v>
      </c>
      <c r="E123" s="124"/>
      <c r="F123" s="117"/>
    </row>
    <row r="124" spans="1:6" s="302" customFormat="1" ht="39">
      <c r="A124" s="288" t="s">
        <v>46</v>
      </c>
      <c r="B124" s="299" t="s">
        <v>894</v>
      </c>
      <c r="C124" s="300">
        <f t="shared" si="6"/>
        <v>25845</v>
      </c>
      <c r="D124" s="300">
        <v>25845</v>
      </c>
      <c r="E124" s="300"/>
      <c r="F124" s="301"/>
    </row>
    <row r="125" spans="1:6" s="90" customFormat="1" ht="39">
      <c r="A125" s="288" t="s">
        <v>46</v>
      </c>
      <c r="B125" s="299" t="s">
        <v>895</v>
      </c>
      <c r="C125" s="124">
        <f t="shared" si="6"/>
        <v>17999</v>
      </c>
      <c r="D125" s="124">
        <v>17999</v>
      </c>
      <c r="E125" s="124"/>
      <c r="F125" s="117"/>
    </row>
    <row r="126" spans="1:6" s="305" customFormat="1" ht="26">
      <c r="A126" s="286">
        <v>13</v>
      </c>
      <c r="B126" s="289" t="s">
        <v>896</v>
      </c>
      <c r="C126" s="306">
        <f t="shared" ref="C126:C129" si="7">D126+E126</f>
        <v>5000</v>
      </c>
      <c r="D126" s="306">
        <f>D127</f>
        <v>5000</v>
      </c>
      <c r="E126" s="306">
        <f>E127</f>
        <v>0</v>
      </c>
      <c r="F126" s="308"/>
    </row>
    <row r="127" spans="1:6" s="90" customFormat="1" ht="26">
      <c r="A127" s="288" t="s">
        <v>46</v>
      </c>
      <c r="B127" s="299" t="s">
        <v>897</v>
      </c>
      <c r="C127" s="124">
        <f t="shared" si="7"/>
        <v>5000</v>
      </c>
      <c r="D127" s="124">
        <v>5000</v>
      </c>
      <c r="E127" s="123"/>
      <c r="F127" s="116"/>
    </row>
    <row r="128" spans="1:6" s="90" customFormat="1" ht="39">
      <c r="A128" s="286">
        <v>14</v>
      </c>
      <c r="B128" s="289" t="s">
        <v>898</v>
      </c>
      <c r="C128" s="123">
        <f t="shared" si="7"/>
        <v>167</v>
      </c>
      <c r="D128" s="123">
        <v>167</v>
      </c>
      <c r="E128" s="123"/>
      <c r="F128" s="116"/>
    </row>
    <row r="129" spans="1:6" s="90" customFormat="1" ht="26">
      <c r="A129" s="286">
        <v>15</v>
      </c>
      <c r="B129" s="289" t="s">
        <v>899</v>
      </c>
      <c r="C129" s="123">
        <f t="shared" si="7"/>
        <v>500</v>
      </c>
      <c r="D129" s="123">
        <v>500</v>
      </c>
      <c r="E129" s="123"/>
      <c r="F129" s="116"/>
    </row>
    <row r="130" spans="1:6" ht="10.9" customHeight="1">
      <c r="A130" s="140"/>
      <c r="B130" s="53"/>
      <c r="C130" s="141"/>
      <c r="D130" s="141"/>
      <c r="E130" s="141"/>
    </row>
  </sheetData>
  <mergeCells count="11">
    <mergeCell ref="A3:E3"/>
    <mergeCell ref="D1:E1"/>
    <mergeCell ref="D4:E4"/>
    <mergeCell ref="A5:A7"/>
    <mergeCell ref="B5:B7"/>
    <mergeCell ref="C5:C7"/>
    <mergeCell ref="D5:E5"/>
    <mergeCell ref="D6:D7"/>
    <mergeCell ref="A1:B1"/>
    <mergeCell ref="A2:E2"/>
    <mergeCell ref="E6:E7"/>
  </mergeCells>
  <pageMargins left="0.70866141732283472" right="0.70866141732283472" top="0.43307086614173229" bottom="0.43307086614173229" header="0.19685039370078741" footer="0.19685039370078741"/>
  <pageSetup paperSize="9"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Q46"/>
  <sheetViews>
    <sheetView zoomScale="85" zoomScaleNormal="85" workbookViewId="0">
      <pane xSplit="3" ySplit="7" topLeftCell="D8" activePane="bottomRight" state="frozen"/>
      <selection pane="topRight" activeCell="D1" sqref="D1"/>
      <selection pane="bottomLeft" activeCell="A8" sqref="A8"/>
      <selection pane="bottomRight" activeCell="L18" sqref="L18"/>
    </sheetView>
  </sheetViews>
  <sheetFormatPr defaultColWidth="9.08984375" defaultRowHeight="14.5" outlineLevelRow="1"/>
  <cols>
    <col min="1" max="1" width="9.08984375" style="40"/>
    <col min="2" max="2" width="7.453125" style="40" customWidth="1"/>
    <col min="3" max="3" width="48" style="40" customWidth="1"/>
    <col min="4" max="4" width="22.453125" style="40" customWidth="1"/>
    <col min="5" max="5" width="15.453125" style="40" hidden="1" customWidth="1"/>
    <col min="6" max="9" width="0" style="40" hidden="1" customWidth="1"/>
    <col min="10" max="10" width="20.08984375" style="40" customWidth="1"/>
    <col min="11" max="16384" width="9.08984375" style="40"/>
  </cols>
  <sheetData>
    <row r="1" spans="2:17" ht="15" customHeight="1">
      <c r="B1" s="383" t="s">
        <v>40</v>
      </c>
      <c r="C1" s="383" t="s">
        <v>85</v>
      </c>
      <c r="D1" s="185" t="s">
        <v>103</v>
      </c>
    </row>
    <row r="2" spans="2:17">
      <c r="B2" s="70"/>
      <c r="C2" s="69"/>
      <c r="D2" s="69"/>
    </row>
    <row r="3" spans="2:17">
      <c r="B3" s="384" t="s">
        <v>871</v>
      </c>
      <c r="C3" s="384"/>
      <c r="D3" s="384"/>
    </row>
    <row r="4" spans="2:17" ht="40.9" customHeight="1">
      <c r="B4" s="385" t="s">
        <v>972</v>
      </c>
      <c r="C4" s="385"/>
      <c r="D4" s="385"/>
      <c r="J4" s="136"/>
    </row>
    <row r="5" spans="2:17">
      <c r="C5" s="69"/>
      <c r="D5" s="69" t="s">
        <v>1</v>
      </c>
    </row>
    <row r="6" spans="2:17" ht="19.5" customHeight="1">
      <c r="B6" s="186" t="s">
        <v>2</v>
      </c>
      <c r="C6" s="186" t="s">
        <v>3</v>
      </c>
      <c r="D6" s="186" t="s">
        <v>4</v>
      </c>
    </row>
    <row r="7" spans="2:17" ht="21" customHeight="1">
      <c r="B7" s="77"/>
      <c r="C7" s="77" t="s">
        <v>22</v>
      </c>
      <c r="D7" s="208">
        <f>D8+D9</f>
        <v>5139487.5999999996</v>
      </c>
      <c r="K7" s="136"/>
    </row>
    <row r="8" spans="2:17" ht="25.5" customHeight="1">
      <c r="B8" s="79" t="s">
        <v>5</v>
      </c>
      <c r="C8" s="80" t="s">
        <v>104</v>
      </c>
      <c r="D8" s="91">
        <f>'Bieu 55'!G10+'Bieu 55'!H10</f>
        <v>2007070.7</v>
      </c>
      <c r="K8" s="69"/>
    </row>
    <row r="9" spans="2:17" ht="24" customHeight="1">
      <c r="B9" s="79" t="s">
        <v>21</v>
      </c>
      <c r="C9" s="80" t="s">
        <v>302</v>
      </c>
      <c r="D9" s="91">
        <f>D11+D27+D40+D41+D42+D43+D44+D45</f>
        <v>3132416.9</v>
      </c>
      <c r="F9" s="136">
        <f>'Bieu 49'!D8</f>
        <v>4509987</v>
      </c>
      <c r="G9" s="136">
        <f>F9-D9</f>
        <v>1377570.1</v>
      </c>
      <c r="H9" s="40" t="s">
        <v>453</v>
      </c>
      <c r="J9" s="397"/>
      <c r="K9" s="397"/>
      <c r="L9" s="397"/>
      <c r="M9" s="397"/>
      <c r="N9" s="397"/>
      <c r="O9" s="397"/>
      <c r="P9" s="397"/>
      <c r="Q9" s="397"/>
    </row>
    <row r="10" spans="2:17">
      <c r="B10" s="81"/>
      <c r="C10" s="82" t="s">
        <v>99</v>
      </c>
      <c r="D10" s="92"/>
    </row>
    <row r="11" spans="2:17" s="90" customFormat="1">
      <c r="B11" s="79" t="s">
        <v>7</v>
      </c>
      <c r="C11" s="80" t="s">
        <v>24</v>
      </c>
      <c r="D11" s="91">
        <f>D12</f>
        <v>513732.99999999994</v>
      </c>
      <c r="K11" s="96"/>
    </row>
    <row r="12" spans="2:17">
      <c r="B12" s="81">
        <v>1</v>
      </c>
      <c r="C12" s="82" t="s">
        <v>90</v>
      </c>
      <c r="D12" s="93">
        <f>SUM(D14:D24)</f>
        <v>513732.99999999994</v>
      </c>
      <c r="E12" s="395" t="s">
        <v>170</v>
      </c>
      <c r="J12" s="396"/>
    </row>
    <row r="13" spans="2:17">
      <c r="B13" s="81"/>
      <c r="C13" s="83" t="s">
        <v>99</v>
      </c>
      <c r="D13" s="93"/>
      <c r="E13" s="395"/>
      <c r="J13" s="396"/>
    </row>
    <row r="14" spans="2:17">
      <c r="B14" s="81" t="s">
        <v>105</v>
      </c>
      <c r="C14" s="82" t="s">
        <v>92</v>
      </c>
      <c r="D14" s="93">
        <v>40650</v>
      </c>
      <c r="E14" s="395"/>
      <c r="J14" s="396"/>
    </row>
    <row r="15" spans="2:17">
      <c r="B15" s="81" t="s">
        <v>106</v>
      </c>
      <c r="C15" s="82" t="s">
        <v>93</v>
      </c>
      <c r="D15" s="93">
        <v>28912.589999999997</v>
      </c>
      <c r="E15" s="395"/>
      <c r="J15" s="396"/>
    </row>
    <row r="16" spans="2:17">
      <c r="B16" s="81" t="s">
        <v>107</v>
      </c>
      <c r="C16" s="82" t="s">
        <v>108</v>
      </c>
      <c r="D16" s="93">
        <v>41816</v>
      </c>
      <c r="E16" s="395"/>
      <c r="J16" s="396"/>
    </row>
    <row r="17" spans="2:11">
      <c r="B17" s="81" t="s">
        <v>109</v>
      </c>
      <c r="C17" s="82" t="s">
        <v>110</v>
      </c>
      <c r="D17" s="93">
        <v>3600</v>
      </c>
      <c r="E17" s="395"/>
      <c r="J17" s="396"/>
    </row>
    <row r="18" spans="2:11">
      <c r="B18" s="81" t="s">
        <v>111</v>
      </c>
      <c r="C18" s="82" t="s">
        <v>112</v>
      </c>
      <c r="D18" s="93">
        <v>1200</v>
      </c>
      <c r="E18" s="395"/>
      <c r="J18" s="396"/>
    </row>
    <row r="19" spans="2:11">
      <c r="B19" s="81" t="s">
        <v>113</v>
      </c>
      <c r="C19" s="82" t="s">
        <v>114</v>
      </c>
      <c r="D19" s="93">
        <v>16698</v>
      </c>
      <c r="E19" s="395"/>
      <c r="J19" s="396"/>
    </row>
    <row r="20" spans="2:11">
      <c r="B20" s="81" t="s">
        <v>115</v>
      </c>
      <c r="C20" s="82" t="s">
        <v>116</v>
      </c>
      <c r="D20" s="93">
        <v>20970</v>
      </c>
      <c r="E20" s="395"/>
      <c r="J20" s="396"/>
    </row>
    <row r="21" spans="2:11">
      <c r="B21" s="81" t="s">
        <v>117</v>
      </c>
      <c r="C21" s="82" t="s">
        <v>118</v>
      </c>
      <c r="D21" s="93">
        <v>302048.83799999999</v>
      </c>
      <c r="E21" s="395"/>
      <c r="J21" s="396"/>
    </row>
    <row r="22" spans="2:11" ht="25">
      <c r="B22" s="81" t="s">
        <v>119</v>
      </c>
      <c r="C22" s="82" t="s">
        <v>120</v>
      </c>
      <c r="D22" s="93">
        <v>48484</v>
      </c>
      <c r="E22" s="395"/>
      <c r="J22" s="396"/>
    </row>
    <row r="23" spans="2:11">
      <c r="B23" s="81" t="s">
        <v>121</v>
      </c>
      <c r="C23" s="82" t="s">
        <v>122</v>
      </c>
      <c r="D23" s="93">
        <v>1353.5720000000001</v>
      </c>
      <c r="E23" s="395"/>
      <c r="J23" s="396"/>
    </row>
    <row r="24" spans="2:11">
      <c r="B24" s="81" t="s">
        <v>532</v>
      </c>
      <c r="C24" s="82" t="s">
        <v>98</v>
      </c>
      <c r="D24" s="93">
        <v>8000</v>
      </c>
      <c r="E24" s="395"/>
      <c r="J24" s="396"/>
    </row>
    <row r="25" spans="2:11" ht="50" hidden="1" outlineLevel="1">
      <c r="B25" s="81">
        <v>2</v>
      </c>
      <c r="C25" s="82" t="s">
        <v>97</v>
      </c>
      <c r="D25" s="93"/>
      <c r="E25" s="395"/>
      <c r="J25" s="396"/>
    </row>
    <row r="26" spans="2:11" hidden="1" outlineLevel="1">
      <c r="B26" s="81">
        <v>3</v>
      </c>
      <c r="C26" s="82" t="s">
        <v>98</v>
      </c>
      <c r="D26" s="93"/>
      <c r="E26" s="395"/>
      <c r="J26" s="396"/>
    </row>
    <row r="27" spans="2:11" s="90" customFormat="1" collapsed="1">
      <c r="B27" s="79" t="s">
        <v>11</v>
      </c>
      <c r="C27" s="80" t="s">
        <v>25</v>
      </c>
      <c r="D27" s="91">
        <v>1636506.9</v>
      </c>
      <c r="K27" s="96"/>
    </row>
    <row r="28" spans="2:11">
      <c r="B28" s="81"/>
      <c r="C28" s="83" t="s">
        <v>99</v>
      </c>
      <c r="D28" s="92"/>
    </row>
    <row r="29" spans="2:11">
      <c r="B29" s="81">
        <v>1</v>
      </c>
      <c r="C29" s="82" t="s">
        <v>92</v>
      </c>
      <c r="D29" s="93">
        <v>385819</v>
      </c>
    </row>
    <row r="30" spans="2:11">
      <c r="B30" s="81">
        <v>2</v>
      </c>
      <c r="C30" s="82" t="s">
        <v>93</v>
      </c>
      <c r="D30" s="93">
        <v>14942</v>
      </c>
    </row>
    <row r="31" spans="2:11">
      <c r="B31" s="81">
        <v>3</v>
      </c>
      <c r="C31" s="82" t="s">
        <v>108</v>
      </c>
      <c r="D31" s="93">
        <v>484362</v>
      </c>
    </row>
    <row r="32" spans="2:11">
      <c r="B32" s="81">
        <v>4</v>
      </c>
      <c r="C32" s="82" t="s">
        <v>110</v>
      </c>
      <c r="D32" s="93">
        <v>42130</v>
      </c>
    </row>
    <row r="33" spans="2:5">
      <c r="B33" s="81">
        <v>5</v>
      </c>
      <c r="C33" s="82" t="s">
        <v>112</v>
      </c>
      <c r="D33" s="93">
        <v>16918</v>
      </c>
    </row>
    <row r="34" spans="2:5">
      <c r="B34" s="81">
        <v>6</v>
      </c>
      <c r="C34" s="82" t="s">
        <v>114</v>
      </c>
      <c r="D34" s="93">
        <v>13216</v>
      </c>
    </row>
    <row r="35" spans="2:5">
      <c r="B35" s="81">
        <v>7</v>
      </c>
      <c r="C35" s="82" t="s">
        <v>116</v>
      </c>
      <c r="D35" s="93">
        <v>5658</v>
      </c>
    </row>
    <row r="36" spans="2:5">
      <c r="B36" s="81">
        <v>8</v>
      </c>
      <c r="C36" s="82" t="s">
        <v>118</v>
      </c>
      <c r="D36" s="93">
        <v>197165.5</v>
      </c>
    </row>
    <row r="37" spans="2:5" ht="25">
      <c r="B37" s="81">
        <v>9</v>
      </c>
      <c r="C37" s="82" t="s">
        <v>120</v>
      </c>
      <c r="D37" s="93">
        <v>342545.4</v>
      </c>
    </row>
    <row r="38" spans="2:5">
      <c r="B38" s="81">
        <v>10</v>
      </c>
      <c r="C38" s="82" t="s">
        <v>122</v>
      </c>
      <c r="D38" s="93">
        <v>38788</v>
      </c>
    </row>
    <row r="39" spans="2:5">
      <c r="B39" s="81">
        <v>11</v>
      </c>
      <c r="C39" s="82" t="s">
        <v>220</v>
      </c>
      <c r="D39" s="93">
        <f>D27-SUM(D29:D38)</f>
        <v>94963</v>
      </c>
      <c r="E39" s="40">
        <v>78727</v>
      </c>
    </row>
    <row r="40" spans="2:5" s="90" customFormat="1" ht="26">
      <c r="B40" s="79" t="s">
        <v>15</v>
      </c>
      <c r="C40" s="80" t="s">
        <v>26</v>
      </c>
      <c r="D40" s="91">
        <v>2000</v>
      </c>
      <c r="E40" s="96">
        <f>D39-E39</f>
        <v>16236</v>
      </c>
    </row>
    <row r="41" spans="2:5" s="90" customFormat="1">
      <c r="B41" s="79" t="s">
        <v>17</v>
      </c>
      <c r="C41" s="80" t="s">
        <v>27</v>
      </c>
      <c r="D41" s="91">
        <f>'Bieu 49'!D26</f>
        <v>1000</v>
      </c>
    </row>
    <row r="42" spans="2:5" s="90" customFormat="1">
      <c r="B42" s="79" t="s">
        <v>19</v>
      </c>
      <c r="C42" s="80" t="s">
        <v>123</v>
      </c>
      <c r="D42" s="91">
        <v>66785</v>
      </c>
    </row>
    <row r="43" spans="2:5" s="90" customFormat="1">
      <c r="B43" s="79" t="s">
        <v>100</v>
      </c>
      <c r="C43" s="80" t="s">
        <v>563</v>
      </c>
      <c r="D43" s="91">
        <v>83900</v>
      </c>
    </row>
    <row r="44" spans="2:5" s="90" customFormat="1" ht="78">
      <c r="B44" s="79" t="s">
        <v>126</v>
      </c>
      <c r="C44" s="80" t="s">
        <v>869</v>
      </c>
      <c r="D44" s="94">
        <v>789492</v>
      </c>
    </row>
    <row r="45" spans="2:5" s="90" customFormat="1">
      <c r="B45" s="284" t="s">
        <v>827</v>
      </c>
      <c r="C45" s="285" t="s">
        <v>870</v>
      </c>
      <c r="D45" s="94">
        <v>39000</v>
      </c>
    </row>
    <row r="46" spans="2:5" s="90" customFormat="1" ht="18.75" customHeight="1">
      <c r="B46" s="88" t="s">
        <v>33</v>
      </c>
      <c r="C46" s="89" t="s">
        <v>102</v>
      </c>
      <c r="D46" s="95"/>
    </row>
  </sheetData>
  <mergeCells count="6">
    <mergeCell ref="B1:C1"/>
    <mergeCell ref="B3:D3"/>
    <mergeCell ref="B4:D4"/>
    <mergeCell ref="E12:E26"/>
    <mergeCell ref="J12:J26"/>
    <mergeCell ref="J9:Q9"/>
  </mergeCells>
  <printOptions horizontalCentered="1"/>
  <pageMargins left="0.70866141732283472" right="0.70866141732283472" top="0.47244094488188981" bottom="0.35433070866141736" header="0.31496062992125984" footer="0"/>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R370"/>
  <sheetViews>
    <sheetView showZeros="0" zoomScale="80" zoomScaleNormal="80" workbookViewId="0">
      <pane xSplit="3" ySplit="8" topLeftCell="D192" activePane="bottomRight" state="frozen"/>
      <selection pane="topRight" activeCell="D1" sqref="D1"/>
      <selection pane="bottomLeft" activeCell="A9" sqref="A9"/>
      <selection pane="bottomRight" activeCell="C199" sqref="C199"/>
    </sheetView>
  </sheetViews>
  <sheetFormatPr defaultColWidth="9.08984375" defaultRowHeight="13" outlineLevelRow="1" outlineLevelCol="1"/>
  <cols>
    <col min="1" max="1" width="6.6328125" style="145" customWidth="1"/>
    <col min="2" max="2" width="38.90625" style="149" customWidth="1"/>
    <col min="3" max="3" width="10.453125" style="147" customWidth="1" outlineLevel="1"/>
    <col min="4" max="4" width="10.90625" style="147" customWidth="1"/>
    <col min="5" max="5" width="11.6328125" style="147" customWidth="1"/>
    <col min="6" max="6" width="11.36328125" style="147" customWidth="1"/>
    <col min="7" max="7" width="6.453125" style="147" customWidth="1"/>
    <col min="8" max="8" width="6.36328125" style="147" customWidth="1" collapsed="1"/>
    <col min="9" max="9" width="8.08984375" style="147" customWidth="1" collapsed="1"/>
    <col min="10" max="10" width="6.90625" style="147" customWidth="1" collapsed="1"/>
    <col min="11" max="11" width="7" style="147" customWidth="1" collapsed="1"/>
    <col min="12" max="12" width="8" style="147" customWidth="1" collapsed="1"/>
    <col min="13" max="14" width="7.90625" style="147" customWidth="1" collapsed="1"/>
    <col min="15" max="15" width="9" style="147" customWidth="1" collapsed="1"/>
    <col min="16" max="16" width="7.453125" style="147" customWidth="1" collapsed="1"/>
    <col min="17" max="16384" width="9.08984375" style="147"/>
  </cols>
  <sheetData>
    <row r="1" spans="1:18" s="146" customFormat="1" ht="14.5">
      <c r="A1" s="383" t="s">
        <v>40</v>
      </c>
      <c r="B1" s="383" t="s">
        <v>85</v>
      </c>
      <c r="F1" s="147"/>
      <c r="P1" s="148" t="s">
        <v>124</v>
      </c>
    </row>
    <row r="2" spans="1:18" s="146" customFormat="1" ht="50.25" customHeight="1">
      <c r="A2" s="398" t="s">
        <v>835</v>
      </c>
      <c r="B2" s="398"/>
      <c r="C2" s="398"/>
      <c r="D2" s="398"/>
      <c r="E2" s="398"/>
      <c r="F2" s="398"/>
      <c r="G2" s="398"/>
      <c r="H2" s="398"/>
      <c r="I2" s="398"/>
      <c r="J2" s="398"/>
      <c r="K2" s="398"/>
      <c r="L2" s="398"/>
      <c r="M2" s="398"/>
      <c r="N2" s="398"/>
      <c r="O2" s="398"/>
      <c r="P2" s="398"/>
    </row>
    <row r="3" spans="1:18">
      <c r="P3" s="150" t="s">
        <v>353</v>
      </c>
    </row>
    <row r="4" spans="1:18" ht="16.5" customHeight="1">
      <c r="A4" s="399" t="s">
        <v>2</v>
      </c>
      <c r="B4" s="402" t="s">
        <v>354</v>
      </c>
      <c r="C4" s="405" t="s">
        <v>86</v>
      </c>
      <c r="D4" s="405" t="s">
        <v>138</v>
      </c>
      <c r="E4" s="406" t="s">
        <v>607</v>
      </c>
      <c r="F4" s="406" t="s">
        <v>608</v>
      </c>
      <c r="G4" s="406" t="s">
        <v>609</v>
      </c>
      <c r="H4" s="406" t="s">
        <v>610</v>
      </c>
      <c r="I4" s="407" t="s">
        <v>611</v>
      </c>
      <c r="J4" s="406" t="s">
        <v>612</v>
      </c>
      <c r="K4" s="406" t="s">
        <v>613</v>
      </c>
      <c r="L4" s="408" t="s">
        <v>614</v>
      </c>
      <c r="M4" s="409"/>
      <c r="N4" s="410"/>
      <c r="O4" s="406" t="s">
        <v>615</v>
      </c>
      <c r="P4" s="406" t="s">
        <v>616</v>
      </c>
      <c r="R4" s="151"/>
    </row>
    <row r="5" spans="1:18" ht="12.75" customHeight="1">
      <c r="A5" s="400"/>
      <c r="B5" s="403"/>
      <c r="C5" s="405"/>
      <c r="D5" s="405"/>
      <c r="E5" s="406"/>
      <c r="F5" s="406"/>
      <c r="G5" s="406"/>
      <c r="H5" s="406"/>
      <c r="I5" s="407"/>
      <c r="J5" s="406"/>
      <c r="K5" s="406"/>
      <c r="L5" s="402" t="s">
        <v>138</v>
      </c>
      <c r="M5" s="402" t="s">
        <v>24</v>
      </c>
      <c r="N5" s="402" t="s">
        <v>25</v>
      </c>
      <c r="O5" s="406"/>
      <c r="P5" s="406"/>
      <c r="R5" s="151"/>
    </row>
    <row r="6" spans="1:18" ht="12.75" customHeight="1">
      <c r="A6" s="400"/>
      <c r="B6" s="403"/>
      <c r="C6" s="405"/>
      <c r="D6" s="405"/>
      <c r="E6" s="406"/>
      <c r="F6" s="406"/>
      <c r="G6" s="406"/>
      <c r="H6" s="406"/>
      <c r="I6" s="407"/>
      <c r="J6" s="406"/>
      <c r="K6" s="406"/>
      <c r="L6" s="403"/>
      <c r="M6" s="403"/>
      <c r="N6" s="403"/>
      <c r="O6" s="406"/>
      <c r="P6" s="406"/>
    </row>
    <row r="7" spans="1:18" ht="86.25" customHeight="1">
      <c r="A7" s="401"/>
      <c r="B7" s="404"/>
      <c r="C7" s="405"/>
      <c r="D7" s="405"/>
      <c r="E7" s="406"/>
      <c r="F7" s="406"/>
      <c r="G7" s="406"/>
      <c r="H7" s="406"/>
      <c r="I7" s="407"/>
      <c r="J7" s="406"/>
      <c r="K7" s="406"/>
      <c r="L7" s="404"/>
      <c r="M7" s="404"/>
      <c r="N7" s="404"/>
      <c r="O7" s="406"/>
      <c r="P7" s="406"/>
    </row>
    <row r="8" spans="1:18" ht="17.25" customHeight="1">
      <c r="A8" s="143" t="s">
        <v>5</v>
      </c>
      <c r="B8" s="142" t="s">
        <v>21</v>
      </c>
      <c r="C8" s="144"/>
      <c r="D8" s="144">
        <v>1</v>
      </c>
      <c r="E8" s="144">
        <v>2</v>
      </c>
      <c r="F8" s="34">
        <v>3</v>
      </c>
      <c r="G8" s="144">
        <v>4</v>
      </c>
      <c r="H8" s="144">
        <v>5</v>
      </c>
      <c r="I8" s="144">
        <v>6</v>
      </c>
      <c r="J8" s="144">
        <v>7</v>
      </c>
      <c r="K8" s="144">
        <v>8</v>
      </c>
      <c r="L8" s="144">
        <v>9</v>
      </c>
      <c r="M8" s="144">
        <v>10</v>
      </c>
      <c r="N8" s="144">
        <v>11</v>
      </c>
      <c r="O8" s="144">
        <v>12</v>
      </c>
      <c r="P8" s="144">
        <v>13</v>
      </c>
    </row>
    <row r="9" spans="1:18" ht="17.25" customHeight="1">
      <c r="A9" s="36"/>
      <c r="B9" s="35" t="s">
        <v>617</v>
      </c>
      <c r="C9" s="132">
        <f t="shared" ref="C9:P9" si="0">C10+C205+C277</f>
        <v>4488193.5</v>
      </c>
      <c r="D9" s="132">
        <f>D10+D205+D277</f>
        <v>4508771.5</v>
      </c>
      <c r="E9" s="132">
        <f t="shared" si="0"/>
        <v>495589</v>
      </c>
      <c r="F9" s="132">
        <f t="shared" si="0"/>
        <v>1677744.5</v>
      </c>
      <c r="G9" s="132">
        <f t="shared" si="0"/>
        <v>1300</v>
      </c>
      <c r="H9" s="132">
        <f t="shared" si="0"/>
        <v>1000</v>
      </c>
      <c r="I9" s="132">
        <f t="shared" si="0"/>
        <v>880000</v>
      </c>
      <c r="J9" s="132">
        <f t="shared" si="0"/>
        <v>66931</v>
      </c>
      <c r="K9" s="132">
        <f t="shared" si="0"/>
        <v>16100</v>
      </c>
      <c r="L9" s="132">
        <f>L10+L205+L277</f>
        <v>156888</v>
      </c>
      <c r="M9" s="132">
        <f t="shared" si="0"/>
        <v>143516</v>
      </c>
      <c r="N9" s="132">
        <f t="shared" si="0"/>
        <v>13372</v>
      </c>
      <c r="O9" s="132">
        <f t="shared" si="0"/>
        <v>1213219</v>
      </c>
      <c r="P9" s="132">
        <f t="shared" si="0"/>
        <v>0</v>
      </c>
    </row>
    <row r="10" spans="1:18" ht="26">
      <c r="A10" s="152" t="s">
        <v>5</v>
      </c>
      <c r="B10" s="153" t="s">
        <v>618</v>
      </c>
      <c r="C10" s="154">
        <f t="shared" ref="C10:P10" si="1">C11+C204</f>
        <v>3138664.5</v>
      </c>
      <c r="D10" s="154">
        <f t="shared" si="1"/>
        <v>3138664.5</v>
      </c>
      <c r="E10" s="154">
        <f t="shared" si="1"/>
        <v>495589</v>
      </c>
      <c r="F10" s="154">
        <f t="shared" si="1"/>
        <v>1677744.5</v>
      </c>
      <c r="G10" s="154">
        <f t="shared" si="1"/>
        <v>1300</v>
      </c>
      <c r="H10" s="154">
        <f t="shared" si="1"/>
        <v>1000</v>
      </c>
      <c r="I10" s="154">
        <f t="shared" si="1"/>
        <v>880000</v>
      </c>
      <c r="J10" s="154">
        <f t="shared" si="1"/>
        <v>66931</v>
      </c>
      <c r="K10" s="154">
        <f t="shared" si="1"/>
        <v>16100</v>
      </c>
      <c r="L10" s="154">
        <f t="shared" si="1"/>
        <v>0</v>
      </c>
      <c r="M10" s="154">
        <f t="shared" si="1"/>
        <v>0</v>
      </c>
      <c r="N10" s="154">
        <f t="shared" si="1"/>
        <v>0</v>
      </c>
      <c r="O10" s="154">
        <f t="shared" si="1"/>
        <v>0</v>
      </c>
      <c r="P10" s="154">
        <f t="shared" si="1"/>
        <v>0</v>
      </c>
    </row>
    <row r="11" spans="1:18" ht="17.25" customHeight="1">
      <c r="A11" s="38" t="s">
        <v>363</v>
      </c>
      <c r="B11" s="37" t="s">
        <v>362</v>
      </c>
      <c r="C11" s="129">
        <f t="shared" ref="C11:P11" si="2">C12+C33+C200+C201+C202+C203</f>
        <v>3122564.5</v>
      </c>
      <c r="D11" s="129">
        <f t="shared" si="2"/>
        <v>3122564.5</v>
      </c>
      <c r="E11" s="129">
        <f t="shared" si="2"/>
        <v>495589</v>
      </c>
      <c r="F11" s="129">
        <f t="shared" si="2"/>
        <v>1677744.5</v>
      </c>
      <c r="G11" s="129">
        <f t="shared" si="2"/>
        <v>1300</v>
      </c>
      <c r="H11" s="129">
        <f t="shared" si="2"/>
        <v>1000</v>
      </c>
      <c r="I11" s="129">
        <f t="shared" si="2"/>
        <v>880000</v>
      </c>
      <c r="J11" s="129">
        <f t="shared" si="2"/>
        <v>66931</v>
      </c>
      <c r="K11" s="129">
        <f t="shared" si="2"/>
        <v>0</v>
      </c>
      <c r="L11" s="129">
        <f t="shared" si="2"/>
        <v>0</v>
      </c>
      <c r="M11" s="129">
        <f t="shared" si="2"/>
        <v>0</v>
      </c>
      <c r="N11" s="129">
        <f t="shared" si="2"/>
        <v>0</v>
      </c>
      <c r="O11" s="129">
        <f t="shared" si="2"/>
        <v>0</v>
      </c>
      <c r="P11" s="129">
        <f t="shared" si="2"/>
        <v>0</v>
      </c>
    </row>
    <row r="12" spans="1:18" ht="17.25" customHeight="1">
      <c r="A12" s="38" t="s">
        <v>7</v>
      </c>
      <c r="B12" s="37" t="s">
        <v>24</v>
      </c>
      <c r="C12" s="129">
        <f>SUM(C13:C32)</f>
        <v>495589</v>
      </c>
      <c r="D12" s="129">
        <f t="shared" ref="D12:P12" si="3">SUM(D13:D32)</f>
        <v>495589</v>
      </c>
      <c r="E12" s="129">
        <f t="shared" si="3"/>
        <v>495589</v>
      </c>
      <c r="F12" s="129">
        <f t="shared" si="3"/>
        <v>0</v>
      </c>
      <c r="G12" s="129">
        <f t="shared" si="3"/>
        <v>0</v>
      </c>
      <c r="H12" s="129">
        <f t="shared" si="3"/>
        <v>0</v>
      </c>
      <c r="I12" s="129">
        <f t="shared" si="3"/>
        <v>0</v>
      </c>
      <c r="J12" s="129">
        <f t="shared" si="3"/>
        <v>0</v>
      </c>
      <c r="K12" s="129">
        <f t="shared" si="3"/>
        <v>0</v>
      </c>
      <c r="L12" s="129">
        <f t="shared" si="3"/>
        <v>0</v>
      </c>
      <c r="M12" s="129">
        <f t="shared" si="3"/>
        <v>0</v>
      </c>
      <c r="N12" s="129">
        <f t="shared" si="3"/>
        <v>0</v>
      </c>
      <c r="O12" s="129">
        <f t="shared" si="3"/>
        <v>0</v>
      </c>
      <c r="P12" s="129">
        <f t="shared" si="3"/>
        <v>0</v>
      </c>
    </row>
    <row r="13" spans="1:18" ht="17.25" customHeight="1">
      <c r="A13" s="155" t="s">
        <v>293</v>
      </c>
      <c r="B13" s="87" t="s">
        <v>341</v>
      </c>
      <c r="C13" s="156">
        <v>18500</v>
      </c>
      <c r="D13" s="131">
        <f t="shared" ref="D13:D32" si="4">E13+F13+G13+H13+I13+J13+K13+L13+O13+P13</f>
        <v>18500</v>
      </c>
      <c r="E13" s="156">
        <f>C13</f>
        <v>18500</v>
      </c>
      <c r="F13" s="156"/>
      <c r="G13" s="156"/>
      <c r="H13" s="156"/>
      <c r="I13" s="156"/>
      <c r="J13" s="156"/>
      <c r="K13" s="156"/>
      <c r="L13" s="156"/>
      <c r="M13" s="156"/>
      <c r="N13" s="156"/>
      <c r="O13" s="156"/>
      <c r="P13" s="156"/>
    </row>
    <row r="14" spans="1:18" ht="17.25" customHeight="1">
      <c r="A14" s="155" t="s">
        <v>294</v>
      </c>
      <c r="B14" s="87" t="s">
        <v>343</v>
      </c>
      <c r="C14" s="156">
        <v>6585</v>
      </c>
      <c r="D14" s="131">
        <f t="shared" si="4"/>
        <v>6585</v>
      </c>
      <c r="E14" s="156">
        <f t="shared" ref="E14:E32" si="5">C14</f>
        <v>6585</v>
      </c>
      <c r="F14" s="156"/>
      <c r="G14" s="156"/>
      <c r="H14" s="156"/>
      <c r="I14" s="156"/>
      <c r="J14" s="156"/>
      <c r="K14" s="156"/>
      <c r="L14" s="156"/>
      <c r="M14" s="156"/>
      <c r="N14" s="156"/>
      <c r="O14" s="156"/>
      <c r="P14" s="156"/>
    </row>
    <row r="15" spans="1:18" ht="17.25" customHeight="1">
      <c r="A15" s="155" t="s">
        <v>295</v>
      </c>
      <c r="B15" s="87" t="s">
        <v>564</v>
      </c>
      <c r="C15" s="156">
        <v>4520</v>
      </c>
      <c r="D15" s="131">
        <f t="shared" si="4"/>
        <v>4520</v>
      </c>
      <c r="E15" s="156">
        <f t="shared" si="5"/>
        <v>4520</v>
      </c>
      <c r="F15" s="156"/>
      <c r="G15" s="156"/>
      <c r="H15" s="156"/>
      <c r="I15" s="156"/>
      <c r="J15" s="156"/>
      <c r="K15" s="156"/>
      <c r="L15" s="156"/>
      <c r="M15" s="156"/>
      <c r="N15" s="156"/>
      <c r="O15" s="156"/>
      <c r="P15" s="156"/>
    </row>
    <row r="16" spans="1:18" ht="17.25" customHeight="1">
      <c r="A16" s="155" t="s">
        <v>297</v>
      </c>
      <c r="B16" s="87" t="s">
        <v>485</v>
      </c>
      <c r="C16" s="156">
        <v>15060</v>
      </c>
      <c r="D16" s="131">
        <f t="shared" si="4"/>
        <v>15060</v>
      </c>
      <c r="E16" s="156">
        <f t="shared" si="5"/>
        <v>15060</v>
      </c>
      <c r="F16" s="156"/>
      <c r="G16" s="156"/>
      <c r="H16" s="156"/>
      <c r="I16" s="156"/>
      <c r="J16" s="156"/>
      <c r="K16" s="156"/>
      <c r="L16" s="156"/>
      <c r="M16" s="156"/>
      <c r="N16" s="156"/>
      <c r="O16" s="156"/>
      <c r="P16" s="156"/>
    </row>
    <row r="17" spans="1:16" ht="17.25" customHeight="1">
      <c r="A17" s="155" t="s">
        <v>298</v>
      </c>
      <c r="B17" s="87" t="s">
        <v>345</v>
      </c>
      <c r="C17" s="156">
        <v>18050</v>
      </c>
      <c r="D17" s="131">
        <f t="shared" si="4"/>
        <v>18050</v>
      </c>
      <c r="E17" s="156">
        <f t="shared" si="5"/>
        <v>18050</v>
      </c>
      <c r="F17" s="156"/>
      <c r="G17" s="156"/>
      <c r="H17" s="156"/>
      <c r="I17" s="156"/>
      <c r="J17" s="156"/>
      <c r="K17" s="156"/>
      <c r="L17" s="156"/>
      <c r="M17" s="156"/>
      <c r="N17" s="156"/>
      <c r="O17" s="156"/>
      <c r="P17" s="156"/>
    </row>
    <row r="18" spans="1:16" ht="17.25" customHeight="1">
      <c r="A18" s="155" t="s">
        <v>372</v>
      </c>
      <c r="B18" s="87" t="s">
        <v>177</v>
      </c>
      <c r="C18" s="156">
        <v>12700</v>
      </c>
      <c r="D18" s="131">
        <f t="shared" si="4"/>
        <v>12700</v>
      </c>
      <c r="E18" s="156">
        <f t="shared" si="5"/>
        <v>12700</v>
      </c>
      <c r="F18" s="156"/>
      <c r="G18" s="156"/>
      <c r="H18" s="156"/>
      <c r="I18" s="156"/>
      <c r="J18" s="156"/>
      <c r="K18" s="156"/>
      <c r="L18" s="156"/>
      <c r="M18" s="156"/>
      <c r="N18" s="156"/>
      <c r="O18" s="156"/>
      <c r="P18" s="156"/>
    </row>
    <row r="19" spans="1:16" ht="17.25" customHeight="1">
      <c r="A19" s="155" t="s">
        <v>375</v>
      </c>
      <c r="B19" s="87" t="s">
        <v>565</v>
      </c>
      <c r="C19" s="156">
        <v>10000</v>
      </c>
      <c r="D19" s="131">
        <f t="shared" si="4"/>
        <v>10000</v>
      </c>
      <c r="E19" s="156">
        <f t="shared" si="5"/>
        <v>10000</v>
      </c>
      <c r="F19" s="156"/>
      <c r="G19" s="156"/>
      <c r="H19" s="156"/>
      <c r="I19" s="156"/>
      <c r="J19" s="156"/>
      <c r="K19" s="156"/>
      <c r="L19" s="156"/>
      <c r="M19" s="156"/>
      <c r="N19" s="156"/>
      <c r="O19" s="156"/>
      <c r="P19" s="156"/>
    </row>
    <row r="20" spans="1:16" ht="17.25" customHeight="1">
      <c r="A20" s="155" t="s">
        <v>379</v>
      </c>
      <c r="B20" s="87" t="s">
        <v>208</v>
      </c>
      <c r="C20" s="156">
        <v>1640</v>
      </c>
      <c r="D20" s="131">
        <f t="shared" si="4"/>
        <v>1640</v>
      </c>
      <c r="E20" s="156">
        <f t="shared" si="5"/>
        <v>1640</v>
      </c>
      <c r="F20" s="156"/>
      <c r="G20" s="156"/>
      <c r="H20" s="156"/>
      <c r="I20" s="156"/>
      <c r="J20" s="156"/>
      <c r="K20" s="156"/>
      <c r="L20" s="156"/>
      <c r="M20" s="156"/>
      <c r="N20" s="156"/>
      <c r="O20" s="156"/>
      <c r="P20" s="156"/>
    </row>
    <row r="21" spans="1:16" ht="17.25" customHeight="1">
      <c r="A21" s="155" t="s">
        <v>381</v>
      </c>
      <c r="B21" s="87" t="s">
        <v>503</v>
      </c>
      <c r="C21" s="156">
        <v>9080</v>
      </c>
      <c r="D21" s="131">
        <f t="shared" si="4"/>
        <v>9080</v>
      </c>
      <c r="E21" s="156">
        <f t="shared" si="5"/>
        <v>9080</v>
      </c>
      <c r="F21" s="156"/>
      <c r="G21" s="156"/>
      <c r="H21" s="156"/>
      <c r="I21" s="156"/>
      <c r="J21" s="156"/>
      <c r="K21" s="156"/>
      <c r="L21" s="156"/>
      <c r="M21" s="156"/>
      <c r="N21" s="156"/>
      <c r="O21" s="156"/>
      <c r="P21" s="156"/>
    </row>
    <row r="22" spans="1:16" ht="17.25" customHeight="1">
      <c r="A22" s="155" t="s">
        <v>383</v>
      </c>
      <c r="B22" s="87" t="s">
        <v>487</v>
      </c>
      <c r="C22" s="156">
        <v>6000</v>
      </c>
      <c r="D22" s="131">
        <f t="shared" si="4"/>
        <v>6000</v>
      </c>
      <c r="E22" s="156">
        <f t="shared" si="5"/>
        <v>6000</v>
      </c>
      <c r="F22" s="156"/>
      <c r="G22" s="156"/>
      <c r="H22" s="156"/>
      <c r="I22" s="156"/>
      <c r="J22" s="156"/>
      <c r="K22" s="156"/>
      <c r="L22" s="156"/>
      <c r="M22" s="156"/>
      <c r="N22" s="156"/>
      <c r="O22" s="156"/>
      <c r="P22" s="156"/>
    </row>
    <row r="23" spans="1:16" ht="17.25" customHeight="1">
      <c r="A23" s="155" t="s">
        <v>385</v>
      </c>
      <c r="B23" s="87" t="s">
        <v>325</v>
      </c>
      <c r="C23" s="156">
        <v>41510</v>
      </c>
      <c r="D23" s="131">
        <f t="shared" si="4"/>
        <v>41510</v>
      </c>
      <c r="E23" s="156">
        <f t="shared" si="5"/>
        <v>41510</v>
      </c>
      <c r="F23" s="156"/>
      <c r="G23" s="156"/>
      <c r="H23" s="156"/>
      <c r="I23" s="156"/>
      <c r="J23" s="156"/>
      <c r="K23" s="156"/>
      <c r="L23" s="156"/>
      <c r="M23" s="156"/>
      <c r="N23" s="156"/>
      <c r="O23" s="156"/>
      <c r="P23" s="156"/>
    </row>
    <row r="24" spans="1:16" ht="17.25" customHeight="1">
      <c r="A24" s="155" t="s">
        <v>387</v>
      </c>
      <c r="B24" s="87" t="s">
        <v>504</v>
      </c>
      <c r="C24" s="156">
        <v>93412</v>
      </c>
      <c r="D24" s="131">
        <f t="shared" si="4"/>
        <v>93412</v>
      </c>
      <c r="E24" s="156">
        <f t="shared" si="5"/>
        <v>93412</v>
      </c>
      <c r="F24" s="156"/>
      <c r="G24" s="156"/>
      <c r="H24" s="156"/>
      <c r="I24" s="156"/>
      <c r="J24" s="156"/>
      <c r="K24" s="156"/>
      <c r="L24" s="156"/>
      <c r="M24" s="156"/>
      <c r="N24" s="156"/>
      <c r="O24" s="156"/>
      <c r="P24" s="156"/>
    </row>
    <row r="25" spans="1:16" ht="26">
      <c r="A25" s="155" t="s">
        <v>389</v>
      </c>
      <c r="B25" s="87" t="s">
        <v>506</v>
      </c>
      <c r="C25" s="156">
        <v>25000</v>
      </c>
      <c r="D25" s="131">
        <f t="shared" si="4"/>
        <v>25000</v>
      </c>
      <c r="E25" s="156">
        <f t="shared" si="5"/>
        <v>25000</v>
      </c>
      <c r="F25" s="156"/>
      <c r="G25" s="156"/>
      <c r="H25" s="156"/>
      <c r="I25" s="156"/>
      <c r="J25" s="156"/>
      <c r="K25" s="156"/>
      <c r="L25" s="156"/>
      <c r="M25" s="156"/>
      <c r="N25" s="156"/>
      <c r="O25" s="156"/>
      <c r="P25" s="156"/>
    </row>
    <row r="26" spans="1:16" ht="17.25" customHeight="1">
      <c r="A26" s="155" t="s">
        <v>391</v>
      </c>
      <c r="B26" s="87" t="s">
        <v>482</v>
      </c>
      <c r="C26" s="156">
        <v>14856</v>
      </c>
      <c r="D26" s="131">
        <f t="shared" si="4"/>
        <v>14856</v>
      </c>
      <c r="E26" s="156">
        <f t="shared" si="5"/>
        <v>14856</v>
      </c>
      <c r="F26" s="156"/>
      <c r="G26" s="156"/>
      <c r="H26" s="156"/>
      <c r="I26" s="156"/>
      <c r="J26" s="156"/>
      <c r="K26" s="156"/>
      <c r="L26" s="156"/>
      <c r="M26" s="156"/>
      <c r="N26" s="156"/>
      <c r="O26" s="156"/>
      <c r="P26" s="156"/>
    </row>
    <row r="27" spans="1:16" ht="17.25" customHeight="1">
      <c r="A27" s="155" t="s">
        <v>393</v>
      </c>
      <c r="B27" s="87" t="s">
        <v>567</v>
      </c>
      <c r="C27" s="156">
        <v>18500</v>
      </c>
      <c r="D27" s="131">
        <f t="shared" si="4"/>
        <v>18500</v>
      </c>
      <c r="E27" s="156">
        <f t="shared" si="5"/>
        <v>18500</v>
      </c>
      <c r="F27" s="156"/>
      <c r="G27" s="156"/>
      <c r="H27" s="156"/>
      <c r="I27" s="156"/>
      <c r="J27" s="156"/>
      <c r="K27" s="156"/>
      <c r="L27" s="156"/>
      <c r="M27" s="156"/>
      <c r="N27" s="156"/>
      <c r="O27" s="156"/>
      <c r="P27" s="156"/>
    </row>
    <row r="28" spans="1:16" ht="17.25" customHeight="1">
      <c r="A28" s="155" t="s">
        <v>488</v>
      </c>
      <c r="B28" s="87" t="s">
        <v>569</v>
      </c>
      <c r="C28" s="156">
        <v>65000</v>
      </c>
      <c r="D28" s="131">
        <f t="shared" si="4"/>
        <v>65000</v>
      </c>
      <c r="E28" s="156">
        <f t="shared" si="5"/>
        <v>65000</v>
      </c>
      <c r="F28" s="156"/>
      <c r="G28" s="156"/>
      <c r="H28" s="156"/>
      <c r="I28" s="156"/>
      <c r="J28" s="156"/>
      <c r="K28" s="156"/>
      <c r="L28" s="156"/>
      <c r="M28" s="156"/>
      <c r="N28" s="156"/>
      <c r="O28" s="156"/>
      <c r="P28" s="156"/>
    </row>
    <row r="29" spans="1:16" ht="26">
      <c r="A29" s="155" t="s">
        <v>490</v>
      </c>
      <c r="B29" s="87" t="s">
        <v>508</v>
      </c>
      <c r="C29" s="156">
        <v>4000</v>
      </c>
      <c r="D29" s="131">
        <f t="shared" si="4"/>
        <v>4000</v>
      </c>
      <c r="E29" s="156">
        <f t="shared" si="5"/>
        <v>4000</v>
      </c>
      <c r="F29" s="156"/>
      <c r="G29" s="156"/>
      <c r="H29" s="156"/>
      <c r="I29" s="156"/>
      <c r="J29" s="156"/>
      <c r="K29" s="156"/>
      <c r="L29" s="156"/>
      <c r="M29" s="156"/>
      <c r="N29" s="156"/>
      <c r="O29" s="156"/>
      <c r="P29" s="156"/>
    </row>
    <row r="30" spans="1:16" ht="17.25" customHeight="1">
      <c r="A30" s="155" t="s">
        <v>619</v>
      </c>
      <c r="B30" s="87" t="s">
        <v>334</v>
      </c>
      <c r="C30" s="156">
        <v>111716</v>
      </c>
      <c r="D30" s="131">
        <f t="shared" si="4"/>
        <v>111716</v>
      </c>
      <c r="E30" s="156">
        <f t="shared" si="5"/>
        <v>111716</v>
      </c>
      <c r="F30" s="156"/>
      <c r="G30" s="156"/>
      <c r="H30" s="156"/>
      <c r="I30" s="156"/>
      <c r="J30" s="156"/>
      <c r="K30" s="156"/>
      <c r="L30" s="156"/>
      <c r="M30" s="156"/>
      <c r="N30" s="156"/>
      <c r="O30" s="156"/>
      <c r="P30" s="156"/>
    </row>
    <row r="31" spans="1:16" ht="17.25" customHeight="1">
      <c r="A31" s="155" t="s">
        <v>541</v>
      </c>
      <c r="B31" s="87" t="s">
        <v>571</v>
      </c>
      <c r="C31" s="156">
        <v>4460</v>
      </c>
      <c r="D31" s="131">
        <f t="shared" si="4"/>
        <v>4460</v>
      </c>
      <c r="E31" s="156">
        <f t="shared" si="5"/>
        <v>4460</v>
      </c>
      <c r="F31" s="156"/>
      <c r="G31" s="156"/>
      <c r="H31" s="156"/>
      <c r="I31" s="156"/>
      <c r="J31" s="156"/>
      <c r="K31" s="156"/>
      <c r="L31" s="156"/>
      <c r="M31" s="156"/>
      <c r="N31" s="156"/>
      <c r="O31" s="156"/>
      <c r="P31" s="156"/>
    </row>
    <row r="32" spans="1:16" ht="17.25" customHeight="1">
      <c r="A32" s="155" t="s">
        <v>620</v>
      </c>
      <c r="B32" s="87" t="s">
        <v>509</v>
      </c>
      <c r="C32" s="156">
        <v>15000</v>
      </c>
      <c r="D32" s="131">
        <f t="shared" si="4"/>
        <v>15000</v>
      </c>
      <c r="E32" s="156">
        <f t="shared" si="5"/>
        <v>15000</v>
      </c>
      <c r="F32" s="156"/>
      <c r="G32" s="156"/>
      <c r="H32" s="156"/>
      <c r="I32" s="156"/>
      <c r="J32" s="156"/>
      <c r="K32" s="156"/>
      <c r="L32" s="156"/>
      <c r="M32" s="156"/>
      <c r="N32" s="156"/>
      <c r="O32" s="156"/>
      <c r="P32" s="156"/>
    </row>
    <row r="33" spans="1:16" ht="17.25" customHeight="1">
      <c r="A33" s="38" t="s">
        <v>11</v>
      </c>
      <c r="B33" s="37" t="s">
        <v>25</v>
      </c>
      <c r="C33" s="129">
        <f t="shared" ref="C33:P33" si="6">C34+C169+C177+C179+C183+C195+C178+C182</f>
        <v>1677744.5</v>
      </c>
      <c r="D33" s="129">
        <f t="shared" si="6"/>
        <v>1677744.5</v>
      </c>
      <c r="E33" s="129">
        <f t="shared" si="6"/>
        <v>0</v>
      </c>
      <c r="F33" s="129">
        <f t="shared" si="6"/>
        <v>1677744.5</v>
      </c>
      <c r="G33" s="129">
        <f t="shared" si="6"/>
        <v>0</v>
      </c>
      <c r="H33" s="129">
        <f t="shared" si="6"/>
        <v>0</v>
      </c>
      <c r="I33" s="129">
        <f t="shared" si="6"/>
        <v>0</v>
      </c>
      <c r="J33" s="129">
        <f t="shared" si="6"/>
        <v>0</v>
      </c>
      <c r="K33" s="129">
        <f t="shared" si="6"/>
        <v>0</v>
      </c>
      <c r="L33" s="129">
        <f t="shared" si="6"/>
        <v>0</v>
      </c>
      <c r="M33" s="129">
        <f t="shared" si="6"/>
        <v>0</v>
      </c>
      <c r="N33" s="129">
        <f t="shared" si="6"/>
        <v>0</v>
      </c>
      <c r="O33" s="129">
        <f t="shared" si="6"/>
        <v>0</v>
      </c>
      <c r="P33" s="129">
        <f t="shared" si="6"/>
        <v>0</v>
      </c>
    </row>
    <row r="34" spans="1:16" ht="17.25" customHeight="1">
      <c r="A34" s="51" t="s">
        <v>293</v>
      </c>
      <c r="B34" s="41" t="s">
        <v>364</v>
      </c>
      <c r="C34" s="130">
        <f>C35+C38+C41+C44+C48+C51+C58+C64+C68+C72+C75+C79+C82+C86+C89+C94+C98+C99+C100+C101+C102+C103+C106+C110+C111+C112+C113+C116+C117+C120+C121+C125+C126+C168+C129+C130+C131+C132+C133+C134+C135+C138+C139+C140+C141+C142+C143+C144+C147+C150+C163+C167</f>
        <v>1546036.5</v>
      </c>
      <c r="D34" s="130">
        <f t="shared" ref="D34:P34" si="7">D35+D38+D41+D44+D48+D51+D58+D64+D68+D72+D75+D79+D82+D86+D89+D94+D98+D99+D100+D101+D102+D103+D106+D110+D111+D112+D113+D116+D117+D120+D121+D125+D126+D168+D129+D130+D131+D132+D133+D134+D135+D138+D139+D140+D141+D142+D143+D144+D147+D150+D163+D167</f>
        <v>1546036.5</v>
      </c>
      <c r="E34" s="130">
        <f t="shared" si="7"/>
        <v>0</v>
      </c>
      <c r="F34" s="130">
        <f t="shared" si="7"/>
        <v>1546036.5</v>
      </c>
      <c r="G34" s="130">
        <f t="shared" si="7"/>
        <v>0</v>
      </c>
      <c r="H34" s="130">
        <f t="shared" si="7"/>
        <v>0</v>
      </c>
      <c r="I34" s="130">
        <f t="shared" si="7"/>
        <v>0</v>
      </c>
      <c r="J34" s="130">
        <f t="shared" si="7"/>
        <v>0</v>
      </c>
      <c r="K34" s="130">
        <f t="shared" si="7"/>
        <v>0</v>
      </c>
      <c r="L34" s="130">
        <f t="shared" si="7"/>
        <v>0</v>
      </c>
      <c r="M34" s="130">
        <f t="shared" si="7"/>
        <v>0</v>
      </c>
      <c r="N34" s="130">
        <f t="shared" si="7"/>
        <v>0</v>
      </c>
      <c r="O34" s="130">
        <f t="shared" si="7"/>
        <v>0</v>
      </c>
      <c r="P34" s="130">
        <f t="shared" si="7"/>
        <v>0</v>
      </c>
    </row>
    <row r="35" spans="1:16" ht="17.25" customHeight="1">
      <c r="A35" s="157" t="s">
        <v>105</v>
      </c>
      <c r="B35" s="42" t="s">
        <v>366</v>
      </c>
      <c r="C35" s="131">
        <f>C36+C37</f>
        <v>165840</v>
      </c>
      <c r="D35" s="131">
        <f t="shared" ref="D35:D101" si="8">E35+F35+G35+H35+I35+J35+K35+L35+O35+P35</f>
        <v>165840</v>
      </c>
      <c r="E35" s="131">
        <f t="shared" ref="E35:P35" si="9">E36+E37</f>
        <v>0</v>
      </c>
      <c r="F35" s="131">
        <f>C35</f>
        <v>165840</v>
      </c>
      <c r="G35" s="131">
        <f t="shared" si="9"/>
        <v>0</v>
      </c>
      <c r="H35" s="131">
        <f t="shared" si="9"/>
        <v>0</v>
      </c>
      <c r="I35" s="131">
        <f t="shared" si="9"/>
        <v>0</v>
      </c>
      <c r="J35" s="131">
        <f t="shared" si="9"/>
        <v>0</v>
      </c>
      <c r="K35" s="131">
        <f t="shared" si="9"/>
        <v>0</v>
      </c>
      <c r="L35" s="131">
        <f t="shared" si="9"/>
        <v>0</v>
      </c>
      <c r="M35" s="131">
        <f t="shared" si="9"/>
        <v>0</v>
      </c>
      <c r="N35" s="131">
        <f t="shared" si="9"/>
        <v>0</v>
      </c>
      <c r="O35" s="131">
        <f t="shared" si="9"/>
        <v>0</v>
      </c>
      <c r="P35" s="131">
        <f t="shared" si="9"/>
        <v>0</v>
      </c>
    </row>
    <row r="36" spans="1:16" ht="17.25" customHeight="1" outlineLevel="1">
      <c r="A36" s="157" t="s">
        <v>46</v>
      </c>
      <c r="B36" s="42" t="s">
        <v>367</v>
      </c>
      <c r="C36" s="131">
        <v>70655</v>
      </c>
      <c r="D36" s="131">
        <f t="shared" si="8"/>
        <v>70655</v>
      </c>
      <c r="E36" s="131"/>
      <c r="F36" s="131">
        <f t="shared" ref="F36:F102" si="10">C36</f>
        <v>70655</v>
      </c>
      <c r="G36" s="131"/>
      <c r="H36" s="131"/>
      <c r="I36" s="131"/>
      <c r="J36" s="131"/>
      <c r="K36" s="131"/>
      <c r="L36" s="131"/>
      <c r="M36" s="131"/>
      <c r="N36" s="131"/>
      <c r="O36" s="131"/>
      <c r="P36" s="131"/>
    </row>
    <row r="37" spans="1:16" ht="17.25" customHeight="1" outlineLevel="1">
      <c r="A37" s="157" t="s">
        <v>46</v>
      </c>
      <c r="B37" s="42" t="s">
        <v>621</v>
      </c>
      <c r="C37" s="131">
        <v>95185</v>
      </c>
      <c r="D37" s="131">
        <f t="shared" si="8"/>
        <v>95185</v>
      </c>
      <c r="E37" s="131"/>
      <c r="F37" s="131">
        <f t="shared" si="10"/>
        <v>95185</v>
      </c>
      <c r="G37" s="131"/>
      <c r="H37" s="131"/>
      <c r="I37" s="131"/>
      <c r="J37" s="131"/>
      <c r="K37" s="131"/>
      <c r="L37" s="131"/>
      <c r="M37" s="131"/>
      <c r="N37" s="131"/>
      <c r="O37" s="131"/>
      <c r="P37" s="131"/>
    </row>
    <row r="38" spans="1:16" ht="17.25" customHeight="1">
      <c r="A38" s="47" t="s">
        <v>106</v>
      </c>
      <c r="B38" s="46" t="s">
        <v>368</v>
      </c>
      <c r="C38" s="131">
        <f>C39+C40</f>
        <v>32226</v>
      </c>
      <c r="D38" s="131">
        <f t="shared" si="8"/>
        <v>32226</v>
      </c>
      <c r="E38" s="131">
        <f t="shared" ref="E38:P38" si="11">E39+E40</f>
        <v>0</v>
      </c>
      <c r="F38" s="131">
        <f t="shared" si="10"/>
        <v>32226</v>
      </c>
      <c r="G38" s="131">
        <f t="shared" si="11"/>
        <v>0</v>
      </c>
      <c r="H38" s="131">
        <f t="shared" si="11"/>
        <v>0</v>
      </c>
      <c r="I38" s="131">
        <f t="shared" si="11"/>
        <v>0</v>
      </c>
      <c r="J38" s="131">
        <f t="shared" si="11"/>
        <v>0</v>
      </c>
      <c r="K38" s="131">
        <f t="shared" si="11"/>
        <v>0</v>
      </c>
      <c r="L38" s="131">
        <f t="shared" si="11"/>
        <v>0</v>
      </c>
      <c r="M38" s="131">
        <f t="shared" si="11"/>
        <v>0</v>
      </c>
      <c r="N38" s="131">
        <f t="shared" si="11"/>
        <v>0</v>
      </c>
      <c r="O38" s="131">
        <f t="shared" si="11"/>
        <v>0</v>
      </c>
      <c r="P38" s="131">
        <f t="shared" si="11"/>
        <v>0</v>
      </c>
    </row>
    <row r="39" spans="1:16" ht="17.25" customHeight="1" outlineLevel="1">
      <c r="A39" s="157" t="s">
        <v>46</v>
      </c>
      <c r="B39" s="42" t="s">
        <v>367</v>
      </c>
      <c r="C39" s="131">
        <v>6415</v>
      </c>
      <c r="D39" s="131">
        <f t="shared" si="8"/>
        <v>6415</v>
      </c>
      <c r="E39" s="131"/>
      <c r="F39" s="131">
        <f t="shared" si="10"/>
        <v>6415</v>
      </c>
      <c r="G39" s="131"/>
      <c r="H39" s="131"/>
      <c r="I39" s="131"/>
      <c r="J39" s="131"/>
      <c r="K39" s="131"/>
      <c r="L39" s="131"/>
      <c r="M39" s="131"/>
      <c r="N39" s="131"/>
      <c r="O39" s="131"/>
      <c r="P39" s="131"/>
    </row>
    <row r="40" spans="1:16" ht="17.25" customHeight="1" outlineLevel="1">
      <c r="A40" s="157" t="s">
        <v>46</v>
      </c>
      <c r="B40" s="42" t="s">
        <v>622</v>
      </c>
      <c r="C40" s="131">
        <v>25811</v>
      </c>
      <c r="D40" s="131">
        <f t="shared" si="8"/>
        <v>25811</v>
      </c>
      <c r="E40" s="131"/>
      <c r="F40" s="131">
        <f t="shared" si="10"/>
        <v>25811</v>
      </c>
      <c r="G40" s="131"/>
      <c r="H40" s="131"/>
      <c r="I40" s="131"/>
      <c r="J40" s="131"/>
      <c r="K40" s="131"/>
      <c r="L40" s="131"/>
      <c r="M40" s="131"/>
      <c r="N40" s="131"/>
      <c r="O40" s="131"/>
      <c r="P40" s="131"/>
    </row>
    <row r="41" spans="1:16" ht="17.25" customHeight="1">
      <c r="A41" s="47" t="s">
        <v>107</v>
      </c>
      <c r="B41" s="45" t="s">
        <v>369</v>
      </c>
      <c r="C41" s="131">
        <f>C42+C43</f>
        <v>5803</v>
      </c>
      <c r="D41" s="131">
        <f t="shared" si="8"/>
        <v>5803</v>
      </c>
      <c r="E41" s="131">
        <f t="shared" ref="E41:P41" si="12">E42+E43</f>
        <v>0</v>
      </c>
      <c r="F41" s="131">
        <f t="shared" si="10"/>
        <v>5803</v>
      </c>
      <c r="G41" s="131">
        <f t="shared" si="12"/>
        <v>0</v>
      </c>
      <c r="H41" s="131">
        <f t="shared" si="12"/>
        <v>0</v>
      </c>
      <c r="I41" s="131">
        <f t="shared" si="12"/>
        <v>0</v>
      </c>
      <c r="J41" s="131">
        <f t="shared" si="12"/>
        <v>0</v>
      </c>
      <c r="K41" s="131">
        <f t="shared" si="12"/>
        <v>0</v>
      </c>
      <c r="L41" s="131">
        <f t="shared" si="12"/>
        <v>0</v>
      </c>
      <c r="M41" s="131">
        <f t="shared" si="12"/>
        <v>0</v>
      </c>
      <c r="N41" s="131">
        <f t="shared" si="12"/>
        <v>0</v>
      </c>
      <c r="O41" s="131">
        <f t="shared" si="12"/>
        <v>0</v>
      </c>
      <c r="P41" s="131">
        <f t="shared" si="12"/>
        <v>0</v>
      </c>
    </row>
    <row r="42" spans="1:16" ht="17.25" customHeight="1" outlineLevel="1">
      <c r="A42" s="157" t="s">
        <v>46</v>
      </c>
      <c r="B42" s="42" t="s">
        <v>367</v>
      </c>
      <c r="C42" s="131">
        <v>4931</v>
      </c>
      <c r="D42" s="131">
        <f t="shared" si="8"/>
        <v>4931</v>
      </c>
      <c r="E42" s="131"/>
      <c r="F42" s="131">
        <f t="shared" si="10"/>
        <v>4931</v>
      </c>
      <c r="G42" s="131"/>
      <c r="H42" s="131"/>
      <c r="I42" s="131"/>
      <c r="J42" s="131"/>
      <c r="K42" s="131"/>
      <c r="L42" s="131"/>
      <c r="M42" s="131"/>
      <c r="N42" s="131"/>
      <c r="O42" s="131"/>
      <c r="P42" s="131"/>
    </row>
    <row r="43" spans="1:16" ht="17.25" customHeight="1" outlineLevel="1">
      <c r="A43" s="157" t="s">
        <v>46</v>
      </c>
      <c r="B43" s="42" t="s">
        <v>623</v>
      </c>
      <c r="C43" s="131">
        <v>872</v>
      </c>
      <c r="D43" s="131">
        <f t="shared" si="8"/>
        <v>872</v>
      </c>
      <c r="E43" s="131"/>
      <c r="F43" s="131">
        <f t="shared" si="10"/>
        <v>872</v>
      </c>
      <c r="G43" s="131"/>
      <c r="H43" s="131"/>
      <c r="I43" s="131"/>
      <c r="J43" s="131"/>
      <c r="K43" s="131"/>
      <c r="L43" s="131"/>
      <c r="M43" s="131"/>
      <c r="N43" s="131"/>
      <c r="O43" s="131"/>
      <c r="P43" s="131"/>
    </row>
    <row r="44" spans="1:16" ht="17.25" customHeight="1">
      <c r="A44" s="47" t="s">
        <v>109</v>
      </c>
      <c r="B44" s="45" t="s">
        <v>370</v>
      </c>
      <c r="C44" s="131">
        <f>C45+C46+C47</f>
        <v>30693</v>
      </c>
      <c r="D44" s="131">
        <f t="shared" si="8"/>
        <v>30693</v>
      </c>
      <c r="E44" s="131">
        <f t="shared" ref="E44:P44" si="13">E45+E46+E47</f>
        <v>0</v>
      </c>
      <c r="F44" s="131">
        <f t="shared" si="10"/>
        <v>30693</v>
      </c>
      <c r="G44" s="131">
        <f t="shared" si="13"/>
        <v>0</v>
      </c>
      <c r="H44" s="131">
        <f t="shared" si="13"/>
        <v>0</v>
      </c>
      <c r="I44" s="131">
        <f t="shared" si="13"/>
        <v>0</v>
      </c>
      <c r="J44" s="131">
        <f t="shared" si="13"/>
        <v>0</v>
      </c>
      <c r="K44" s="131">
        <f t="shared" si="13"/>
        <v>0</v>
      </c>
      <c r="L44" s="131">
        <f t="shared" si="13"/>
        <v>0</v>
      </c>
      <c r="M44" s="131">
        <f t="shared" si="13"/>
        <v>0</v>
      </c>
      <c r="N44" s="131">
        <f t="shared" si="13"/>
        <v>0</v>
      </c>
      <c r="O44" s="131">
        <f t="shared" si="13"/>
        <v>0</v>
      </c>
      <c r="P44" s="131">
        <f t="shared" si="13"/>
        <v>0</v>
      </c>
    </row>
    <row r="45" spans="1:16" ht="17.25" customHeight="1" outlineLevel="1">
      <c r="A45" s="157" t="s">
        <v>46</v>
      </c>
      <c r="B45" s="42" t="s">
        <v>367</v>
      </c>
      <c r="C45" s="131">
        <v>6595</v>
      </c>
      <c r="D45" s="131">
        <f t="shared" si="8"/>
        <v>6595</v>
      </c>
      <c r="E45" s="131"/>
      <c r="F45" s="131">
        <f t="shared" si="10"/>
        <v>6595</v>
      </c>
      <c r="G45" s="131"/>
      <c r="H45" s="131"/>
      <c r="I45" s="131"/>
      <c r="J45" s="131"/>
      <c r="K45" s="131"/>
      <c r="L45" s="131"/>
      <c r="M45" s="131"/>
      <c r="N45" s="131"/>
      <c r="O45" s="131"/>
      <c r="P45" s="131"/>
    </row>
    <row r="46" spans="1:16" ht="17.25" customHeight="1" outlineLevel="1">
      <c r="A46" s="157" t="s">
        <v>46</v>
      </c>
      <c r="B46" s="42" t="s">
        <v>623</v>
      </c>
      <c r="C46" s="131">
        <v>20135</v>
      </c>
      <c r="D46" s="131">
        <f t="shared" si="8"/>
        <v>20135</v>
      </c>
      <c r="E46" s="131"/>
      <c r="F46" s="131">
        <f t="shared" si="10"/>
        <v>20135</v>
      </c>
      <c r="G46" s="131"/>
      <c r="H46" s="131"/>
      <c r="I46" s="131"/>
      <c r="J46" s="131"/>
      <c r="K46" s="131"/>
      <c r="L46" s="131"/>
      <c r="M46" s="131"/>
      <c r="N46" s="131"/>
      <c r="O46" s="131"/>
      <c r="P46" s="131"/>
    </row>
    <row r="47" spans="1:16" ht="17.25" customHeight="1" outlineLevel="1">
      <c r="A47" s="157" t="s">
        <v>46</v>
      </c>
      <c r="B47" s="42" t="s">
        <v>624</v>
      </c>
      <c r="C47" s="131">
        <v>3963</v>
      </c>
      <c r="D47" s="131">
        <f t="shared" si="8"/>
        <v>3963</v>
      </c>
      <c r="E47" s="131"/>
      <c r="F47" s="131">
        <f t="shared" si="10"/>
        <v>3963</v>
      </c>
      <c r="G47" s="131"/>
      <c r="H47" s="131"/>
      <c r="I47" s="131"/>
      <c r="J47" s="131"/>
      <c r="K47" s="131"/>
      <c r="L47" s="131"/>
      <c r="M47" s="131"/>
      <c r="N47" s="131"/>
      <c r="O47" s="131"/>
      <c r="P47" s="131"/>
    </row>
    <row r="48" spans="1:16" ht="17.25" customHeight="1">
      <c r="A48" s="47" t="s">
        <v>111</v>
      </c>
      <c r="B48" s="42" t="s">
        <v>371</v>
      </c>
      <c r="C48" s="131">
        <f>C49+C50</f>
        <v>9222</v>
      </c>
      <c r="D48" s="131">
        <f t="shared" si="8"/>
        <v>9222</v>
      </c>
      <c r="E48" s="131">
        <f t="shared" ref="E48:P48" si="14">E49+E50</f>
        <v>0</v>
      </c>
      <c r="F48" s="131">
        <f t="shared" si="10"/>
        <v>9222</v>
      </c>
      <c r="G48" s="131">
        <f t="shared" si="14"/>
        <v>0</v>
      </c>
      <c r="H48" s="131">
        <f t="shared" si="14"/>
        <v>0</v>
      </c>
      <c r="I48" s="131">
        <f t="shared" si="14"/>
        <v>0</v>
      </c>
      <c r="J48" s="131">
        <f t="shared" si="14"/>
        <v>0</v>
      </c>
      <c r="K48" s="131">
        <f t="shared" si="14"/>
        <v>0</v>
      </c>
      <c r="L48" s="131">
        <f t="shared" si="14"/>
        <v>0</v>
      </c>
      <c r="M48" s="131">
        <f t="shared" si="14"/>
        <v>0</v>
      </c>
      <c r="N48" s="131">
        <f t="shared" si="14"/>
        <v>0</v>
      </c>
      <c r="O48" s="131">
        <f t="shared" si="14"/>
        <v>0</v>
      </c>
      <c r="P48" s="131">
        <f t="shared" si="14"/>
        <v>0</v>
      </c>
    </row>
    <row r="49" spans="1:16" ht="17.25" customHeight="1" outlineLevel="1">
      <c r="A49" s="157" t="s">
        <v>46</v>
      </c>
      <c r="B49" s="42" t="s">
        <v>367</v>
      </c>
      <c r="C49" s="131">
        <v>5654</v>
      </c>
      <c r="D49" s="131">
        <f t="shared" si="8"/>
        <v>5654</v>
      </c>
      <c r="E49" s="131"/>
      <c r="F49" s="131">
        <f t="shared" si="10"/>
        <v>5654</v>
      </c>
      <c r="G49" s="131"/>
      <c r="H49" s="131"/>
      <c r="I49" s="131"/>
      <c r="J49" s="131"/>
      <c r="K49" s="131"/>
      <c r="L49" s="131"/>
      <c r="M49" s="131"/>
      <c r="N49" s="131"/>
      <c r="O49" s="131"/>
      <c r="P49" s="131"/>
    </row>
    <row r="50" spans="1:16" ht="17.25" customHeight="1" outlineLevel="1">
      <c r="A50" s="157" t="s">
        <v>46</v>
      </c>
      <c r="B50" s="42" t="s">
        <v>623</v>
      </c>
      <c r="C50" s="131">
        <v>3568</v>
      </c>
      <c r="D50" s="131">
        <f t="shared" si="8"/>
        <v>3568</v>
      </c>
      <c r="E50" s="131"/>
      <c r="F50" s="131">
        <f t="shared" si="10"/>
        <v>3568</v>
      </c>
      <c r="G50" s="131"/>
      <c r="H50" s="131"/>
      <c r="I50" s="131"/>
      <c r="J50" s="131"/>
      <c r="K50" s="131"/>
      <c r="L50" s="131"/>
      <c r="M50" s="131"/>
      <c r="N50" s="131"/>
      <c r="O50" s="131"/>
      <c r="P50" s="131"/>
    </row>
    <row r="51" spans="1:16" ht="17.25" customHeight="1">
      <c r="A51" s="47" t="s">
        <v>113</v>
      </c>
      <c r="B51" s="45" t="s">
        <v>373</v>
      </c>
      <c r="C51" s="131">
        <f>C52+C56+C57</f>
        <v>349969</v>
      </c>
      <c r="D51" s="131">
        <f t="shared" si="8"/>
        <v>349969</v>
      </c>
      <c r="E51" s="131">
        <f t="shared" ref="E51:P51" si="15">E52+E56+E57</f>
        <v>0</v>
      </c>
      <c r="F51" s="131">
        <f t="shared" si="10"/>
        <v>349969</v>
      </c>
      <c r="G51" s="131">
        <f t="shared" si="15"/>
        <v>0</v>
      </c>
      <c r="H51" s="131">
        <f t="shared" si="15"/>
        <v>0</v>
      </c>
      <c r="I51" s="131">
        <f t="shared" si="15"/>
        <v>0</v>
      </c>
      <c r="J51" s="131">
        <f t="shared" si="15"/>
        <v>0</v>
      </c>
      <c r="K51" s="131">
        <f t="shared" si="15"/>
        <v>0</v>
      </c>
      <c r="L51" s="131">
        <f t="shared" si="15"/>
        <v>0</v>
      </c>
      <c r="M51" s="131">
        <f t="shared" si="15"/>
        <v>0</v>
      </c>
      <c r="N51" s="131">
        <f t="shared" si="15"/>
        <v>0</v>
      </c>
      <c r="O51" s="131">
        <f t="shared" si="15"/>
        <v>0</v>
      </c>
      <c r="P51" s="131">
        <f t="shared" si="15"/>
        <v>0</v>
      </c>
    </row>
    <row r="52" spans="1:16" ht="17.25" customHeight="1" outlineLevel="1">
      <c r="A52" s="43" t="s">
        <v>166</v>
      </c>
      <c r="B52" s="45" t="s">
        <v>374</v>
      </c>
      <c r="C52" s="131">
        <f>C53+C54+C55</f>
        <v>328290</v>
      </c>
      <c r="D52" s="131">
        <f>E52+F52+G52+H52+I52+J52+K52+L52+O52+P52</f>
        <v>328290</v>
      </c>
      <c r="E52" s="131">
        <f t="shared" ref="E52:P52" si="16">E53+E54</f>
        <v>0</v>
      </c>
      <c r="F52" s="131">
        <f>C52</f>
        <v>328290</v>
      </c>
      <c r="G52" s="131">
        <f t="shared" si="16"/>
        <v>0</v>
      </c>
      <c r="H52" s="131">
        <f t="shared" si="16"/>
        <v>0</v>
      </c>
      <c r="I52" s="131">
        <f t="shared" si="16"/>
        <v>0</v>
      </c>
      <c r="J52" s="131">
        <f t="shared" si="16"/>
        <v>0</v>
      </c>
      <c r="K52" s="131">
        <f t="shared" si="16"/>
        <v>0</v>
      </c>
      <c r="L52" s="131">
        <f t="shared" si="16"/>
        <v>0</v>
      </c>
      <c r="M52" s="131">
        <f t="shared" si="16"/>
        <v>0</v>
      </c>
      <c r="N52" s="131">
        <f t="shared" si="16"/>
        <v>0</v>
      </c>
      <c r="O52" s="131">
        <f t="shared" si="16"/>
        <v>0</v>
      </c>
      <c r="P52" s="131">
        <f t="shared" si="16"/>
        <v>0</v>
      </c>
    </row>
    <row r="53" spans="1:16" ht="17.25" customHeight="1" outlineLevel="1">
      <c r="A53" s="157" t="s">
        <v>46</v>
      </c>
      <c r="B53" s="42" t="s">
        <v>367</v>
      </c>
      <c r="C53" s="131">
        <v>7526</v>
      </c>
      <c r="D53" s="131">
        <f t="shared" si="8"/>
        <v>7526</v>
      </c>
      <c r="E53" s="131"/>
      <c r="F53" s="131">
        <f t="shared" si="10"/>
        <v>7526</v>
      </c>
      <c r="G53" s="131"/>
      <c r="H53" s="131"/>
      <c r="I53" s="131"/>
      <c r="J53" s="131"/>
      <c r="K53" s="131"/>
      <c r="L53" s="131"/>
      <c r="M53" s="131"/>
      <c r="N53" s="131"/>
      <c r="O53" s="131"/>
      <c r="P53" s="131"/>
    </row>
    <row r="54" spans="1:16" ht="17.25" customHeight="1" outlineLevel="1">
      <c r="A54" s="157" t="s">
        <v>46</v>
      </c>
      <c r="B54" s="158" t="s">
        <v>625</v>
      </c>
      <c r="C54" s="131">
        <v>312549</v>
      </c>
      <c r="D54" s="131">
        <f t="shared" si="8"/>
        <v>312549</v>
      </c>
      <c r="E54" s="131"/>
      <c r="F54" s="131">
        <f t="shared" si="10"/>
        <v>312549</v>
      </c>
      <c r="G54" s="131"/>
      <c r="H54" s="131"/>
      <c r="I54" s="131"/>
      <c r="J54" s="131"/>
      <c r="K54" s="131"/>
      <c r="L54" s="131"/>
      <c r="M54" s="131"/>
      <c r="N54" s="131"/>
      <c r="O54" s="131"/>
      <c r="P54" s="131"/>
    </row>
    <row r="55" spans="1:16" ht="17.25" customHeight="1" outlineLevel="1">
      <c r="A55" s="157" t="s">
        <v>46</v>
      </c>
      <c r="B55" s="158" t="s">
        <v>836</v>
      </c>
      <c r="C55" s="131">
        <v>8215</v>
      </c>
      <c r="D55" s="131">
        <f t="shared" ref="D55" si="17">E55+F55+G55+H55+I55+J55+K55+L55+O55+P55</f>
        <v>8215</v>
      </c>
      <c r="E55" s="131"/>
      <c r="F55" s="131">
        <f t="shared" ref="F55" si="18">C55</f>
        <v>8215</v>
      </c>
      <c r="G55" s="131"/>
      <c r="H55" s="131"/>
      <c r="I55" s="131"/>
      <c r="J55" s="131"/>
      <c r="K55" s="131"/>
      <c r="L55" s="131"/>
      <c r="M55" s="131"/>
      <c r="N55" s="131"/>
      <c r="O55" s="131"/>
      <c r="P55" s="131"/>
    </row>
    <row r="56" spans="1:16" ht="43.5" customHeight="1" outlineLevel="1" collapsed="1">
      <c r="A56" s="43" t="s">
        <v>167</v>
      </c>
      <c r="B56" s="45" t="s">
        <v>837</v>
      </c>
      <c r="C56" s="131">
        <v>18519</v>
      </c>
      <c r="D56" s="131">
        <f t="shared" si="8"/>
        <v>18519</v>
      </c>
      <c r="E56" s="131"/>
      <c r="F56" s="131">
        <f t="shared" si="10"/>
        <v>18519</v>
      </c>
      <c r="G56" s="131"/>
      <c r="H56" s="131"/>
      <c r="I56" s="131"/>
      <c r="J56" s="131"/>
      <c r="K56" s="131"/>
      <c r="L56" s="131"/>
      <c r="M56" s="131"/>
      <c r="N56" s="131"/>
      <c r="O56" s="131"/>
      <c r="P56" s="131"/>
    </row>
    <row r="57" spans="1:16" ht="27.75" customHeight="1" outlineLevel="1">
      <c r="A57" s="43" t="s">
        <v>218</v>
      </c>
      <c r="B57" s="45" t="s">
        <v>626</v>
      </c>
      <c r="C57" s="131">
        <v>3160</v>
      </c>
      <c r="D57" s="131">
        <f t="shared" si="8"/>
        <v>3160</v>
      </c>
      <c r="E57" s="131"/>
      <c r="F57" s="131">
        <f t="shared" si="10"/>
        <v>3160</v>
      </c>
      <c r="G57" s="131"/>
      <c r="H57" s="131"/>
      <c r="I57" s="131"/>
      <c r="J57" s="131"/>
      <c r="K57" s="131"/>
      <c r="L57" s="131"/>
      <c r="M57" s="131"/>
      <c r="N57" s="131"/>
      <c r="O57" s="131"/>
      <c r="P57" s="131"/>
    </row>
    <row r="58" spans="1:16" ht="17.25" customHeight="1">
      <c r="A58" s="47" t="s">
        <v>115</v>
      </c>
      <c r="B58" s="45" t="s">
        <v>345</v>
      </c>
      <c r="C58" s="131">
        <f>C59+C60+C63+C62+C61</f>
        <v>306306</v>
      </c>
      <c r="D58" s="131">
        <f t="shared" si="8"/>
        <v>306306</v>
      </c>
      <c r="E58" s="131">
        <f t="shared" ref="E58:P58" si="19">E59+E60+E63+E62</f>
        <v>0</v>
      </c>
      <c r="F58" s="131">
        <f t="shared" si="10"/>
        <v>306306</v>
      </c>
      <c r="G58" s="131">
        <f t="shared" si="19"/>
        <v>0</v>
      </c>
      <c r="H58" s="131">
        <f t="shared" si="19"/>
        <v>0</v>
      </c>
      <c r="I58" s="131">
        <f t="shared" si="19"/>
        <v>0</v>
      </c>
      <c r="J58" s="131">
        <f t="shared" si="19"/>
        <v>0</v>
      </c>
      <c r="K58" s="131">
        <f t="shared" si="19"/>
        <v>0</v>
      </c>
      <c r="L58" s="131">
        <f t="shared" si="19"/>
        <v>0</v>
      </c>
      <c r="M58" s="131">
        <f t="shared" si="19"/>
        <v>0</v>
      </c>
      <c r="N58" s="131">
        <f t="shared" si="19"/>
        <v>0</v>
      </c>
      <c r="O58" s="131">
        <f t="shared" si="19"/>
        <v>0</v>
      </c>
      <c r="P58" s="131">
        <f t="shared" si="19"/>
        <v>0</v>
      </c>
    </row>
    <row r="59" spans="1:16" ht="17.25" customHeight="1" outlineLevel="1">
      <c r="A59" s="157" t="s">
        <v>46</v>
      </c>
      <c r="B59" s="42" t="s">
        <v>367</v>
      </c>
      <c r="C59" s="131">
        <v>8592</v>
      </c>
      <c r="D59" s="131">
        <f t="shared" si="8"/>
        <v>8592</v>
      </c>
      <c r="E59" s="131"/>
      <c r="F59" s="131">
        <f t="shared" si="10"/>
        <v>8592</v>
      </c>
      <c r="G59" s="131"/>
      <c r="H59" s="131"/>
      <c r="I59" s="131"/>
      <c r="J59" s="131"/>
      <c r="K59" s="131"/>
      <c r="L59" s="131"/>
      <c r="M59" s="131"/>
      <c r="N59" s="131"/>
      <c r="O59" s="131"/>
      <c r="P59" s="131"/>
    </row>
    <row r="60" spans="1:16" ht="17.25" customHeight="1" outlineLevel="1">
      <c r="A60" s="157" t="s">
        <v>46</v>
      </c>
      <c r="B60" s="42" t="s">
        <v>627</v>
      </c>
      <c r="C60" s="131">
        <v>214762</v>
      </c>
      <c r="D60" s="131">
        <f t="shared" si="8"/>
        <v>214762</v>
      </c>
      <c r="E60" s="131"/>
      <c r="F60" s="131">
        <f t="shared" si="10"/>
        <v>214762</v>
      </c>
      <c r="G60" s="131"/>
      <c r="H60" s="131"/>
      <c r="I60" s="131"/>
      <c r="J60" s="131"/>
      <c r="K60" s="131"/>
      <c r="L60" s="131"/>
      <c r="M60" s="131"/>
      <c r="N60" s="131"/>
      <c r="O60" s="131"/>
      <c r="P60" s="131"/>
    </row>
    <row r="61" spans="1:16" ht="17.25" customHeight="1" outlineLevel="1">
      <c r="A61" s="157" t="s">
        <v>46</v>
      </c>
      <c r="B61" s="42" t="s">
        <v>838</v>
      </c>
      <c r="C61" s="131">
        <v>3072</v>
      </c>
      <c r="D61" s="131">
        <f t="shared" ref="D61" si="20">E61+F61+G61+H61+I61+J61+K61+L61+O61+P61</f>
        <v>3072</v>
      </c>
      <c r="E61" s="131"/>
      <c r="F61" s="131">
        <f t="shared" ref="F61" si="21">C61</f>
        <v>3072</v>
      </c>
      <c r="G61" s="131"/>
      <c r="H61" s="131"/>
      <c r="I61" s="131"/>
      <c r="J61" s="131"/>
      <c r="K61" s="131"/>
      <c r="L61" s="131"/>
      <c r="M61" s="131"/>
      <c r="N61" s="131"/>
      <c r="O61" s="131"/>
      <c r="P61" s="131"/>
    </row>
    <row r="62" spans="1:16" ht="24" customHeight="1" outlineLevel="1">
      <c r="A62" s="157" t="s">
        <v>46</v>
      </c>
      <c r="B62" s="42" t="s">
        <v>839</v>
      </c>
      <c r="C62" s="131">
        <v>78000</v>
      </c>
      <c r="D62" s="131">
        <f t="shared" si="8"/>
        <v>78000</v>
      </c>
      <c r="E62" s="131"/>
      <c r="F62" s="131">
        <f t="shared" si="10"/>
        <v>78000</v>
      </c>
      <c r="G62" s="131"/>
      <c r="H62" s="131"/>
      <c r="I62" s="131"/>
      <c r="J62" s="131"/>
      <c r="K62" s="131"/>
      <c r="L62" s="131"/>
      <c r="M62" s="131"/>
      <c r="N62" s="131"/>
      <c r="O62" s="131"/>
      <c r="P62" s="131"/>
    </row>
    <row r="63" spans="1:16" ht="17.25" customHeight="1" outlineLevel="1">
      <c r="A63" s="157" t="s">
        <v>46</v>
      </c>
      <c r="B63" s="42" t="s">
        <v>625</v>
      </c>
      <c r="C63" s="131">
        <v>1880</v>
      </c>
      <c r="D63" s="131">
        <f t="shared" si="8"/>
        <v>1880</v>
      </c>
      <c r="E63" s="131"/>
      <c r="F63" s="131">
        <f t="shared" si="10"/>
        <v>1880</v>
      </c>
      <c r="G63" s="131"/>
      <c r="H63" s="131"/>
      <c r="I63" s="131"/>
      <c r="J63" s="131"/>
      <c r="K63" s="131"/>
      <c r="L63" s="131"/>
      <c r="M63" s="131"/>
      <c r="N63" s="131"/>
      <c r="O63" s="131"/>
      <c r="P63" s="131"/>
    </row>
    <row r="64" spans="1:16" ht="17.25" customHeight="1">
      <c r="A64" s="47" t="s">
        <v>117</v>
      </c>
      <c r="B64" s="45" t="s">
        <v>380</v>
      </c>
      <c r="C64" s="131">
        <f>C65+C66+C67</f>
        <v>46031</v>
      </c>
      <c r="D64" s="131">
        <f t="shared" si="8"/>
        <v>46031</v>
      </c>
      <c r="E64" s="131">
        <f t="shared" ref="E64:P64" si="22">E65+E66+E67</f>
        <v>0</v>
      </c>
      <c r="F64" s="131">
        <f t="shared" si="10"/>
        <v>46031</v>
      </c>
      <c r="G64" s="131">
        <f t="shared" si="22"/>
        <v>0</v>
      </c>
      <c r="H64" s="131">
        <f t="shared" si="22"/>
        <v>0</v>
      </c>
      <c r="I64" s="131">
        <f t="shared" si="22"/>
        <v>0</v>
      </c>
      <c r="J64" s="131">
        <f t="shared" si="22"/>
        <v>0</v>
      </c>
      <c r="K64" s="131">
        <f t="shared" si="22"/>
        <v>0</v>
      </c>
      <c r="L64" s="131">
        <f t="shared" si="22"/>
        <v>0</v>
      </c>
      <c r="M64" s="131">
        <f t="shared" si="22"/>
        <v>0</v>
      </c>
      <c r="N64" s="131">
        <f t="shared" si="22"/>
        <v>0</v>
      </c>
      <c r="O64" s="131">
        <f t="shared" si="22"/>
        <v>0</v>
      </c>
      <c r="P64" s="131">
        <f t="shared" si="22"/>
        <v>0</v>
      </c>
    </row>
    <row r="65" spans="1:16" ht="17.25" customHeight="1" outlineLevel="1">
      <c r="A65" s="157" t="s">
        <v>46</v>
      </c>
      <c r="B65" s="42" t="s">
        <v>367</v>
      </c>
      <c r="C65" s="131">
        <v>7056</v>
      </c>
      <c r="D65" s="131">
        <f t="shared" si="8"/>
        <v>7056</v>
      </c>
      <c r="E65" s="131"/>
      <c r="F65" s="131">
        <f t="shared" si="10"/>
        <v>7056</v>
      </c>
      <c r="G65" s="131"/>
      <c r="H65" s="131"/>
      <c r="I65" s="131"/>
      <c r="J65" s="131"/>
      <c r="K65" s="131"/>
      <c r="L65" s="131"/>
      <c r="M65" s="131"/>
      <c r="N65" s="131"/>
      <c r="O65" s="131"/>
      <c r="P65" s="131"/>
    </row>
    <row r="66" spans="1:16" ht="17.25" customHeight="1" outlineLevel="1">
      <c r="A66" s="157" t="s">
        <v>46</v>
      </c>
      <c r="B66" s="42" t="s">
        <v>628</v>
      </c>
      <c r="C66" s="131">
        <v>25759</v>
      </c>
      <c r="D66" s="131">
        <f t="shared" si="8"/>
        <v>25759</v>
      </c>
      <c r="E66" s="131"/>
      <c r="F66" s="131">
        <f t="shared" si="10"/>
        <v>25759</v>
      </c>
      <c r="G66" s="131"/>
      <c r="H66" s="131"/>
      <c r="I66" s="131"/>
      <c r="J66" s="131"/>
      <c r="K66" s="131"/>
      <c r="L66" s="131"/>
      <c r="M66" s="131"/>
      <c r="N66" s="131"/>
      <c r="O66" s="131"/>
      <c r="P66" s="131"/>
    </row>
    <row r="67" spans="1:16" ht="17.25" customHeight="1" outlineLevel="1">
      <c r="A67" s="157" t="s">
        <v>46</v>
      </c>
      <c r="B67" s="42" t="s">
        <v>629</v>
      </c>
      <c r="C67" s="131">
        <v>13216</v>
      </c>
      <c r="D67" s="131">
        <f t="shared" si="8"/>
        <v>13216</v>
      </c>
      <c r="E67" s="131"/>
      <c r="F67" s="131">
        <f t="shared" si="10"/>
        <v>13216</v>
      </c>
      <c r="G67" s="131"/>
      <c r="H67" s="131"/>
      <c r="I67" s="131"/>
      <c r="J67" s="131"/>
      <c r="K67" s="131"/>
      <c r="L67" s="131"/>
      <c r="M67" s="131"/>
      <c r="N67" s="131"/>
      <c r="O67" s="131"/>
      <c r="P67" s="131"/>
    </row>
    <row r="68" spans="1:16" ht="17.25" customHeight="1">
      <c r="A68" s="47" t="s">
        <v>119</v>
      </c>
      <c r="B68" s="45" t="s">
        <v>382</v>
      </c>
      <c r="C68" s="131">
        <f>C69+C70+C71</f>
        <v>210821</v>
      </c>
      <c r="D68" s="131">
        <f t="shared" si="8"/>
        <v>210821</v>
      </c>
      <c r="E68" s="131">
        <f t="shared" ref="E68:P68" si="23">E69+E70+E71</f>
        <v>0</v>
      </c>
      <c r="F68" s="131">
        <f t="shared" si="10"/>
        <v>210821</v>
      </c>
      <c r="G68" s="131">
        <f t="shared" si="23"/>
        <v>0</v>
      </c>
      <c r="H68" s="131">
        <f t="shared" si="23"/>
        <v>0</v>
      </c>
      <c r="I68" s="131">
        <f t="shared" si="23"/>
        <v>0</v>
      </c>
      <c r="J68" s="131">
        <f t="shared" si="23"/>
        <v>0</v>
      </c>
      <c r="K68" s="131">
        <f t="shared" si="23"/>
        <v>0</v>
      </c>
      <c r="L68" s="131">
        <f t="shared" si="23"/>
        <v>0</v>
      </c>
      <c r="M68" s="131">
        <f t="shared" si="23"/>
        <v>0</v>
      </c>
      <c r="N68" s="131">
        <f t="shared" si="23"/>
        <v>0</v>
      </c>
      <c r="O68" s="131">
        <f t="shared" si="23"/>
        <v>0</v>
      </c>
      <c r="P68" s="131">
        <f t="shared" si="23"/>
        <v>0</v>
      </c>
    </row>
    <row r="69" spans="1:16" ht="17.25" customHeight="1" outlineLevel="1">
      <c r="A69" s="157" t="s">
        <v>46</v>
      </c>
      <c r="B69" s="42" t="s">
        <v>367</v>
      </c>
      <c r="C69" s="131">
        <v>6792</v>
      </c>
      <c r="D69" s="131">
        <f t="shared" si="8"/>
        <v>6792</v>
      </c>
      <c r="E69" s="131"/>
      <c r="F69" s="131">
        <f t="shared" si="10"/>
        <v>6792</v>
      </c>
      <c r="G69" s="131"/>
      <c r="H69" s="131"/>
      <c r="I69" s="131"/>
      <c r="J69" s="131"/>
      <c r="K69" s="131"/>
      <c r="L69" s="131"/>
      <c r="M69" s="131"/>
      <c r="N69" s="131"/>
      <c r="O69" s="131"/>
      <c r="P69" s="131"/>
    </row>
    <row r="70" spans="1:16" ht="17.25" customHeight="1" outlineLevel="1">
      <c r="A70" s="157" t="s">
        <v>46</v>
      </c>
      <c r="B70" s="42" t="s">
        <v>630</v>
      </c>
      <c r="C70" s="131">
        <v>18895</v>
      </c>
      <c r="D70" s="131">
        <f t="shared" si="8"/>
        <v>18895</v>
      </c>
      <c r="E70" s="131"/>
      <c r="F70" s="131">
        <f t="shared" si="10"/>
        <v>18895</v>
      </c>
      <c r="G70" s="131"/>
      <c r="H70" s="131"/>
      <c r="I70" s="131"/>
      <c r="J70" s="131"/>
      <c r="K70" s="131"/>
      <c r="L70" s="131"/>
      <c r="M70" s="131"/>
      <c r="N70" s="131"/>
      <c r="O70" s="131"/>
      <c r="P70" s="131"/>
    </row>
    <row r="71" spans="1:16" ht="17.25" customHeight="1" outlineLevel="1">
      <c r="A71" s="157" t="s">
        <v>46</v>
      </c>
      <c r="B71" s="42" t="s">
        <v>627</v>
      </c>
      <c r="C71" s="131">
        <v>185134</v>
      </c>
      <c r="D71" s="131">
        <f t="shared" si="8"/>
        <v>185134</v>
      </c>
      <c r="E71" s="131"/>
      <c r="F71" s="131">
        <f t="shared" si="10"/>
        <v>185134</v>
      </c>
      <c r="G71" s="131"/>
      <c r="H71" s="131"/>
      <c r="I71" s="131"/>
      <c r="J71" s="131"/>
      <c r="K71" s="131"/>
      <c r="L71" s="131"/>
      <c r="M71" s="131"/>
      <c r="N71" s="131"/>
      <c r="O71" s="131"/>
      <c r="P71" s="131"/>
    </row>
    <row r="72" spans="1:16" ht="17.25" customHeight="1">
      <c r="A72" s="47" t="s">
        <v>121</v>
      </c>
      <c r="B72" s="45" t="s">
        <v>384</v>
      </c>
      <c r="C72" s="131">
        <f>C73+C74</f>
        <v>9247</v>
      </c>
      <c r="D72" s="131">
        <f t="shared" si="8"/>
        <v>9247</v>
      </c>
      <c r="E72" s="131">
        <f t="shared" ref="E72:P72" si="24">E73+E74</f>
        <v>0</v>
      </c>
      <c r="F72" s="131">
        <f t="shared" si="10"/>
        <v>9247</v>
      </c>
      <c r="G72" s="131">
        <f t="shared" si="24"/>
        <v>0</v>
      </c>
      <c r="H72" s="131">
        <f t="shared" si="24"/>
        <v>0</v>
      </c>
      <c r="I72" s="131">
        <f t="shared" si="24"/>
        <v>0</v>
      </c>
      <c r="J72" s="131">
        <f t="shared" si="24"/>
        <v>0</v>
      </c>
      <c r="K72" s="131">
        <f t="shared" si="24"/>
        <v>0</v>
      </c>
      <c r="L72" s="131">
        <f t="shared" si="24"/>
        <v>0</v>
      </c>
      <c r="M72" s="131">
        <f t="shared" si="24"/>
        <v>0</v>
      </c>
      <c r="N72" s="131">
        <f t="shared" si="24"/>
        <v>0</v>
      </c>
      <c r="O72" s="131">
        <f t="shared" si="24"/>
        <v>0</v>
      </c>
      <c r="P72" s="131">
        <f t="shared" si="24"/>
        <v>0</v>
      </c>
    </row>
    <row r="73" spans="1:16" ht="17.25" customHeight="1" outlineLevel="1">
      <c r="A73" s="157" t="s">
        <v>46</v>
      </c>
      <c r="B73" s="42" t="s">
        <v>367</v>
      </c>
      <c r="C73" s="131">
        <v>5048</v>
      </c>
      <c r="D73" s="131">
        <f t="shared" si="8"/>
        <v>5048</v>
      </c>
      <c r="E73" s="131"/>
      <c r="F73" s="131">
        <f t="shared" si="10"/>
        <v>5048</v>
      </c>
      <c r="G73" s="131"/>
      <c r="H73" s="131"/>
      <c r="I73" s="131"/>
      <c r="J73" s="131"/>
      <c r="K73" s="131"/>
      <c r="L73" s="131"/>
      <c r="M73" s="131"/>
      <c r="N73" s="131"/>
      <c r="O73" s="131"/>
      <c r="P73" s="131"/>
    </row>
    <row r="74" spans="1:16" ht="17.25" customHeight="1" outlineLevel="1">
      <c r="A74" s="157" t="s">
        <v>46</v>
      </c>
      <c r="B74" s="42" t="s">
        <v>630</v>
      </c>
      <c r="C74" s="131">
        <v>4199</v>
      </c>
      <c r="D74" s="131">
        <f t="shared" si="8"/>
        <v>4199</v>
      </c>
      <c r="E74" s="131"/>
      <c r="F74" s="131">
        <f t="shared" si="10"/>
        <v>4199</v>
      </c>
      <c r="G74" s="131"/>
      <c r="H74" s="131"/>
      <c r="I74" s="131"/>
      <c r="J74" s="131"/>
      <c r="K74" s="131"/>
      <c r="L74" s="131"/>
      <c r="M74" s="131"/>
      <c r="N74" s="131"/>
      <c r="O74" s="131"/>
      <c r="P74" s="131"/>
    </row>
    <row r="75" spans="1:16" ht="17.25" customHeight="1">
      <c r="A75" s="47" t="s">
        <v>532</v>
      </c>
      <c r="B75" s="45" t="s">
        <v>386</v>
      </c>
      <c r="C75" s="131">
        <f>C76+C77+C78</f>
        <v>66158</v>
      </c>
      <c r="D75" s="131">
        <f t="shared" si="8"/>
        <v>66158</v>
      </c>
      <c r="E75" s="131">
        <f t="shared" ref="E75:P75" si="25">E76+E77+E78</f>
        <v>0</v>
      </c>
      <c r="F75" s="131">
        <f t="shared" si="10"/>
        <v>66158</v>
      </c>
      <c r="G75" s="131">
        <f t="shared" si="25"/>
        <v>0</v>
      </c>
      <c r="H75" s="131">
        <f t="shared" si="25"/>
        <v>0</v>
      </c>
      <c r="I75" s="131">
        <f t="shared" si="25"/>
        <v>0</v>
      </c>
      <c r="J75" s="131">
        <f t="shared" si="25"/>
        <v>0</v>
      </c>
      <c r="K75" s="131">
        <f t="shared" si="25"/>
        <v>0</v>
      </c>
      <c r="L75" s="131">
        <f t="shared" si="25"/>
        <v>0</v>
      </c>
      <c r="M75" s="131">
        <f t="shared" si="25"/>
        <v>0</v>
      </c>
      <c r="N75" s="131">
        <f t="shared" si="25"/>
        <v>0</v>
      </c>
      <c r="O75" s="131">
        <f t="shared" si="25"/>
        <v>0</v>
      </c>
      <c r="P75" s="131">
        <f t="shared" si="25"/>
        <v>0</v>
      </c>
    </row>
    <row r="76" spans="1:16" ht="17.25" customHeight="1" outlineLevel="1">
      <c r="A76" s="157" t="s">
        <v>46</v>
      </c>
      <c r="B76" s="42" t="s">
        <v>367</v>
      </c>
      <c r="C76" s="131">
        <v>54165</v>
      </c>
      <c r="D76" s="131">
        <f t="shared" si="8"/>
        <v>54165</v>
      </c>
      <c r="E76" s="131"/>
      <c r="F76" s="131">
        <f t="shared" si="10"/>
        <v>54165</v>
      </c>
      <c r="G76" s="131"/>
      <c r="H76" s="131"/>
      <c r="I76" s="131"/>
      <c r="J76" s="131"/>
      <c r="K76" s="131"/>
      <c r="L76" s="131"/>
      <c r="M76" s="131"/>
      <c r="N76" s="131"/>
      <c r="O76" s="131"/>
      <c r="P76" s="131"/>
    </row>
    <row r="77" spans="1:16" ht="17.25" customHeight="1" outlineLevel="1">
      <c r="A77" s="157" t="s">
        <v>46</v>
      </c>
      <c r="B77" s="42" t="s">
        <v>628</v>
      </c>
      <c r="C77" s="131">
        <v>11793</v>
      </c>
      <c r="D77" s="131">
        <f t="shared" si="8"/>
        <v>11793</v>
      </c>
      <c r="E77" s="131"/>
      <c r="F77" s="131">
        <f t="shared" si="10"/>
        <v>11793</v>
      </c>
      <c r="G77" s="131"/>
      <c r="H77" s="131"/>
      <c r="I77" s="131"/>
      <c r="J77" s="131"/>
      <c r="K77" s="131"/>
      <c r="L77" s="131"/>
      <c r="M77" s="131"/>
      <c r="N77" s="131"/>
      <c r="O77" s="131"/>
      <c r="P77" s="131"/>
    </row>
    <row r="78" spans="1:16" ht="17.25" customHeight="1" outlineLevel="1">
      <c r="A78" s="157" t="s">
        <v>46</v>
      </c>
      <c r="B78" s="42" t="s">
        <v>623</v>
      </c>
      <c r="C78" s="131">
        <v>200</v>
      </c>
      <c r="D78" s="131">
        <f t="shared" si="8"/>
        <v>200</v>
      </c>
      <c r="E78" s="131"/>
      <c r="F78" s="131">
        <f t="shared" si="10"/>
        <v>200</v>
      </c>
      <c r="G78" s="131"/>
      <c r="H78" s="131"/>
      <c r="I78" s="131"/>
      <c r="J78" s="131"/>
      <c r="K78" s="131"/>
      <c r="L78" s="131"/>
      <c r="M78" s="131"/>
      <c r="N78" s="131"/>
      <c r="O78" s="131"/>
      <c r="P78" s="131"/>
    </row>
    <row r="79" spans="1:16" ht="17.25" customHeight="1">
      <c r="A79" s="47" t="s">
        <v>631</v>
      </c>
      <c r="B79" s="45" t="s">
        <v>388</v>
      </c>
      <c r="C79" s="131">
        <f>C80+C81</f>
        <v>19352</v>
      </c>
      <c r="D79" s="131">
        <f t="shared" si="8"/>
        <v>19352</v>
      </c>
      <c r="E79" s="131">
        <f t="shared" ref="E79:P79" si="26">E80+E81</f>
        <v>0</v>
      </c>
      <c r="F79" s="131">
        <f t="shared" si="10"/>
        <v>19352</v>
      </c>
      <c r="G79" s="131">
        <f t="shared" si="26"/>
        <v>0</v>
      </c>
      <c r="H79" s="131">
        <f t="shared" si="26"/>
        <v>0</v>
      </c>
      <c r="I79" s="131">
        <f t="shared" si="26"/>
        <v>0</v>
      </c>
      <c r="J79" s="131">
        <f t="shared" si="26"/>
        <v>0</v>
      </c>
      <c r="K79" s="131">
        <f t="shared" si="26"/>
        <v>0</v>
      </c>
      <c r="L79" s="131">
        <f t="shared" si="26"/>
        <v>0</v>
      </c>
      <c r="M79" s="131">
        <f t="shared" si="26"/>
        <v>0</v>
      </c>
      <c r="N79" s="131">
        <f t="shared" si="26"/>
        <v>0</v>
      </c>
      <c r="O79" s="131">
        <f t="shared" si="26"/>
        <v>0</v>
      </c>
      <c r="P79" s="131">
        <f t="shared" si="26"/>
        <v>0</v>
      </c>
    </row>
    <row r="80" spans="1:16" ht="17.25" customHeight="1" outlineLevel="1">
      <c r="A80" s="157" t="s">
        <v>46</v>
      </c>
      <c r="B80" s="42" t="s">
        <v>367</v>
      </c>
      <c r="C80" s="131">
        <v>4911</v>
      </c>
      <c r="D80" s="131">
        <f t="shared" si="8"/>
        <v>4911</v>
      </c>
      <c r="E80" s="131"/>
      <c r="F80" s="131">
        <f t="shared" si="10"/>
        <v>4911</v>
      </c>
      <c r="G80" s="131"/>
      <c r="H80" s="131"/>
      <c r="I80" s="131"/>
      <c r="J80" s="131"/>
      <c r="K80" s="131"/>
      <c r="L80" s="131"/>
      <c r="M80" s="131"/>
      <c r="N80" s="131"/>
      <c r="O80" s="131"/>
      <c r="P80" s="131"/>
    </row>
    <row r="81" spans="1:16" ht="17.25" customHeight="1" outlineLevel="1">
      <c r="A81" s="157" t="s">
        <v>46</v>
      </c>
      <c r="B81" s="42" t="s">
        <v>632</v>
      </c>
      <c r="C81" s="131">
        <v>14441</v>
      </c>
      <c r="D81" s="131">
        <f t="shared" si="8"/>
        <v>14441</v>
      </c>
      <c r="E81" s="131"/>
      <c r="F81" s="131">
        <f t="shared" si="10"/>
        <v>14441</v>
      </c>
      <c r="G81" s="131"/>
      <c r="H81" s="131"/>
      <c r="I81" s="131"/>
      <c r="J81" s="131"/>
      <c r="K81" s="131"/>
      <c r="L81" s="131"/>
      <c r="M81" s="131"/>
      <c r="N81" s="131"/>
      <c r="O81" s="131"/>
      <c r="P81" s="131"/>
    </row>
    <row r="82" spans="1:16" ht="17.25" customHeight="1">
      <c r="A82" s="47" t="s">
        <v>633</v>
      </c>
      <c r="B82" s="45" t="s">
        <v>390</v>
      </c>
      <c r="C82" s="131">
        <f>C83+C84+C85</f>
        <v>11204</v>
      </c>
      <c r="D82" s="131">
        <f t="shared" si="8"/>
        <v>11204</v>
      </c>
      <c r="E82" s="131">
        <f t="shared" ref="E82:P82" si="27">E83+E84+E85</f>
        <v>0</v>
      </c>
      <c r="F82" s="131">
        <f t="shared" si="10"/>
        <v>11204</v>
      </c>
      <c r="G82" s="131">
        <f t="shared" si="27"/>
        <v>0</v>
      </c>
      <c r="H82" s="131">
        <f t="shared" si="27"/>
        <v>0</v>
      </c>
      <c r="I82" s="131">
        <f t="shared" si="27"/>
        <v>0</v>
      </c>
      <c r="J82" s="131">
        <f t="shared" si="27"/>
        <v>0</v>
      </c>
      <c r="K82" s="131">
        <f t="shared" si="27"/>
        <v>0</v>
      </c>
      <c r="L82" s="131">
        <f t="shared" si="27"/>
        <v>0</v>
      </c>
      <c r="M82" s="131">
        <f t="shared" si="27"/>
        <v>0</v>
      </c>
      <c r="N82" s="131">
        <f t="shared" si="27"/>
        <v>0</v>
      </c>
      <c r="O82" s="131">
        <f t="shared" si="27"/>
        <v>0</v>
      </c>
      <c r="P82" s="131">
        <f t="shared" si="27"/>
        <v>0</v>
      </c>
    </row>
    <row r="83" spans="1:16" ht="17.25" customHeight="1" outlineLevel="1">
      <c r="A83" s="157" t="s">
        <v>46</v>
      </c>
      <c r="B83" s="42" t="s">
        <v>367</v>
      </c>
      <c r="C83" s="131">
        <v>7336</v>
      </c>
      <c r="D83" s="131">
        <f t="shared" si="8"/>
        <v>7336</v>
      </c>
      <c r="E83" s="131"/>
      <c r="F83" s="131">
        <f t="shared" si="10"/>
        <v>7336</v>
      </c>
      <c r="G83" s="131"/>
      <c r="H83" s="131"/>
      <c r="I83" s="131"/>
      <c r="J83" s="131"/>
      <c r="K83" s="131"/>
      <c r="L83" s="131"/>
      <c r="M83" s="131"/>
      <c r="N83" s="131"/>
      <c r="O83" s="131"/>
      <c r="P83" s="131"/>
    </row>
    <row r="84" spans="1:16" ht="17.25" customHeight="1" outlineLevel="1">
      <c r="A84" s="157" t="s">
        <v>46</v>
      </c>
      <c r="B84" s="42" t="s">
        <v>628</v>
      </c>
      <c r="C84" s="131">
        <v>3108</v>
      </c>
      <c r="D84" s="131">
        <f t="shared" si="8"/>
        <v>3108</v>
      </c>
      <c r="E84" s="131"/>
      <c r="F84" s="131">
        <f t="shared" si="10"/>
        <v>3108</v>
      </c>
      <c r="G84" s="131"/>
      <c r="H84" s="131"/>
      <c r="I84" s="131"/>
      <c r="J84" s="131"/>
      <c r="K84" s="131"/>
      <c r="L84" s="131"/>
      <c r="M84" s="131"/>
      <c r="N84" s="131"/>
      <c r="O84" s="131"/>
      <c r="P84" s="131"/>
    </row>
    <row r="85" spans="1:16" ht="17.25" customHeight="1" outlineLevel="1">
      <c r="A85" s="157" t="s">
        <v>46</v>
      </c>
      <c r="B85" s="42" t="s">
        <v>623</v>
      </c>
      <c r="C85" s="131">
        <v>760</v>
      </c>
      <c r="D85" s="131">
        <f t="shared" si="8"/>
        <v>760</v>
      </c>
      <c r="E85" s="131"/>
      <c r="F85" s="131">
        <f t="shared" si="10"/>
        <v>760</v>
      </c>
      <c r="G85" s="131"/>
      <c r="H85" s="131"/>
      <c r="I85" s="131"/>
      <c r="J85" s="131"/>
      <c r="K85" s="131"/>
      <c r="L85" s="131"/>
      <c r="M85" s="131"/>
      <c r="N85" s="131"/>
      <c r="O85" s="131"/>
      <c r="P85" s="131"/>
    </row>
    <row r="86" spans="1:16" ht="17.25" customHeight="1">
      <c r="A86" s="47" t="s">
        <v>634</v>
      </c>
      <c r="B86" s="45" t="s">
        <v>392</v>
      </c>
      <c r="C86" s="131">
        <f>C87+C88</f>
        <v>12746</v>
      </c>
      <c r="D86" s="131">
        <f t="shared" si="8"/>
        <v>12746</v>
      </c>
      <c r="E86" s="131">
        <f t="shared" ref="E86:P86" si="28">E87+E88</f>
        <v>0</v>
      </c>
      <c r="F86" s="131">
        <f t="shared" si="10"/>
        <v>12746</v>
      </c>
      <c r="G86" s="131">
        <f t="shared" si="28"/>
        <v>0</v>
      </c>
      <c r="H86" s="131">
        <f t="shared" si="28"/>
        <v>0</v>
      </c>
      <c r="I86" s="131">
        <f t="shared" si="28"/>
        <v>0</v>
      </c>
      <c r="J86" s="131">
        <f t="shared" si="28"/>
        <v>0</v>
      </c>
      <c r="K86" s="131">
        <f t="shared" si="28"/>
        <v>0</v>
      </c>
      <c r="L86" s="131">
        <f t="shared" si="28"/>
        <v>0</v>
      </c>
      <c r="M86" s="131">
        <f t="shared" si="28"/>
        <v>0</v>
      </c>
      <c r="N86" s="131">
        <f t="shared" si="28"/>
        <v>0</v>
      </c>
      <c r="O86" s="131">
        <f t="shared" si="28"/>
        <v>0</v>
      </c>
      <c r="P86" s="131">
        <f t="shared" si="28"/>
        <v>0</v>
      </c>
    </row>
    <row r="87" spans="1:16" ht="17.25" customHeight="1" outlineLevel="1">
      <c r="A87" s="157" t="s">
        <v>46</v>
      </c>
      <c r="B87" s="42" t="s">
        <v>367</v>
      </c>
      <c r="C87" s="131">
        <v>3701</v>
      </c>
      <c r="D87" s="131">
        <f t="shared" si="8"/>
        <v>3701</v>
      </c>
      <c r="E87" s="131"/>
      <c r="F87" s="131">
        <f t="shared" si="10"/>
        <v>3701</v>
      </c>
      <c r="G87" s="131"/>
      <c r="H87" s="131"/>
      <c r="I87" s="131"/>
      <c r="J87" s="131"/>
      <c r="K87" s="131"/>
      <c r="L87" s="131"/>
      <c r="M87" s="131"/>
      <c r="N87" s="131"/>
      <c r="O87" s="131"/>
      <c r="P87" s="131"/>
    </row>
    <row r="88" spans="1:16" ht="17.25" customHeight="1" outlineLevel="1">
      <c r="A88" s="157" t="s">
        <v>46</v>
      </c>
      <c r="B88" s="42" t="s">
        <v>623</v>
      </c>
      <c r="C88" s="131">
        <v>9045</v>
      </c>
      <c r="D88" s="131">
        <f t="shared" si="8"/>
        <v>9045</v>
      </c>
      <c r="E88" s="131"/>
      <c r="F88" s="131">
        <f t="shared" si="10"/>
        <v>9045</v>
      </c>
      <c r="G88" s="131"/>
      <c r="H88" s="131"/>
      <c r="I88" s="131"/>
      <c r="J88" s="131"/>
      <c r="K88" s="131"/>
      <c r="L88" s="131"/>
      <c r="M88" s="131"/>
      <c r="N88" s="131"/>
      <c r="O88" s="131"/>
      <c r="P88" s="131"/>
    </row>
    <row r="89" spans="1:16" ht="17.25" customHeight="1">
      <c r="A89" s="47" t="s">
        <v>635</v>
      </c>
      <c r="B89" s="45" t="s">
        <v>394</v>
      </c>
      <c r="C89" s="131">
        <f>C90+C91+C92+C93</f>
        <v>14895</v>
      </c>
      <c r="D89" s="131">
        <f t="shared" si="8"/>
        <v>14895</v>
      </c>
      <c r="E89" s="131">
        <f t="shared" ref="E89:P89" si="29">E90+E91+E92</f>
        <v>0</v>
      </c>
      <c r="F89" s="131">
        <f t="shared" si="10"/>
        <v>14895</v>
      </c>
      <c r="G89" s="131">
        <f t="shared" si="29"/>
        <v>0</v>
      </c>
      <c r="H89" s="131">
        <f t="shared" si="29"/>
        <v>0</v>
      </c>
      <c r="I89" s="131">
        <f t="shared" si="29"/>
        <v>0</v>
      </c>
      <c r="J89" s="131">
        <f t="shared" si="29"/>
        <v>0</v>
      </c>
      <c r="K89" s="131">
        <f t="shared" si="29"/>
        <v>0</v>
      </c>
      <c r="L89" s="131">
        <f t="shared" si="29"/>
        <v>0</v>
      </c>
      <c r="M89" s="131">
        <f t="shared" si="29"/>
        <v>0</v>
      </c>
      <c r="N89" s="131">
        <f t="shared" si="29"/>
        <v>0</v>
      </c>
      <c r="O89" s="131">
        <f t="shared" si="29"/>
        <v>0</v>
      </c>
      <c r="P89" s="131">
        <f t="shared" si="29"/>
        <v>0</v>
      </c>
    </row>
    <row r="90" spans="1:16" ht="17.25" customHeight="1" outlineLevel="1">
      <c r="A90" s="157" t="s">
        <v>46</v>
      </c>
      <c r="B90" s="42" t="s">
        <v>367</v>
      </c>
      <c r="C90" s="131">
        <v>7986</v>
      </c>
      <c r="D90" s="131">
        <f t="shared" si="8"/>
        <v>7986</v>
      </c>
      <c r="E90" s="131"/>
      <c r="F90" s="131">
        <f t="shared" si="10"/>
        <v>7986</v>
      </c>
      <c r="G90" s="131"/>
      <c r="H90" s="131"/>
      <c r="I90" s="131"/>
      <c r="J90" s="131"/>
      <c r="K90" s="131"/>
      <c r="L90" s="131"/>
      <c r="M90" s="131"/>
      <c r="N90" s="131"/>
      <c r="O90" s="131"/>
      <c r="P90" s="131"/>
    </row>
    <row r="91" spans="1:16" ht="17.25" customHeight="1" outlineLevel="1">
      <c r="A91" s="157" t="s">
        <v>46</v>
      </c>
      <c r="B91" s="42" t="s">
        <v>623</v>
      </c>
      <c r="C91" s="131">
        <v>3829</v>
      </c>
      <c r="D91" s="131">
        <f t="shared" si="8"/>
        <v>3829</v>
      </c>
      <c r="E91" s="131"/>
      <c r="F91" s="131">
        <f t="shared" si="10"/>
        <v>3829</v>
      </c>
      <c r="G91" s="131"/>
      <c r="H91" s="131"/>
      <c r="I91" s="131"/>
      <c r="J91" s="131"/>
      <c r="K91" s="131"/>
      <c r="L91" s="131"/>
      <c r="M91" s="131"/>
      <c r="N91" s="131"/>
      <c r="O91" s="131"/>
      <c r="P91" s="131"/>
    </row>
    <row r="92" spans="1:16" ht="17.25" customHeight="1" outlineLevel="1">
      <c r="A92" s="157" t="s">
        <v>46</v>
      </c>
      <c r="B92" s="42" t="s">
        <v>636</v>
      </c>
      <c r="C92" s="131">
        <v>1695</v>
      </c>
      <c r="D92" s="131">
        <f t="shared" si="8"/>
        <v>1695</v>
      </c>
      <c r="E92" s="131"/>
      <c r="F92" s="131">
        <f t="shared" si="10"/>
        <v>1695</v>
      </c>
      <c r="G92" s="131"/>
      <c r="H92" s="131"/>
      <c r="I92" s="131"/>
      <c r="J92" s="131"/>
      <c r="K92" s="131"/>
      <c r="L92" s="131"/>
      <c r="M92" s="131"/>
      <c r="N92" s="131"/>
      <c r="O92" s="131"/>
      <c r="P92" s="131"/>
    </row>
    <row r="93" spans="1:16" ht="39" customHeight="1" outlineLevel="1">
      <c r="A93" s="157" t="s">
        <v>46</v>
      </c>
      <c r="B93" s="42" t="s">
        <v>840</v>
      </c>
      <c r="C93" s="131">
        <v>1385</v>
      </c>
      <c r="D93" s="131">
        <f t="shared" ref="D93" si="30">E93+F93+G93+H93+I93+J93+K93+L93+O93+P93</f>
        <v>1385</v>
      </c>
      <c r="E93" s="131"/>
      <c r="F93" s="131">
        <f t="shared" ref="F93" si="31">C93</f>
        <v>1385</v>
      </c>
      <c r="G93" s="131"/>
      <c r="H93" s="131"/>
      <c r="I93" s="131"/>
      <c r="J93" s="131"/>
      <c r="K93" s="131"/>
      <c r="L93" s="131"/>
      <c r="M93" s="131"/>
      <c r="N93" s="131"/>
      <c r="O93" s="131"/>
      <c r="P93" s="131"/>
    </row>
    <row r="94" spans="1:16" ht="17.25" customHeight="1">
      <c r="A94" s="47" t="s">
        <v>637</v>
      </c>
      <c r="B94" s="45" t="s">
        <v>395</v>
      </c>
      <c r="C94" s="131">
        <f>C95+C96+C97</f>
        <v>15315</v>
      </c>
      <c r="D94" s="131">
        <f t="shared" si="8"/>
        <v>15315</v>
      </c>
      <c r="E94" s="131">
        <f t="shared" ref="E94:P94" si="32">E95+E96+E97</f>
        <v>0</v>
      </c>
      <c r="F94" s="131">
        <f t="shared" si="10"/>
        <v>15315</v>
      </c>
      <c r="G94" s="131">
        <f t="shared" si="32"/>
        <v>0</v>
      </c>
      <c r="H94" s="131">
        <f t="shared" si="32"/>
        <v>0</v>
      </c>
      <c r="I94" s="131">
        <f t="shared" si="32"/>
        <v>0</v>
      </c>
      <c r="J94" s="131">
        <f t="shared" si="32"/>
        <v>0</v>
      </c>
      <c r="K94" s="131">
        <f t="shared" si="32"/>
        <v>0</v>
      </c>
      <c r="L94" s="131">
        <f t="shared" si="32"/>
        <v>0</v>
      </c>
      <c r="M94" s="131">
        <f t="shared" si="32"/>
        <v>0</v>
      </c>
      <c r="N94" s="131">
        <f t="shared" si="32"/>
        <v>0</v>
      </c>
      <c r="O94" s="131">
        <f t="shared" si="32"/>
        <v>0</v>
      </c>
      <c r="P94" s="131">
        <f t="shared" si="32"/>
        <v>0</v>
      </c>
    </row>
    <row r="95" spans="1:16" ht="17.25" customHeight="1" outlineLevel="1">
      <c r="A95" s="157" t="s">
        <v>46</v>
      </c>
      <c r="B95" s="42" t="s">
        <v>367</v>
      </c>
      <c r="C95" s="131">
        <v>12032</v>
      </c>
      <c r="D95" s="131">
        <f t="shared" si="8"/>
        <v>12032</v>
      </c>
      <c r="E95" s="131"/>
      <c r="F95" s="131">
        <f t="shared" si="10"/>
        <v>12032</v>
      </c>
      <c r="G95" s="131"/>
      <c r="H95" s="131"/>
      <c r="I95" s="131"/>
      <c r="J95" s="131"/>
      <c r="K95" s="131"/>
      <c r="L95" s="131"/>
      <c r="M95" s="131"/>
      <c r="N95" s="131"/>
      <c r="O95" s="131"/>
      <c r="P95" s="131"/>
    </row>
    <row r="96" spans="1:16" ht="17.25" customHeight="1" outlineLevel="1">
      <c r="A96" s="157" t="s">
        <v>46</v>
      </c>
      <c r="B96" s="42" t="s">
        <v>623</v>
      </c>
      <c r="C96" s="131">
        <v>3283</v>
      </c>
      <c r="D96" s="131">
        <f t="shared" si="8"/>
        <v>3283</v>
      </c>
      <c r="E96" s="131"/>
      <c r="F96" s="131">
        <f t="shared" si="10"/>
        <v>3283</v>
      </c>
      <c r="G96" s="131"/>
      <c r="H96" s="131"/>
      <c r="I96" s="131"/>
      <c r="J96" s="131"/>
      <c r="K96" s="131"/>
      <c r="L96" s="131"/>
      <c r="M96" s="131"/>
      <c r="N96" s="131"/>
      <c r="O96" s="131"/>
      <c r="P96" s="131"/>
    </row>
    <row r="97" spans="1:16" ht="17.25" customHeight="1" outlineLevel="1">
      <c r="A97" s="157" t="s">
        <v>46</v>
      </c>
      <c r="B97" s="42" t="s">
        <v>625</v>
      </c>
      <c r="C97" s="131"/>
      <c r="D97" s="131">
        <f t="shared" si="8"/>
        <v>0</v>
      </c>
      <c r="E97" s="131"/>
      <c r="F97" s="131">
        <f t="shared" si="10"/>
        <v>0</v>
      </c>
      <c r="G97" s="131"/>
      <c r="H97" s="131"/>
      <c r="I97" s="131"/>
      <c r="J97" s="131"/>
      <c r="K97" s="131"/>
      <c r="L97" s="131"/>
      <c r="M97" s="131"/>
      <c r="N97" s="131"/>
      <c r="O97" s="131"/>
      <c r="P97" s="131"/>
    </row>
    <row r="98" spans="1:16" ht="17.25" customHeight="1">
      <c r="A98" s="47" t="s">
        <v>638</v>
      </c>
      <c r="B98" s="45" t="s">
        <v>396</v>
      </c>
      <c r="C98" s="131">
        <v>10250</v>
      </c>
      <c r="D98" s="131">
        <f t="shared" si="8"/>
        <v>10250</v>
      </c>
      <c r="E98" s="131"/>
      <c r="F98" s="131">
        <f t="shared" si="10"/>
        <v>10250</v>
      </c>
      <c r="G98" s="131"/>
      <c r="H98" s="131"/>
      <c r="I98" s="131"/>
      <c r="J98" s="131"/>
      <c r="K98" s="131"/>
      <c r="L98" s="131"/>
      <c r="M98" s="131"/>
      <c r="N98" s="131"/>
      <c r="O98" s="131"/>
      <c r="P98" s="131"/>
    </row>
    <row r="99" spans="1:16" ht="17.25" customHeight="1">
      <c r="A99" s="47" t="s">
        <v>639</v>
      </c>
      <c r="B99" s="45" t="s">
        <v>640</v>
      </c>
      <c r="C99" s="131">
        <v>32570</v>
      </c>
      <c r="D99" s="131">
        <f t="shared" si="8"/>
        <v>32570</v>
      </c>
      <c r="E99" s="131"/>
      <c r="F99" s="131">
        <f t="shared" si="10"/>
        <v>32570</v>
      </c>
      <c r="G99" s="131"/>
      <c r="H99" s="131"/>
      <c r="I99" s="131"/>
      <c r="J99" s="131"/>
      <c r="K99" s="131"/>
      <c r="L99" s="131"/>
      <c r="M99" s="131"/>
      <c r="N99" s="131"/>
      <c r="O99" s="131"/>
      <c r="P99" s="131"/>
    </row>
    <row r="100" spans="1:16" ht="17.25" customHeight="1">
      <c r="A100" s="47" t="s">
        <v>641</v>
      </c>
      <c r="B100" s="45" t="s">
        <v>397</v>
      </c>
      <c r="C100" s="131">
        <v>6493</v>
      </c>
      <c r="D100" s="131">
        <f t="shared" si="8"/>
        <v>6493</v>
      </c>
      <c r="E100" s="131"/>
      <c r="F100" s="131">
        <f t="shared" si="10"/>
        <v>6493</v>
      </c>
      <c r="G100" s="131"/>
      <c r="H100" s="131"/>
      <c r="I100" s="131"/>
      <c r="J100" s="131"/>
      <c r="K100" s="131"/>
      <c r="L100" s="131"/>
      <c r="M100" s="131"/>
      <c r="N100" s="131"/>
      <c r="O100" s="131"/>
      <c r="P100" s="131"/>
    </row>
    <row r="101" spans="1:16" ht="17.25" customHeight="1">
      <c r="A101" s="47" t="s">
        <v>642</v>
      </c>
      <c r="B101" s="45" t="s">
        <v>643</v>
      </c>
      <c r="C101" s="131">
        <v>16918</v>
      </c>
      <c r="D101" s="131">
        <f t="shared" si="8"/>
        <v>16918</v>
      </c>
      <c r="E101" s="131"/>
      <c r="F101" s="131">
        <f t="shared" si="10"/>
        <v>16918</v>
      </c>
      <c r="G101" s="131"/>
      <c r="H101" s="131"/>
      <c r="I101" s="131"/>
      <c r="J101" s="131"/>
      <c r="K101" s="131"/>
      <c r="L101" s="131"/>
      <c r="M101" s="131"/>
      <c r="N101" s="131"/>
      <c r="O101" s="131"/>
      <c r="P101" s="131"/>
    </row>
    <row r="102" spans="1:16" ht="17.25" customHeight="1">
      <c r="A102" s="47" t="s">
        <v>644</v>
      </c>
      <c r="B102" s="45" t="s">
        <v>398</v>
      </c>
      <c r="C102" s="131">
        <v>4814</v>
      </c>
      <c r="D102" s="131">
        <f t="shared" ref="D102:D165" si="33">E102+F102+G102+H102+I102+J102+K102+L102+O102+P102</f>
        <v>4814</v>
      </c>
      <c r="E102" s="131"/>
      <c r="F102" s="131">
        <f t="shared" si="10"/>
        <v>4814</v>
      </c>
      <c r="G102" s="131"/>
      <c r="H102" s="131"/>
      <c r="I102" s="131"/>
      <c r="J102" s="131"/>
      <c r="K102" s="131"/>
      <c r="L102" s="131"/>
      <c r="M102" s="131"/>
      <c r="N102" s="131"/>
      <c r="O102" s="131"/>
      <c r="P102" s="131"/>
    </row>
    <row r="103" spans="1:16" ht="17.25" customHeight="1">
      <c r="A103" s="47" t="s">
        <v>645</v>
      </c>
      <c r="B103" s="45" t="s">
        <v>194</v>
      </c>
      <c r="C103" s="131">
        <f>C104+C105</f>
        <v>5915</v>
      </c>
      <c r="D103" s="131">
        <f t="shared" si="33"/>
        <v>5915</v>
      </c>
      <c r="E103" s="131">
        <f t="shared" ref="E103:P103" si="34">E104+E105</f>
        <v>0</v>
      </c>
      <c r="F103" s="131">
        <f t="shared" ref="F103:F166" si="35">C103</f>
        <v>5915</v>
      </c>
      <c r="G103" s="131">
        <f t="shared" si="34"/>
        <v>0</v>
      </c>
      <c r="H103" s="131">
        <f t="shared" si="34"/>
        <v>0</v>
      </c>
      <c r="I103" s="131">
        <f t="shared" si="34"/>
        <v>0</v>
      </c>
      <c r="J103" s="131">
        <f t="shared" si="34"/>
        <v>0</v>
      </c>
      <c r="K103" s="131">
        <f t="shared" si="34"/>
        <v>0</v>
      </c>
      <c r="L103" s="131">
        <f t="shared" si="34"/>
        <v>0</v>
      </c>
      <c r="M103" s="131">
        <f t="shared" si="34"/>
        <v>0</v>
      </c>
      <c r="N103" s="131">
        <f t="shared" si="34"/>
        <v>0</v>
      </c>
      <c r="O103" s="131">
        <f t="shared" si="34"/>
        <v>0</v>
      </c>
      <c r="P103" s="131">
        <f t="shared" si="34"/>
        <v>0</v>
      </c>
    </row>
    <row r="104" spans="1:16" ht="17.25" customHeight="1" outlineLevel="1">
      <c r="A104" s="157" t="s">
        <v>46</v>
      </c>
      <c r="B104" s="42" t="s">
        <v>367</v>
      </c>
      <c r="C104" s="131">
        <v>3291</v>
      </c>
      <c r="D104" s="131">
        <f t="shared" si="33"/>
        <v>3291</v>
      </c>
      <c r="E104" s="131"/>
      <c r="F104" s="131">
        <f t="shared" si="35"/>
        <v>3291</v>
      </c>
      <c r="G104" s="131"/>
      <c r="H104" s="131"/>
      <c r="I104" s="131"/>
      <c r="J104" s="131"/>
      <c r="K104" s="131"/>
      <c r="L104" s="131"/>
      <c r="M104" s="131"/>
      <c r="N104" s="131"/>
      <c r="O104" s="131"/>
      <c r="P104" s="131"/>
    </row>
    <row r="105" spans="1:16" ht="17.25" customHeight="1" outlineLevel="1">
      <c r="A105" s="157" t="s">
        <v>46</v>
      </c>
      <c r="B105" s="42" t="s">
        <v>623</v>
      </c>
      <c r="C105" s="131">
        <v>2624</v>
      </c>
      <c r="D105" s="131">
        <f t="shared" si="33"/>
        <v>2624</v>
      </c>
      <c r="E105" s="131"/>
      <c r="F105" s="131">
        <f t="shared" si="35"/>
        <v>2624</v>
      </c>
      <c r="G105" s="131"/>
      <c r="H105" s="131"/>
      <c r="I105" s="131"/>
      <c r="J105" s="131"/>
      <c r="K105" s="131"/>
      <c r="L105" s="131"/>
      <c r="M105" s="131"/>
      <c r="N105" s="131"/>
      <c r="O105" s="131"/>
      <c r="P105" s="131"/>
    </row>
    <row r="106" spans="1:16" ht="17.25" customHeight="1">
      <c r="A106" s="47" t="s">
        <v>646</v>
      </c>
      <c r="B106" s="45" t="s">
        <v>399</v>
      </c>
      <c r="C106" s="131">
        <f>C107+C108+C109</f>
        <v>8351</v>
      </c>
      <c r="D106" s="131">
        <f t="shared" si="33"/>
        <v>8351</v>
      </c>
      <c r="E106" s="131">
        <f t="shared" ref="E106:P106" si="36">E107+E108+E109</f>
        <v>0</v>
      </c>
      <c r="F106" s="131">
        <f t="shared" si="35"/>
        <v>8351</v>
      </c>
      <c r="G106" s="131">
        <f t="shared" si="36"/>
        <v>0</v>
      </c>
      <c r="H106" s="131">
        <f t="shared" si="36"/>
        <v>0</v>
      </c>
      <c r="I106" s="131">
        <f t="shared" si="36"/>
        <v>0</v>
      </c>
      <c r="J106" s="131">
        <f t="shared" si="36"/>
        <v>0</v>
      </c>
      <c r="K106" s="131">
        <f t="shared" si="36"/>
        <v>0</v>
      </c>
      <c r="L106" s="131">
        <f t="shared" si="36"/>
        <v>0</v>
      </c>
      <c r="M106" s="131">
        <f t="shared" si="36"/>
        <v>0</v>
      </c>
      <c r="N106" s="131">
        <f t="shared" si="36"/>
        <v>0</v>
      </c>
      <c r="O106" s="131">
        <f t="shared" si="36"/>
        <v>0</v>
      </c>
      <c r="P106" s="131">
        <f t="shared" si="36"/>
        <v>0</v>
      </c>
    </row>
    <row r="107" spans="1:16" ht="17.25" customHeight="1" outlineLevel="1">
      <c r="A107" s="157" t="s">
        <v>46</v>
      </c>
      <c r="B107" s="42" t="s">
        <v>367</v>
      </c>
      <c r="C107" s="131">
        <v>2958</v>
      </c>
      <c r="D107" s="131">
        <f t="shared" si="33"/>
        <v>2958</v>
      </c>
      <c r="E107" s="131"/>
      <c r="F107" s="131">
        <f t="shared" si="35"/>
        <v>2958</v>
      </c>
      <c r="G107" s="131"/>
      <c r="H107" s="131"/>
      <c r="I107" s="131"/>
      <c r="J107" s="131"/>
      <c r="K107" s="131"/>
      <c r="L107" s="131"/>
      <c r="M107" s="131"/>
      <c r="N107" s="131"/>
      <c r="O107" s="131"/>
      <c r="P107" s="131"/>
    </row>
    <row r="108" spans="1:16" ht="17.25" customHeight="1" outlineLevel="1">
      <c r="A108" s="157" t="s">
        <v>46</v>
      </c>
      <c r="B108" s="42" t="s">
        <v>623</v>
      </c>
      <c r="C108" s="131">
        <v>1193</v>
      </c>
      <c r="D108" s="131">
        <f t="shared" si="33"/>
        <v>1193</v>
      </c>
      <c r="E108" s="131"/>
      <c r="F108" s="131">
        <f t="shared" si="35"/>
        <v>1193</v>
      </c>
      <c r="G108" s="131"/>
      <c r="H108" s="131"/>
      <c r="I108" s="131"/>
      <c r="J108" s="131"/>
      <c r="K108" s="131"/>
      <c r="L108" s="131"/>
      <c r="M108" s="131"/>
      <c r="N108" s="131"/>
      <c r="O108" s="131"/>
      <c r="P108" s="131"/>
    </row>
    <row r="109" spans="1:16" ht="17.25" customHeight="1" outlineLevel="1">
      <c r="A109" s="157" t="s">
        <v>46</v>
      </c>
      <c r="B109" s="158" t="s">
        <v>647</v>
      </c>
      <c r="C109" s="131">
        <v>4200</v>
      </c>
      <c r="D109" s="131">
        <f t="shared" si="33"/>
        <v>4200</v>
      </c>
      <c r="E109" s="131"/>
      <c r="F109" s="131">
        <f t="shared" si="35"/>
        <v>4200</v>
      </c>
      <c r="G109" s="131"/>
      <c r="H109" s="131"/>
      <c r="I109" s="131"/>
      <c r="J109" s="131"/>
      <c r="K109" s="131"/>
      <c r="L109" s="131"/>
      <c r="M109" s="131"/>
      <c r="N109" s="131"/>
      <c r="O109" s="131"/>
      <c r="P109" s="131"/>
    </row>
    <row r="110" spans="1:16" ht="17.25" customHeight="1">
      <c r="A110" s="47" t="s">
        <v>648</v>
      </c>
      <c r="B110" s="45" t="s">
        <v>400</v>
      </c>
      <c r="C110" s="131">
        <v>7272</v>
      </c>
      <c r="D110" s="131">
        <f t="shared" si="33"/>
        <v>7272</v>
      </c>
      <c r="E110" s="131"/>
      <c r="F110" s="131">
        <f t="shared" si="35"/>
        <v>7272</v>
      </c>
      <c r="G110" s="131"/>
      <c r="H110" s="131"/>
      <c r="I110" s="131"/>
      <c r="J110" s="131"/>
      <c r="K110" s="131"/>
      <c r="L110" s="131"/>
      <c r="M110" s="131"/>
      <c r="N110" s="131"/>
      <c r="O110" s="131"/>
      <c r="P110" s="131"/>
    </row>
    <row r="111" spans="1:16" ht="17.25" customHeight="1">
      <c r="A111" s="47" t="s">
        <v>649</v>
      </c>
      <c r="B111" s="45" t="s">
        <v>401</v>
      </c>
      <c r="C111" s="131">
        <f>13815-300</f>
        <v>13515</v>
      </c>
      <c r="D111" s="131">
        <f t="shared" si="33"/>
        <v>13515</v>
      </c>
      <c r="E111" s="131"/>
      <c r="F111" s="131">
        <f t="shared" si="35"/>
        <v>13515</v>
      </c>
      <c r="G111" s="131"/>
      <c r="H111" s="131"/>
      <c r="I111" s="131"/>
      <c r="J111" s="131"/>
      <c r="K111" s="131"/>
      <c r="L111" s="131"/>
      <c r="M111" s="131"/>
      <c r="N111" s="131"/>
      <c r="O111" s="131"/>
      <c r="P111" s="131"/>
    </row>
    <row r="112" spans="1:16" ht="17.25" customHeight="1">
      <c r="A112" s="47" t="s">
        <v>650</v>
      </c>
      <c r="B112" s="45" t="s">
        <v>402</v>
      </c>
      <c r="C112" s="131">
        <v>300</v>
      </c>
      <c r="D112" s="131">
        <f t="shared" si="33"/>
        <v>300</v>
      </c>
      <c r="E112" s="131"/>
      <c r="F112" s="131">
        <f t="shared" si="35"/>
        <v>300</v>
      </c>
      <c r="G112" s="131"/>
      <c r="H112" s="131"/>
      <c r="I112" s="131"/>
      <c r="J112" s="131"/>
      <c r="K112" s="131"/>
      <c r="L112" s="131"/>
      <c r="M112" s="131"/>
      <c r="N112" s="131"/>
      <c r="O112" s="131"/>
      <c r="P112" s="131"/>
    </row>
    <row r="113" spans="1:16" ht="17.25" customHeight="1">
      <c r="A113" s="47" t="s">
        <v>651</v>
      </c>
      <c r="B113" s="45" t="s">
        <v>403</v>
      </c>
      <c r="C113" s="131">
        <f>C114+C115</f>
        <v>12188.5</v>
      </c>
      <c r="D113" s="131">
        <f t="shared" si="33"/>
        <v>12188.5</v>
      </c>
      <c r="E113" s="131">
        <f t="shared" ref="E113:P113" si="37">E114+E115</f>
        <v>0</v>
      </c>
      <c r="F113" s="131">
        <f t="shared" si="35"/>
        <v>12188.5</v>
      </c>
      <c r="G113" s="131">
        <f t="shared" si="37"/>
        <v>0</v>
      </c>
      <c r="H113" s="131">
        <f t="shared" si="37"/>
        <v>0</v>
      </c>
      <c r="I113" s="131">
        <f t="shared" si="37"/>
        <v>0</v>
      </c>
      <c r="J113" s="131">
        <f t="shared" si="37"/>
        <v>0</v>
      </c>
      <c r="K113" s="131">
        <f t="shared" si="37"/>
        <v>0</v>
      </c>
      <c r="L113" s="131">
        <f t="shared" si="37"/>
        <v>0</v>
      </c>
      <c r="M113" s="131">
        <f t="shared" si="37"/>
        <v>0</v>
      </c>
      <c r="N113" s="131">
        <f t="shared" si="37"/>
        <v>0</v>
      </c>
      <c r="O113" s="131">
        <f t="shared" si="37"/>
        <v>0</v>
      </c>
      <c r="P113" s="131">
        <f t="shared" si="37"/>
        <v>0</v>
      </c>
    </row>
    <row r="114" spans="1:16" ht="17.25" customHeight="1" outlineLevel="1">
      <c r="A114" s="157" t="s">
        <v>46</v>
      </c>
      <c r="B114" s="42" t="s">
        <v>367</v>
      </c>
      <c r="C114" s="131">
        <v>8168</v>
      </c>
      <c r="D114" s="131">
        <f t="shared" si="33"/>
        <v>8168</v>
      </c>
      <c r="E114" s="131"/>
      <c r="F114" s="131">
        <f t="shared" si="35"/>
        <v>8168</v>
      </c>
      <c r="G114" s="131"/>
      <c r="H114" s="131"/>
      <c r="I114" s="131"/>
      <c r="J114" s="131"/>
      <c r="K114" s="131"/>
      <c r="L114" s="131"/>
      <c r="M114" s="131"/>
      <c r="N114" s="131"/>
      <c r="O114" s="131"/>
      <c r="P114" s="131"/>
    </row>
    <row r="115" spans="1:16" ht="17.25" customHeight="1" outlineLevel="1">
      <c r="A115" s="157" t="s">
        <v>46</v>
      </c>
      <c r="B115" s="42" t="s">
        <v>623</v>
      </c>
      <c r="C115" s="131">
        <v>4020.5</v>
      </c>
      <c r="D115" s="131">
        <f t="shared" si="33"/>
        <v>4020.5</v>
      </c>
      <c r="E115" s="131"/>
      <c r="F115" s="131">
        <f t="shared" si="35"/>
        <v>4020.5</v>
      </c>
      <c r="G115" s="131"/>
      <c r="H115" s="131"/>
      <c r="I115" s="131"/>
      <c r="J115" s="131"/>
      <c r="K115" s="131"/>
      <c r="L115" s="131"/>
      <c r="M115" s="131"/>
      <c r="N115" s="131"/>
      <c r="O115" s="131"/>
      <c r="P115" s="131"/>
    </row>
    <row r="116" spans="1:16" ht="17.25" customHeight="1">
      <c r="A116" s="47" t="s">
        <v>652</v>
      </c>
      <c r="B116" s="45" t="s">
        <v>404</v>
      </c>
      <c r="C116" s="131">
        <v>9777</v>
      </c>
      <c r="D116" s="131">
        <f t="shared" si="33"/>
        <v>9777</v>
      </c>
      <c r="E116" s="131"/>
      <c r="F116" s="131">
        <f t="shared" si="35"/>
        <v>9777</v>
      </c>
      <c r="G116" s="131"/>
      <c r="H116" s="131"/>
      <c r="I116" s="131"/>
      <c r="J116" s="131"/>
      <c r="K116" s="131"/>
      <c r="L116" s="131"/>
      <c r="M116" s="131"/>
      <c r="N116" s="131"/>
      <c r="O116" s="131"/>
      <c r="P116" s="131"/>
    </row>
    <row r="117" spans="1:16" ht="17.25" customHeight="1">
      <c r="A117" s="47" t="s">
        <v>653</v>
      </c>
      <c r="B117" s="45" t="s">
        <v>405</v>
      </c>
      <c r="C117" s="131">
        <f>C118+C119</f>
        <v>22754</v>
      </c>
      <c r="D117" s="131">
        <f t="shared" si="33"/>
        <v>22754</v>
      </c>
      <c r="E117" s="131">
        <f t="shared" ref="E117:P117" si="38">E118+E119</f>
        <v>0</v>
      </c>
      <c r="F117" s="131">
        <f t="shared" si="35"/>
        <v>22754</v>
      </c>
      <c r="G117" s="131">
        <f t="shared" si="38"/>
        <v>0</v>
      </c>
      <c r="H117" s="131">
        <f t="shared" si="38"/>
        <v>0</v>
      </c>
      <c r="I117" s="131">
        <f t="shared" si="38"/>
        <v>0</v>
      </c>
      <c r="J117" s="131">
        <f t="shared" si="38"/>
        <v>0</v>
      </c>
      <c r="K117" s="131">
        <f t="shared" si="38"/>
        <v>0</v>
      </c>
      <c r="L117" s="131">
        <f t="shared" si="38"/>
        <v>0</v>
      </c>
      <c r="M117" s="131">
        <f t="shared" si="38"/>
        <v>0</v>
      </c>
      <c r="N117" s="131">
        <f t="shared" si="38"/>
        <v>0</v>
      </c>
      <c r="O117" s="131">
        <f t="shared" si="38"/>
        <v>0</v>
      </c>
      <c r="P117" s="131">
        <f t="shared" si="38"/>
        <v>0</v>
      </c>
    </row>
    <row r="118" spans="1:16" ht="17.25" customHeight="1" outlineLevel="1">
      <c r="A118" s="157" t="s">
        <v>46</v>
      </c>
      <c r="B118" s="42" t="s">
        <v>367</v>
      </c>
      <c r="C118" s="131">
        <v>19332</v>
      </c>
      <c r="D118" s="131">
        <f t="shared" si="33"/>
        <v>19332</v>
      </c>
      <c r="E118" s="131"/>
      <c r="F118" s="131">
        <f t="shared" si="35"/>
        <v>19332</v>
      </c>
      <c r="G118" s="131"/>
      <c r="H118" s="131"/>
      <c r="I118" s="131"/>
      <c r="J118" s="131"/>
      <c r="K118" s="131"/>
      <c r="L118" s="131"/>
      <c r="M118" s="131"/>
      <c r="N118" s="131"/>
      <c r="O118" s="131"/>
      <c r="P118" s="131"/>
    </row>
    <row r="119" spans="1:16" ht="17.25" customHeight="1" outlineLevel="1">
      <c r="A119" s="157" t="s">
        <v>46</v>
      </c>
      <c r="B119" s="42" t="s">
        <v>623</v>
      </c>
      <c r="C119" s="131">
        <v>3422</v>
      </c>
      <c r="D119" s="131">
        <f t="shared" si="33"/>
        <v>3422</v>
      </c>
      <c r="E119" s="131"/>
      <c r="F119" s="131">
        <f t="shared" si="35"/>
        <v>3422</v>
      </c>
      <c r="G119" s="131"/>
      <c r="H119" s="131"/>
      <c r="I119" s="131"/>
      <c r="J119" s="131"/>
      <c r="K119" s="131"/>
      <c r="L119" s="131"/>
      <c r="M119" s="131"/>
      <c r="N119" s="131"/>
      <c r="O119" s="131"/>
      <c r="P119" s="131"/>
    </row>
    <row r="120" spans="1:16" ht="17.25" customHeight="1">
      <c r="A120" s="47" t="s">
        <v>654</v>
      </c>
      <c r="B120" s="45" t="s">
        <v>406</v>
      </c>
      <c r="C120" s="131">
        <v>2631</v>
      </c>
      <c r="D120" s="131">
        <f t="shared" si="33"/>
        <v>2631</v>
      </c>
      <c r="E120" s="131"/>
      <c r="F120" s="131">
        <f t="shared" si="35"/>
        <v>2631</v>
      </c>
      <c r="G120" s="131"/>
      <c r="H120" s="131"/>
      <c r="I120" s="131"/>
      <c r="J120" s="131"/>
      <c r="K120" s="131"/>
      <c r="L120" s="131"/>
      <c r="M120" s="131"/>
      <c r="N120" s="131"/>
      <c r="O120" s="131"/>
      <c r="P120" s="131"/>
    </row>
    <row r="121" spans="1:16" ht="17.25" customHeight="1">
      <c r="A121" s="47" t="s">
        <v>655</v>
      </c>
      <c r="B121" s="45" t="s">
        <v>407</v>
      </c>
      <c r="C121" s="131">
        <f>C122+C123+C124</f>
        <v>4528</v>
      </c>
      <c r="D121" s="131">
        <f t="shared" si="33"/>
        <v>4528</v>
      </c>
      <c r="E121" s="131">
        <f t="shared" ref="E121:P121" si="39">E122+E123+E124</f>
        <v>0</v>
      </c>
      <c r="F121" s="131">
        <f t="shared" si="35"/>
        <v>4528</v>
      </c>
      <c r="G121" s="131">
        <f t="shared" si="39"/>
        <v>0</v>
      </c>
      <c r="H121" s="131">
        <f t="shared" si="39"/>
        <v>0</v>
      </c>
      <c r="I121" s="131">
        <f t="shared" si="39"/>
        <v>0</v>
      </c>
      <c r="J121" s="131">
        <f t="shared" si="39"/>
        <v>0</v>
      </c>
      <c r="K121" s="131">
        <f t="shared" si="39"/>
        <v>0</v>
      </c>
      <c r="L121" s="131">
        <f t="shared" si="39"/>
        <v>0</v>
      </c>
      <c r="M121" s="131">
        <f t="shared" si="39"/>
        <v>0</v>
      </c>
      <c r="N121" s="131">
        <f t="shared" si="39"/>
        <v>0</v>
      </c>
      <c r="O121" s="131">
        <f t="shared" si="39"/>
        <v>0</v>
      </c>
      <c r="P121" s="131">
        <f t="shared" si="39"/>
        <v>0</v>
      </c>
    </row>
    <row r="122" spans="1:16" ht="17.25" customHeight="1" outlineLevel="1">
      <c r="A122" s="157" t="s">
        <v>46</v>
      </c>
      <c r="B122" s="42" t="s">
        <v>367</v>
      </c>
      <c r="C122" s="131">
        <v>3867</v>
      </c>
      <c r="D122" s="131">
        <f t="shared" si="33"/>
        <v>3867</v>
      </c>
      <c r="E122" s="131"/>
      <c r="F122" s="131">
        <f t="shared" si="35"/>
        <v>3867</v>
      </c>
      <c r="G122" s="131"/>
      <c r="H122" s="131"/>
      <c r="I122" s="131"/>
      <c r="J122" s="131"/>
      <c r="K122" s="131"/>
      <c r="L122" s="131"/>
      <c r="M122" s="131"/>
      <c r="N122" s="131"/>
      <c r="O122" s="131"/>
      <c r="P122" s="131"/>
    </row>
    <row r="123" spans="1:16" ht="17.25" customHeight="1" outlineLevel="1">
      <c r="A123" s="157" t="s">
        <v>46</v>
      </c>
      <c r="B123" s="42" t="s">
        <v>625</v>
      </c>
      <c r="C123" s="131">
        <v>237</v>
      </c>
      <c r="D123" s="131">
        <f t="shared" si="33"/>
        <v>237</v>
      </c>
      <c r="E123" s="131"/>
      <c r="F123" s="131">
        <f t="shared" si="35"/>
        <v>237</v>
      </c>
      <c r="G123" s="131"/>
      <c r="H123" s="131"/>
      <c r="I123" s="131"/>
      <c r="J123" s="131"/>
      <c r="K123" s="131"/>
      <c r="L123" s="131"/>
      <c r="M123" s="131"/>
      <c r="N123" s="131"/>
      <c r="O123" s="131"/>
      <c r="P123" s="131"/>
    </row>
    <row r="124" spans="1:16" ht="17.25" customHeight="1" outlineLevel="1">
      <c r="A124" s="157" t="s">
        <v>46</v>
      </c>
      <c r="B124" s="42" t="s">
        <v>623</v>
      </c>
      <c r="C124" s="131">
        <v>424</v>
      </c>
      <c r="D124" s="131">
        <f t="shared" si="33"/>
        <v>424</v>
      </c>
      <c r="E124" s="131"/>
      <c r="F124" s="131">
        <f t="shared" si="35"/>
        <v>424</v>
      </c>
      <c r="G124" s="131"/>
      <c r="H124" s="131"/>
      <c r="I124" s="131"/>
      <c r="J124" s="131"/>
      <c r="K124" s="131"/>
      <c r="L124" s="131"/>
      <c r="M124" s="131"/>
      <c r="N124" s="131"/>
      <c r="O124" s="131"/>
      <c r="P124" s="131"/>
    </row>
    <row r="125" spans="1:16" ht="17.25" customHeight="1">
      <c r="A125" s="47" t="s">
        <v>656</v>
      </c>
      <c r="B125" s="45" t="s">
        <v>408</v>
      </c>
      <c r="C125" s="131">
        <v>6762</v>
      </c>
      <c r="D125" s="131">
        <f t="shared" si="33"/>
        <v>6762</v>
      </c>
      <c r="E125" s="131"/>
      <c r="F125" s="131">
        <f t="shared" si="35"/>
        <v>6762</v>
      </c>
      <c r="G125" s="131"/>
      <c r="H125" s="131"/>
      <c r="I125" s="131"/>
      <c r="J125" s="131"/>
      <c r="K125" s="131"/>
      <c r="L125" s="131"/>
      <c r="M125" s="131"/>
      <c r="N125" s="131"/>
      <c r="O125" s="131"/>
      <c r="P125" s="131"/>
    </row>
    <row r="126" spans="1:16" ht="17.25" customHeight="1">
      <c r="A126" s="47" t="s">
        <v>657</v>
      </c>
      <c r="B126" s="45" t="s">
        <v>409</v>
      </c>
      <c r="C126" s="131">
        <f>C127+C128</f>
        <v>6374</v>
      </c>
      <c r="D126" s="131">
        <f t="shared" si="33"/>
        <v>6374</v>
      </c>
      <c r="E126" s="131">
        <f t="shared" ref="E126:P126" si="40">E127+E128</f>
        <v>0</v>
      </c>
      <c r="F126" s="131">
        <f t="shared" si="35"/>
        <v>6374</v>
      </c>
      <c r="G126" s="131">
        <f t="shared" si="40"/>
        <v>0</v>
      </c>
      <c r="H126" s="131">
        <f t="shared" si="40"/>
        <v>0</v>
      </c>
      <c r="I126" s="131">
        <f t="shared" si="40"/>
        <v>0</v>
      </c>
      <c r="J126" s="131">
        <f t="shared" si="40"/>
        <v>0</v>
      </c>
      <c r="K126" s="131">
        <f t="shared" si="40"/>
        <v>0</v>
      </c>
      <c r="L126" s="131">
        <f t="shared" si="40"/>
        <v>0</v>
      </c>
      <c r="M126" s="131">
        <f t="shared" si="40"/>
        <v>0</v>
      </c>
      <c r="N126" s="131">
        <f t="shared" si="40"/>
        <v>0</v>
      </c>
      <c r="O126" s="131">
        <f t="shared" si="40"/>
        <v>0</v>
      </c>
      <c r="P126" s="131">
        <f t="shared" si="40"/>
        <v>0</v>
      </c>
    </row>
    <row r="127" spans="1:16" ht="17.25" customHeight="1" outlineLevel="1">
      <c r="A127" s="157" t="s">
        <v>46</v>
      </c>
      <c r="B127" s="42" t="s">
        <v>367</v>
      </c>
      <c r="C127" s="131">
        <v>6143</v>
      </c>
      <c r="D127" s="131">
        <f t="shared" si="33"/>
        <v>6143</v>
      </c>
      <c r="E127" s="131"/>
      <c r="F127" s="131">
        <f t="shared" si="35"/>
        <v>6143</v>
      </c>
      <c r="G127" s="131"/>
      <c r="H127" s="131"/>
      <c r="I127" s="131"/>
      <c r="J127" s="131"/>
      <c r="K127" s="131"/>
      <c r="L127" s="131"/>
      <c r="M127" s="131"/>
      <c r="N127" s="131"/>
      <c r="O127" s="131"/>
      <c r="P127" s="131"/>
    </row>
    <row r="128" spans="1:16" ht="17.25" customHeight="1" outlineLevel="1">
      <c r="A128" s="157" t="s">
        <v>46</v>
      </c>
      <c r="B128" s="42" t="s">
        <v>630</v>
      </c>
      <c r="C128" s="131">
        <v>231</v>
      </c>
      <c r="D128" s="131">
        <f t="shared" si="33"/>
        <v>231</v>
      </c>
      <c r="E128" s="131"/>
      <c r="F128" s="131">
        <f t="shared" si="35"/>
        <v>231</v>
      </c>
      <c r="G128" s="131"/>
      <c r="H128" s="131"/>
      <c r="I128" s="131"/>
      <c r="J128" s="131"/>
      <c r="K128" s="131"/>
      <c r="L128" s="131"/>
      <c r="M128" s="131"/>
      <c r="N128" s="131"/>
      <c r="O128" s="131"/>
      <c r="P128" s="131"/>
    </row>
    <row r="129" spans="1:16" ht="17.25" customHeight="1">
      <c r="A129" s="47" t="s">
        <v>658</v>
      </c>
      <c r="B129" s="45" t="s">
        <v>410</v>
      </c>
      <c r="C129" s="131">
        <v>684</v>
      </c>
      <c r="D129" s="131">
        <f t="shared" si="33"/>
        <v>684</v>
      </c>
      <c r="E129" s="131"/>
      <c r="F129" s="131">
        <f t="shared" si="35"/>
        <v>684</v>
      </c>
      <c r="G129" s="131"/>
      <c r="H129" s="131"/>
      <c r="I129" s="131"/>
      <c r="J129" s="131"/>
      <c r="K129" s="131"/>
      <c r="L129" s="131"/>
      <c r="M129" s="131"/>
      <c r="N129" s="131"/>
      <c r="O129" s="131"/>
      <c r="P129" s="131"/>
    </row>
    <row r="130" spans="1:16" ht="17.25" customHeight="1">
      <c r="A130" s="47" t="s">
        <v>659</v>
      </c>
      <c r="B130" s="45" t="s">
        <v>660</v>
      </c>
      <c r="C130" s="131">
        <v>544</v>
      </c>
      <c r="D130" s="131">
        <f t="shared" si="33"/>
        <v>544</v>
      </c>
      <c r="E130" s="131"/>
      <c r="F130" s="131">
        <f t="shared" si="35"/>
        <v>544</v>
      </c>
      <c r="G130" s="131"/>
      <c r="H130" s="131"/>
      <c r="I130" s="131"/>
      <c r="J130" s="131"/>
      <c r="K130" s="131"/>
      <c r="L130" s="131"/>
      <c r="M130" s="131"/>
      <c r="N130" s="131"/>
      <c r="O130" s="131"/>
      <c r="P130" s="131"/>
    </row>
    <row r="131" spans="1:16" ht="17.25" customHeight="1">
      <c r="A131" s="47" t="s">
        <v>661</v>
      </c>
      <c r="B131" s="45" t="s">
        <v>662</v>
      </c>
      <c r="C131" s="131">
        <v>420</v>
      </c>
      <c r="D131" s="131">
        <f t="shared" si="33"/>
        <v>420</v>
      </c>
      <c r="E131" s="131"/>
      <c r="F131" s="131">
        <f t="shared" si="35"/>
        <v>420</v>
      </c>
      <c r="G131" s="131"/>
      <c r="H131" s="131"/>
      <c r="I131" s="131"/>
      <c r="J131" s="131"/>
      <c r="K131" s="131"/>
      <c r="L131" s="131"/>
      <c r="M131" s="131"/>
      <c r="N131" s="131"/>
      <c r="O131" s="131"/>
      <c r="P131" s="131"/>
    </row>
    <row r="132" spans="1:16" ht="17.25" customHeight="1">
      <c r="A132" s="47" t="s">
        <v>663</v>
      </c>
      <c r="B132" s="45" t="s">
        <v>411</v>
      </c>
      <c r="C132" s="131">
        <v>453</v>
      </c>
      <c r="D132" s="131">
        <f t="shared" si="33"/>
        <v>453</v>
      </c>
      <c r="E132" s="131"/>
      <c r="F132" s="131">
        <f t="shared" si="35"/>
        <v>453</v>
      </c>
      <c r="G132" s="131"/>
      <c r="H132" s="131"/>
      <c r="I132" s="131"/>
      <c r="J132" s="131"/>
      <c r="K132" s="131"/>
      <c r="L132" s="131"/>
      <c r="M132" s="131"/>
      <c r="N132" s="131"/>
      <c r="O132" s="131"/>
      <c r="P132" s="131"/>
    </row>
    <row r="133" spans="1:16" ht="17.25" customHeight="1">
      <c r="A133" s="47" t="s">
        <v>664</v>
      </c>
      <c r="B133" s="45" t="s">
        <v>412</v>
      </c>
      <c r="C133" s="131">
        <v>100</v>
      </c>
      <c r="D133" s="131">
        <f t="shared" si="33"/>
        <v>100</v>
      </c>
      <c r="E133" s="131"/>
      <c r="F133" s="131">
        <f t="shared" si="35"/>
        <v>100</v>
      </c>
      <c r="G133" s="131"/>
      <c r="H133" s="131"/>
      <c r="I133" s="131"/>
      <c r="J133" s="131"/>
      <c r="K133" s="131"/>
      <c r="L133" s="131"/>
      <c r="M133" s="131"/>
      <c r="N133" s="131"/>
      <c r="O133" s="131"/>
      <c r="P133" s="131"/>
    </row>
    <row r="134" spans="1:16" ht="17.25" customHeight="1">
      <c r="A134" s="47" t="s">
        <v>665</v>
      </c>
      <c r="B134" s="45" t="s">
        <v>413</v>
      </c>
      <c r="C134" s="131">
        <v>967</v>
      </c>
      <c r="D134" s="131">
        <f t="shared" si="33"/>
        <v>967</v>
      </c>
      <c r="E134" s="131"/>
      <c r="F134" s="131">
        <f t="shared" si="35"/>
        <v>967</v>
      </c>
      <c r="G134" s="131"/>
      <c r="H134" s="131"/>
      <c r="I134" s="131"/>
      <c r="J134" s="131"/>
      <c r="K134" s="131"/>
      <c r="L134" s="131"/>
      <c r="M134" s="131"/>
      <c r="N134" s="131"/>
      <c r="O134" s="131"/>
      <c r="P134" s="131"/>
    </row>
    <row r="135" spans="1:16" ht="17.25" customHeight="1">
      <c r="A135" s="47" t="s">
        <v>666</v>
      </c>
      <c r="B135" s="45" t="s">
        <v>667</v>
      </c>
      <c r="C135" s="131">
        <f>C136+C137</f>
        <v>1724</v>
      </c>
      <c r="D135" s="131">
        <f t="shared" si="33"/>
        <v>1724</v>
      </c>
      <c r="E135" s="131">
        <f t="shared" ref="E135:P135" si="41">E136+E137</f>
        <v>0</v>
      </c>
      <c r="F135" s="131">
        <f t="shared" si="35"/>
        <v>1724</v>
      </c>
      <c r="G135" s="131">
        <f t="shared" si="41"/>
        <v>0</v>
      </c>
      <c r="H135" s="131">
        <f t="shared" si="41"/>
        <v>0</v>
      </c>
      <c r="I135" s="131">
        <f t="shared" si="41"/>
        <v>0</v>
      </c>
      <c r="J135" s="131">
        <f t="shared" si="41"/>
        <v>0</v>
      </c>
      <c r="K135" s="131">
        <f t="shared" si="41"/>
        <v>0</v>
      </c>
      <c r="L135" s="131">
        <f t="shared" si="41"/>
        <v>0</v>
      </c>
      <c r="M135" s="131">
        <f t="shared" si="41"/>
        <v>0</v>
      </c>
      <c r="N135" s="131">
        <f t="shared" si="41"/>
        <v>0</v>
      </c>
      <c r="O135" s="131">
        <f t="shared" si="41"/>
        <v>0</v>
      </c>
      <c r="P135" s="131">
        <f t="shared" si="41"/>
        <v>0</v>
      </c>
    </row>
    <row r="136" spans="1:16" ht="17.25" customHeight="1" outlineLevel="1">
      <c r="A136" s="157" t="s">
        <v>46</v>
      </c>
      <c r="B136" s="42" t="s">
        <v>367</v>
      </c>
      <c r="C136" s="131">
        <v>1274</v>
      </c>
      <c r="D136" s="131">
        <f t="shared" si="33"/>
        <v>1274</v>
      </c>
      <c r="E136" s="131"/>
      <c r="F136" s="131">
        <f t="shared" si="35"/>
        <v>1274</v>
      </c>
      <c r="G136" s="131"/>
      <c r="H136" s="131"/>
      <c r="I136" s="131"/>
      <c r="J136" s="131"/>
      <c r="K136" s="131"/>
      <c r="L136" s="131"/>
      <c r="M136" s="131"/>
      <c r="N136" s="131"/>
      <c r="O136" s="131"/>
      <c r="P136" s="131"/>
    </row>
    <row r="137" spans="1:16" ht="17.25" customHeight="1" outlineLevel="1">
      <c r="A137" s="157" t="s">
        <v>46</v>
      </c>
      <c r="B137" s="42" t="s">
        <v>632</v>
      </c>
      <c r="C137" s="131">
        <v>450</v>
      </c>
      <c r="D137" s="131">
        <f t="shared" si="33"/>
        <v>450</v>
      </c>
      <c r="E137" s="131"/>
      <c r="F137" s="131">
        <f t="shared" si="35"/>
        <v>450</v>
      </c>
      <c r="G137" s="131"/>
      <c r="H137" s="131"/>
      <c r="I137" s="131"/>
      <c r="J137" s="131"/>
      <c r="K137" s="131"/>
      <c r="L137" s="131"/>
      <c r="M137" s="131"/>
      <c r="N137" s="131"/>
      <c r="O137" s="131"/>
      <c r="P137" s="131"/>
    </row>
    <row r="138" spans="1:16" ht="17.25" customHeight="1">
      <c r="A138" s="47" t="s">
        <v>668</v>
      </c>
      <c r="B138" s="45" t="s">
        <v>414</v>
      </c>
      <c r="C138" s="131">
        <v>422</v>
      </c>
      <c r="D138" s="131">
        <f t="shared" si="33"/>
        <v>422</v>
      </c>
      <c r="E138" s="131"/>
      <c r="F138" s="131">
        <f t="shared" si="35"/>
        <v>422</v>
      </c>
      <c r="G138" s="131"/>
      <c r="H138" s="131"/>
      <c r="I138" s="131"/>
      <c r="J138" s="131"/>
      <c r="K138" s="131"/>
      <c r="L138" s="131"/>
      <c r="M138" s="131"/>
      <c r="N138" s="131"/>
      <c r="O138" s="131"/>
      <c r="P138" s="131"/>
    </row>
    <row r="139" spans="1:16" ht="17.25" customHeight="1">
      <c r="A139" s="47" t="s">
        <v>669</v>
      </c>
      <c r="B139" s="45" t="s">
        <v>415</v>
      </c>
      <c r="C139" s="131">
        <v>931</v>
      </c>
      <c r="D139" s="131">
        <f t="shared" si="33"/>
        <v>931</v>
      </c>
      <c r="E139" s="131"/>
      <c r="F139" s="131">
        <f t="shared" si="35"/>
        <v>931</v>
      </c>
      <c r="G139" s="131"/>
      <c r="H139" s="131"/>
      <c r="I139" s="131"/>
      <c r="J139" s="131"/>
      <c r="K139" s="131"/>
      <c r="L139" s="131"/>
      <c r="M139" s="131"/>
      <c r="N139" s="131"/>
      <c r="O139" s="131"/>
      <c r="P139" s="131"/>
    </row>
    <row r="140" spans="1:16" ht="17.25" customHeight="1">
      <c r="A140" s="47" t="s">
        <v>670</v>
      </c>
      <c r="B140" s="45" t="s">
        <v>416</v>
      </c>
      <c r="C140" s="131">
        <v>223</v>
      </c>
      <c r="D140" s="131">
        <f t="shared" si="33"/>
        <v>223</v>
      </c>
      <c r="E140" s="131"/>
      <c r="F140" s="131">
        <f t="shared" si="35"/>
        <v>223</v>
      </c>
      <c r="G140" s="131"/>
      <c r="H140" s="131"/>
      <c r="I140" s="131"/>
      <c r="J140" s="131"/>
      <c r="K140" s="131"/>
      <c r="L140" s="131"/>
      <c r="M140" s="131"/>
      <c r="N140" s="131"/>
      <c r="O140" s="131"/>
      <c r="P140" s="131"/>
    </row>
    <row r="141" spans="1:16" ht="17.25" customHeight="1">
      <c r="A141" s="47" t="s">
        <v>671</v>
      </c>
      <c r="B141" s="45" t="s">
        <v>417</v>
      </c>
      <c r="C141" s="131">
        <v>100</v>
      </c>
      <c r="D141" s="131">
        <f t="shared" si="33"/>
        <v>100</v>
      </c>
      <c r="E141" s="131"/>
      <c r="F141" s="131">
        <f t="shared" si="35"/>
        <v>100</v>
      </c>
      <c r="G141" s="131"/>
      <c r="H141" s="131"/>
      <c r="I141" s="131"/>
      <c r="J141" s="131"/>
      <c r="K141" s="131"/>
      <c r="L141" s="131"/>
      <c r="M141" s="131"/>
      <c r="N141" s="131"/>
      <c r="O141" s="131"/>
      <c r="P141" s="131"/>
    </row>
    <row r="142" spans="1:16" ht="17.25" customHeight="1">
      <c r="A142" s="47" t="s">
        <v>672</v>
      </c>
      <c r="B142" s="45" t="s">
        <v>418</v>
      </c>
      <c r="C142" s="131">
        <v>355</v>
      </c>
      <c r="D142" s="131">
        <f t="shared" si="33"/>
        <v>355</v>
      </c>
      <c r="E142" s="131"/>
      <c r="F142" s="131">
        <f t="shared" si="35"/>
        <v>355</v>
      </c>
      <c r="G142" s="131"/>
      <c r="H142" s="131"/>
      <c r="I142" s="131"/>
      <c r="J142" s="131"/>
      <c r="K142" s="131"/>
      <c r="L142" s="131"/>
      <c r="M142" s="131"/>
      <c r="N142" s="131"/>
      <c r="O142" s="131"/>
      <c r="P142" s="131"/>
    </row>
    <row r="143" spans="1:16" ht="17.25" customHeight="1">
      <c r="A143" s="47" t="s">
        <v>673</v>
      </c>
      <c r="B143" s="42" t="s">
        <v>419</v>
      </c>
      <c r="C143" s="131">
        <v>1948</v>
      </c>
      <c r="D143" s="131">
        <f t="shared" si="33"/>
        <v>1948</v>
      </c>
      <c r="E143" s="131"/>
      <c r="F143" s="131">
        <f t="shared" si="35"/>
        <v>1948</v>
      </c>
      <c r="G143" s="131"/>
      <c r="H143" s="131"/>
      <c r="I143" s="131"/>
      <c r="J143" s="131"/>
      <c r="K143" s="131"/>
      <c r="L143" s="131"/>
      <c r="M143" s="131"/>
      <c r="N143" s="131"/>
      <c r="O143" s="131"/>
      <c r="P143" s="131"/>
    </row>
    <row r="144" spans="1:16" ht="17.25" customHeight="1">
      <c r="A144" s="47" t="s">
        <v>674</v>
      </c>
      <c r="B144" s="42" t="s">
        <v>420</v>
      </c>
      <c r="C144" s="131">
        <f>C145+C146</f>
        <v>2106</v>
      </c>
      <c r="D144" s="131">
        <f t="shared" si="33"/>
        <v>2106</v>
      </c>
      <c r="E144" s="131">
        <f t="shared" ref="E144:P144" si="42">E145+E146</f>
        <v>0</v>
      </c>
      <c r="F144" s="131">
        <f t="shared" si="35"/>
        <v>2106</v>
      </c>
      <c r="G144" s="131">
        <f t="shared" si="42"/>
        <v>0</v>
      </c>
      <c r="H144" s="131">
        <f t="shared" si="42"/>
        <v>0</v>
      </c>
      <c r="I144" s="131">
        <f t="shared" si="42"/>
        <v>0</v>
      </c>
      <c r="J144" s="131">
        <f t="shared" si="42"/>
        <v>0</v>
      </c>
      <c r="K144" s="131">
        <f t="shared" si="42"/>
        <v>0</v>
      </c>
      <c r="L144" s="131">
        <f t="shared" si="42"/>
        <v>0</v>
      </c>
      <c r="M144" s="131">
        <f t="shared" si="42"/>
        <v>0</v>
      </c>
      <c r="N144" s="131">
        <f t="shared" si="42"/>
        <v>0</v>
      </c>
      <c r="O144" s="131">
        <f t="shared" si="42"/>
        <v>0</v>
      </c>
      <c r="P144" s="131">
        <f t="shared" si="42"/>
        <v>0</v>
      </c>
    </row>
    <row r="145" spans="1:16" ht="17.25" hidden="1" customHeight="1" outlineLevel="1">
      <c r="A145" s="157" t="s">
        <v>46</v>
      </c>
      <c r="B145" s="42" t="s">
        <v>367</v>
      </c>
      <c r="C145" s="131">
        <v>1906</v>
      </c>
      <c r="D145" s="131">
        <f t="shared" si="33"/>
        <v>1906</v>
      </c>
      <c r="E145" s="131"/>
      <c r="F145" s="131">
        <f t="shared" si="35"/>
        <v>1906</v>
      </c>
      <c r="G145" s="131"/>
      <c r="H145" s="131"/>
      <c r="I145" s="131"/>
      <c r="J145" s="131"/>
      <c r="K145" s="131"/>
      <c r="L145" s="131"/>
      <c r="M145" s="131"/>
      <c r="N145" s="131"/>
      <c r="O145" s="131"/>
      <c r="P145" s="131"/>
    </row>
    <row r="146" spans="1:16" ht="17.25" hidden="1" customHeight="1" outlineLevel="1">
      <c r="A146" s="157" t="s">
        <v>46</v>
      </c>
      <c r="B146" s="42" t="s">
        <v>623</v>
      </c>
      <c r="C146" s="131">
        <v>200</v>
      </c>
      <c r="D146" s="131">
        <f t="shared" si="33"/>
        <v>200</v>
      </c>
      <c r="E146" s="131"/>
      <c r="F146" s="131">
        <f t="shared" si="35"/>
        <v>200</v>
      </c>
      <c r="G146" s="131"/>
      <c r="H146" s="131"/>
      <c r="I146" s="131"/>
      <c r="J146" s="131"/>
      <c r="K146" s="131"/>
      <c r="L146" s="131"/>
      <c r="M146" s="131"/>
      <c r="N146" s="131"/>
      <c r="O146" s="131"/>
      <c r="P146" s="131"/>
    </row>
    <row r="147" spans="1:16" ht="17.25" customHeight="1" collapsed="1">
      <c r="A147" s="47" t="s">
        <v>675</v>
      </c>
      <c r="B147" s="42" t="s">
        <v>421</v>
      </c>
      <c r="C147" s="131">
        <f>SUM(C148:C149)</f>
        <v>92</v>
      </c>
      <c r="D147" s="131">
        <f t="shared" si="33"/>
        <v>92</v>
      </c>
      <c r="E147" s="131">
        <f t="shared" ref="E147:P147" si="43">SUM(E148:E149)</f>
        <v>0</v>
      </c>
      <c r="F147" s="131">
        <f t="shared" si="35"/>
        <v>92</v>
      </c>
      <c r="G147" s="131">
        <f t="shared" si="43"/>
        <v>0</v>
      </c>
      <c r="H147" s="131">
        <f t="shared" si="43"/>
        <v>0</v>
      </c>
      <c r="I147" s="131">
        <f t="shared" si="43"/>
        <v>0</v>
      </c>
      <c r="J147" s="131">
        <f t="shared" si="43"/>
        <v>0</v>
      </c>
      <c r="K147" s="131">
        <f t="shared" si="43"/>
        <v>0</v>
      </c>
      <c r="L147" s="131">
        <f t="shared" si="43"/>
        <v>0</v>
      </c>
      <c r="M147" s="131">
        <f t="shared" si="43"/>
        <v>0</v>
      </c>
      <c r="N147" s="131">
        <f t="shared" si="43"/>
        <v>0</v>
      </c>
      <c r="O147" s="131">
        <f t="shared" si="43"/>
        <v>0</v>
      </c>
      <c r="P147" s="131">
        <f t="shared" si="43"/>
        <v>0</v>
      </c>
    </row>
    <row r="148" spans="1:16" ht="17.25" customHeight="1">
      <c r="A148" s="47" t="s">
        <v>46</v>
      </c>
      <c r="B148" s="45" t="s">
        <v>422</v>
      </c>
      <c r="C148" s="131">
        <v>72</v>
      </c>
      <c r="D148" s="131">
        <f t="shared" si="33"/>
        <v>72</v>
      </c>
      <c r="E148" s="131"/>
      <c r="F148" s="131">
        <f t="shared" si="35"/>
        <v>72</v>
      </c>
      <c r="G148" s="131"/>
      <c r="H148" s="131"/>
      <c r="I148" s="131"/>
      <c r="J148" s="131"/>
      <c r="K148" s="131"/>
      <c r="L148" s="131"/>
      <c r="M148" s="131"/>
      <c r="N148" s="131"/>
      <c r="O148" s="131"/>
      <c r="P148" s="131"/>
    </row>
    <row r="149" spans="1:16" ht="17.25" customHeight="1">
      <c r="A149" s="47" t="s">
        <v>46</v>
      </c>
      <c r="B149" s="45" t="s">
        <v>423</v>
      </c>
      <c r="C149" s="131">
        <v>20</v>
      </c>
      <c r="D149" s="131">
        <f t="shared" si="33"/>
        <v>20</v>
      </c>
      <c r="E149" s="131"/>
      <c r="F149" s="131">
        <f t="shared" si="35"/>
        <v>20</v>
      </c>
      <c r="G149" s="131"/>
      <c r="H149" s="131"/>
      <c r="I149" s="131"/>
      <c r="J149" s="131"/>
      <c r="K149" s="131"/>
      <c r="L149" s="131"/>
      <c r="M149" s="131"/>
      <c r="N149" s="131"/>
      <c r="O149" s="131"/>
      <c r="P149" s="131"/>
    </row>
    <row r="150" spans="1:16" ht="26.25" customHeight="1">
      <c r="A150" s="47" t="s">
        <v>676</v>
      </c>
      <c r="B150" s="45" t="s">
        <v>424</v>
      </c>
      <c r="C150" s="131">
        <f>C151+C152+C153+C154+C155+C156+C157+C158+C159+C160+C161+C162</f>
        <v>208</v>
      </c>
      <c r="D150" s="131">
        <f t="shared" si="33"/>
        <v>208</v>
      </c>
      <c r="E150" s="131">
        <f t="shared" ref="E150:P150" si="44">E151+E152+E153+E154+E155+E156+E157+E158+E159+E160+E161+E162</f>
        <v>0</v>
      </c>
      <c r="F150" s="131">
        <f t="shared" si="35"/>
        <v>208</v>
      </c>
      <c r="G150" s="131">
        <f t="shared" si="44"/>
        <v>0</v>
      </c>
      <c r="H150" s="131">
        <f t="shared" si="44"/>
        <v>0</v>
      </c>
      <c r="I150" s="131">
        <f t="shared" si="44"/>
        <v>0</v>
      </c>
      <c r="J150" s="131">
        <f t="shared" si="44"/>
        <v>0</v>
      </c>
      <c r="K150" s="131">
        <f t="shared" si="44"/>
        <v>0</v>
      </c>
      <c r="L150" s="131">
        <f t="shared" si="44"/>
        <v>0</v>
      </c>
      <c r="M150" s="131">
        <f t="shared" si="44"/>
        <v>0</v>
      </c>
      <c r="N150" s="131">
        <f t="shared" si="44"/>
        <v>0</v>
      </c>
      <c r="O150" s="131">
        <f t="shared" si="44"/>
        <v>0</v>
      </c>
      <c r="P150" s="131">
        <f t="shared" si="44"/>
        <v>0</v>
      </c>
    </row>
    <row r="151" spans="1:16" ht="17.25" customHeight="1">
      <c r="A151" s="47" t="s">
        <v>46</v>
      </c>
      <c r="B151" s="45" t="s">
        <v>425</v>
      </c>
      <c r="C151" s="131">
        <v>16</v>
      </c>
      <c r="D151" s="131">
        <f t="shared" si="33"/>
        <v>16</v>
      </c>
      <c r="E151" s="131"/>
      <c r="F151" s="131">
        <f t="shared" si="35"/>
        <v>16</v>
      </c>
      <c r="G151" s="131"/>
      <c r="H151" s="131"/>
      <c r="I151" s="131"/>
      <c r="J151" s="131"/>
      <c r="K151" s="131"/>
      <c r="L151" s="131"/>
      <c r="M151" s="131"/>
      <c r="N151" s="131"/>
      <c r="O151" s="131"/>
      <c r="P151" s="131"/>
    </row>
    <row r="152" spans="1:16" ht="17.25" customHeight="1">
      <c r="A152" s="47" t="s">
        <v>46</v>
      </c>
      <c r="B152" s="45" t="s">
        <v>426</v>
      </c>
      <c r="C152" s="131">
        <v>20</v>
      </c>
      <c r="D152" s="131">
        <f t="shared" si="33"/>
        <v>20</v>
      </c>
      <c r="E152" s="131"/>
      <c r="F152" s="131">
        <f t="shared" si="35"/>
        <v>20</v>
      </c>
      <c r="G152" s="131"/>
      <c r="H152" s="131"/>
      <c r="I152" s="131"/>
      <c r="J152" s="131"/>
      <c r="K152" s="131"/>
      <c r="L152" s="131"/>
      <c r="M152" s="131"/>
      <c r="N152" s="131"/>
      <c r="O152" s="131"/>
      <c r="P152" s="131"/>
    </row>
    <row r="153" spans="1:16" ht="17.25" customHeight="1">
      <c r="A153" s="47" t="s">
        <v>46</v>
      </c>
      <c r="B153" s="45" t="s">
        <v>427</v>
      </c>
      <c r="C153" s="131">
        <v>17</v>
      </c>
      <c r="D153" s="131">
        <f t="shared" si="33"/>
        <v>17</v>
      </c>
      <c r="E153" s="131"/>
      <c r="F153" s="131">
        <f t="shared" si="35"/>
        <v>17</v>
      </c>
      <c r="G153" s="131"/>
      <c r="H153" s="131"/>
      <c r="I153" s="131"/>
      <c r="J153" s="131"/>
      <c r="K153" s="131"/>
      <c r="L153" s="131"/>
      <c r="M153" s="131"/>
      <c r="N153" s="131"/>
      <c r="O153" s="131"/>
      <c r="P153" s="131"/>
    </row>
    <row r="154" spans="1:16" ht="17.25" customHeight="1">
      <c r="A154" s="47" t="s">
        <v>46</v>
      </c>
      <c r="B154" s="45" t="s">
        <v>428</v>
      </c>
      <c r="C154" s="131">
        <v>18</v>
      </c>
      <c r="D154" s="131">
        <f t="shared" si="33"/>
        <v>18</v>
      </c>
      <c r="E154" s="131"/>
      <c r="F154" s="131">
        <f t="shared" si="35"/>
        <v>18</v>
      </c>
      <c r="G154" s="131"/>
      <c r="H154" s="131"/>
      <c r="I154" s="131"/>
      <c r="J154" s="131"/>
      <c r="K154" s="131"/>
      <c r="L154" s="131"/>
      <c r="M154" s="131"/>
      <c r="N154" s="131"/>
      <c r="O154" s="131"/>
      <c r="P154" s="131"/>
    </row>
    <row r="155" spans="1:16" ht="17.25" customHeight="1">
      <c r="A155" s="47" t="s">
        <v>46</v>
      </c>
      <c r="B155" s="45" t="s">
        <v>429</v>
      </c>
      <c r="C155" s="131">
        <v>17</v>
      </c>
      <c r="D155" s="131">
        <f t="shared" si="33"/>
        <v>17</v>
      </c>
      <c r="E155" s="131"/>
      <c r="F155" s="131">
        <f t="shared" si="35"/>
        <v>17</v>
      </c>
      <c r="G155" s="131"/>
      <c r="H155" s="131"/>
      <c r="I155" s="131"/>
      <c r="J155" s="131"/>
      <c r="K155" s="131"/>
      <c r="L155" s="131"/>
      <c r="M155" s="131"/>
      <c r="N155" s="131"/>
      <c r="O155" s="131"/>
      <c r="P155" s="131"/>
    </row>
    <row r="156" spans="1:16" ht="17.25" customHeight="1">
      <c r="A156" s="47" t="s">
        <v>46</v>
      </c>
      <c r="B156" s="45" t="s">
        <v>430</v>
      </c>
      <c r="C156" s="131">
        <v>17</v>
      </c>
      <c r="D156" s="131">
        <f t="shared" si="33"/>
        <v>17</v>
      </c>
      <c r="E156" s="131"/>
      <c r="F156" s="131">
        <f t="shared" si="35"/>
        <v>17</v>
      </c>
      <c r="G156" s="131"/>
      <c r="H156" s="131"/>
      <c r="I156" s="131"/>
      <c r="J156" s="131"/>
      <c r="K156" s="131"/>
      <c r="L156" s="131"/>
      <c r="M156" s="131"/>
      <c r="N156" s="131"/>
      <c r="O156" s="131"/>
      <c r="P156" s="131"/>
    </row>
    <row r="157" spans="1:16" ht="17.25" customHeight="1">
      <c r="A157" s="47" t="s">
        <v>46</v>
      </c>
      <c r="B157" s="45" t="s">
        <v>431</v>
      </c>
      <c r="C157" s="131">
        <v>16</v>
      </c>
      <c r="D157" s="131">
        <f t="shared" si="33"/>
        <v>16</v>
      </c>
      <c r="E157" s="131"/>
      <c r="F157" s="131">
        <f t="shared" si="35"/>
        <v>16</v>
      </c>
      <c r="G157" s="131"/>
      <c r="H157" s="131"/>
      <c r="I157" s="131"/>
      <c r="J157" s="131"/>
      <c r="K157" s="131"/>
      <c r="L157" s="131"/>
      <c r="M157" s="131"/>
      <c r="N157" s="131"/>
      <c r="O157" s="131"/>
      <c r="P157" s="131"/>
    </row>
    <row r="158" spans="1:16" ht="17.25" customHeight="1">
      <c r="A158" s="47" t="s">
        <v>46</v>
      </c>
      <c r="B158" s="45" t="s">
        <v>432</v>
      </c>
      <c r="C158" s="131">
        <v>15</v>
      </c>
      <c r="D158" s="131">
        <f t="shared" si="33"/>
        <v>15</v>
      </c>
      <c r="E158" s="131"/>
      <c r="F158" s="131">
        <f t="shared" si="35"/>
        <v>15</v>
      </c>
      <c r="G158" s="131"/>
      <c r="H158" s="131"/>
      <c r="I158" s="131"/>
      <c r="J158" s="131"/>
      <c r="K158" s="131"/>
      <c r="L158" s="131"/>
      <c r="M158" s="131"/>
      <c r="N158" s="131"/>
      <c r="O158" s="131"/>
      <c r="P158" s="131"/>
    </row>
    <row r="159" spans="1:16" ht="17.25" customHeight="1">
      <c r="A159" s="47" t="s">
        <v>46</v>
      </c>
      <c r="B159" s="45" t="s">
        <v>433</v>
      </c>
      <c r="C159" s="131">
        <v>21</v>
      </c>
      <c r="D159" s="131">
        <f t="shared" si="33"/>
        <v>21</v>
      </c>
      <c r="E159" s="131"/>
      <c r="F159" s="131">
        <f t="shared" si="35"/>
        <v>21</v>
      </c>
      <c r="G159" s="131"/>
      <c r="H159" s="131"/>
      <c r="I159" s="131"/>
      <c r="J159" s="131"/>
      <c r="K159" s="131"/>
      <c r="L159" s="131"/>
      <c r="M159" s="131"/>
      <c r="N159" s="131"/>
      <c r="O159" s="131"/>
      <c r="P159" s="131"/>
    </row>
    <row r="160" spans="1:16" ht="17.25" customHeight="1">
      <c r="A160" s="47" t="s">
        <v>46</v>
      </c>
      <c r="B160" s="45" t="s">
        <v>434</v>
      </c>
      <c r="C160" s="131">
        <v>15</v>
      </c>
      <c r="D160" s="131">
        <f t="shared" si="33"/>
        <v>15</v>
      </c>
      <c r="E160" s="131"/>
      <c r="F160" s="131">
        <f t="shared" si="35"/>
        <v>15</v>
      </c>
      <c r="G160" s="131"/>
      <c r="H160" s="131"/>
      <c r="I160" s="131"/>
      <c r="J160" s="131"/>
      <c r="K160" s="131"/>
      <c r="L160" s="131"/>
      <c r="M160" s="131"/>
      <c r="N160" s="131"/>
      <c r="O160" s="131"/>
      <c r="P160" s="131"/>
    </row>
    <row r="161" spans="1:16" ht="17.25" customHeight="1">
      <c r="A161" s="47" t="s">
        <v>46</v>
      </c>
      <c r="B161" s="45" t="s">
        <v>435</v>
      </c>
      <c r="C161" s="131">
        <v>15</v>
      </c>
      <c r="D161" s="131">
        <f t="shared" si="33"/>
        <v>15</v>
      </c>
      <c r="E161" s="131"/>
      <c r="F161" s="131">
        <f t="shared" si="35"/>
        <v>15</v>
      </c>
      <c r="G161" s="131"/>
      <c r="H161" s="131"/>
      <c r="I161" s="131"/>
      <c r="J161" s="131"/>
      <c r="K161" s="131"/>
      <c r="L161" s="131"/>
      <c r="M161" s="131"/>
      <c r="N161" s="131"/>
      <c r="O161" s="131"/>
      <c r="P161" s="131"/>
    </row>
    <row r="162" spans="1:16" ht="17.25" customHeight="1">
      <c r="A162" s="47" t="s">
        <v>46</v>
      </c>
      <c r="B162" s="45" t="s">
        <v>436</v>
      </c>
      <c r="C162" s="131">
        <v>21</v>
      </c>
      <c r="D162" s="131">
        <f t="shared" si="33"/>
        <v>21</v>
      </c>
      <c r="E162" s="131"/>
      <c r="F162" s="131">
        <f t="shared" si="35"/>
        <v>21</v>
      </c>
      <c r="G162" s="131"/>
      <c r="H162" s="131"/>
      <c r="I162" s="131"/>
      <c r="J162" s="131"/>
      <c r="K162" s="131"/>
      <c r="L162" s="131"/>
      <c r="M162" s="131"/>
      <c r="N162" s="131"/>
      <c r="O162" s="131"/>
      <c r="P162" s="131"/>
    </row>
    <row r="163" spans="1:16" ht="17.25" customHeight="1">
      <c r="A163" s="47" t="s">
        <v>677</v>
      </c>
      <c r="B163" s="45" t="s">
        <v>437</v>
      </c>
      <c r="C163" s="131">
        <f>C164+C165+C166</f>
        <v>120</v>
      </c>
      <c r="D163" s="131">
        <f t="shared" si="33"/>
        <v>120</v>
      </c>
      <c r="E163" s="131">
        <f t="shared" ref="E163:P163" si="45">E164+E165+E166</f>
        <v>0</v>
      </c>
      <c r="F163" s="131">
        <f t="shared" si="35"/>
        <v>120</v>
      </c>
      <c r="G163" s="131">
        <f t="shared" si="45"/>
        <v>0</v>
      </c>
      <c r="H163" s="131">
        <f t="shared" si="45"/>
        <v>0</v>
      </c>
      <c r="I163" s="131">
        <f t="shared" si="45"/>
        <v>0</v>
      </c>
      <c r="J163" s="131">
        <f t="shared" si="45"/>
        <v>0</v>
      </c>
      <c r="K163" s="131">
        <f t="shared" si="45"/>
        <v>0</v>
      </c>
      <c r="L163" s="131">
        <f t="shared" si="45"/>
        <v>0</v>
      </c>
      <c r="M163" s="131">
        <f t="shared" si="45"/>
        <v>0</v>
      </c>
      <c r="N163" s="131">
        <f t="shared" si="45"/>
        <v>0</v>
      </c>
      <c r="O163" s="131">
        <f t="shared" si="45"/>
        <v>0</v>
      </c>
      <c r="P163" s="131">
        <f t="shared" si="45"/>
        <v>0</v>
      </c>
    </row>
    <row r="164" spans="1:16" ht="17.25" customHeight="1">
      <c r="A164" s="47" t="s">
        <v>46</v>
      </c>
      <c r="B164" s="45" t="s">
        <v>438</v>
      </c>
      <c r="C164" s="131">
        <v>100</v>
      </c>
      <c r="D164" s="131">
        <f t="shared" si="33"/>
        <v>100</v>
      </c>
      <c r="E164" s="131"/>
      <c r="F164" s="131">
        <f t="shared" si="35"/>
        <v>100</v>
      </c>
      <c r="G164" s="131"/>
      <c r="H164" s="131"/>
      <c r="I164" s="131"/>
      <c r="J164" s="131"/>
      <c r="K164" s="131"/>
      <c r="L164" s="131"/>
      <c r="M164" s="131"/>
      <c r="N164" s="131"/>
      <c r="O164" s="131"/>
      <c r="P164" s="131"/>
    </row>
    <row r="165" spans="1:16" ht="17.25" customHeight="1">
      <c r="A165" s="47" t="s">
        <v>46</v>
      </c>
      <c r="B165" s="45" t="s">
        <v>439</v>
      </c>
      <c r="C165" s="131">
        <v>10</v>
      </c>
      <c r="D165" s="131">
        <f t="shared" si="33"/>
        <v>10</v>
      </c>
      <c r="E165" s="131"/>
      <c r="F165" s="131">
        <f t="shared" si="35"/>
        <v>10</v>
      </c>
      <c r="G165" s="131"/>
      <c r="H165" s="131"/>
      <c r="I165" s="131"/>
      <c r="J165" s="131"/>
      <c r="K165" s="131"/>
      <c r="L165" s="131"/>
      <c r="M165" s="131"/>
      <c r="N165" s="131"/>
      <c r="O165" s="131"/>
      <c r="P165" s="131"/>
    </row>
    <row r="166" spans="1:16" ht="17.25" customHeight="1">
      <c r="A166" s="47" t="s">
        <v>46</v>
      </c>
      <c r="B166" s="45" t="s">
        <v>678</v>
      </c>
      <c r="C166" s="131">
        <v>10</v>
      </c>
      <c r="D166" s="131">
        <f t="shared" ref="D166:D168" si="46">E166+F166+G166+H166+I166+J166+K166+L166+O166+P166</f>
        <v>10</v>
      </c>
      <c r="E166" s="131"/>
      <c r="F166" s="131">
        <f t="shared" si="35"/>
        <v>10</v>
      </c>
      <c r="G166" s="131"/>
      <c r="H166" s="131"/>
      <c r="I166" s="131"/>
      <c r="J166" s="131"/>
      <c r="K166" s="131"/>
      <c r="L166" s="131"/>
      <c r="M166" s="131"/>
      <c r="N166" s="131"/>
      <c r="O166" s="131"/>
      <c r="P166" s="131"/>
    </row>
    <row r="167" spans="1:16" ht="17.25" customHeight="1">
      <c r="A167" s="47" t="s">
        <v>679</v>
      </c>
      <c r="B167" s="45" t="s">
        <v>680</v>
      </c>
      <c r="C167" s="131">
        <v>100</v>
      </c>
      <c r="D167" s="131">
        <f t="shared" si="46"/>
        <v>100</v>
      </c>
      <c r="E167" s="131"/>
      <c r="F167" s="131">
        <f t="shared" ref="F167:F199" si="47">C167</f>
        <v>100</v>
      </c>
      <c r="G167" s="131"/>
      <c r="H167" s="131"/>
      <c r="I167" s="131"/>
      <c r="J167" s="131"/>
      <c r="K167" s="131"/>
      <c r="L167" s="131"/>
      <c r="M167" s="131"/>
      <c r="N167" s="131"/>
      <c r="O167" s="131"/>
      <c r="P167" s="131"/>
    </row>
    <row r="168" spans="1:16" ht="17.25" customHeight="1">
      <c r="A168" s="47" t="s">
        <v>681</v>
      </c>
      <c r="B168" s="45" t="s">
        <v>489</v>
      </c>
      <c r="C168" s="131">
        <v>57299</v>
      </c>
      <c r="D168" s="131">
        <f t="shared" si="46"/>
        <v>57299</v>
      </c>
      <c r="E168" s="131"/>
      <c r="F168" s="131">
        <f t="shared" si="47"/>
        <v>57299</v>
      </c>
      <c r="G168" s="131"/>
      <c r="H168" s="131"/>
      <c r="I168" s="131"/>
      <c r="J168" s="131"/>
      <c r="K168" s="131"/>
      <c r="L168" s="131"/>
      <c r="M168" s="131"/>
      <c r="N168" s="131"/>
      <c r="O168" s="131"/>
      <c r="P168" s="131"/>
    </row>
    <row r="169" spans="1:16" ht="18" customHeight="1">
      <c r="A169" s="51" t="s">
        <v>294</v>
      </c>
      <c r="B169" s="41" t="s">
        <v>682</v>
      </c>
      <c r="C169" s="130">
        <v>7500</v>
      </c>
      <c r="D169" s="130">
        <f>SUM(D170:D176)</f>
        <v>7500</v>
      </c>
      <c r="E169" s="130">
        <f t="shared" ref="E169:P169" si="48">SUM(E170:E176)</f>
        <v>0</v>
      </c>
      <c r="F169" s="131">
        <f t="shared" si="47"/>
        <v>7500</v>
      </c>
      <c r="G169" s="130">
        <f t="shared" si="48"/>
        <v>0</v>
      </c>
      <c r="H169" s="130">
        <f t="shared" si="48"/>
        <v>0</v>
      </c>
      <c r="I169" s="130">
        <f t="shared" si="48"/>
        <v>0</v>
      </c>
      <c r="J169" s="130">
        <f t="shared" si="48"/>
        <v>0</v>
      </c>
      <c r="K169" s="130">
        <f t="shared" si="48"/>
        <v>0</v>
      </c>
      <c r="L169" s="130">
        <f t="shared" si="48"/>
        <v>0</v>
      </c>
      <c r="M169" s="130">
        <f t="shared" si="48"/>
        <v>0</v>
      </c>
      <c r="N169" s="130">
        <f t="shared" si="48"/>
        <v>0</v>
      </c>
      <c r="O169" s="130">
        <f t="shared" si="48"/>
        <v>0</v>
      </c>
      <c r="P169" s="130">
        <f t="shared" si="48"/>
        <v>0</v>
      </c>
    </row>
    <row r="170" spans="1:16" ht="18" customHeight="1">
      <c r="A170" s="43" t="s">
        <v>215</v>
      </c>
      <c r="B170" s="42" t="s">
        <v>683</v>
      </c>
      <c r="C170" s="131">
        <v>490</v>
      </c>
      <c r="D170" s="131">
        <f t="shared" ref="D170:D204" si="49">E170+F170+G170+H170+I170+J170+K170+L170+O170+P170</f>
        <v>490</v>
      </c>
      <c r="E170" s="131"/>
      <c r="F170" s="131">
        <f t="shared" si="47"/>
        <v>490</v>
      </c>
      <c r="G170" s="131"/>
      <c r="H170" s="131"/>
      <c r="I170" s="131"/>
      <c r="J170" s="131"/>
      <c r="K170" s="131"/>
      <c r="L170" s="131"/>
      <c r="M170" s="131"/>
      <c r="N170" s="131"/>
      <c r="O170" s="131"/>
      <c r="P170" s="131"/>
    </row>
    <row r="171" spans="1:16" ht="18" customHeight="1">
      <c r="A171" s="43" t="s">
        <v>216</v>
      </c>
      <c r="B171" s="42" t="s">
        <v>486</v>
      </c>
      <c r="C171" s="131">
        <v>530</v>
      </c>
      <c r="D171" s="131">
        <f t="shared" si="49"/>
        <v>530</v>
      </c>
      <c r="E171" s="131"/>
      <c r="F171" s="131">
        <f t="shared" si="47"/>
        <v>530</v>
      </c>
      <c r="G171" s="131"/>
      <c r="H171" s="131"/>
      <c r="I171" s="131"/>
      <c r="J171" s="131"/>
      <c r="K171" s="131"/>
      <c r="L171" s="131"/>
      <c r="M171" s="131"/>
      <c r="N171" s="131"/>
      <c r="O171" s="131"/>
      <c r="P171" s="131"/>
    </row>
    <row r="172" spans="1:16" ht="18" customHeight="1">
      <c r="A172" s="43" t="s">
        <v>217</v>
      </c>
      <c r="B172" s="42" t="s">
        <v>309</v>
      </c>
      <c r="C172" s="131">
        <v>610</v>
      </c>
      <c r="D172" s="131">
        <f t="shared" si="49"/>
        <v>610</v>
      </c>
      <c r="E172" s="131"/>
      <c r="F172" s="131">
        <f t="shared" si="47"/>
        <v>610</v>
      </c>
      <c r="G172" s="131"/>
      <c r="H172" s="131"/>
      <c r="I172" s="131"/>
      <c r="J172" s="131"/>
      <c r="K172" s="131"/>
      <c r="L172" s="131"/>
      <c r="M172" s="131"/>
      <c r="N172" s="131"/>
      <c r="O172" s="131"/>
      <c r="P172" s="131"/>
    </row>
    <row r="173" spans="1:16" ht="18" customHeight="1">
      <c r="A173" s="43" t="s">
        <v>684</v>
      </c>
      <c r="B173" s="42" t="s">
        <v>208</v>
      </c>
      <c r="C173" s="131">
        <v>190</v>
      </c>
      <c r="D173" s="131">
        <f t="shared" si="49"/>
        <v>190</v>
      </c>
      <c r="E173" s="131"/>
      <c r="F173" s="131">
        <f t="shared" si="47"/>
        <v>190</v>
      </c>
      <c r="G173" s="131"/>
      <c r="H173" s="131"/>
      <c r="I173" s="131"/>
      <c r="J173" s="131"/>
      <c r="K173" s="131"/>
      <c r="L173" s="131"/>
      <c r="M173" s="131"/>
      <c r="N173" s="131"/>
      <c r="O173" s="131"/>
      <c r="P173" s="131"/>
    </row>
    <row r="174" spans="1:16" ht="18" customHeight="1">
      <c r="A174" s="43" t="s">
        <v>685</v>
      </c>
      <c r="B174" s="42" t="s">
        <v>686</v>
      </c>
      <c r="C174" s="131">
        <v>200</v>
      </c>
      <c r="D174" s="131">
        <f t="shared" si="49"/>
        <v>200</v>
      </c>
      <c r="E174" s="131"/>
      <c r="F174" s="131">
        <f t="shared" si="47"/>
        <v>200</v>
      </c>
      <c r="G174" s="131"/>
      <c r="H174" s="131"/>
      <c r="I174" s="131"/>
      <c r="J174" s="131"/>
      <c r="K174" s="131"/>
      <c r="L174" s="131"/>
      <c r="M174" s="131"/>
      <c r="N174" s="131"/>
      <c r="O174" s="131"/>
      <c r="P174" s="131"/>
    </row>
    <row r="175" spans="1:16" ht="18" customHeight="1">
      <c r="A175" s="43" t="s">
        <v>687</v>
      </c>
      <c r="B175" s="42" t="s">
        <v>688</v>
      </c>
      <c r="C175" s="131">
        <v>4730</v>
      </c>
      <c r="D175" s="131">
        <f t="shared" si="49"/>
        <v>4730</v>
      </c>
      <c r="E175" s="131"/>
      <c r="F175" s="131">
        <f t="shared" si="47"/>
        <v>4730</v>
      </c>
      <c r="G175" s="131"/>
      <c r="H175" s="131"/>
      <c r="I175" s="131"/>
      <c r="J175" s="131"/>
      <c r="K175" s="131"/>
      <c r="L175" s="131"/>
      <c r="M175" s="131"/>
      <c r="N175" s="131"/>
      <c r="O175" s="131"/>
      <c r="P175" s="131"/>
    </row>
    <row r="176" spans="1:16" ht="18" customHeight="1">
      <c r="A176" s="43" t="s">
        <v>689</v>
      </c>
      <c r="B176" s="42" t="s">
        <v>690</v>
      </c>
      <c r="C176" s="131">
        <v>750</v>
      </c>
      <c r="D176" s="131">
        <f t="shared" si="49"/>
        <v>750</v>
      </c>
      <c r="E176" s="131"/>
      <c r="F176" s="131">
        <f t="shared" si="47"/>
        <v>750</v>
      </c>
      <c r="G176" s="131"/>
      <c r="H176" s="131"/>
      <c r="I176" s="131"/>
      <c r="J176" s="131"/>
      <c r="K176" s="131"/>
      <c r="L176" s="131"/>
      <c r="M176" s="131"/>
      <c r="N176" s="131"/>
      <c r="O176" s="131"/>
      <c r="P176" s="131"/>
    </row>
    <row r="177" spans="1:16" ht="38.25" customHeight="1">
      <c r="A177" s="51" t="s">
        <v>295</v>
      </c>
      <c r="B177" s="48" t="s">
        <v>491</v>
      </c>
      <c r="C177" s="130">
        <v>12545</v>
      </c>
      <c r="D177" s="130">
        <f t="shared" si="49"/>
        <v>12545</v>
      </c>
      <c r="E177" s="130"/>
      <c r="F177" s="131">
        <f t="shared" si="47"/>
        <v>12545</v>
      </c>
      <c r="G177" s="131"/>
      <c r="H177" s="131"/>
      <c r="I177" s="131"/>
      <c r="J177" s="131"/>
      <c r="K177" s="131"/>
      <c r="L177" s="131"/>
      <c r="M177" s="131"/>
      <c r="N177" s="131"/>
      <c r="O177" s="131"/>
      <c r="P177" s="131"/>
    </row>
    <row r="178" spans="1:16" ht="26">
      <c r="A178" s="51" t="s">
        <v>297</v>
      </c>
      <c r="B178" s="48" t="s">
        <v>691</v>
      </c>
      <c r="C178" s="130">
        <v>10000</v>
      </c>
      <c r="D178" s="130">
        <f t="shared" si="49"/>
        <v>10000</v>
      </c>
      <c r="E178" s="130"/>
      <c r="F178" s="131">
        <f t="shared" si="47"/>
        <v>10000</v>
      </c>
      <c r="G178" s="131"/>
      <c r="H178" s="131"/>
      <c r="I178" s="131"/>
      <c r="J178" s="131"/>
      <c r="K178" s="131"/>
      <c r="L178" s="131"/>
      <c r="M178" s="131"/>
      <c r="N178" s="131"/>
      <c r="O178" s="131"/>
      <c r="P178" s="131"/>
    </row>
    <row r="179" spans="1:16" ht="30.75" customHeight="1">
      <c r="A179" s="51" t="s">
        <v>298</v>
      </c>
      <c r="B179" s="41" t="s">
        <v>692</v>
      </c>
      <c r="C179" s="130">
        <f>C180+C181</f>
        <v>6000</v>
      </c>
      <c r="D179" s="130">
        <f t="shared" si="49"/>
        <v>6000</v>
      </c>
      <c r="E179" s="130">
        <f t="shared" ref="E179:P179" si="50">E180+E181</f>
        <v>0</v>
      </c>
      <c r="F179" s="131">
        <f t="shared" si="47"/>
        <v>6000</v>
      </c>
      <c r="G179" s="130">
        <f t="shared" si="50"/>
        <v>0</v>
      </c>
      <c r="H179" s="130">
        <f t="shared" si="50"/>
        <v>0</v>
      </c>
      <c r="I179" s="130">
        <f t="shared" si="50"/>
        <v>0</v>
      </c>
      <c r="J179" s="130">
        <f t="shared" si="50"/>
        <v>0</v>
      </c>
      <c r="K179" s="130">
        <f t="shared" si="50"/>
        <v>0</v>
      </c>
      <c r="L179" s="130">
        <f t="shared" si="50"/>
        <v>0</v>
      </c>
      <c r="M179" s="130">
        <f t="shared" si="50"/>
        <v>0</v>
      </c>
      <c r="N179" s="130">
        <f t="shared" si="50"/>
        <v>0</v>
      </c>
      <c r="O179" s="130">
        <f t="shared" si="50"/>
        <v>0</v>
      </c>
      <c r="P179" s="130">
        <f t="shared" si="50"/>
        <v>0</v>
      </c>
    </row>
    <row r="180" spans="1:16" ht="26">
      <c r="A180" s="43" t="s">
        <v>46</v>
      </c>
      <c r="B180" s="42" t="s">
        <v>693</v>
      </c>
      <c r="C180" s="131">
        <v>5000</v>
      </c>
      <c r="D180" s="131">
        <f t="shared" si="49"/>
        <v>5000</v>
      </c>
      <c r="E180" s="131"/>
      <c r="F180" s="131">
        <f t="shared" si="47"/>
        <v>5000</v>
      </c>
      <c r="G180" s="131"/>
      <c r="H180" s="131"/>
      <c r="I180" s="131"/>
      <c r="J180" s="131"/>
      <c r="K180" s="131"/>
      <c r="L180" s="131"/>
      <c r="M180" s="131"/>
      <c r="N180" s="131"/>
      <c r="O180" s="131"/>
      <c r="P180" s="131"/>
    </row>
    <row r="181" spans="1:16" ht="26">
      <c r="A181" s="43" t="s">
        <v>46</v>
      </c>
      <c r="B181" s="42" t="s">
        <v>495</v>
      </c>
      <c r="C181" s="131">
        <v>1000</v>
      </c>
      <c r="D181" s="131">
        <f t="shared" si="49"/>
        <v>1000</v>
      </c>
      <c r="E181" s="131"/>
      <c r="F181" s="131">
        <f t="shared" si="47"/>
        <v>1000</v>
      </c>
      <c r="G181" s="131"/>
      <c r="H181" s="131"/>
      <c r="I181" s="131"/>
      <c r="J181" s="131"/>
      <c r="K181" s="131"/>
      <c r="L181" s="131"/>
      <c r="M181" s="131"/>
      <c r="N181" s="131"/>
      <c r="O181" s="131"/>
      <c r="P181" s="131"/>
    </row>
    <row r="182" spans="1:16" s="160" customFormat="1" ht="26">
      <c r="A182" s="51" t="s">
        <v>372</v>
      </c>
      <c r="B182" s="159" t="s">
        <v>694</v>
      </c>
      <c r="C182" s="130">
        <v>15000</v>
      </c>
      <c r="D182" s="130">
        <f t="shared" si="49"/>
        <v>15000</v>
      </c>
      <c r="E182" s="130"/>
      <c r="F182" s="131">
        <f t="shared" si="47"/>
        <v>15000</v>
      </c>
      <c r="G182" s="130"/>
      <c r="H182" s="130"/>
      <c r="I182" s="130"/>
      <c r="J182" s="130"/>
      <c r="K182" s="130"/>
      <c r="L182" s="130"/>
      <c r="M182" s="130"/>
      <c r="N182" s="130"/>
      <c r="O182" s="130"/>
      <c r="P182" s="130"/>
    </row>
    <row r="183" spans="1:16" ht="17.25" customHeight="1">
      <c r="A183" s="51" t="s">
        <v>375</v>
      </c>
      <c r="B183" s="50" t="s">
        <v>440</v>
      </c>
      <c r="C183" s="130">
        <f>C184+C185+C186+C187+C188+C189</f>
        <v>74090</v>
      </c>
      <c r="D183" s="130">
        <f t="shared" si="49"/>
        <v>74090</v>
      </c>
      <c r="E183" s="130">
        <f t="shared" ref="E183:P183" si="51">E184+E185+E186+E187+E188+E189</f>
        <v>0</v>
      </c>
      <c r="F183" s="131">
        <f t="shared" si="47"/>
        <v>74090</v>
      </c>
      <c r="G183" s="130">
        <f t="shared" si="51"/>
        <v>0</v>
      </c>
      <c r="H183" s="130">
        <f t="shared" si="51"/>
        <v>0</v>
      </c>
      <c r="I183" s="130">
        <f t="shared" si="51"/>
        <v>0</v>
      </c>
      <c r="J183" s="130">
        <f t="shared" si="51"/>
        <v>0</v>
      </c>
      <c r="K183" s="130">
        <f t="shared" si="51"/>
        <v>0</v>
      </c>
      <c r="L183" s="130">
        <f t="shared" si="51"/>
        <v>0</v>
      </c>
      <c r="M183" s="130">
        <f t="shared" si="51"/>
        <v>0</v>
      </c>
      <c r="N183" s="130">
        <f t="shared" si="51"/>
        <v>0</v>
      </c>
      <c r="O183" s="130">
        <f t="shared" si="51"/>
        <v>0</v>
      </c>
      <c r="P183" s="130">
        <f t="shared" si="51"/>
        <v>0</v>
      </c>
    </row>
    <row r="184" spans="1:16" ht="17.25" customHeight="1">
      <c r="A184" s="47" t="s">
        <v>299</v>
      </c>
      <c r="B184" s="45" t="s">
        <v>441</v>
      </c>
      <c r="C184" s="131">
        <v>3000</v>
      </c>
      <c r="D184" s="131">
        <f t="shared" si="49"/>
        <v>3000</v>
      </c>
      <c r="E184" s="131"/>
      <c r="F184" s="131">
        <f t="shared" si="47"/>
        <v>3000</v>
      </c>
      <c r="G184" s="131"/>
      <c r="H184" s="131"/>
      <c r="I184" s="131"/>
      <c r="J184" s="131"/>
      <c r="K184" s="131"/>
      <c r="L184" s="131"/>
      <c r="M184" s="131"/>
      <c r="N184" s="131"/>
      <c r="O184" s="131"/>
      <c r="P184" s="131"/>
    </row>
    <row r="185" spans="1:16" ht="17.25" customHeight="1">
      <c r="A185" s="47" t="s">
        <v>300</v>
      </c>
      <c r="B185" s="45" t="s">
        <v>695</v>
      </c>
      <c r="C185" s="131">
        <v>3922</v>
      </c>
      <c r="D185" s="131">
        <f t="shared" si="49"/>
        <v>3922</v>
      </c>
      <c r="E185" s="131"/>
      <c r="F185" s="131">
        <f t="shared" si="47"/>
        <v>3922</v>
      </c>
      <c r="G185" s="131"/>
      <c r="H185" s="131"/>
      <c r="I185" s="131"/>
      <c r="J185" s="131"/>
      <c r="K185" s="131"/>
      <c r="L185" s="131"/>
      <c r="M185" s="131"/>
      <c r="N185" s="131"/>
      <c r="O185" s="131"/>
      <c r="P185" s="131"/>
    </row>
    <row r="186" spans="1:16" ht="17.25" customHeight="1">
      <c r="A186" s="47" t="s">
        <v>376</v>
      </c>
      <c r="B186" s="45" t="s">
        <v>442</v>
      </c>
      <c r="C186" s="131">
        <v>1301</v>
      </c>
      <c r="D186" s="131">
        <f t="shared" si="49"/>
        <v>1301</v>
      </c>
      <c r="E186" s="131"/>
      <c r="F186" s="131">
        <f t="shared" si="47"/>
        <v>1301</v>
      </c>
      <c r="G186" s="131"/>
      <c r="H186" s="131"/>
      <c r="I186" s="131"/>
      <c r="J186" s="131"/>
      <c r="K186" s="131"/>
      <c r="L186" s="131"/>
      <c r="M186" s="131"/>
      <c r="N186" s="131"/>
      <c r="O186" s="131"/>
      <c r="P186" s="131"/>
    </row>
    <row r="187" spans="1:16" ht="17.25" customHeight="1">
      <c r="A187" s="47" t="s">
        <v>377</v>
      </c>
      <c r="B187" s="45" t="s">
        <v>443</v>
      </c>
      <c r="C187" s="131">
        <v>3500</v>
      </c>
      <c r="D187" s="131">
        <f t="shared" si="49"/>
        <v>3500</v>
      </c>
      <c r="E187" s="131"/>
      <c r="F187" s="131">
        <f t="shared" si="47"/>
        <v>3500</v>
      </c>
      <c r="G187" s="131"/>
      <c r="H187" s="131"/>
      <c r="I187" s="131"/>
      <c r="J187" s="131"/>
      <c r="K187" s="131"/>
      <c r="L187" s="131"/>
      <c r="M187" s="131"/>
      <c r="N187" s="131"/>
      <c r="O187" s="131"/>
      <c r="P187" s="131"/>
    </row>
    <row r="188" spans="1:16" ht="17.25" customHeight="1">
      <c r="A188" s="47" t="s">
        <v>378</v>
      </c>
      <c r="B188" s="46" t="s">
        <v>696</v>
      </c>
      <c r="C188" s="131">
        <v>1000</v>
      </c>
      <c r="D188" s="131">
        <f t="shared" si="49"/>
        <v>1000</v>
      </c>
      <c r="E188" s="131"/>
      <c r="F188" s="131">
        <f t="shared" si="47"/>
        <v>1000</v>
      </c>
      <c r="G188" s="131"/>
      <c r="H188" s="131"/>
      <c r="I188" s="131"/>
      <c r="J188" s="131"/>
      <c r="K188" s="131"/>
      <c r="L188" s="131"/>
      <c r="M188" s="131"/>
      <c r="N188" s="131"/>
      <c r="O188" s="131"/>
      <c r="P188" s="131"/>
    </row>
    <row r="189" spans="1:16" ht="26.25" customHeight="1">
      <c r="A189" s="47" t="s">
        <v>697</v>
      </c>
      <c r="B189" s="46" t="s">
        <v>698</v>
      </c>
      <c r="C189" s="131">
        <f>C190+C191+C192+C193+C194</f>
        <v>61367</v>
      </c>
      <c r="D189" s="131">
        <f t="shared" si="49"/>
        <v>61367</v>
      </c>
      <c r="E189" s="131">
        <f t="shared" ref="E189:P189" si="52">E190+E191+E192+E193+E194</f>
        <v>0</v>
      </c>
      <c r="F189" s="131">
        <f t="shared" si="47"/>
        <v>61367</v>
      </c>
      <c r="G189" s="131">
        <f t="shared" si="52"/>
        <v>0</v>
      </c>
      <c r="H189" s="131">
        <f t="shared" si="52"/>
        <v>0</v>
      </c>
      <c r="I189" s="131">
        <f t="shared" si="52"/>
        <v>0</v>
      </c>
      <c r="J189" s="131">
        <f t="shared" si="52"/>
        <v>0</v>
      </c>
      <c r="K189" s="131">
        <f t="shared" si="52"/>
        <v>0</v>
      </c>
      <c r="L189" s="131">
        <f t="shared" si="52"/>
        <v>0</v>
      </c>
      <c r="M189" s="131">
        <f t="shared" si="52"/>
        <v>0</v>
      </c>
      <c r="N189" s="131">
        <f t="shared" si="52"/>
        <v>0</v>
      </c>
      <c r="O189" s="131">
        <f t="shared" si="52"/>
        <v>0</v>
      </c>
      <c r="P189" s="131">
        <f t="shared" si="52"/>
        <v>0</v>
      </c>
    </row>
    <row r="190" spans="1:16" ht="26.25" customHeight="1">
      <c r="A190" s="47" t="s">
        <v>46</v>
      </c>
      <c r="B190" s="46" t="s">
        <v>699</v>
      </c>
      <c r="C190" s="131">
        <v>3809</v>
      </c>
      <c r="D190" s="131">
        <f t="shared" si="49"/>
        <v>3809</v>
      </c>
      <c r="E190" s="131"/>
      <c r="F190" s="131">
        <f t="shared" si="47"/>
        <v>3809</v>
      </c>
      <c r="G190" s="131"/>
      <c r="H190" s="131"/>
      <c r="I190" s="131"/>
      <c r="J190" s="131"/>
      <c r="K190" s="131"/>
      <c r="L190" s="131"/>
      <c r="M190" s="131"/>
      <c r="N190" s="131"/>
      <c r="O190" s="131"/>
      <c r="P190" s="131"/>
    </row>
    <row r="191" spans="1:16" ht="39">
      <c r="A191" s="47" t="s">
        <v>46</v>
      </c>
      <c r="B191" s="46" t="s">
        <v>700</v>
      </c>
      <c r="C191" s="131">
        <v>7960</v>
      </c>
      <c r="D191" s="131">
        <f t="shared" si="49"/>
        <v>7960</v>
      </c>
      <c r="E191" s="131"/>
      <c r="F191" s="131">
        <f t="shared" si="47"/>
        <v>7960</v>
      </c>
      <c r="G191" s="131"/>
      <c r="H191" s="131"/>
      <c r="I191" s="131"/>
      <c r="J191" s="131"/>
      <c r="K191" s="131"/>
      <c r="L191" s="131"/>
      <c r="M191" s="131"/>
      <c r="N191" s="131"/>
      <c r="O191" s="131"/>
      <c r="P191" s="131"/>
    </row>
    <row r="192" spans="1:16" ht="26.25" customHeight="1">
      <c r="A192" s="47" t="s">
        <v>46</v>
      </c>
      <c r="B192" s="46" t="s">
        <v>492</v>
      </c>
      <c r="C192" s="131">
        <v>3000</v>
      </c>
      <c r="D192" s="131">
        <f t="shared" si="49"/>
        <v>3000</v>
      </c>
      <c r="E192" s="131"/>
      <c r="F192" s="131">
        <f t="shared" si="47"/>
        <v>3000</v>
      </c>
      <c r="G192" s="131"/>
      <c r="H192" s="131"/>
      <c r="I192" s="131"/>
      <c r="J192" s="131"/>
      <c r="K192" s="131"/>
      <c r="L192" s="131"/>
      <c r="M192" s="131"/>
      <c r="N192" s="131"/>
      <c r="O192" s="131"/>
      <c r="P192" s="131"/>
    </row>
    <row r="193" spans="1:16" ht="26">
      <c r="A193" s="47" t="s">
        <v>46</v>
      </c>
      <c r="B193" s="46" t="s">
        <v>701</v>
      </c>
      <c r="C193" s="131">
        <v>5000</v>
      </c>
      <c r="D193" s="131">
        <f t="shared" si="49"/>
        <v>5000</v>
      </c>
      <c r="E193" s="131"/>
      <c r="F193" s="131">
        <f t="shared" si="47"/>
        <v>5000</v>
      </c>
      <c r="G193" s="131"/>
      <c r="H193" s="131"/>
      <c r="I193" s="131"/>
      <c r="J193" s="131"/>
      <c r="K193" s="131"/>
      <c r="L193" s="131"/>
      <c r="M193" s="131"/>
      <c r="N193" s="131"/>
      <c r="O193" s="131"/>
      <c r="P193" s="131"/>
    </row>
    <row r="194" spans="1:16" ht="72.75" customHeight="1">
      <c r="A194" s="47" t="s">
        <v>46</v>
      </c>
      <c r="B194" s="46" t="s">
        <v>702</v>
      </c>
      <c r="C194" s="131">
        <v>41598</v>
      </c>
      <c r="D194" s="131">
        <f t="shared" si="49"/>
        <v>41598</v>
      </c>
      <c r="E194" s="131"/>
      <c r="F194" s="131">
        <f t="shared" si="47"/>
        <v>41598</v>
      </c>
      <c r="G194" s="131"/>
      <c r="H194" s="131"/>
      <c r="I194" s="131"/>
      <c r="J194" s="131"/>
      <c r="K194" s="131"/>
      <c r="L194" s="131"/>
      <c r="M194" s="131"/>
      <c r="N194" s="131"/>
      <c r="O194" s="131"/>
      <c r="P194" s="131"/>
    </row>
    <row r="195" spans="1:16" s="160" customFormat="1" ht="17.25" customHeight="1">
      <c r="A195" s="49" t="s">
        <v>379</v>
      </c>
      <c r="B195" s="48" t="s">
        <v>444</v>
      </c>
      <c r="C195" s="130">
        <v>6573</v>
      </c>
      <c r="D195" s="130">
        <f t="shared" si="49"/>
        <v>6573</v>
      </c>
      <c r="E195" s="130">
        <f>E196+E197+E199+E198</f>
        <v>0</v>
      </c>
      <c r="F195" s="131">
        <f t="shared" si="47"/>
        <v>6573</v>
      </c>
      <c r="G195" s="130">
        <f t="shared" ref="G195:P195" si="53">G196+G197+G199+G198</f>
        <v>0</v>
      </c>
      <c r="H195" s="130">
        <f t="shared" si="53"/>
        <v>0</v>
      </c>
      <c r="I195" s="130">
        <f t="shared" si="53"/>
        <v>0</v>
      </c>
      <c r="J195" s="130">
        <f t="shared" si="53"/>
        <v>0</v>
      </c>
      <c r="K195" s="130">
        <f t="shared" si="53"/>
        <v>0</v>
      </c>
      <c r="L195" s="130">
        <f t="shared" si="53"/>
        <v>0</v>
      </c>
      <c r="M195" s="130">
        <f t="shared" si="53"/>
        <v>0</v>
      </c>
      <c r="N195" s="130">
        <f t="shared" si="53"/>
        <v>0</v>
      </c>
      <c r="O195" s="130">
        <f t="shared" si="53"/>
        <v>0</v>
      </c>
      <c r="P195" s="130">
        <f t="shared" si="53"/>
        <v>0</v>
      </c>
    </row>
    <row r="196" spans="1:16" ht="17.25" customHeight="1">
      <c r="A196" s="47" t="s">
        <v>46</v>
      </c>
      <c r="B196" s="46" t="s">
        <v>355</v>
      </c>
      <c r="C196" s="131">
        <v>8231</v>
      </c>
      <c r="D196" s="131">
        <f t="shared" si="49"/>
        <v>8231</v>
      </c>
      <c r="E196" s="131"/>
      <c r="F196" s="131">
        <f t="shared" si="47"/>
        <v>8231</v>
      </c>
      <c r="G196" s="131"/>
      <c r="H196" s="131"/>
      <c r="I196" s="131"/>
      <c r="J196" s="131"/>
      <c r="K196" s="131"/>
      <c r="L196" s="131"/>
      <c r="M196" s="131"/>
      <c r="N196" s="131"/>
      <c r="O196" s="131"/>
      <c r="P196" s="131"/>
    </row>
    <row r="197" spans="1:16" ht="17.25" customHeight="1">
      <c r="A197" s="47" t="s">
        <v>46</v>
      </c>
      <c r="B197" s="46" t="s">
        <v>356</v>
      </c>
      <c r="C197" s="131">
        <v>51</v>
      </c>
      <c r="D197" s="131">
        <f t="shared" si="49"/>
        <v>51</v>
      </c>
      <c r="E197" s="131"/>
      <c r="F197" s="131">
        <f t="shared" si="47"/>
        <v>51</v>
      </c>
      <c r="G197" s="131"/>
      <c r="H197" s="131"/>
      <c r="I197" s="131"/>
      <c r="J197" s="131"/>
      <c r="K197" s="131"/>
      <c r="L197" s="131"/>
      <c r="M197" s="131"/>
      <c r="N197" s="131"/>
      <c r="O197" s="131"/>
      <c r="P197" s="131"/>
    </row>
    <row r="198" spans="1:16" ht="17.25" customHeight="1">
      <c r="A198" s="47" t="s">
        <v>46</v>
      </c>
      <c r="B198" s="46" t="s">
        <v>357</v>
      </c>
      <c r="C198" s="131">
        <v>1652</v>
      </c>
      <c r="D198" s="131">
        <f t="shared" si="49"/>
        <v>1652</v>
      </c>
      <c r="E198" s="131"/>
      <c r="F198" s="131">
        <f t="shared" si="47"/>
        <v>1652</v>
      </c>
      <c r="G198" s="131"/>
      <c r="H198" s="131"/>
      <c r="I198" s="131"/>
      <c r="J198" s="131"/>
      <c r="K198" s="131"/>
      <c r="L198" s="131"/>
      <c r="M198" s="131"/>
      <c r="N198" s="131"/>
      <c r="O198" s="131"/>
      <c r="P198" s="131"/>
    </row>
    <row r="199" spans="1:16" ht="17.25" customHeight="1">
      <c r="A199" s="47" t="s">
        <v>46</v>
      </c>
      <c r="B199" s="52" t="s">
        <v>703</v>
      </c>
      <c r="C199" s="131">
        <f>C195-C196-C197-C198</f>
        <v>-3361</v>
      </c>
      <c r="D199" s="131">
        <f t="shared" si="49"/>
        <v>-3361</v>
      </c>
      <c r="E199" s="131"/>
      <c r="F199" s="131">
        <f t="shared" si="47"/>
        <v>-3361</v>
      </c>
      <c r="G199" s="131"/>
      <c r="H199" s="131"/>
      <c r="I199" s="131"/>
      <c r="J199" s="131"/>
      <c r="K199" s="131"/>
      <c r="L199" s="131"/>
      <c r="M199" s="131"/>
      <c r="N199" s="131"/>
      <c r="O199" s="131"/>
      <c r="P199" s="131"/>
    </row>
    <row r="200" spans="1:16" s="160" customFormat="1" ht="17.25" customHeight="1">
      <c r="A200" s="49" t="s">
        <v>15</v>
      </c>
      <c r="B200" s="48" t="s">
        <v>445</v>
      </c>
      <c r="C200" s="130">
        <v>1300</v>
      </c>
      <c r="D200" s="130">
        <f t="shared" si="49"/>
        <v>1300</v>
      </c>
      <c r="E200" s="130"/>
      <c r="F200" s="130"/>
      <c r="G200" s="130">
        <f>C200</f>
        <v>1300</v>
      </c>
      <c r="H200" s="130"/>
      <c r="I200" s="130"/>
      <c r="J200" s="130"/>
      <c r="K200" s="130"/>
      <c r="L200" s="130"/>
      <c r="M200" s="130"/>
      <c r="N200" s="130"/>
      <c r="O200" s="130"/>
      <c r="P200" s="130"/>
    </row>
    <row r="201" spans="1:16" s="160" customFormat="1" ht="17.25" customHeight="1">
      <c r="A201" s="51" t="s">
        <v>17</v>
      </c>
      <c r="B201" s="48" t="s">
        <v>704</v>
      </c>
      <c r="C201" s="130">
        <v>1000</v>
      </c>
      <c r="D201" s="130">
        <f t="shared" si="49"/>
        <v>1000</v>
      </c>
      <c r="E201" s="130"/>
      <c r="F201" s="130"/>
      <c r="G201" s="130"/>
      <c r="H201" s="130">
        <f>C201</f>
        <v>1000</v>
      </c>
      <c r="I201" s="130"/>
      <c r="J201" s="130"/>
      <c r="K201" s="130"/>
      <c r="L201" s="130"/>
      <c r="M201" s="130"/>
      <c r="N201" s="130"/>
      <c r="O201" s="130"/>
      <c r="P201" s="130"/>
    </row>
    <row r="202" spans="1:16" s="160" customFormat="1" ht="65">
      <c r="A202" s="51" t="s">
        <v>19</v>
      </c>
      <c r="B202" s="48" t="s">
        <v>705</v>
      </c>
      <c r="C202" s="130">
        <v>880000</v>
      </c>
      <c r="D202" s="130">
        <f t="shared" si="49"/>
        <v>880000</v>
      </c>
      <c r="E202" s="130"/>
      <c r="F202" s="130"/>
      <c r="G202" s="130"/>
      <c r="H202" s="130"/>
      <c r="I202" s="130">
        <f>C202</f>
        <v>880000</v>
      </c>
      <c r="J202" s="130"/>
      <c r="K202" s="130"/>
      <c r="L202" s="130"/>
      <c r="M202" s="130"/>
      <c r="N202" s="130"/>
      <c r="O202" s="130"/>
      <c r="P202" s="130"/>
    </row>
    <row r="203" spans="1:16" s="160" customFormat="1" ht="17.25" customHeight="1">
      <c r="A203" s="51" t="s">
        <v>100</v>
      </c>
      <c r="B203" s="48" t="s">
        <v>28</v>
      </c>
      <c r="C203" s="130">
        <v>66931</v>
      </c>
      <c r="D203" s="130">
        <f t="shared" si="49"/>
        <v>66931</v>
      </c>
      <c r="E203" s="130"/>
      <c r="F203" s="130"/>
      <c r="G203" s="130"/>
      <c r="H203" s="130"/>
      <c r="I203" s="130"/>
      <c r="J203" s="130">
        <f>C203</f>
        <v>66931</v>
      </c>
      <c r="K203" s="130"/>
      <c r="L203" s="130"/>
      <c r="M203" s="130"/>
      <c r="N203" s="130"/>
      <c r="O203" s="130"/>
      <c r="P203" s="130"/>
    </row>
    <row r="204" spans="1:16" s="160" customFormat="1">
      <c r="A204" s="161" t="s">
        <v>365</v>
      </c>
      <c r="B204" s="162" t="s">
        <v>706</v>
      </c>
      <c r="C204" s="130">
        <v>16100</v>
      </c>
      <c r="D204" s="130">
        <f t="shared" si="49"/>
        <v>16100</v>
      </c>
      <c r="E204" s="130"/>
      <c r="F204" s="130"/>
      <c r="G204" s="130"/>
      <c r="H204" s="130"/>
      <c r="I204" s="130"/>
      <c r="J204" s="130"/>
      <c r="K204" s="130">
        <f>C204</f>
        <v>16100</v>
      </c>
      <c r="L204" s="130"/>
      <c r="M204" s="130"/>
      <c r="N204" s="130"/>
      <c r="O204" s="130"/>
      <c r="P204" s="130"/>
    </row>
    <row r="205" spans="1:16" s="160" customFormat="1" ht="52">
      <c r="A205" s="161" t="s">
        <v>21</v>
      </c>
      <c r="B205" s="162" t="s">
        <v>707</v>
      </c>
      <c r="C205" s="130">
        <f t="shared" ref="C205:P205" si="54">C206+C207+C255</f>
        <v>1349529</v>
      </c>
      <c r="D205" s="130">
        <f t="shared" si="54"/>
        <v>1370107</v>
      </c>
      <c r="E205" s="130">
        <f t="shared" si="54"/>
        <v>0</v>
      </c>
      <c r="F205" s="130"/>
      <c r="G205" s="130">
        <f t="shared" si="54"/>
        <v>0</v>
      </c>
      <c r="H205" s="130">
        <f t="shared" si="54"/>
        <v>0</v>
      </c>
      <c r="I205" s="130">
        <f t="shared" si="54"/>
        <v>0</v>
      </c>
      <c r="J205" s="130">
        <f t="shared" si="54"/>
        <v>0</v>
      </c>
      <c r="K205" s="130">
        <f t="shared" si="54"/>
        <v>0</v>
      </c>
      <c r="L205" s="130">
        <f t="shared" si="54"/>
        <v>156888</v>
      </c>
      <c r="M205" s="130">
        <f t="shared" si="54"/>
        <v>143516</v>
      </c>
      <c r="N205" s="130">
        <f t="shared" si="54"/>
        <v>13372</v>
      </c>
      <c r="O205" s="130">
        <f t="shared" si="54"/>
        <v>1213219</v>
      </c>
      <c r="P205" s="130">
        <f t="shared" si="54"/>
        <v>0</v>
      </c>
    </row>
    <row r="206" spans="1:16" s="160" customFormat="1" ht="26">
      <c r="A206" s="161" t="s">
        <v>7</v>
      </c>
      <c r="B206" s="162" t="s">
        <v>493</v>
      </c>
      <c r="C206" s="130">
        <v>756675</v>
      </c>
      <c r="D206" s="130">
        <f>E206+F206+G206+H206+I206+J206+K206+L206+O206+P206</f>
        <v>756675</v>
      </c>
      <c r="E206" s="130"/>
      <c r="F206" s="131"/>
      <c r="G206" s="130"/>
      <c r="H206" s="130"/>
      <c r="I206" s="130"/>
      <c r="J206" s="130"/>
      <c r="K206" s="130"/>
      <c r="L206" s="130"/>
      <c r="M206" s="130"/>
      <c r="N206" s="130"/>
      <c r="O206" s="130">
        <f>C206</f>
        <v>756675</v>
      </c>
      <c r="P206" s="130"/>
    </row>
    <row r="207" spans="1:16" s="160" customFormat="1" ht="39">
      <c r="A207" s="161" t="s">
        <v>11</v>
      </c>
      <c r="B207" s="162" t="s">
        <v>708</v>
      </c>
      <c r="C207" s="130">
        <f>C208+C209</f>
        <v>456544</v>
      </c>
      <c r="D207" s="130">
        <f t="shared" ref="D207:P207" si="55">D208+D209</f>
        <v>456544</v>
      </c>
      <c r="E207" s="130">
        <f t="shared" si="55"/>
        <v>0</v>
      </c>
      <c r="F207" s="130"/>
      <c r="G207" s="130">
        <f t="shared" si="55"/>
        <v>0</v>
      </c>
      <c r="H207" s="130">
        <f t="shared" si="55"/>
        <v>0</v>
      </c>
      <c r="I207" s="130">
        <f t="shared" si="55"/>
        <v>0</v>
      </c>
      <c r="J207" s="130">
        <f t="shared" si="55"/>
        <v>0</v>
      </c>
      <c r="K207" s="130">
        <f t="shared" si="55"/>
        <v>0</v>
      </c>
      <c r="L207" s="130">
        <f t="shared" si="55"/>
        <v>0</v>
      </c>
      <c r="M207" s="130">
        <f t="shared" si="55"/>
        <v>0</v>
      </c>
      <c r="N207" s="130">
        <f t="shared" si="55"/>
        <v>0</v>
      </c>
      <c r="O207" s="130">
        <f t="shared" si="55"/>
        <v>456544</v>
      </c>
      <c r="P207" s="130">
        <f t="shared" si="55"/>
        <v>0</v>
      </c>
    </row>
    <row r="208" spans="1:16" s="160" customFormat="1">
      <c r="A208" s="161" t="s">
        <v>293</v>
      </c>
      <c r="B208" s="162" t="s">
        <v>150</v>
      </c>
      <c r="C208" s="130">
        <v>149330</v>
      </c>
      <c r="D208" s="131">
        <f>E208+F208+G208+H208+I208+J208+K208+L208+O208+P208</f>
        <v>149330</v>
      </c>
      <c r="E208" s="130"/>
      <c r="F208" s="131"/>
      <c r="G208" s="130"/>
      <c r="H208" s="130"/>
      <c r="I208" s="130"/>
      <c r="J208" s="130"/>
      <c r="K208" s="130"/>
      <c r="L208" s="130"/>
      <c r="M208" s="130"/>
      <c r="N208" s="130"/>
      <c r="O208" s="130">
        <f>C208</f>
        <v>149330</v>
      </c>
      <c r="P208" s="130"/>
    </row>
    <row r="209" spans="1:16" s="160" customFormat="1">
      <c r="A209" s="161" t="s">
        <v>294</v>
      </c>
      <c r="B209" s="162" t="s">
        <v>149</v>
      </c>
      <c r="C209" s="130">
        <f t="shared" ref="C209:P209" si="56">SUM(C210:C254)</f>
        <v>307214</v>
      </c>
      <c r="D209" s="130">
        <f t="shared" si="56"/>
        <v>307214</v>
      </c>
      <c r="E209" s="130">
        <f t="shared" si="56"/>
        <v>0</v>
      </c>
      <c r="F209" s="130"/>
      <c r="G209" s="130">
        <f t="shared" si="56"/>
        <v>0</v>
      </c>
      <c r="H209" s="130">
        <f t="shared" si="56"/>
        <v>0</v>
      </c>
      <c r="I209" s="130">
        <f t="shared" si="56"/>
        <v>0</v>
      </c>
      <c r="J209" s="130">
        <f t="shared" si="56"/>
        <v>0</v>
      </c>
      <c r="K209" s="130">
        <f t="shared" si="56"/>
        <v>0</v>
      </c>
      <c r="L209" s="130">
        <f t="shared" si="56"/>
        <v>0</v>
      </c>
      <c r="M209" s="130">
        <f t="shared" si="56"/>
        <v>0</v>
      </c>
      <c r="N209" s="130">
        <f t="shared" si="56"/>
        <v>0</v>
      </c>
      <c r="O209" s="130">
        <f t="shared" si="56"/>
        <v>307214</v>
      </c>
      <c r="P209" s="130">
        <f t="shared" si="56"/>
        <v>0</v>
      </c>
    </row>
    <row r="210" spans="1:16">
      <c r="A210" s="163" t="s">
        <v>215</v>
      </c>
      <c r="B210" s="164" t="s">
        <v>446</v>
      </c>
      <c r="C210" s="131">
        <v>95</v>
      </c>
      <c r="D210" s="131">
        <f t="shared" ref="D210:D254" si="57">E210+F210+G210+H210+I210+J210+K210+L210+O210+P210</f>
        <v>95</v>
      </c>
      <c r="E210" s="131"/>
      <c r="F210" s="131"/>
      <c r="G210" s="131"/>
      <c r="H210" s="131"/>
      <c r="I210" s="131"/>
      <c r="J210" s="131"/>
      <c r="K210" s="131"/>
      <c r="L210" s="131"/>
      <c r="M210" s="131"/>
      <c r="N210" s="131"/>
      <c r="O210" s="131">
        <f t="shared" ref="O210:O254" si="58">C210</f>
        <v>95</v>
      </c>
      <c r="P210" s="131"/>
    </row>
    <row r="211" spans="1:16">
      <c r="A211" s="163" t="s">
        <v>216</v>
      </c>
      <c r="B211" s="164" t="s">
        <v>709</v>
      </c>
      <c r="C211" s="131">
        <v>475</v>
      </c>
      <c r="D211" s="131">
        <f t="shared" si="57"/>
        <v>475</v>
      </c>
      <c r="E211" s="131"/>
      <c r="F211" s="131"/>
      <c r="G211" s="131"/>
      <c r="H211" s="131"/>
      <c r="I211" s="131"/>
      <c r="J211" s="131"/>
      <c r="K211" s="131"/>
      <c r="L211" s="131"/>
      <c r="M211" s="131"/>
      <c r="N211" s="131"/>
      <c r="O211" s="131">
        <f t="shared" si="58"/>
        <v>475</v>
      </c>
      <c r="P211" s="131"/>
    </row>
    <row r="212" spans="1:16">
      <c r="A212" s="163" t="s">
        <v>217</v>
      </c>
      <c r="B212" s="164" t="s">
        <v>710</v>
      </c>
      <c r="C212" s="131">
        <v>248</v>
      </c>
      <c r="D212" s="131">
        <f t="shared" si="57"/>
        <v>248</v>
      </c>
      <c r="E212" s="131"/>
      <c r="F212" s="131"/>
      <c r="G212" s="131"/>
      <c r="H212" s="131"/>
      <c r="I212" s="131"/>
      <c r="J212" s="131"/>
      <c r="K212" s="131"/>
      <c r="L212" s="131"/>
      <c r="M212" s="131"/>
      <c r="N212" s="131"/>
      <c r="O212" s="131">
        <f t="shared" si="58"/>
        <v>248</v>
      </c>
      <c r="P212" s="131"/>
    </row>
    <row r="213" spans="1:16">
      <c r="A213" s="163" t="s">
        <v>684</v>
      </c>
      <c r="B213" s="39" t="s">
        <v>174</v>
      </c>
      <c r="C213" s="131">
        <f>150+38</f>
        <v>188</v>
      </c>
      <c r="D213" s="131">
        <f t="shared" si="57"/>
        <v>188</v>
      </c>
      <c r="E213" s="131"/>
      <c r="F213" s="131"/>
      <c r="G213" s="131"/>
      <c r="H213" s="131"/>
      <c r="I213" s="131"/>
      <c r="J213" s="131"/>
      <c r="K213" s="131"/>
      <c r="L213" s="131"/>
      <c r="M213" s="131"/>
      <c r="N213" s="131"/>
      <c r="O213" s="131">
        <f t="shared" si="58"/>
        <v>188</v>
      </c>
      <c r="P213" s="131"/>
    </row>
    <row r="214" spans="1:16">
      <c r="A214" s="163" t="s">
        <v>685</v>
      </c>
      <c r="B214" s="39" t="s">
        <v>711</v>
      </c>
      <c r="C214" s="131">
        <f>689+1241+562+6526+38+30000</f>
        <v>39056</v>
      </c>
      <c r="D214" s="131">
        <f t="shared" si="57"/>
        <v>39056</v>
      </c>
      <c r="E214" s="131"/>
      <c r="F214" s="131"/>
      <c r="G214" s="131"/>
      <c r="H214" s="131"/>
      <c r="I214" s="131"/>
      <c r="J214" s="131"/>
      <c r="K214" s="131"/>
      <c r="L214" s="131"/>
      <c r="M214" s="131"/>
      <c r="N214" s="131"/>
      <c r="O214" s="131">
        <f t="shared" si="58"/>
        <v>39056</v>
      </c>
      <c r="P214" s="131"/>
    </row>
    <row r="215" spans="1:16">
      <c r="A215" s="163" t="s">
        <v>687</v>
      </c>
      <c r="B215" s="39" t="s">
        <v>712</v>
      </c>
      <c r="C215" s="131">
        <f>1758+40+7555+7000</f>
        <v>16353</v>
      </c>
      <c r="D215" s="131">
        <f t="shared" si="57"/>
        <v>16353</v>
      </c>
      <c r="E215" s="131"/>
      <c r="F215" s="131"/>
      <c r="G215" s="131"/>
      <c r="H215" s="131"/>
      <c r="I215" s="131"/>
      <c r="J215" s="131"/>
      <c r="K215" s="131"/>
      <c r="L215" s="131"/>
      <c r="M215" s="131"/>
      <c r="N215" s="131"/>
      <c r="O215" s="131">
        <f t="shared" si="58"/>
        <v>16353</v>
      </c>
      <c r="P215" s="131"/>
    </row>
    <row r="216" spans="1:16">
      <c r="A216" s="163" t="s">
        <v>689</v>
      </c>
      <c r="B216" s="39" t="s">
        <v>326</v>
      </c>
      <c r="C216" s="131">
        <f>1060+40</f>
        <v>1100</v>
      </c>
      <c r="D216" s="131">
        <f t="shared" si="57"/>
        <v>1100</v>
      </c>
      <c r="E216" s="131"/>
      <c r="F216" s="131"/>
      <c r="G216" s="131"/>
      <c r="H216" s="131"/>
      <c r="I216" s="131"/>
      <c r="J216" s="131"/>
      <c r="K216" s="131"/>
      <c r="L216" s="131"/>
      <c r="M216" s="131"/>
      <c r="N216" s="131"/>
      <c r="O216" s="131">
        <f t="shared" si="58"/>
        <v>1100</v>
      </c>
      <c r="P216" s="131"/>
    </row>
    <row r="217" spans="1:16">
      <c r="A217" s="163" t="s">
        <v>713</v>
      </c>
      <c r="B217" s="39" t="s">
        <v>395</v>
      </c>
      <c r="C217" s="131">
        <f>958+1800</f>
        <v>2758</v>
      </c>
      <c r="D217" s="131">
        <f t="shared" si="57"/>
        <v>2758</v>
      </c>
      <c r="E217" s="131"/>
      <c r="F217" s="131"/>
      <c r="G217" s="131"/>
      <c r="H217" s="131"/>
      <c r="I217" s="131"/>
      <c r="J217" s="131"/>
      <c r="K217" s="131"/>
      <c r="L217" s="131"/>
      <c r="M217" s="131"/>
      <c r="N217" s="131"/>
      <c r="O217" s="131">
        <f t="shared" si="58"/>
        <v>2758</v>
      </c>
      <c r="P217" s="131"/>
    </row>
    <row r="218" spans="1:16">
      <c r="A218" s="163" t="s">
        <v>714</v>
      </c>
      <c r="B218" s="39" t="s">
        <v>194</v>
      </c>
      <c r="C218" s="131">
        <f>330+280+542+1612+20</f>
        <v>2784</v>
      </c>
      <c r="D218" s="131">
        <f t="shared" si="57"/>
        <v>2784</v>
      </c>
      <c r="E218" s="131"/>
      <c r="F218" s="131"/>
      <c r="G218" s="131"/>
      <c r="H218" s="131"/>
      <c r="I218" s="131"/>
      <c r="J218" s="131"/>
      <c r="K218" s="131"/>
      <c r="L218" s="131"/>
      <c r="M218" s="131"/>
      <c r="N218" s="131"/>
      <c r="O218" s="131">
        <f t="shared" si="58"/>
        <v>2784</v>
      </c>
      <c r="P218" s="131"/>
    </row>
    <row r="219" spans="1:16">
      <c r="A219" s="163" t="s">
        <v>715</v>
      </c>
      <c r="B219" s="39" t="s">
        <v>716</v>
      </c>
      <c r="C219" s="131">
        <f>83651+11957+4335+7021</f>
        <v>106964</v>
      </c>
      <c r="D219" s="131">
        <f t="shared" si="57"/>
        <v>106964</v>
      </c>
      <c r="E219" s="131"/>
      <c r="F219" s="131"/>
      <c r="G219" s="131"/>
      <c r="H219" s="131"/>
      <c r="I219" s="131"/>
      <c r="J219" s="131"/>
      <c r="K219" s="131"/>
      <c r="L219" s="131"/>
      <c r="M219" s="131"/>
      <c r="N219" s="131"/>
      <c r="O219" s="131">
        <f t="shared" si="58"/>
        <v>106964</v>
      </c>
      <c r="P219" s="131"/>
    </row>
    <row r="220" spans="1:16">
      <c r="A220" s="163" t="s">
        <v>717</v>
      </c>
      <c r="B220" s="39" t="s">
        <v>718</v>
      </c>
      <c r="C220" s="131">
        <f>150+940+420+170+90+200+220+30+40+315+120+166+300+635</f>
        <v>3796</v>
      </c>
      <c r="D220" s="131">
        <f t="shared" si="57"/>
        <v>3796</v>
      </c>
      <c r="E220" s="131"/>
      <c r="F220" s="131"/>
      <c r="G220" s="131"/>
      <c r="H220" s="131"/>
      <c r="I220" s="131"/>
      <c r="J220" s="131"/>
      <c r="K220" s="131"/>
      <c r="L220" s="131"/>
      <c r="M220" s="131"/>
      <c r="N220" s="131"/>
      <c r="O220" s="131">
        <f t="shared" si="58"/>
        <v>3796</v>
      </c>
      <c r="P220" s="131"/>
    </row>
    <row r="221" spans="1:16">
      <c r="A221" s="163" t="s">
        <v>719</v>
      </c>
      <c r="B221" s="39" t="s">
        <v>720</v>
      </c>
      <c r="C221" s="131">
        <v>219</v>
      </c>
      <c r="D221" s="131">
        <f t="shared" si="57"/>
        <v>219</v>
      </c>
      <c r="E221" s="131"/>
      <c r="F221" s="131"/>
      <c r="G221" s="131"/>
      <c r="H221" s="131"/>
      <c r="I221" s="131"/>
      <c r="J221" s="131"/>
      <c r="K221" s="131"/>
      <c r="L221" s="131"/>
      <c r="M221" s="131"/>
      <c r="N221" s="131"/>
      <c r="O221" s="131">
        <f t="shared" si="58"/>
        <v>219</v>
      </c>
      <c r="P221" s="131"/>
    </row>
    <row r="222" spans="1:16">
      <c r="A222" s="163" t="s">
        <v>721</v>
      </c>
      <c r="B222" s="39" t="s">
        <v>196</v>
      </c>
      <c r="C222" s="131">
        <v>108</v>
      </c>
      <c r="D222" s="131">
        <f t="shared" si="57"/>
        <v>108</v>
      </c>
      <c r="E222" s="131"/>
      <c r="F222" s="131"/>
      <c r="G222" s="131"/>
      <c r="H222" s="131"/>
      <c r="I222" s="131"/>
      <c r="J222" s="131"/>
      <c r="K222" s="131"/>
      <c r="L222" s="131"/>
      <c r="M222" s="131"/>
      <c r="N222" s="131"/>
      <c r="O222" s="131">
        <f t="shared" si="58"/>
        <v>108</v>
      </c>
      <c r="P222" s="131"/>
    </row>
    <row r="223" spans="1:16">
      <c r="A223" s="163" t="s">
        <v>722</v>
      </c>
      <c r="B223" s="39" t="s">
        <v>197</v>
      </c>
      <c r="C223" s="131">
        <f>126+2075</f>
        <v>2201</v>
      </c>
      <c r="D223" s="131">
        <f t="shared" si="57"/>
        <v>2201</v>
      </c>
      <c r="E223" s="131"/>
      <c r="F223" s="131"/>
      <c r="G223" s="131"/>
      <c r="H223" s="131"/>
      <c r="I223" s="131"/>
      <c r="J223" s="131"/>
      <c r="K223" s="131"/>
      <c r="L223" s="131"/>
      <c r="M223" s="131"/>
      <c r="N223" s="131"/>
      <c r="O223" s="131">
        <f t="shared" si="58"/>
        <v>2201</v>
      </c>
      <c r="P223" s="131"/>
    </row>
    <row r="224" spans="1:16">
      <c r="A224" s="163" t="s">
        <v>723</v>
      </c>
      <c r="B224" s="39" t="s">
        <v>198</v>
      </c>
      <c r="C224" s="131">
        <f>96+2821</f>
        <v>2917</v>
      </c>
      <c r="D224" s="131">
        <f t="shared" si="57"/>
        <v>2917</v>
      </c>
      <c r="E224" s="131"/>
      <c r="F224" s="131"/>
      <c r="G224" s="131"/>
      <c r="H224" s="131"/>
      <c r="I224" s="131"/>
      <c r="J224" s="131"/>
      <c r="K224" s="131"/>
      <c r="L224" s="131"/>
      <c r="M224" s="131"/>
      <c r="N224" s="131"/>
      <c r="O224" s="131">
        <f t="shared" si="58"/>
        <v>2917</v>
      </c>
      <c r="P224" s="131"/>
    </row>
    <row r="225" spans="1:16">
      <c r="A225" s="163" t="s">
        <v>724</v>
      </c>
      <c r="B225" s="39" t="s">
        <v>199</v>
      </c>
      <c r="C225" s="131">
        <v>198</v>
      </c>
      <c r="D225" s="131">
        <f t="shared" si="57"/>
        <v>198</v>
      </c>
      <c r="E225" s="131"/>
      <c r="F225" s="131"/>
      <c r="G225" s="131"/>
      <c r="H225" s="131"/>
      <c r="I225" s="131"/>
      <c r="J225" s="131"/>
      <c r="K225" s="131"/>
      <c r="L225" s="131"/>
      <c r="M225" s="131"/>
      <c r="N225" s="131"/>
      <c r="O225" s="131">
        <f t="shared" si="58"/>
        <v>198</v>
      </c>
      <c r="P225" s="131"/>
    </row>
    <row r="226" spans="1:16">
      <c r="A226" s="163" t="s">
        <v>725</v>
      </c>
      <c r="B226" s="39" t="s">
        <v>726</v>
      </c>
      <c r="C226" s="131">
        <f>141+2918</f>
        <v>3059</v>
      </c>
      <c r="D226" s="131">
        <f t="shared" si="57"/>
        <v>3059</v>
      </c>
      <c r="E226" s="131"/>
      <c r="F226" s="131"/>
      <c r="G226" s="131"/>
      <c r="H226" s="131"/>
      <c r="I226" s="131"/>
      <c r="J226" s="131"/>
      <c r="K226" s="131"/>
      <c r="L226" s="131"/>
      <c r="M226" s="131"/>
      <c r="N226" s="131"/>
      <c r="O226" s="131">
        <f t="shared" si="58"/>
        <v>3059</v>
      </c>
      <c r="P226" s="131"/>
    </row>
    <row r="227" spans="1:16">
      <c r="A227" s="163" t="s">
        <v>727</v>
      </c>
      <c r="B227" s="39" t="s">
        <v>200</v>
      </c>
      <c r="C227" s="131">
        <f>167+2287+428</f>
        <v>2882</v>
      </c>
      <c r="D227" s="131">
        <f t="shared" si="57"/>
        <v>2882</v>
      </c>
      <c r="E227" s="131"/>
      <c r="F227" s="131"/>
      <c r="G227" s="131"/>
      <c r="H227" s="131"/>
      <c r="I227" s="131"/>
      <c r="J227" s="131"/>
      <c r="K227" s="131"/>
      <c r="L227" s="131"/>
      <c r="M227" s="131"/>
      <c r="N227" s="131"/>
      <c r="O227" s="131">
        <f t="shared" si="58"/>
        <v>2882</v>
      </c>
      <c r="P227" s="131"/>
    </row>
    <row r="228" spans="1:16">
      <c r="A228" s="163" t="s">
        <v>728</v>
      </c>
      <c r="B228" s="39" t="s">
        <v>729</v>
      </c>
      <c r="C228" s="131">
        <v>800</v>
      </c>
      <c r="D228" s="131">
        <f t="shared" si="57"/>
        <v>800</v>
      </c>
      <c r="E228" s="131"/>
      <c r="F228" s="131"/>
      <c r="G228" s="131"/>
      <c r="H228" s="131"/>
      <c r="I228" s="131"/>
      <c r="J228" s="131"/>
      <c r="K228" s="131"/>
      <c r="L228" s="131"/>
      <c r="M228" s="131"/>
      <c r="N228" s="131"/>
      <c r="O228" s="131">
        <f t="shared" si="58"/>
        <v>800</v>
      </c>
      <c r="P228" s="131"/>
    </row>
    <row r="229" spans="1:16">
      <c r="A229" s="163" t="s">
        <v>730</v>
      </c>
      <c r="B229" s="39" t="s">
        <v>731</v>
      </c>
      <c r="C229" s="131">
        <v>1200</v>
      </c>
      <c r="D229" s="131">
        <f t="shared" si="57"/>
        <v>1200</v>
      </c>
      <c r="E229" s="131"/>
      <c r="F229" s="131"/>
      <c r="G229" s="131"/>
      <c r="H229" s="131"/>
      <c r="I229" s="131"/>
      <c r="J229" s="131"/>
      <c r="K229" s="131"/>
      <c r="L229" s="131"/>
      <c r="M229" s="131"/>
      <c r="N229" s="131"/>
      <c r="O229" s="131">
        <f t="shared" si="58"/>
        <v>1200</v>
      </c>
      <c r="P229" s="131"/>
    </row>
    <row r="230" spans="1:16">
      <c r="A230" s="163" t="s">
        <v>732</v>
      </c>
      <c r="B230" s="39" t="s">
        <v>555</v>
      </c>
      <c r="C230" s="131">
        <v>5182</v>
      </c>
      <c r="D230" s="131">
        <f t="shared" si="57"/>
        <v>5182</v>
      </c>
      <c r="E230" s="131"/>
      <c r="F230" s="131"/>
      <c r="G230" s="131"/>
      <c r="H230" s="131"/>
      <c r="I230" s="131"/>
      <c r="J230" s="131"/>
      <c r="K230" s="131"/>
      <c r="L230" s="131"/>
      <c r="M230" s="131"/>
      <c r="N230" s="131"/>
      <c r="O230" s="131">
        <f t="shared" si="58"/>
        <v>5182</v>
      </c>
      <c r="P230" s="131"/>
    </row>
    <row r="231" spans="1:16">
      <c r="A231" s="163" t="s">
        <v>733</v>
      </c>
      <c r="B231" s="39" t="s">
        <v>556</v>
      </c>
      <c r="C231" s="131">
        <v>7264</v>
      </c>
      <c r="D231" s="131">
        <f t="shared" si="57"/>
        <v>7264</v>
      </c>
      <c r="E231" s="131"/>
      <c r="F231" s="131"/>
      <c r="G231" s="131"/>
      <c r="H231" s="131"/>
      <c r="I231" s="131"/>
      <c r="J231" s="131"/>
      <c r="K231" s="131"/>
      <c r="L231" s="131"/>
      <c r="M231" s="131"/>
      <c r="N231" s="131"/>
      <c r="O231" s="131">
        <f t="shared" si="58"/>
        <v>7264</v>
      </c>
      <c r="P231" s="131"/>
    </row>
    <row r="232" spans="1:16">
      <c r="A232" s="163" t="s">
        <v>734</v>
      </c>
      <c r="B232" s="39" t="s">
        <v>735</v>
      </c>
      <c r="C232" s="131">
        <v>3246</v>
      </c>
      <c r="D232" s="131">
        <f t="shared" si="57"/>
        <v>3246</v>
      </c>
      <c r="E232" s="131"/>
      <c r="F232" s="131"/>
      <c r="G232" s="131"/>
      <c r="H232" s="131"/>
      <c r="I232" s="131"/>
      <c r="J232" s="131"/>
      <c r="K232" s="131"/>
      <c r="L232" s="131"/>
      <c r="M232" s="131"/>
      <c r="N232" s="131"/>
      <c r="O232" s="131">
        <f t="shared" si="58"/>
        <v>3246</v>
      </c>
      <c r="P232" s="131"/>
    </row>
    <row r="233" spans="1:16">
      <c r="A233" s="163" t="s">
        <v>736</v>
      </c>
      <c r="B233" s="39" t="s">
        <v>558</v>
      </c>
      <c r="C233" s="131">
        <v>2145</v>
      </c>
      <c r="D233" s="131">
        <f t="shared" si="57"/>
        <v>2145</v>
      </c>
      <c r="E233" s="131"/>
      <c r="F233" s="131"/>
      <c r="G233" s="131"/>
      <c r="H233" s="131"/>
      <c r="I233" s="131"/>
      <c r="J233" s="131"/>
      <c r="K233" s="131"/>
      <c r="L233" s="131"/>
      <c r="M233" s="131"/>
      <c r="N233" s="131"/>
      <c r="O233" s="131">
        <f t="shared" si="58"/>
        <v>2145</v>
      </c>
      <c r="P233" s="131"/>
    </row>
    <row r="234" spans="1:16">
      <c r="A234" s="163" t="s">
        <v>737</v>
      </c>
      <c r="B234" s="39" t="s">
        <v>202</v>
      </c>
      <c r="C234" s="131">
        <f>6688+1880</f>
        <v>8568</v>
      </c>
      <c r="D234" s="131">
        <f t="shared" si="57"/>
        <v>8568</v>
      </c>
      <c r="E234" s="131"/>
      <c r="F234" s="131"/>
      <c r="G234" s="131"/>
      <c r="H234" s="131"/>
      <c r="I234" s="131"/>
      <c r="J234" s="131"/>
      <c r="K234" s="131"/>
      <c r="L234" s="131"/>
      <c r="M234" s="131"/>
      <c r="N234" s="131"/>
      <c r="O234" s="131">
        <f t="shared" si="58"/>
        <v>8568</v>
      </c>
      <c r="P234" s="131"/>
    </row>
    <row r="235" spans="1:16">
      <c r="A235" s="163" t="s">
        <v>738</v>
      </c>
      <c r="B235" s="39" t="s">
        <v>739</v>
      </c>
      <c r="C235" s="131">
        <v>955</v>
      </c>
      <c r="D235" s="131">
        <f t="shared" si="57"/>
        <v>955</v>
      </c>
      <c r="E235" s="131"/>
      <c r="F235" s="131"/>
      <c r="G235" s="131"/>
      <c r="H235" s="131"/>
      <c r="I235" s="131"/>
      <c r="J235" s="131"/>
      <c r="K235" s="131"/>
      <c r="L235" s="131"/>
      <c r="M235" s="131"/>
      <c r="N235" s="131"/>
      <c r="O235" s="131">
        <f t="shared" si="58"/>
        <v>955</v>
      </c>
      <c r="P235" s="131"/>
    </row>
    <row r="236" spans="1:16">
      <c r="A236" s="163" t="s">
        <v>740</v>
      </c>
      <c r="B236" s="39" t="s">
        <v>204</v>
      </c>
      <c r="C236" s="131">
        <v>477</v>
      </c>
      <c r="D236" s="131">
        <f t="shared" si="57"/>
        <v>477</v>
      </c>
      <c r="E236" s="131"/>
      <c r="F236" s="131"/>
      <c r="G236" s="131"/>
      <c r="H236" s="131"/>
      <c r="I236" s="131"/>
      <c r="J236" s="131"/>
      <c r="K236" s="131"/>
      <c r="L236" s="131"/>
      <c r="M236" s="131"/>
      <c r="N236" s="131"/>
      <c r="O236" s="131">
        <f t="shared" si="58"/>
        <v>477</v>
      </c>
      <c r="P236" s="131"/>
    </row>
    <row r="237" spans="1:16">
      <c r="A237" s="163" t="s">
        <v>741</v>
      </c>
      <c r="B237" s="39" t="s">
        <v>206</v>
      </c>
      <c r="C237" s="131">
        <v>1489</v>
      </c>
      <c r="D237" s="131">
        <f t="shared" si="57"/>
        <v>1489</v>
      </c>
      <c r="E237" s="131"/>
      <c r="F237" s="131"/>
      <c r="G237" s="131"/>
      <c r="H237" s="131"/>
      <c r="I237" s="131"/>
      <c r="J237" s="131"/>
      <c r="K237" s="131"/>
      <c r="L237" s="131"/>
      <c r="M237" s="131"/>
      <c r="N237" s="131"/>
      <c r="O237" s="131">
        <f t="shared" si="58"/>
        <v>1489</v>
      </c>
      <c r="P237" s="131"/>
    </row>
    <row r="238" spans="1:16">
      <c r="A238" s="163" t="s">
        <v>742</v>
      </c>
      <c r="B238" s="39" t="s">
        <v>743</v>
      </c>
      <c r="C238" s="131">
        <v>38</v>
      </c>
      <c r="D238" s="131">
        <f t="shared" si="57"/>
        <v>38</v>
      </c>
      <c r="E238" s="131"/>
      <c r="F238" s="131"/>
      <c r="G238" s="131"/>
      <c r="H238" s="131"/>
      <c r="I238" s="131"/>
      <c r="J238" s="131"/>
      <c r="K238" s="131"/>
      <c r="L238" s="131"/>
      <c r="M238" s="131"/>
      <c r="N238" s="131"/>
      <c r="O238" s="131">
        <f t="shared" si="58"/>
        <v>38</v>
      </c>
      <c r="P238" s="131"/>
    </row>
    <row r="239" spans="1:16">
      <c r="A239" s="163" t="s">
        <v>744</v>
      </c>
      <c r="B239" s="39" t="s">
        <v>208</v>
      </c>
      <c r="C239" s="131">
        <v>45</v>
      </c>
      <c r="D239" s="131">
        <f t="shared" si="57"/>
        <v>45</v>
      </c>
      <c r="E239" s="131"/>
      <c r="F239" s="131"/>
      <c r="G239" s="131"/>
      <c r="H239" s="131"/>
      <c r="I239" s="131"/>
      <c r="J239" s="131"/>
      <c r="K239" s="131"/>
      <c r="L239" s="131"/>
      <c r="M239" s="131"/>
      <c r="N239" s="131"/>
      <c r="O239" s="131">
        <f t="shared" si="58"/>
        <v>45</v>
      </c>
      <c r="P239" s="131"/>
    </row>
    <row r="240" spans="1:16">
      <c r="A240" s="163" t="s">
        <v>745</v>
      </c>
      <c r="B240" s="39" t="s">
        <v>209</v>
      </c>
      <c r="C240" s="131">
        <v>126</v>
      </c>
      <c r="D240" s="131">
        <f t="shared" si="57"/>
        <v>126</v>
      </c>
      <c r="E240" s="131"/>
      <c r="F240" s="131"/>
      <c r="G240" s="131"/>
      <c r="H240" s="131"/>
      <c r="I240" s="131"/>
      <c r="J240" s="131"/>
      <c r="K240" s="131"/>
      <c r="L240" s="131"/>
      <c r="M240" s="131"/>
      <c r="N240" s="131"/>
      <c r="O240" s="131">
        <f t="shared" si="58"/>
        <v>126</v>
      </c>
      <c r="P240" s="131"/>
    </row>
    <row r="241" spans="1:16">
      <c r="A241" s="163" t="s">
        <v>746</v>
      </c>
      <c r="B241" s="164" t="s">
        <v>448</v>
      </c>
      <c r="C241" s="131">
        <v>45</v>
      </c>
      <c r="D241" s="131">
        <f t="shared" si="57"/>
        <v>45</v>
      </c>
      <c r="E241" s="131"/>
      <c r="F241" s="131"/>
      <c r="G241" s="131"/>
      <c r="H241" s="131"/>
      <c r="I241" s="131"/>
      <c r="J241" s="131"/>
      <c r="K241" s="131"/>
      <c r="L241" s="131"/>
      <c r="M241" s="131"/>
      <c r="N241" s="131"/>
      <c r="O241" s="131">
        <f t="shared" si="58"/>
        <v>45</v>
      </c>
      <c r="P241" s="131"/>
    </row>
    <row r="242" spans="1:16">
      <c r="A242" s="163" t="s">
        <v>747</v>
      </c>
      <c r="B242" s="39" t="s">
        <v>392</v>
      </c>
      <c r="C242" s="131">
        <v>38</v>
      </c>
      <c r="D242" s="131">
        <f t="shared" si="57"/>
        <v>38</v>
      </c>
      <c r="E242" s="131"/>
      <c r="F242" s="131"/>
      <c r="G242" s="131"/>
      <c r="H242" s="131"/>
      <c r="I242" s="131"/>
      <c r="J242" s="131"/>
      <c r="K242" s="131"/>
      <c r="L242" s="131"/>
      <c r="M242" s="131"/>
      <c r="N242" s="131"/>
      <c r="O242" s="131">
        <f t="shared" si="58"/>
        <v>38</v>
      </c>
      <c r="P242" s="131"/>
    </row>
    <row r="243" spans="1:16">
      <c r="A243" s="163" t="s">
        <v>748</v>
      </c>
      <c r="B243" s="39" t="s">
        <v>749</v>
      </c>
      <c r="C243" s="131">
        <v>5034</v>
      </c>
      <c r="D243" s="131">
        <f t="shared" si="57"/>
        <v>5034</v>
      </c>
      <c r="E243" s="131"/>
      <c r="F243" s="131"/>
      <c r="G243" s="131"/>
      <c r="H243" s="131"/>
      <c r="I243" s="131"/>
      <c r="J243" s="131"/>
      <c r="K243" s="131"/>
      <c r="L243" s="131"/>
      <c r="M243" s="131"/>
      <c r="N243" s="131"/>
      <c r="O243" s="131">
        <f t="shared" si="58"/>
        <v>5034</v>
      </c>
      <c r="P243" s="131"/>
    </row>
    <row r="244" spans="1:16">
      <c r="A244" s="163" t="s">
        <v>750</v>
      </c>
      <c r="B244" s="164" t="s">
        <v>751</v>
      </c>
      <c r="C244" s="131">
        <v>44194</v>
      </c>
      <c r="D244" s="131">
        <f t="shared" si="57"/>
        <v>44194</v>
      </c>
      <c r="E244" s="131"/>
      <c r="F244" s="131"/>
      <c r="G244" s="131"/>
      <c r="H244" s="131"/>
      <c r="I244" s="131"/>
      <c r="J244" s="131"/>
      <c r="K244" s="131"/>
      <c r="L244" s="131"/>
      <c r="M244" s="131"/>
      <c r="N244" s="131"/>
      <c r="O244" s="131">
        <f t="shared" si="58"/>
        <v>44194</v>
      </c>
      <c r="P244" s="131"/>
    </row>
    <row r="245" spans="1:16">
      <c r="A245" s="163" t="s">
        <v>752</v>
      </c>
      <c r="B245" s="39" t="s">
        <v>345</v>
      </c>
      <c r="C245" s="131">
        <v>5670</v>
      </c>
      <c r="D245" s="131">
        <f t="shared" si="57"/>
        <v>5670</v>
      </c>
      <c r="E245" s="131"/>
      <c r="F245" s="131"/>
      <c r="G245" s="131"/>
      <c r="H245" s="131"/>
      <c r="I245" s="131"/>
      <c r="J245" s="131"/>
      <c r="K245" s="131"/>
      <c r="L245" s="131"/>
      <c r="M245" s="131"/>
      <c r="N245" s="131"/>
      <c r="O245" s="131">
        <f t="shared" si="58"/>
        <v>5670</v>
      </c>
      <c r="P245" s="131"/>
    </row>
    <row r="246" spans="1:16">
      <c r="A246" s="163" t="s">
        <v>753</v>
      </c>
      <c r="B246" s="39" t="s">
        <v>212</v>
      </c>
      <c r="C246" s="131">
        <v>4317</v>
      </c>
      <c r="D246" s="131">
        <f t="shared" si="57"/>
        <v>4317</v>
      </c>
      <c r="E246" s="131"/>
      <c r="F246" s="131"/>
      <c r="G246" s="131"/>
      <c r="H246" s="131"/>
      <c r="I246" s="131"/>
      <c r="J246" s="131"/>
      <c r="K246" s="131"/>
      <c r="L246" s="131"/>
      <c r="M246" s="131"/>
      <c r="N246" s="131"/>
      <c r="O246" s="131">
        <f t="shared" si="58"/>
        <v>4317</v>
      </c>
      <c r="P246" s="131"/>
    </row>
    <row r="247" spans="1:16">
      <c r="A247" s="163" t="s">
        <v>754</v>
      </c>
      <c r="B247" s="39" t="s">
        <v>213</v>
      </c>
      <c r="C247" s="131">
        <v>4013</v>
      </c>
      <c r="D247" s="131">
        <f t="shared" si="57"/>
        <v>4013</v>
      </c>
      <c r="E247" s="131"/>
      <c r="F247" s="131"/>
      <c r="G247" s="131"/>
      <c r="H247" s="131"/>
      <c r="I247" s="131"/>
      <c r="J247" s="131"/>
      <c r="K247" s="131"/>
      <c r="L247" s="131"/>
      <c r="M247" s="131"/>
      <c r="N247" s="131"/>
      <c r="O247" s="131">
        <f t="shared" si="58"/>
        <v>4013</v>
      </c>
      <c r="P247" s="131"/>
    </row>
    <row r="248" spans="1:16">
      <c r="A248" s="163" t="s">
        <v>755</v>
      </c>
      <c r="B248" s="39" t="s">
        <v>214</v>
      </c>
      <c r="C248" s="131">
        <v>11342</v>
      </c>
      <c r="D248" s="131">
        <f t="shared" si="57"/>
        <v>11342</v>
      </c>
      <c r="E248" s="131"/>
      <c r="F248" s="131"/>
      <c r="G248" s="131"/>
      <c r="H248" s="131"/>
      <c r="I248" s="131"/>
      <c r="J248" s="131"/>
      <c r="K248" s="131"/>
      <c r="L248" s="131"/>
      <c r="M248" s="131"/>
      <c r="N248" s="131"/>
      <c r="O248" s="131">
        <f t="shared" si="58"/>
        <v>11342</v>
      </c>
      <c r="P248" s="131"/>
    </row>
    <row r="249" spans="1:16">
      <c r="A249" s="163" t="s">
        <v>756</v>
      </c>
      <c r="B249" s="39" t="s">
        <v>757</v>
      </c>
      <c r="C249" s="131">
        <v>455</v>
      </c>
      <c r="D249" s="131">
        <f t="shared" si="57"/>
        <v>455</v>
      </c>
      <c r="E249" s="131"/>
      <c r="F249" s="131"/>
      <c r="G249" s="131"/>
      <c r="H249" s="131"/>
      <c r="I249" s="131"/>
      <c r="J249" s="131"/>
      <c r="K249" s="131"/>
      <c r="L249" s="131"/>
      <c r="M249" s="131"/>
      <c r="N249" s="131"/>
      <c r="O249" s="131">
        <f t="shared" si="58"/>
        <v>455</v>
      </c>
      <c r="P249" s="131"/>
    </row>
    <row r="250" spans="1:16">
      <c r="A250" s="163" t="s">
        <v>758</v>
      </c>
      <c r="B250" s="39" t="s">
        <v>483</v>
      </c>
      <c r="C250" s="131">
        <v>6420</v>
      </c>
      <c r="D250" s="131">
        <f t="shared" si="57"/>
        <v>6420</v>
      </c>
      <c r="E250" s="131"/>
      <c r="F250" s="131"/>
      <c r="G250" s="131"/>
      <c r="H250" s="131"/>
      <c r="I250" s="131"/>
      <c r="J250" s="131"/>
      <c r="K250" s="131"/>
      <c r="L250" s="131"/>
      <c r="M250" s="131"/>
      <c r="N250" s="131"/>
      <c r="O250" s="131">
        <f t="shared" si="58"/>
        <v>6420</v>
      </c>
      <c r="P250" s="131"/>
    </row>
    <row r="251" spans="1:16">
      <c r="A251" s="163" t="s">
        <v>759</v>
      </c>
      <c r="B251" s="39" t="s">
        <v>760</v>
      </c>
      <c r="C251" s="131">
        <v>4327</v>
      </c>
      <c r="D251" s="131">
        <f t="shared" si="57"/>
        <v>4327</v>
      </c>
      <c r="E251" s="131"/>
      <c r="F251" s="131"/>
      <c r="G251" s="131"/>
      <c r="H251" s="131"/>
      <c r="I251" s="131"/>
      <c r="J251" s="131"/>
      <c r="K251" s="131"/>
      <c r="L251" s="131"/>
      <c r="M251" s="131"/>
      <c r="N251" s="131"/>
      <c r="O251" s="131">
        <f t="shared" si="58"/>
        <v>4327</v>
      </c>
      <c r="P251" s="131"/>
    </row>
    <row r="252" spans="1:16">
      <c r="A252" s="163" t="s">
        <v>761</v>
      </c>
      <c r="B252" s="39" t="s">
        <v>343</v>
      </c>
      <c r="C252" s="131">
        <v>1500</v>
      </c>
      <c r="D252" s="131">
        <f t="shared" si="57"/>
        <v>1500</v>
      </c>
      <c r="E252" s="131"/>
      <c r="F252" s="131"/>
      <c r="G252" s="131"/>
      <c r="H252" s="131"/>
      <c r="I252" s="131"/>
      <c r="J252" s="131"/>
      <c r="K252" s="131"/>
      <c r="L252" s="131"/>
      <c r="M252" s="131"/>
      <c r="N252" s="131"/>
      <c r="O252" s="131">
        <f t="shared" si="58"/>
        <v>1500</v>
      </c>
      <c r="P252" s="131"/>
    </row>
    <row r="253" spans="1:16">
      <c r="A253" s="163" t="s">
        <v>762</v>
      </c>
      <c r="B253" s="39" t="s">
        <v>763</v>
      </c>
      <c r="C253" s="131">
        <v>300</v>
      </c>
      <c r="D253" s="131">
        <f t="shared" si="57"/>
        <v>300</v>
      </c>
      <c r="E253" s="131"/>
      <c r="F253" s="131"/>
      <c r="G253" s="131"/>
      <c r="H253" s="131"/>
      <c r="I253" s="131"/>
      <c r="J253" s="131"/>
      <c r="K253" s="131"/>
      <c r="L253" s="131"/>
      <c r="M253" s="131"/>
      <c r="N253" s="131"/>
      <c r="O253" s="131">
        <f t="shared" si="58"/>
        <v>300</v>
      </c>
      <c r="P253" s="131"/>
    </row>
    <row r="254" spans="1:16">
      <c r="A254" s="163" t="s">
        <v>764</v>
      </c>
      <c r="B254" s="39" t="s">
        <v>765</v>
      </c>
      <c r="C254" s="131">
        <f>291+780+1438+114</f>
        <v>2623</v>
      </c>
      <c r="D254" s="131">
        <f t="shared" si="57"/>
        <v>2623</v>
      </c>
      <c r="E254" s="131"/>
      <c r="F254" s="131"/>
      <c r="G254" s="131"/>
      <c r="H254" s="131"/>
      <c r="I254" s="131"/>
      <c r="J254" s="131"/>
      <c r="K254" s="131"/>
      <c r="L254" s="131"/>
      <c r="M254" s="131"/>
      <c r="N254" s="131"/>
      <c r="O254" s="131">
        <f t="shared" si="58"/>
        <v>2623</v>
      </c>
      <c r="P254" s="131"/>
    </row>
    <row r="255" spans="1:16" s="160" customFormat="1">
      <c r="A255" s="161" t="s">
        <v>15</v>
      </c>
      <c r="B255" s="162" t="s">
        <v>766</v>
      </c>
      <c r="C255" s="130">
        <f t="shared" ref="C255:P255" si="59">C256+C266</f>
        <v>136310</v>
      </c>
      <c r="D255" s="130">
        <f t="shared" si="59"/>
        <v>156888</v>
      </c>
      <c r="E255" s="130">
        <f t="shared" si="59"/>
        <v>0</v>
      </c>
      <c r="F255" s="130"/>
      <c r="G255" s="130">
        <f t="shared" si="59"/>
        <v>0</v>
      </c>
      <c r="H255" s="130">
        <f t="shared" si="59"/>
        <v>0</v>
      </c>
      <c r="I255" s="130">
        <f t="shared" si="59"/>
        <v>0</v>
      </c>
      <c r="J255" s="130">
        <f t="shared" si="59"/>
        <v>0</v>
      </c>
      <c r="K255" s="130">
        <f t="shared" si="59"/>
        <v>0</v>
      </c>
      <c r="L255" s="130">
        <f t="shared" si="59"/>
        <v>156888</v>
      </c>
      <c r="M255" s="130">
        <f t="shared" si="59"/>
        <v>143516</v>
      </c>
      <c r="N255" s="130">
        <f t="shared" si="59"/>
        <v>13372</v>
      </c>
      <c r="O255" s="130">
        <f t="shared" si="59"/>
        <v>0</v>
      </c>
      <c r="P255" s="130">
        <f t="shared" si="59"/>
        <v>0</v>
      </c>
    </row>
    <row r="256" spans="1:16" s="160" customFormat="1">
      <c r="A256" s="161" t="s">
        <v>293</v>
      </c>
      <c r="B256" s="162" t="s">
        <v>767</v>
      </c>
      <c r="C256" s="130">
        <f t="shared" ref="C256:P256" si="60">SUM(C257:C265)</f>
        <v>9990</v>
      </c>
      <c r="D256" s="130">
        <f t="shared" si="60"/>
        <v>9990</v>
      </c>
      <c r="E256" s="130">
        <f t="shared" si="60"/>
        <v>0</v>
      </c>
      <c r="F256" s="130"/>
      <c r="G256" s="130">
        <f t="shared" si="60"/>
        <v>0</v>
      </c>
      <c r="H256" s="130">
        <f t="shared" si="60"/>
        <v>0</v>
      </c>
      <c r="I256" s="130">
        <f t="shared" si="60"/>
        <v>0</v>
      </c>
      <c r="J256" s="130">
        <f t="shared" si="60"/>
        <v>0</v>
      </c>
      <c r="K256" s="130">
        <f t="shared" si="60"/>
        <v>0</v>
      </c>
      <c r="L256" s="130">
        <f t="shared" si="60"/>
        <v>9990</v>
      </c>
      <c r="M256" s="130">
        <f t="shared" si="60"/>
        <v>3180</v>
      </c>
      <c r="N256" s="130">
        <f t="shared" si="60"/>
        <v>6810</v>
      </c>
      <c r="O256" s="130">
        <f t="shared" si="60"/>
        <v>0</v>
      </c>
      <c r="P256" s="130">
        <f t="shared" si="60"/>
        <v>0</v>
      </c>
    </row>
    <row r="257" spans="1:16">
      <c r="A257" s="163" t="s">
        <v>105</v>
      </c>
      <c r="B257" s="39" t="s">
        <v>343</v>
      </c>
      <c r="C257" s="131">
        <v>1900</v>
      </c>
      <c r="D257" s="131">
        <f t="shared" ref="D257:D265" si="61">E257+F257+G257+H257+I257+J257+K257+L257+O257+P257</f>
        <v>1900</v>
      </c>
      <c r="E257" s="131"/>
      <c r="F257" s="131"/>
      <c r="G257" s="131"/>
      <c r="H257" s="131"/>
      <c r="I257" s="131"/>
      <c r="J257" s="131"/>
      <c r="K257" s="131"/>
      <c r="L257" s="131">
        <f>M257+N257</f>
        <v>1900</v>
      </c>
      <c r="M257" s="131"/>
      <c r="N257" s="131">
        <f t="shared" ref="N257:N264" si="62">C257</f>
        <v>1900</v>
      </c>
      <c r="O257" s="131"/>
      <c r="P257" s="131"/>
    </row>
    <row r="258" spans="1:16">
      <c r="A258" s="163" t="s">
        <v>106</v>
      </c>
      <c r="B258" s="39" t="s">
        <v>768</v>
      </c>
      <c r="C258" s="131">
        <v>200</v>
      </c>
      <c r="D258" s="131">
        <f t="shared" si="61"/>
        <v>200</v>
      </c>
      <c r="E258" s="131"/>
      <c r="F258" s="131"/>
      <c r="G258" s="131"/>
      <c r="H258" s="131"/>
      <c r="I258" s="131"/>
      <c r="J258" s="131"/>
      <c r="K258" s="131"/>
      <c r="L258" s="131">
        <f t="shared" ref="L258:L265" si="63">M258+N258</f>
        <v>200</v>
      </c>
      <c r="M258" s="131"/>
      <c r="N258" s="131">
        <f t="shared" si="62"/>
        <v>200</v>
      </c>
      <c r="O258" s="131"/>
      <c r="P258" s="131"/>
    </row>
    <row r="259" spans="1:16">
      <c r="A259" s="163" t="s">
        <v>107</v>
      </c>
      <c r="B259" s="39" t="s">
        <v>306</v>
      </c>
      <c r="C259" s="131">
        <v>3000</v>
      </c>
      <c r="D259" s="131">
        <f t="shared" si="61"/>
        <v>3000</v>
      </c>
      <c r="E259" s="131"/>
      <c r="F259" s="131"/>
      <c r="G259" s="131"/>
      <c r="H259" s="131"/>
      <c r="I259" s="131"/>
      <c r="J259" s="131"/>
      <c r="K259" s="131"/>
      <c r="L259" s="131">
        <f t="shared" si="63"/>
        <v>3000</v>
      </c>
      <c r="M259" s="131"/>
      <c r="N259" s="131">
        <f t="shared" si="62"/>
        <v>3000</v>
      </c>
      <c r="O259" s="131"/>
      <c r="P259" s="131"/>
    </row>
    <row r="260" spans="1:16">
      <c r="A260" s="163" t="s">
        <v>109</v>
      </c>
      <c r="B260" s="39" t="s">
        <v>309</v>
      </c>
      <c r="C260" s="131">
        <v>200</v>
      </c>
      <c r="D260" s="131">
        <f t="shared" si="61"/>
        <v>200</v>
      </c>
      <c r="E260" s="131"/>
      <c r="F260" s="131"/>
      <c r="G260" s="131"/>
      <c r="H260" s="131"/>
      <c r="I260" s="131"/>
      <c r="J260" s="131"/>
      <c r="K260" s="131"/>
      <c r="L260" s="131">
        <f t="shared" si="63"/>
        <v>200</v>
      </c>
      <c r="M260" s="131"/>
      <c r="N260" s="131">
        <f t="shared" si="62"/>
        <v>200</v>
      </c>
      <c r="O260" s="131"/>
      <c r="P260" s="131"/>
    </row>
    <row r="261" spans="1:16">
      <c r="A261" s="163" t="s">
        <v>111</v>
      </c>
      <c r="B261" s="39" t="s">
        <v>308</v>
      </c>
      <c r="C261" s="131">
        <v>360</v>
      </c>
      <c r="D261" s="131">
        <f t="shared" si="61"/>
        <v>360</v>
      </c>
      <c r="E261" s="131"/>
      <c r="F261" s="131"/>
      <c r="G261" s="131"/>
      <c r="H261" s="131"/>
      <c r="I261" s="131"/>
      <c r="J261" s="131"/>
      <c r="K261" s="131"/>
      <c r="L261" s="131">
        <f t="shared" si="63"/>
        <v>360</v>
      </c>
      <c r="M261" s="131"/>
      <c r="N261" s="131">
        <f t="shared" si="62"/>
        <v>360</v>
      </c>
      <c r="O261" s="131"/>
      <c r="P261" s="131"/>
    </row>
    <row r="262" spans="1:16">
      <c r="A262" s="163" t="s">
        <v>113</v>
      </c>
      <c r="B262" s="39" t="s">
        <v>310</v>
      </c>
      <c r="C262" s="131">
        <v>300</v>
      </c>
      <c r="D262" s="131">
        <f t="shared" si="61"/>
        <v>300</v>
      </c>
      <c r="E262" s="131"/>
      <c r="F262" s="131"/>
      <c r="G262" s="131"/>
      <c r="H262" s="131"/>
      <c r="I262" s="131"/>
      <c r="J262" s="131"/>
      <c r="K262" s="131"/>
      <c r="L262" s="131">
        <f t="shared" si="63"/>
        <v>300</v>
      </c>
      <c r="M262" s="131"/>
      <c r="N262" s="131">
        <f t="shared" si="62"/>
        <v>300</v>
      </c>
      <c r="O262" s="131"/>
      <c r="P262" s="131"/>
    </row>
    <row r="263" spans="1:16">
      <c r="A263" s="163" t="s">
        <v>115</v>
      </c>
      <c r="B263" s="39" t="s">
        <v>307</v>
      </c>
      <c r="C263" s="131">
        <v>350</v>
      </c>
      <c r="D263" s="131">
        <f t="shared" si="61"/>
        <v>350</v>
      </c>
      <c r="E263" s="131"/>
      <c r="F263" s="131"/>
      <c r="G263" s="131"/>
      <c r="H263" s="131"/>
      <c r="I263" s="131"/>
      <c r="J263" s="131"/>
      <c r="K263" s="131"/>
      <c r="L263" s="131">
        <f t="shared" si="63"/>
        <v>350</v>
      </c>
      <c r="M263" s="131"/>
      <c r="N263" s="131">
        <f t="shared" si="62"/>
        <v>350</v>
      </c>
      <c r="O263" s="131"/>
      <c r="P263" s="131"/>
    </row>
    <row r="264" spans="1:16">
      <c r="A264" s="163" t="s">
        <v>117</v>
      </c>
      <c r="B264" s="39" t="s">
        <v>769</v>
      </c>
      <c r="C264" s="131">
        <v>500</v>
      </c>
      <c r="D264" s="131">
        <f t="shared" si="61"/>
        <v>500</v>
      </c>
      <c r="E264" s="131"/>
      <c r="F264" s="131"/>
      <c r="G264" s="131"/>
      <c r="H264" s="131"/>
      <c r="I264" s="131"/>
      <c r="J264" s="131"/>
      <c r="K264" s="131"/>
      <c r="L264" s="131">
        <f t="shared" si="63"/>
        <v>500</v>
      </c>
      <c r="M264" s="131"/>
      <c r="N264" s="131">
        <f t="shared" si="62"/>
        <v>500</v>
      </c>
      <c r="O264" s="131"/>
      <c r="P264" s="131"/>
    </row>
    <row r="265" spans="1:16">
      <c r="A265" s="163" t="s">
        <v>119</v>
      </c>
      <c r="B265" s="39" t="s">
        <v>529</v>
      </c>
      <c r="C265" s="131">
        <v>3180</v>
      </c>
      <c r="D265" s="131">
        <f t="shared" si="61"/>
        <v>3180</v>
      </c>
      <c r="E265" s="131"/>
      <c r="F265" s="131"/>
      <c r="G265" s="131"/>
      <c r="H265" s="131"/>
      <c r="I265" s="131"/>
      <c r="J265" s="131"/>
      <c r="K265" s="131"/>
      <c r="L265" s="131">
        <f t="shared" si="63"/>
        <v>3180</v>
      </c>
      <c r="M265" s="131">
        <f>C265</f>
        <v>3180</v>
      </c>
      <c r="N265" s="131"/>
      <c r="O265" s="131"/>
      <c r="P265" s="131"/>
    </row>
    <row r="266" spans="1:16" s="160" customFormat="1">
      <c r="A266" s="161" t="s">
        <v>294</v>
      </c>
      <c r="B266" s="162" t="s">
        <v>770</v>
      </c>
      <c r="C266" s="130">
        <f t="shared" ref="C266:P266" si="64">SUM(C267:C276)</f>
        <v>126320</v>
      </c>
      <c r="D266" s="130">
        <f t="shared" si="64"/>
        <v>146898</v>
      </c>
      <c r="E266" s="130">
        <f t="shared" si="64"/>
        <v>0</v>
      </c>
      <c r="F266" s="130"/>
      <c r="G266" s="130">
        <f t="shared" si="64"/>
        <v>0</v>
      </c>
      <c r="H266" s="130">
        <f t="shared" si="64"/>
        <v>0</v>
      </c>
      <c r="I266" s="130">
        <f t="shared" si="64"/>
        <v>0</v>
      </c>
      <c r="J266" s="130">
        <f t="shared" si="64"/>
        <v>0</v>
      </c>
      <c r="K266" s="130">
        <f t="shared" si="64"/>
        <v>0</v>
      </c>
      <c r="L266" s="130">
        <f t="shared" si="64"/>
        <v>146898</v>
      </c>
      <c r="M266" s="130">
        <f t="shared" si="64"/>
        <v>140336</v>
      </c>
      <c r="N266" s="130">
        <f t="shared" si="64"/>
        <v>6562</v>
      </c>
      <c r="O266" s="130">
        <f t="shared" si="64"/>
        <v>0</v>
      </c>
      <c r="P266" s="130">
        <f t="shared" si="64"/>
        <v>0</v>
      </c>
    </row>
    <row r="267" spans="1:16">
      <c r="A267" s="163" t="s">
        <v>215</v>
      </c>
      <c r="B267" s="39" t="s">
        <v>343</v>
      </c>
      <c r="C267" s="131">
        <v>1990</v>
      </c>
      <c r="D267" s="131">
        <f t="shared" ref="D267:D277" si="65">E267+F267+G267+H267+I267+J267+K267+L267+O267+P267</f>
        <v>1990</v>
      </c>
      <c r="E267" s="131"/>
      <c r="F267" s="131"/>
      <c r="G267" s="131"/>
      <c r="H267" s="131"/>
      <c r="I267" s="131"/>
      <c r="J267" s="131"/>
      <c r="K267" s="131"/>
      <c r="L267" s="131">
        <f t="shared" ref="L267:L276" si="66">M267+N267</f>
        <v>1990</v>
      </c>
      <c r="M267" s="131"/>
      <c r="N267" s="131">
        <f>C267</f>
        <v>1990</v>
      </c>
      <c r="O267" s="131"/>
      <c r="P267" s="131"/>
    </row>
    <row r="268" spans="1:16">
      <c r="A268" s="163" t="s">
        <v>216</v>
      </c>
      <c r="B268" s="39" t="s">
        <v>768</v>
      </c>
      <c r="C268" s="131">
        <v>841</v>
      </c>
      <c r="D268" s="131">
        <f t="shared" si="65"/>
        <v>841</v>
      </c>
      <c r="E268" s="131"/>
      <c r="F268" s="131"/>
      <c r="G268" s="131"/>
      <c r="H268" s="131"/>
      <c r="I268" s="131"/>
      <c r="J268" s="131"/>
      <c r="K268" s="131"/>
      <c r="L268" s="131">
        <f t="shared" si="66"/>
        <v>841</v>
      </c>
      <c r="M268" s="131"/>
      <c r="N268" s="131">
        <f>C268</f>
        <v>841</v>
      </c>
      <c r="O268" s="131"/>
      <c r="P268" s="131"/>
    </row>
    <row r="269" spans="1:16">
      <c r="A269" s="163" t="s">
        <v>217</v>
      </c>
      <c r="B269" s="39" t="s">
        <v>194</v>
      </c>
      <c r="C269" s="131">
        <v>3417</v>
      </c>
      <c r="D269" s="131">
        <f t="shared" si="65"/>
        <v>3417</v>
      </c>
      <c r="E269" s="131"/>
      <c r="F269" s="131"/>
      <c r="G269" s="131"/>
      <c r="H269" s="131"/>
      <c r="I269" s="131"/>
      <c r="J269" s="131"/>
      <c r="K269" s="131"/>
      <c r="L269" s="131">
        <f t="shared" si="66"/>
        <v>3417</v>
      </c>
      <c r="M269" s="131"/>
      <c r="N269" s="131">
        <f>C269</f>
        <v>3417</v>
      </c>
      <c r="O269" s="131"/>
      <c r="P269" s="131"/>
    </row>
    <row r="270" spans="1:16">
      <c r="A270" s="163" t="s">
        <v>684</v>
      </c>
      <c r="B270" s="39" t="s">
        <v>771</v>
      </c>
      <c r="C270" s="131">
        <v>314</v>
      </c>
      <c r="D270" s="131">
        <f t="shared" si="65"/>
        <v>314</v>
      </c>
      <c r="E270" s="131"/>
      <c r="F270" s="131"/>
      <c r="G270" s="131"/>
      <c r="H270" s="131"/>
      <c r="I270" s="131"/>
      <c r="J270" s="131"/>
      <c r="K270" s="131"/>
      <c r="L270" s="131">
        <f t="shared" si="66"/>
        <v>314</v>
      </c>
      <c r="M270" s="131"/>
      <c r="N270" s="131">
        <f>C270</f>
        <v>314</v>
      </c>
      <c r="O270" s="131"/>
      <c r="P270" s="131"/>
    </row>
    <row r="271" spans="1:16">
      <c r="A271" s="163" t="s">
        <v>715</v>
      </c>
      <c r="B271" s="39" t="s">
        <v>225</v>
      </c>
      <c r="C271" s="131">
        <v>13840.550999999999</v>
      </c>
      <c r="D271" s="131">
        <f t="shared" si="65"/>
        <v>13840.550999999999</v>
      </c>
      <c r="E271" s="131"/>
      <c r="F271" s="131"/>
      <c r="G271" s="131"/>
      <c r="H271" s="131"/>
      <c r="I271" s="131"/>
      <c r="J271" s="131"/>
      <c r="K271" s="131"/>
      <c r="L271" s="131">
        <f t="shared" si="66"/>
        <v>13840.550999999999</v>
      </c>
      <c r="M271" s="131">
        <f>C271-N271</f>
        <v>13840.550999999999</v>
      </c>
      <c r="N271" s="131"/>
      <c r="O271" s="131"/>
      <c r="P271" s="131"/>
    </row>
    <row r="272" spans="1:16">
      <c r="A272" s="163" t="s">
        <v>717</v>
      </c>
      <c r="B272" s="39" t="s">
        <v>226</v>
      </c>
      <c r="C272" s="131">
        <v>14400</v>
      </c>
      <c r="D272" s="131">
        <f t="shared" si="65"/>
        <v>14400</v>
      </c>
      <c r="E272" s="131"/>
      <c r="F272" s="131"/>
      <c r="G272" s="131"/>
      <c r="H272" s="131"/>
      <c r="I272" s="131"/>
      <c r="J272" s="131"/>
      <c r="K272" s="131"/>
      <c r="L272" s="131">
        <f t="shared" si="66"/>
        <v>14400</v>
      </c>
      <c r="M272" s="131">
        <f>C272-N272</f>
        <v>14400</v>
      </c>
      <c r="N272" s="131"/>
      <c r="O272" s="131"/>
      <c r="P272" s="131"/>
    </row>
    <row r="273" spans="1:16">
      <c r="A273" s="163" t="s">
        <v>719</v>
      </c>
      <c r="B273" s="39" t="s">
        <v>228</v>
      </c>
      <c r="C273" s="131">
        <v>12503.449000000001</v>
      </c>
      <c r="D273" s="131">
        <f t="shared" si="65"/>
        <v>12503.449000000001</v>
      </c>
      <c r="E273" s="131"/>
      <c r="F273" s="131"/>
      <c r="G273" s="131"/>
      <c r="H273" s="131"/>
      <c r="I273" s="131"/>
      <c r="J273" s="131"/>
      <c r="K273" s="131"/>
      <c r="L273" s="131">
        <f t="shared" si="66"/>
        <v>12503.449000000001</v>
      </c>
      <c r="M273" s="131">
        <f>C273-N273</f>
        <v>12503.449000000001</v>
      </c>
      <c r="N273" s="131"/>
      <c r="O273" s="131"/>
      <c r="P273" s="131"/>
    </row>
    <row r="274" spans="1:16">
      <c r="A274" s="163" t="s">
        <v>721</v>
      </c>
      <c r="B274" s="39" t="s">
        <v>230</v>
      </c>
      <c r="C274" s="131"/>
      <c r="D274" s="131">
        <f t="shared" si="65"/>
        <v>20578</v>
      </c>
      <c r="E274" s="131"/>
      <c r="F274" s="131"/>
      <c r="G274" s="131"/>
      <c r="H274" s="131"/>
      <c r="I274" s="131"/>
      <c r="J274" s="131"/>
      <c r="K274" s="131"/>
      <c r="L274" s="131">
        <f t="shared" si="66"/>
        <v>20578</v>
      </c>
      <c r="M274" s="131">
        <v>20578</v>
      </c>
      <c r="N274" s="131"/>
      <c r="O274" s="131"/>
      <c r="P274" s="131"/>
    </row>
    <row r="275" spans="1:16">
      <c r="A275" s="163" t="s">
        <v>722</v>
      </c>
      <c r="B275" s="39" t="s">
        <v>469</v>
      </c>
      <c r="C275" s="131">
        <v>41937</v>
      </c>
      <c r="D275" s="131">
        <f t="shared" si="65"/>
        <v>41937</v>
      </c>
      <c r="E275" s="131"/>
      <c r="F275" s="131"/>
      <c r="G275" s="131"/>
      <c r="H275" s="131"/>
      <c r="I275" s="131"/>
      <c r="J275" s="131"/>
      <c r="K275" s="131"/>
      <c r="L275" s="131">
        <f t="shared" si="66"/>
        <v>41937</v>
      </c>
      <c r="M275" s="131">
        <f>C275-N275</f>
        <v>41937</v>
      </c>
      <c r="N275" s="131"/>
      <c r="O275" s="131"/>
      <c r="P275" s="131"/>
    </row>
    <row r="276" spans="1:16">
      <c r="A276" s="163" t="s">
        <v>723</v>
      </c>
      <c r="B276" s="39" t="s">
        <v>470</v>
      </c>
      <c r="C276" s="131">
        <v>37077</v>
      </c>
      <c r="D276" s="131">
        <f t="shared" si="65"/>
        <v>37077</v>
      </c>
      <c r="E276" s="131"/>
      <c r="F276" s="131"/>
      <c r="G276" s="131"/>
      <c r="H276" s="131"/>
      <c r="I276" s="131"/>
      <c r="J276" s="131"/>
      <c r="K276" s="131"/>
      <c r="L276" s="131">
        <f t="shared" si="66"/>
        <v>37077</v>
      </c>
      <c r="M276" s="131">
        <f>C276-N276</f>
        <v>37077</v>
      </c>
      <c r="N276" s="131"/>
      <c r="O276" s="131"/>
      <c r="P276" s="131"/>
    </row>
    <row r="277" spans="1:16" ht="17.25" customHeight="1">
      <c r="A277" s="49" t="s">
        <v>33</v>
      </c>
      <c r="B277" s="48" t="s">
        <v>102</v>
      </c>
      <c r="C277" s="130"/>
      <c r="D277" s="131">
        <f t="shared" si="65"/>
        <v>0</v>
      </c>
      <c r="E277" s="130"/>
      <c r="F277" s="131"/>
      <c r="G277" s="131"/>
      <c r="H277" s="131"/>
      <c r="I277" s="131"/>
      <c r="J277" s="131"/>
      <c r="K277" s="131"/>
      <c r="L277" s="131"/>
      <c r="M277" s="131"/>
      <c r="N277" s="131"/>
      <c r="O277" s="131"/>
      <c r="P277" s="131"/>
    </row>
    <row r="278" spans="1:16">
      <c r="A278" s="165"/>
      <c r="B278" s="166"/>
      <c r="C278" s="133"/>
      <c r="D278" s="133"/>
      <c r="E278" s="167"/>
      <c r="F278" s="54"/>
      <c r="G278" s="167"/>
      <c r="H278" s="167"/>
      <c r="I278" s="167"/>
      <c r="J278" s="167"/>
      <c r="K278" s="167"/>
      <c r="L278" s="167"/>
      <c r="M278" s="167"/>
      <c r="N278" s="167"/>
      <c r="O278" s="167"/>
      <c r="P278" s="167"/>
    </row>
    <row r="293" s="147" customFormat="1"/>
    <row r="294" s="147" customFormat="1"/>
    <row r="295" s="147" customFormat="1"/>
    <row r="296" s="147" customFormat="1"/>
    <row r="297" s="147" customFormat="1"/>
    <row r="298" s="147" customFormat="1"/>
    <row r="299" s="147" customFormat="1"/>
    <row r="300" s="147" customFormat="1"/>
    <row r="301" s="147" customFormat="1"/>
    <row r="302" s="147" customFormat="1"/>
    <row r="303" s="147" customFormat="1"/>
    <row r="304" s="147" customFormat="1"/>
    <row r="305" s="147" customFormat="1"/>
    <row r="306" s="147" customFormat="1"/>
    <row r="307" s="147" customFormat="1"/>
    <row r="308" s="147" customFormat="1"/>
    <row r="309" s="147" customFormat="1"/>
    <row r="310" s="147" customFormat="1"/>
    <row r="311" s="147" customFormat="1"/>
    <row r="312" s="147" customFormat="1"/>
    <row r="313" s="147" customFormat="1"/>
    <row r="314" s="147" customFormat="1"/>
    <row r="315" s="147" customFormat="1"/>
    <row r="316" s="147" customFormat="1"/>
    <row r="317" s="147" customFormat="1"/>
    <row r="318" s="147" customFormat="1"/>
    <row r="319" s="147" customFormat="1"/>
    <row r="320" s="147" customFormat="1"/>
    <row r="321" s="147" customFormat="1"/>
    <row r="322" s="147" customFormat="1"/>
    <row r="323" s="147" customFormat="1"/>
    <row r="324" s="147" customFormat="1"/>
    <row r="325" s="147" customFormat="1"/>
    <row r="326" s="147" customFormat="1"/>
    <row r="327" s="147" customFormat="1"/>
    <row r="328" s="147" customFormat="1"/>
    <row r="329" s="147" customFormat="1"/>
    <row r="330" s="147" customFormat="1"/>
    <row r="331" s="147" customFormat="1"/>
    <row r="332" s="147" customFormat="1"/>
    <row r="333" s="147" customFormat="1"/>
    <row r="334" s="147" customFormat="1"/>
    <row r="335" s="147" customFormat="1"/>
    <row r="336" s="147" customFormat="1"/>
    <row r="337" s="147" customFormat="1"/>
    <row r="338" s="147" customFormat="1"/>
    <row r="339" s="147" customFormat="1"/>
    <row r="340" s="147" customFormat="1"/>
    <row r="341" s="147" customFormat="1"/>
    <row r="342" s="147" customFormat="1"/>
    <row r="343" s="147" customFormat="1"/>
    <row r="344" s="147" customFormat="1"/>
    <row r="345" s="147" customFormat="1"/>
    <row r="346" s="147" customFormat="1"/>
    <row r="347" s="147" customFormat="1"/>
    <row r="348" s="147" customFormat="1"/>
    <row r="349" s="147" customFormat="1"/>
    <row r="350" s="147" customFormat="1"/>
    <row r="351" s="147" customFormat="1"/>
    <row r="352" s="147" customFormat="1"/>
    <row r="353" s="147" customFormat="1"/>
    <row r="354" s="147" customFormat="1"/>
    <row r="355" s="147" customFormat="1"/>
    <row r="356" s="147" customFormat="1"/>
    <row r="357" s="147" customFormat="1"/>
    <row r="358" s="147" customFormat="1"/>
    <row r="359" s="147" customFormat="1"/>
    <row r="360" s="147" customFormat="1"/>
    <row r="361" s="147" customFormat="1"/>
    <row r="362" s="147" customFormat="1"/>
    <row r="363" s="147" customFormat="1"/>
    <row r="364" s="147" customFormat="1"/>
    <row r="365" s="147" customFormat="1"/>
    <row r="366" s="147" customFormat="1"/>
    <row r="367" s="147" customFormat="1"/>
    <row r="368" s="147" customFormat="1"/>
    <row r="369" s="147" customFormat="1" ht="32.25" customHeight="1"/>
    <row r="370" s="147" customFormat="1"/>
  </sheetData>
  <sortState xmlns:xlrd2="http://schemas.microsoft.com/office/spreadsheetml/2017/richdata2" ref="A1:AT238">
    <sortCondition ref="A5"/>
  </sortState>
  <mergeCells count="19">
    <mergeCell ref="L5:L7"/>
    <mergeCell ref="M5:M7"/>
    <mergeCell ref="N5:N7"/>
    <mergeCell ref="A1:B1"/>
    <mergeCell ref="A2:P2"/>
    <mergeCell ref="A4:A7"/>
    <mergeCell ref="B4:B7"/>
    <mergeCell ref="C4:C7"/>
    <mergeCell ref="D4:D7"/>
    <mergeCell ref="E4:E7"/>
    <mergeCell ref="F4:F7"/>
    <mergeCell ref="G4:G7"/>
    <mergeCell ref="H4:H7"/>
    <mergeCell ref="I4:I7"/>
    <mergeCell ref="J4:J7"/>
    <mergeCell ref="K4:K7"/>
    <mergeCell ref="L4:N4"/>
    <mergeCell ref="O4:O7"/>
    <mergeCell ref="P4:P7"/>
  </mergeCells>
  <printOptions horizontalCentered="1"/>
  <pageMargins left="0" right="0" top="0.47244094488188981" bottom="0.51181102362204722" header="0.31496062992125984" footer="0"/>
  <pageSetup paperSize="9" scale="90"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BA273"/>
  <sheetViews>
    <sheetView topLeftCell="A214" zoomScale="90" zoomScaleNormal="90" workbookViewId="0">
      <selection activeCell="T5" sqref="T5:T7"/>
    </sheetView>
  </sheetViews>
  <sheetFormatPr defaultColWidth="9.08984375" defaultRowHeight="13" outlineLevelRow="1" outlineLevelCol="1"/>
  <cols>
    <col min="1" max="1" width="4.6328125" style="145" customWidth="1"/>
    <col min="2" max="2" width="29.36328125" style="149" customWidth="1"/>
    <col min="3" max="3" width="6.6328125" style="168" customWidth="1" outlineLevel="1"/>
    <col min="4" max="4" width="10.453125" style="147" customWidth="1" outlineLevel="1"/>
    <col min="5" max="5" width="9.08984375" style="147" customWidth="1"/>
    <col min="6" max="6" width="8.6328125" style="147" customWidth="1"/>
    <col min="7" max="7" width="7.453125" style="147" customWidth="1"/>
    <col min="8" max="8" width="7.08984375" style="147" customWidth="1"/>
    <col min="9" max="9" width="7.453125" style="147" customWidth="1"/>
    <col min="10" max="10" width="6.90625" style="147" customWidth="1"/>
    <col min="11" max="12" width="6.6328125" style="147" customWidth="1"/>
    <col min="13" max="13" width="6.453125" style="147" customWidth="1"/>
    <col min="14" max="14" width="7.453125" style="147" customWidth="1"/>
    <col min="15" max="15" width="7" style="147" customWidth="1"/>
    <col min="16" max="17" width="7.08984375" style="147" customWidth="1"/>
    <col min="18" max="18" width="8.453125" style="147" customWidth="1"/>
    <col min="19" max="19" width="6.6328125" style="147" customWidth="1"/>
    <col min="20" max="20" width="8.90625" style="147" customWidth="1"/>
    <col min="21" max="21" width="7.453125" style="147" customWidth="1"/>
    <col min="22" max="22" width="7.6328125" style="147" customWidth="1" collapsed="1"/>
    <col min="23" max="16384" width="9.08984375" style="147"/>
  </cols>
  <sheetData>
    <row r="1" spans="1:53" s="40" customFormat="1" ht="14.5">
      <c r="A1" s="383" t="s">
        <v>40</v>
      </c>
      <c r="B1" s="383" t="s">
        <v>85</v>
      </c>
      <c r="F1" s="147"/>
      <c r="V1" s="209" t="s">
        <v>128</v>
      </c>
    </row>
    <row r="2" spans="1:53" s="40" customFormat="1" ht="26.25" customHeight="1">
      <c r="A2" s="384" t="s">
        <v>772</v>
      </c>
      <c r="B2" s="384"/>
      <c r="C2" s="384"/>
      <c r="D2" s="384"/>
      <c r="E2" s="384"/>
      <c r="F2" s="384"/>
      <c r="G2" s="384"/>
      <c r="H2" s="384"/>
      <c r="I2" s="384"/>
      <c r="J2" s="384"/>
      <c r="K2" s="384"/>
      <c r="L2" s="384"/>
      <c r="M2" s="384"/>
      <c r="N2" s="384"/>
      <c r="O2" s="384"/>
      <c r="P2" s="384"/>
      <c r="Q2" s="384"/>
      <c r="R2" s="384"/>
      <c r="S2" s="384"/>
      <c r="T2" s="384"/>
      <c r="U2" s="384"/>
      <c r="V2" s="384"/>
    </row>
    <row r="3" spans="1:53">
      <c r="V3" s="150" t="s">
        <v>353</v>
      </c>
    </row>
    <row r="4" spans="1:53" ht="16.5" customHeight="1">
      <c r="A4" s="413" t="s">
        <v>2</v>
      </c>
      <c r="B4" s="406" t="s">
        <v>354</v>
      </c>
      <c r="C4" s="414" t="s">
        <v>773</v>
      </c>
      <c r="D4" s="405" t="s">
        <v>86</v>
      </c>
      <c r="E4" s="405" t="s">
        <v>138</v>
      </c>
      <c r="F4" s="406" t="s">
        <v>774</v>
      </c>
      <c r="G4" s="405" t="s">
        <v>146</v>
      </c>
      <c r="H4" s="405"/>
      <c r="I4" s="405"/>
      <c r="J4" s="405"/>
      <c r="K4" s="405"/>
      <c r="L4" s="405"/>
      <c r="M4" s="405"/>
      <c r="N4" s="405"/>
      <c r="O4" s="405"/>
      <c r="P4" s="405"/>
      <c r="Q4" s="405"/>
      <c r="R4" s="405"/>
      <c r="S4" s="405"/>
      <c r="T4" s="405"/>
      <c r="U4" s="406" t="s">
        <v>775</v>
      </c>
      <c r="V4" s="406" t="s">
        <v>776</v>
      </c>
    </row>
    <row r="5" spans="1:53" ht="12.75" customHeight="1">
      <c r="A5" s="413"/>
      <c r="B5" s="406"/>
      <c r="C5" s="414"/>
      <c r="D5" s="405"/>
      <c r="E5" s="405"/>
      <c r="F5" s="406"/>
      <c r="G5" s="406" t="s">
        <v>355</v>
      </c>
      <c r="H5" s="406" t="s">
        <v>356</v>
      </c>
      <c r="I5" s="406" t="s">
        <v>777</v>
      </c>
      <c r="J5" s="406" t="s">
        <v>778</v>
      </c>
      <c r="K5" s="406" t="s">
        <v>358</v>
      </c>
      <c r="L5" s="406" t="s">
        <v>779</v>
      </c>
      <c r="M5" s="406" t="s">
        <v>116</v>
      </c>
      <c r="N5" s="406" t="s">
        <v>780</v>
      </c>
      <c r="O5" s="412" t="s">
        <v>146</v>
      </c>
      <c r="P5" s="412"/>
      <c r="Q5" s="412"/>
      <c r="R5" s="406" t="s">
        <v>781</v>
      </c>
      <c r="S5" s="406" t="s">
        <v>122</v>
      </c>
      <c r="T5" s="406" t="s">
        <v>220</v>
      </c>
      <c r="U5" s="406"/>
      <c r="V5" s="406"/>
      <c r="AZ5" s="411"/>
      <c r="BA5" s="411"/>
    </row>
    <row r="6" spans="1:53">
      <c r="A6" s="413"/>
      <c r="B6" s="406"/>
      <c r="C6" s="414"/>
      <c r="D6" s="405"/>
      <c r="E6" s="405"/>
      <c r="F6" s="406"/>
      <c r="G6" s="406"/>
      <c r="H6" s="406"/>
      <c r="I6" s="406"/>
      <c r="J6" s="406"/>
      <c r="K6" s="406"/>
      <c r="L6" s="406"/>
      <c r="M6" s="406"/>
      <c r="N6" s="406"/>
      <c r="O6" s="412" t="s">
        <v>321</v>
      </c>
      <c r="P6" s="412" t="s">
        <v>359</v>
      </c>
      <c r="Q6" s="412" t="s">
        <v>782</v>
      </c>
      <c r="R6" s="406" t="s">
        <v>360</v>
      </c>
      <c r="S6" s="406"/>
      <c r="T6" s="406"/>
      <c r="U6" s="406"/>
      <c r="V6" s="406"/>
      <c r="AZ6" s="411"/>
      <c r="BA6" s="411"/>
    </row>
    <row r="7" spans="1:53" ht="50.25" customHeight="1">
      <c r="A7" s="413"/>
      <c r="B7" s="406"/>
      <c r="C7" s="414"/>
      <c r="D7" s="405"/>
      <c r="E7" s="405"/>
      <c r="F7" s="406"/>
      <c r="G7" s="406"/>
      <c r="H7" s="406"/>
      <c r="I7" s="406"/>
      <c r="J7" s="406"/>
      <c r="K7" s="406"/>
      <c r="L7" s="406"/>
      <c r="M7" s="406"/>
      <c r="N7" s="406"/>
      <c r="O7" s="412"/>
      <c r="P7" s="412"/>
      <c r="Q7" s="412"/>
      <c r="R7" s="406" t="s">
        <v>361</v>
      </c>
      <c r="S7" s="406"/>
      <c r="T7" s="406"/>
      <c r="U7" s="406"/>
      <c r="V7" s="406"/>
      <c r="AZ7" s="411"/>
      <c r="BA7" s="411"/>
    </row>
    <row r="8" spans="1:53" ht="17.25" customHeight="1">
      <c r="A8" s="234" t="s">
        <v>5</v>
      </c>
      <c r="B8" s="233" t="s">
        <v>21</v>
      </c>
      <c r="C8" s="235"/>
      <c r="D8" s="232"/>
      <c r="E8" s="232">
        <v>1</v>
      </c>
      <c r="F8" s="34">
        <v>2</v>
      </c>
      <c r="G8" s="34">
        <v>3</v>
      </c>
      <c r="H8" s="34">
        <v>4</v>
      </c>
      <c r="I8" s="34">
        <v>5</v>
      </c>
      <c r="J8" s="34">
        <v>6</v>
      </c>
      <c r="K8" s="34">
        <v>7</v>
      </c>
      <c r="L8" s="34">
        <v>8</v>
      </c>
      <c r="M8" s="34">
        <v>9</v>
      </c>
      <c r="N8" s="34">
        <v>10</v>
      </c>
      <c r="O8" s="34">
        <v>11</v>
      </c>
      <c r="P8" s="34">
        <v>12</v>
      </c>
      <c r="Q8" s="34">
        <v>13</v>
      </c>
      <c r="R8" s="34">
        <v>14</v>
      </c>
      <c r="S8" s="34">
        <v>15</v>
      </c>
      <c r="T8" s="34">
        <v>16</v>
      </c>
      <c r="U8" s="34">
        <v>17</v>
      </c>
      <c r="V8" s="34">
        <v>18</v>
      </c>
      <c r="AZ8" s="169"/>
      <c r="BA8" s="169"/>
    </row>
    <row r="9" spans="1:53" ht="17.25" customHeight="1">
      <c r="A9" s="36"/>
      <c r="B9" s="35" t="s">
        <v>617</v>
      </c>
      <c r="C9" s="170"/>
      <c r="D9" s="237">
        <f t="shared" ref="D9:V9" si="0">D10+D177</f>
        <v>2147660.5</v>
      </c>
      <c r="E9" s="132">
        <f t="shared" si="0"/>
        <v>2134988.5</v>
      </c>
      <c r="F9" s="132">
        <f t="shared" si="0"/>
        <v>1665072.5</v>
      </c>
      <c r="G9" s="132">
        <f t="shared" si="0"/>
        <v>383639</v>
      </c>
      <c r="H9" s="132">
        <f t="shared" si="0"/>
        <v>14942</v>
      </c>
      <c r="I9" s="132">
        <f t="shared" si="0"/>
        <v>484362</v>
      </c>
      <c r="J9" s="132">
        <f t="shared" si="0"/>
        <v>48620</v>
      </c>
      <c r="K9" s="132">
        <f t="shared" si="0"/>
        <v>16918</v>
      </c>
      <c r="L9" s="132">
        <f t="shared" si="0"/>
        <v>13216</v>
      </c>
      <c r="M9" s="132">
        <f t="shared" si="0"/>
        <v>5658</v>
      </c>
      <c r="N9" s="132">
        <f t="shared" si="0"/>
        <v>199630.5</v>
      </c>
      <c r="O9" s="132">
        <f t="shared" si="0"/>
        <v>25811</v>
      </c>
      <c r="P9" s="132">
        <f t="shared" si="0"/>
        <v>95185</v>
      </c>
      <c r="Q9" s="132">
        <f t="shared" si="0"/>
        <v>78634.5</v>
      </c>
      <c r="R9" s="132">
        <f t="shared" si="0"/>
        <v>353403</v>
      </c>
      <c r="S9" s="132">
        <f t="shared" si="0"/>
        <v>32325</v>
      </c>
      <c r="T9" s="132">
        <f t="shared" si="0"/>
        <v>112359</v>
      </c>
      <c r="U9" s="132">
        <f t="shared" si="0"/>
        <v>13372</v>
      </c>
      <c r="V9" s="132">
        <f t="shared" si="0"/>
        <v>456544</v>
      </c>
      <c r="AZ9" s="171"/>
      <c r="BA9" s="171"/>
    </row>
    <row r="10" spans="1:53" ht="17.25" customHeight="1">
      <c r="A10" s="38" t="s">
        <v>5</v>
      </c>
      <c r="B10" s="37" t="s">
        <v>783</v>
      </c>
      <c r="C10" s="172"/>
      <c r="D10" s="238">
        <f t="shared" ref="D10:V10" si="1">D11+D146+D154+D156+D160+D172+D155+D159</f>
        <v>1677744.5</v>
      </c>
      <c r="E10" s="129">
        <f t="shared" si="1"/>
        <v>1665072.5</v>
      </c>
      <c r="F10" s="129">
        <f t="shared" si="1"/>
        <v>1665072.5</v>
      </c>
      <c r="G10" s="129">
        <f t="shared" si="1"/>
        <v>383639</v>
      </c>
      <c r="H10" s="129">
        <f t="shared" si="1"/>
        <v>14942</v>
      </c>
      <c r="I10" s="129">
        <f t="shared" si="1"/>
        <v>484362</v>
      </c>
      <c r="J10" s="129">
        <f t="shared" si="1"/>
        <v>48620</v>
      </c>
      <c r="K10" s="129">
        <f t="shared" si="1"/>
        <v>16918</v>
      </c>
      <c r="L10" s="129">
        <f t="shared" si="1"/>
        <v>13216</v>
      </c>
      <c r="M10" s="129">
        <f t="shared" si="1"/>
        <v>5658</v>
      </c>
      <c r="N10" s="129">
        <f t="shared" si="1"/>
        <v>199630.5</v>
      </c>
      <c r="O10" s="129">
        <f t="shared" si="1"/>
        <v>25811</v>
      </c>
      <c r="P10" s="129">
        <f t="shared" si="1"/>
        <v>95185</v>
      </c>
      <c r="Q10" s="129">
        <f t="shared" si="1"/>
        <v>78634.5</v>
      </c>
      <c r="R10" s="129">
        <f t="shared" si="1"/>
        <v>353403</v>
      </c>
      <c r="S10" s="129">
        <f t="shared" si="1"/>
        <v>32325</v>
      </c>
      <c r="T10" s="129">
        <f t="shared" si="1"/>
        <v>112359</v>
      </c>
      <c r="U10" s="129">
        <f t="shared" si="1"/>
        <v>0</v>
      </c>
      <c r="V10" s="129">
        <f t="shared" si="1"/>
        <v>0</v>
      </c>
      <c r="AZ10" s="171"/>
      <c r="BA10" s="171"/>
    </row>
    <row r="11" spans="1:53" ht="17.25" customHeight="1">
      <c r="A11" s="51" t="s">
        <v>7</v>
      </c>
      <c r="B11" s="41" t="s">
        <v>364</v>
      </c>
      <c r="C11" s="173"/>
      <c r="D11" s="239">
        <f>D12+D15+D18+D21+D25+D28+D35+D41+D45+D49+D52+D56+D59+D63+D66+D71+D75+D76+D77+D78+D79+D80+D83+D87+D88+D89+D90+D93+D94+D97+D98+D102+D103+D145+D106+D107+D108+D109+D110+D111+D112+D115+D116+D117+D118+D119+D120+D121+D124+D127+D140+D144</f>
        <v>1546036.5</v>
      </c>
      <c r="E11" s="130">
        <f t="shared" ref="E11:V11" si="2">E12+E15+E18+E21+E25+E28+E35+E41+E45+E49+E52+E56+E59+E63+E66+E71+E75+E76+E77+E78+E79+E80+E83+E87+E88+E89+E90+E93+E94+E97+E98+E102+E103+E145+E106+E107+E108+E109+E110+E111+E112+E115+E116+E117+E118+E119+E120+E121+E124+E127+E140+E144</f>
        <v>1533364.5</v>
      </c>
      <c r="F11" s="130">
        <f t="shared" si="2"/>
        <v>1533364.5</v>
      </c>
      <c r="G11" s="130">
        <f t="shared" si="2"/>
        <v>375408</v>
      </c>
      <c r="H11" s="130">
        <f t="shared" si="2"/>
        <v>14891</v>
      </c>
      <c r="I11" s="130">
        <f t="shared" si="2"/>
        <v>482710</v>
      </c>
      <c r="J11" s="130">
        <f t="shared" si="2"/>
        <v>40660</v>
      </c>
      <c r="K11" s="130">
        <f t="shared" si="2"/>
        <v>16918</v>
      </c>
      <c r="L11" s="130">
        <f t="shared" si="2"/>
        <v>13216</v>
      </c>
      <c r="M11" s="130">
        <f t="shared" si="2"/>
        <v>5658</v>
      </c>
      <c r="N11" s="130">
        <f t="shared" si="2"/>
        <v>184821.5</v>
      </c>
      <c r="O11" s="130">
        <f t="shared" si="2"/>
        <v>25811</v>
      </c>
      <c r="P11" s="130">
        <f t="shared" si="2"/>
        <v>95185</v>
      </c>
      <c r="Q11" s="130">
        <f t="shared" si="2"/>
        <v>63825.5</v>
      </c>
      <c r="R11" s="130">
        <f t="shared" si="2"/>
        <v>318358</v>
      </c>
      <c r="S11" s="130">
        <f t="shared" si="2"/>
        <v>23325</v>
      </c>
      <c r="T11" s="130">
        <f t="shared" si="2"/>
        <v>57399</v>
      </c>
      <c r="U11" s="130">
        <f t="shared" si="2"/>
        <v>0</v>
      </c>
      <c r="V11" s="130">
        <f t="shared" si="2"/>
        <v>0</v>
      </c>
      <c r="AZ11" s="174"/>
      <c r="BA11" s="174"/>
    </row>
    <row r="12" spans="1:53" ht="17.25" customHeight="1">
      <c r="A12" s="157" t="s">
        <v>293</v>
      </c>
      <c r="B12" s="42" t="s">
        <v>366</v>
      </c>
      <c r="C12" s="175"/>
      <c r="D12" s="240">
        <f>D13+D14</f>
        <v>165840</v>
      </c>
      <c r="E12" s="131">
        <f t="shared" ref="E12:E78" si="3">F12+U12+V12</f>
        <v>165840</v>
      </c>
      <c r="F12" s="131">
        <f t="shared" ref="F12:V12" si="4">F13+F14</f>
        <v>165840</v>
      </c>
      <c r="G12" s="131">
        <f t="shared" si="4"/>
        <v>0</v>
      </c>
      <c r="H12" s="131">
        <f t="shared" si="4"/>
        <v>0</v>
      </c>
      <c r="I12" s="131">
        <f t="shared" si="4"/>
        <v>0</v>
      </c>
      <c r="J12" s="131">
        <f t="shared" si="4"/>
        <v>0</v>
      </c>
      <c r="K12" s="131">
        <f t="shared" si="4"/>
        <v>0</v>
      </c>
      <c r="L12" s="131">
        <f t="shared" si="4"/>
        <v>0</v>
      </c>
      <c r="M12" s="131">
        <f t="shared" si="4"/>
        <v>0</v>
      </c>
      <c r="N12" s="131">
        <f t="shared" si="4"/>
        <v>95185</v>
      </c>
      <c r="O12" s="131">
        <f t="shared" si="4"/>
        <v>0</v>
      </c>
      <c r="P12" s="131">
        <f t="shared" si="4"/>
        <v>95185</v>
      </c>
      <c r="Q12" s="131">
        <f t="shared" si="4"/>
        <v>0</v>
      </c>
      <c r="R12" s="131">
        <f t="shared" si="4"/>
        <v>70655</v>
      </c>
      <c r="S12" s="131">
        <f t="shared" si="4"/>
        <v>0</v>
      </c>
      <c r="T12" s="131">
        <f t="shared" si="4"/>
        <v>0</v>
      </c>
      <c r="U12" s="131">
        <f t="shared" si="4"/>
        <v>0</v>
      </c>
      <c r="V12" s="131">
        <f t="shared" si="4"/>
        <v>0</v>
      </c>
      <c r="AZ12" s="176"/>
      <c r="BA12" s="176"/>
    </row>
    <row r="13" spans="1:53" ht="17.25" customHeight="1" outlineLevel="1">
      <c r="A13" s="157" t="s">
        <v>46</v>
      </c>
      <c r="B13" s="42" t="s">
        <v>367</v>
      </c>
      <c r="C13" s="175" t="s">
        <v>784</v>
      </c>
      <c r="D13" s="240">
        <f>'Bieu 51(2020)'!C36</f>
        <v>70655</v>
      </c>
      <c r="E13" s="131">
        <f t="shared" si="3"/>
        <v>70655</v>
      </c>
      <c r="F13" s="131">
        <f>G13+H13+AZ13+BA13+I13+J13+K13+L13+M13+N13+R13+S13+T13</f>
        <v>70655</v>
      </c>
      <c r="G13" s="131">
        <f>IF(C13="070",D13,0)</f>
        <v>0</v>
      </c>
      <c r="H13" s="131">
        <f>IF(C13="100",D13,0)</f>
        <v>0</v>
      </c>
      <c r="I13" s="131">
        <f>IF(C13="130",D13,0)</f>
        <v>0</v>
      </c>
      <c r="J13" s="131">
        <f>IF(C13="160",D13,0)</f>
        <v>0</v>
      </c>
      <c r="K13" s="131">
        <f>IF(C13="190",D13,0)</f>
        <v>0</v>
      </c>
      <c r="L13" s="131">
        <f>IF(C13="220",D13,0)</f>
        <v>0</v>
      </c>
      <c r="M13" s="131">
        <f>IF(C13="250",D13,0)</f>
        <v>0</v>
      </c>
      <c r="N13" s="131">
        <f>IF(C13="280",D13,0)</f>
        <v>0</v>
      </c>
      <c r="O13" s="131"/>
      <c r="P13" s="131"/>
      <c r="Q13" s="131"/>
      <c r="R13" s="131">
        <f>IF(C13="340",D13,0)</f>
        <v>70655</v>
      </c>
      <c r="S13" s="131">
        <f>IF(C13="370",D13,0)</f>
        <v>0</v>
      </c>
      <c r="T13" s="131">
        <f>IF(OR(C13="428",C13="933"),D13,0)</f>
        <v>0</v>
      </c>
      <c r="U13" s="131"/>
      <c r="V13" s="131"/>
      <c r="AZ13" s="176"/>
      <c r="BA13" s="176"/>
    </row>
    <row r="14" spans="1:53" ht="17.25" customHeight="1" outlineLevel="1">
      <c r="A14" s="157" t="s">
        <v>46</v>
      </c>
      <c r="B14" s="42" t="s">
        <v>621</v>
      </c>
      <c r="C14" s="175" t="s">
        <v>785</v>
      </c>
      <c r="D14" s="240">
        <f>'Bieu 51(2020)'!C37</f>
        <v>95185</v>
      </c>
      <c r="E14" s="131">
        <f t="shared" si="3"/>
        <v>95185</v>
      </c>
      <c r="F14" s="131">
        <f>G14+H14+AZ14+BA14+I14+J14+K14+L14+M14+N14+R14+S14+T14</f>
        <v>95185</v>
      </c>
      <c r="G14" s="131">
        <f>IF(C14="070",D14,0)</f>
        <v>0</v>
      </c>
      <c r="H14" s="131">
        <f>IF(C14="100",D14,0)</f>
        <v>0</v>
      </c>
      <c r="I14" s="131">
        <f>IF(C14="130",D14,0)</f>
        <v>0</v>
      </c>
      <c r="J14" s="131">
        <f>IF(C14="160",D14,0)</f>
        <v>0</v>
      </c>
      <c r="K14" s="131">
        <f>IF(C14="190",D14,0)</f>
        <v>0</v>
      </c>
      <c r="L14" s="131">
        <f>IF(C14="220",D14,0)</f>
        <v>0</v>
      </c>
      <c r="M14" s="131">
        <f>IF(C14="250",D14,0)</f>
        <v>0</v>
      </c>
      <c r="N14" s="131">
        <f>IF(C14="280",D14,0)</f>
        <v>95185</v>
      </c>
      <c r="O14" s="131"/>
      <c r="P14" s="131">
        <f>N14</f>
        <v>95185</v>
      </c>
      <c r="Q14" s="131"/>
      <c r="R14" s="131">
        <f>IF(C14="340",D14,0)</f>
        <v>0</v>
      </c>
      <c r="S14" s="131">
        <f>IF(C14="370",D14,0)</f>
        <v>0</v>
      </c>
      <c r="T14" s="131">
        <f>IF(OR(C14="428",C14="933"),D14,0)</f>
        <v>0</v>
      </c>
      <c r="U14" s="131"/>
      <c r="V14" s="131"/>
      <c r="AZ14" s="176"/>
      <c r="BA14" s="176"/>
    </row>
    <row r="15" spans="1:53" ht="17.25" customHeight="1">
      <c r="A15" s="47" t="s">
        <v>294</v>
      </c>
      <c r="B15" s="46" t="s">
        <v>368</v>
      </c>
      <c r="C15" s="177"/>
      <c r="D15" s="240">
        <f>'Bieu 51(2020)'!C38</f>
        <v>32226</v>
      </c>
      <c r="E15" s="131">
        <f t="shared" si="3"/>
        <v>32226</v>
      </c>
      <c r="F15" s="131">
        <f t="shared" ref="F15:V15" si="5">F16+F17</f>
        <v>32226</v>
      </c>
      <c r="G15" s="131">
        <f t="shared" si="5"/>
        <v>0</v>
      </c>
      <c r="H15" s="131">
        <f t="shared" si="5"/>
        <v>0</v>
      </c>
      <c r="I15" s="131">
        <f t="shared" si="5"/>
        <v>0</v>
      </c>
      <c r="J15" s="131">
        <f t="shared" si="5"/>
        <v>0</v>
      </c>
      <c r="K15" s="131">
        <f t="shared" si="5"/>
        <v>0</v>
      </c>
      <c r="L15" s="131">
        <f t="shared" si="5"/>
        <v>0</v>
      </c>
      <c r="M15" s="131">
        <f t="shared" si="5"/>
        <v>0</v>
      </c>
      <c r="N15" s="131">
        <f t="shared" si="5"/>
        <v>25811</v>
      </c>
      <c r="O15" s="131">
        <f t="shared" si="5"/>
        <v>25811</v>
      </c>
      <c r="P15" s="131">
        <f t="shared" si="5"/>
        <v>0</v>
      </c>
      <c r="Q15" s="131">
        <f t="shared" si="5"/>
        <v>0</v>
      </c>
      <c r="R15" s="131">
        <f t="shared" si="5"/>
        <v>6415</v>
      </c>
      <c r="S15" s="131">
        <f t="shared" si="5"/>
        <v>0</v>
      </c>
      <c r="T15" s="131">
        <f t="shared" si="5"/>
        <v>0</v>
      </c>
      <c r="U15" s="131">
        <f t="shared" si="5"/>
        <v>0</v>
      </c>
      <c r="V15" s="131">
        <f t="shared" si="5"/>
        <v>0</v>
      </c>
      <c r="AZ15" s="176"/>
      <c r="BA15" s="176"/>
    </row>
    <row r="16" spans="1:53" ht="17.25" customHeight="1" outlineLevel="1">
      <c r="A16" s="157" t="s">
        <v>46</v>
      </c>
      <c r="B16" s="42" t="s">
        <v>367</v>
      </c>
      <c r="C16" s="175" t="s">
        <v>784</v>
      </c>
      <c r="D16" s="240">
        <f>'Bieu 51(2020)'!C39</f>
        <v>6415</v>
      </c>
      <c r="E16" s="131">
        <f t="shared" si="3"/>
        <v>6415</v>
      </c>
      <c r="F16" s="131">
        <f>G16+H16+AZ16+BA16+I16+J16+K16+L16+M16+N16+R16+S16+T16</f>
        <v>6415</v>
      </c>
      <c r="G16" s="131">
        <f>IF(C16="070",D16,0)</f>
        <v>0</v>
      </c>
      <c r="H16" s="131">
        <f>IF(C16="100",D16,0)</f>
        <v>0</v>
      </c>
      <c r="I16" s="131">
        <f>IF(C16="130",D16,0)</f>
        <v>0</v>
      </c>
      <c r="J16" s="131">
        <f>IF(C16="160",D16,0)</f>
        <v>0</v>
      </c>
      <c r="K16" s="131">
        <f>IF(C16="190",D16,0)</f>
        <v>0</v>
      </c>
      <c r="L16" s="131">
        <f>IF(C16="220",D16,0)</f>
        <v>0</v>
      </c>
      <c r="M16" s="131">
        <f>IF(C16="250",D16,0)</f>
        <v>0</v>
      </c>
      <c r="N16" s="131">
        <f>IF(C16="280",D16,0)</f>
        <v>0</v>
      </c>
      <c r="O16" s="131"/>
      <c r="P16" s="131"/>
      <c r="Q16" s="131"/>
      <c r="R16" s="131">
        <f>IF(C16="340",D16,0)</f>
        <v>6415</v>
      </c>
      <c r="S16" s="131">
        <f>IF(C16="370",D16,0)</f>
        <v>0</v>
      </c>
      <c r="T16" s="131">
        <f>IF(OR(C16="428",C16="933"),D16,0)</f>
        <v>0</v>
      </c>
      <c r="U16" s="131"/>
      <c r="V16" s="131"/>
      <c r="AZ16" s="176"/>
      <c r="BA16" s="176"/>
    </row>
    <row r="17" spans="1:53" ht="17.25" customHeight="1" outlineLevel="1">
      <c r="A17" s="157" t="s">
        <v>46</v>
      </c>
      <c r="B17" s="42" t="s">
        <v>622</v>
      </c>
      <c r="C17" s="175" t="s">
        <v>785</v>
      </c>
      <c r="D17" s="240">
        <f>'Bieu 51(2020)'!C40</f>
        <v>25811</v>
      </c>
      <c r="E17" s="131">
        <f t="shared" si="3"/>
        <v>25811</v>
      </c>
      <c r="F17" s="131">
        <f>G17+H17+AZ17+BA17+I17+J17+K17+L17+M17+N17+R17+S17+T17</f>
        <v>25811</v>
      </c>
      <c r="G17" s="131">
        <f>IF(C17="070",D17,0)</f>
        <v>0</v>
      </c>
      <c r="H17" s="131">
        <f>IF(C17="100",D17,0)</f>
        <v>0</v>
      </c>
      <c r="I17" s="131">
        <f>IF(C17="130",D17,0)</f>
        <v>0</v>
      </c>
      <c r="J17" s="131">
        <f>IF(C17="160",D17,0)</f>
        <v>0</v>
      </c>
      <c r="K17" s="131">
        <f>IF(C17="190",D17,0)</f>
        <v>0</v>
      </c>
      <c r="L17" s="131">
        <f>IF(C17="220",D17,0)</f>
        <v>0</v>
      </c>
      <c r="M17" s="131">
        <f>IF(C17="250",D17,0)</f>
        <v>0</v>
      </c>
      <c r="N17" s="131">
        <f>IF(C17="280",D17,0)</f>
        <v>25811</v>
      </c>
      <c r="O17" s="131">
        <f>N17</f>
        <v>25811</v>
      </c>
      <c r="P17" s="131"/>
      <c r="Q17" s="131"/>
      <c r="R17" s="131">
        <f>IF(C17="340",D17,0)</f>
        <v>0</v>
      </c>
      <c r="S17" s="131">
        <f>IF(C17="370",D17,0)</f>
        <v>0</v>
      </c>
      <c r="T17" s="131">
        <f>IF(OR(C17="428",C17="933"),D17,0)</f>
        <v>0</v>
      </c>
      <c r="U17" s="131"/>
      <c r="V17" s="131"/>
      <c r="AZ17" s="176"/>
      <c r="BA17" s="176"/>
    </row>
    <row r="18" spans="1:53" ht="17.25" customHeight="1">
      <c r="A18" s="47" t="s">
        <v>295</v>
      </c>
      <c r="B18" s="45" t="s">
        <v>369</v>
      </c>
      <c r="C18" s="175"/>
      <c r="D18" s="240">
        <f>'Bieu 51(2020)'!C41</f>
        <v>5803</v>
      </c>
      <c r="E18" s="131">
        <f t="shared" si="3"/>
        <v>5803</v>
      </c>
      <c r="F18" s="131">
        <f t="shared" ref="F18:V18" si="6">F19+F20</f>
        <v>5803</v>
      </c>
      <c r="G18" s="131">
        <f t="shared" si="6"/>
        <v>0</v>
      </c>
      <c r="H18" s="131">
        <f t="shared" si="6"/>
        <v>0</v>
      </c>
      <c r="I18" s="131">
        <f t="shared" si="6"/>
        <v>0</v>
      </c>
      <c r="J18" s="131">
        <f t="shared" si="6"/>
        <v>0</v>
      </c>
      <c r="K18" s="131">
        <f t="shared" si="6"/>
        <v>0</v>
      </c>
      <c r="L18" s="131">
        <f t="shared" si="6"/>
        <v>0</v>
      </c>
      <c r="M18" s="131">
        <f t="shared" si="6"/>
        <v>0</v>
      </c>
      <c r="N18" s="131">
        <f t="shared" si="6"/>
        <v>872</v>
      </c>
      <c r="O18" s="131">
        <f t="shared" si="6"/>
        <v>0</v>
      </c>
      <c r="P18" s="131">
        <f t="shared" si="6"/>
        <v>0</v>
      </c>
      <c r="Q18" s="131">
        <f t="shared" si="6"/>
        <v>872</v>
      </c>
      <c r="R18" s="131">
        <f t="shared" si="6"/>
        <v>4931</v>
      </c>
      <c r="S18" s="131">
        <f t="shared" si="6"/>
        <v>0</v>
      </c>
      <c r="T18" s="131">
        <f t="shared" si="6"/>
        <v>0</v>
      </c>
      <c r="U18" s="131">
        <f t="shared" si="6"/>
        <v>0</v>
      </c>
      <c r="V18" s="131">
        <f t="shared" si="6"/>
        <v>0</v>
      </c>
      <c r="AZ18" s="176"/>
      <c r="BA18" s="176"/>
    </row>
    <row r="19" spans="1:53" ht="17.25" customHeight="1" outlineLevel="1">
      <c r="A19" s="157" t="s">
        <v>46</v>
      </c>
      <c r="B19" s="42" t="s">
        <v>367</v>
      </c>
      <c r="C19" s="175" t="s">
        <v>784</v>
      </c>
      <c r="D19" s="240">
        <f>'Bieu 51(2020)'!C42</f>
        <v>4931</v>
      </c>
      <c r="E19" s="131">
        <f t="shared" si="3"/>
        <v>4931</v>
      </c>
      <c r="F19" s="131">
        <f>G19+H19+AZ19+BA19+I19+J19+K19+L19+M19+N19+R19+S19+T19</f>
        <v>4931</v>
      </c>
      <c r="G19" s="131">
        <f>IF(C19="070",D19,0)</f>
        <v>0</v>
      </c>
      <c r="H19" s="131">
        <f>IF(C19="100",D19,0)</f>
        <v>0</v>
      </c>
      <c r="I19" s="131">
        <f>IF(C19="130",D19,0)</f>
        <v>0</v>
      </c>
      <c r="J19" s="131">
        <f>IF(C19="160",D19,0)</f>
        <v>0</v>
      </c>
      <c r="K19" s="131">
        <f>IF(C19="190",D19,0)</f>
        <v>0</v>
      </c>
      <c r="L19" s="131">
        <f>IF(C19="220",D19,0)</f>
        <v>0</v>
      </c>
      <c r="M19" s="131">
        <f>IF(C19="250",D19,0)</f>
        <v>0</v>
      </c>
      <c r="N19" s="131">
        <f>IF(C19="280",D19,0)</f>
        <v>0</v>
      </c>
      <c r="O19" s="131"/>
      <c r="P19" s="131"/>
      <c r="Q19" s="131"/>
      <c r="R19" s="131">
        <f>IF(C19="340",D19,0)</f>
        <v>4931</v>
      </c>
      <c r="S19" s="131">
        <f>IF(C19="370",D19,0)</f>
        <v>0</v>
      </c>
      <c r="T19" s="131">
        <f>IF(OR(C19="428",C19="933"),D19,0)</f>
        <v>0</v>
      </c>
      <c r="U19" s="131"/>
      <c r="V19" s="131"/>
      <c r="AZ19" s="176"/>
      <c r="BA19" s="176"/>
    </row>
    <row r="20" spans="1:53" ht="17.25" customHeight="1" outlineLevel="1">
      <c r="A20" s="157" t="s">
        <v>46</v>
      </c>
      <c r="B20" s="42" t="s">
        <v>623</v>
      </c>
      <c r="C20" s="175" t="s">
        <v>785</v>
      </c>
      <c r="D20" s="240">
        <f>'Bieu 51(2020)'!C43</f>
        <v>872</v>
      </c>
      <c r="E20" s="131">
        <f t="shared" si="3"/>
        <v>872</v>
      </c>
      <c r="F20" s="131">
        <f>G20+H20+AZ20+BA20+I20+J20+K20+L20+M20+N20+R20+S20+T20</f>
        <v>872</v>
      </c>
      <c r="G20" s="131">
        <f>IF(C20="070",D20,0)</f>
        <v>0</v>
      </c>
      <c r="H20" s="131">
        <f>IF(C20="100",D20,0)</f>
        <v>0</v>
      </c>
      <c r="I20" s="131">
        <f>IF(C20="130",D20,0)</f>
        <v>0</v>
      </c>
      <c r="J20" s="131">
        <f>IF(C20="160",D20,0)</f>
        <v>0</v>
      </c>
      <c r="K20" s="131">
        <f>IF(C20="190",D20,0)</f>
        <v>0</v>
      </c>
      <c r="L20" s="131">
        <f>IF(C20="220",D20,0)</f>
        <v>0</v>
      </c>
      <c r="M20" s="131">
        <f>IF(C20="250",D20,0)</f>
        <v>0</v>
      </c>
      <c r="N20" s="131">
        <f>IF(C20="280",D20,0)</f>
        <v>872</v>
      </c>
      <c r="O20" s="131"/>
      <c r="P20" s="131"/>
      <c r="Q20" s="131">
        <f>N20</f>
        <v>872</v>
      </c>
      <c r="R20" s="131">
        <f>IF(C20="340",D20,0)</f>
        <v>0</v>
      </c>
      <c r="S20" s="131">
        <f>IF(C20="370",D20,0)</f>
        <v>0</v>
      </c>
      <c r="T20" s="131">
        <f>IF(OR(C20="428",C20="933"),D20,0)</f>
        <v>0</v>
      </c>
      <c r="U20" s="131"/>
      <c r="V20" s="131"/>
      <c r="AZ20" s="176"/>
      <c r="BA20" s="176"/>
    </row>
    <row r="21" spans="1:53" ht="30.75" customHeight="1">
      <c r="A21" s="47" t="s">
        <v>297</v>
      </c>
      <c r="B21" s="45" t="s">
        <v>370</v>
      </c>
      <c r="C21" s="175"/>
      <c r="D21" s="240">
        <f>'Bieu 51(2020)'!C44</f>
        <v>30693</v>
      </c>
      <c r="E21" s="131">
        <f t="shared" si="3"/>
        <v>30693</v>
      </c>
      <c r="F21" s="131">
        <f t="shared" ref="F21:V21" si="7">F22+F23+F24</f>
        <v>30693</v>
      </c>
      <c r="G21" s="131">
        <f t="shared" si="7"/>
        <v>0</v>
      </c>
      <c r="H21" s="131">
        <f t="shared" si="7"/>
        <v>0</v>
      </c>
      <c r="I21" s="131">
        <f t="shared" si="7"/>
        <v>0</v>
      </c>
      <c r="J21" s="131">
        <f t="shared" si="7"/>
        <v>0</v>
      </c>
      <c r="K21" s="131">
        <f t="shared" si="7"/>
        <v>0</v>
      </c>
      <c r="L21" s="131">
        <f t="shared" si="7"/>
        <v>0</v>
      </c>
      <c r="M21" s="131">
        <f t="shared" si="7"/>
        <v>3963</v>
      </c>
      <c r="N21" s="131">
        <f t="shared" si="7"/>
        <v>20135</v>
      </c>
      <c r="O21" s="131">
        <f t="shared" si="7"/>
        <v>0</v>
      </c>
      <c r="P21" s="131">
        <f t="shared" si="7"/>
        <v>0</v>
      </c>
      <c r="Q21" s="131">
        <f t="shared" si="7"/>
        <v>20135</v>
      </c>
      <c r="R21" s="131">
        <f t="shared" si="7"/>
        <v>6595</v>
      </c>
      <c r="S21" s="131">
        <f t="shared" si="7"/>
        <v>0</v>
      </c>
      <c r="T21" s="131">
        <f t="shared" si="7"/>
        <v>0</v>
      </c>
      <c r="U21" s="131">
        <f t="shared" si="7"/>
        <v>0</v>
      </c>
      <c r="V21" s="131">
        <f t="shared" si="7"/>
        <v>0</v>
      </c>
      <c r="AZ21" s="176"/>
      <c r="BA21" s="176"/>
    </row>
    <row r="22" spans="1:53" ht="17.25" customHeight="1" outlineLevel="1">
      <c r="A22" s="157" t="s">
        <v>46</v>
      </c>
      <c r="B22" s="42" t="s">
        <v>367</v>
      </c>
      <c r="C22" s="175" t="s">
        <v>784</v>
      </c>
      <c r="D22" s="240">
        <f>'Bieu 51(2020)'!C45</f>
        <v>6595</v>
      </c>
      <c r="E22" s="131">
        <f t="shared" si="3"/>
        <v>6595</v>
      </c>
      <c r="F22" s="131">
        <f>G22+H22+AZ22+BA22+I22+J22+K22+L22+M22+N22+R22+S22+T22</f>
        <v>6595</v>
      </c>
      <c r="G22" s="131">
        <f>IF(C22="070",D22,0)</f>
        <v>0</v>
      </c>
      <c r="H22" s="131">
        <f>IF(C22="100",D22,0)</f>
        <v>0</v>
      </c>
      <c r="I22" s="131">
        <f>IF(C22="130",D22,0)</f>
        <v>0</v>
      </c>
      <c r="J22" s="131">
        <f>IF(C22="160",D22,0)</f>
        <v>0</v>
      </c>
      <c r="K22" s="131">
        <f>IF(C22="190",D22,0)</f>
        <v>0</v>
      </c>
      <c r="L22" s="131">
        <f>IF(C22="220",D22,0)</f>
        <v>0</v>
      </c>
      <c r="M22" s="131">
        <f>IF(C22="250",D22,0)</f>
        <v>0</v>
      </c>
      <c r="N22" s="131">
        <f>IF(C22="280",D22,0)</f>
        <v>0</v>
      </c>
      <c r="O22" s="131"/>
      <c r="P22" s="131"/>
      <c r="Q22" s="131"/>
      <c r="R22" s="131">
        <f>IF(C22="340",D22,0)</f>
        <v>6595</v>
      </c>
      <c r="S22" s="131">
        <f>IF(C22="370",D22,0)</f>
        <v>0</v>
      </c>
      <c r="T22" s="131">
        <f>IF(OR(C22="428",C22="933"),D22,0)</f>
        <v>0</v>
      </c>
      <c r="U22" s="131"/>
      <c r="V22" s="131"/>
      <c r="AZ22" s="176"/>
      <c r="BA22" s="176"/>
    </row>
    <row r="23" spans="1:53" ht="17.25" customHeight="1" outlineLevel="1">
      <c r="A23" s="157" t="s">
        <v>46</v>
      </c>
      <c r="B23" s="42" t="s">
        <v>623</v>
      </c>
      <c r="C23" s="175" t="s">
        <v>785</v>
      </c>
      <c r="D23" s="240">
        <f>'Bieu 51(2020)'!C46</f>
        <v>20135</v>
      </c>
      <c r="E23" s="131">
        <f t="shared" si="3"/>
        <v>20135</v>
      </c>
      <c r="F23" s="131">
        <f>G23+H23+AZ23+BA23+I23+J23+K23+L23+M23+N23+R23+S23+T23</f>
        <v>20135</v>
      </c>
      <c r="G23" s="131">
        <f>IF(C23="070",D23,0)</f>
        <v>0</v>
      </c>
      <c r="H23" s="131">
        <f>IF(C23="100",D23,0)</f>
        <v>0</v>
      </c>
      <c r="I23" s="131">
        <f>IF(C23="130",D23,0)</f>
        <v>0</v>
      </c>
      <c r="J23" s="131">
        <f>IF(C23="160",D23,0)</f>
        <v>0</v>
      </c>
      <c r="K23" s="131">
        <f>IF(C23="190",D23,0)</f>
        <v>0</v>
      </c>
      <c r="L23" s="131">
        <f>IF(C23="220",D23,0)</f>
        <v>0</v>
      </c>
      <c r="M23" s="131">
        <f>IF(C23="250",D23,0)</f>
        <v>0</v>
      </c>
      <c r="N23" s="131">
        <f>IF(C23="280",D23,0)</f>
        <v>20135</v>
      </c>
      <c r="O23" s="131"/>
      <c r="P23" s="131"/>
      <c r="Q23" s="131">
        <f>N23</f>
        <v>20135</v>
      </c>
      <c r="R23" s="131">
        <f>IF(C23="340",D23,0)</f>
        <v>0</v>
      </c>
      <c r="S23" s="131">
        <f>IF(C23="370",D23,0)</f>
        <v>0</v>
      </c>
      <c r="T23" s="131">
        <f>IF(OR(C23="428",C23="933"),D23,0)</f>
        <v>0</v>
      </c>
      <c r="U23" s="131"/>
      <c r="V23" s="131"/>
      <c r="AZ23" s="176"/>
      <c r="BA23" s="176"/>
    </row>
    <row r="24" spans="1:53" ht="17.25" customHeight="1" outlineLevel="1">
      <c r="A24" s="157" t="s">
        <v>46</v>
      </c>
      <c r="B24" s="42" t="s">
        <v>624</v>
      </c>
      <c r="C24" s="163" t="s">
        <v>786</v>
      </c>
      <c r="D24" s="240">
        <f>'Bieu 51(2020)'!C47</f>
        <v>3963</v>
      </c>
      <c r="E24" s="131">
        <f t="shared" si="3"/>
        <v>3963</v>
      </c>
      <c r="F24" s="131">
        <f>G24+H24+AZ24+BA24+I24+J24+K24+L24+M24+N24+R24+S24+T24</f>
        <v>3963</v>
      </c>
      <c r="G24" s="131">
        <f>IF(C24="070",D24,0)</f>
        <v>0</v>
      </c>
      <c r="H24" s="131">
        <f>IF(C24="100",D24,0)</f>
        <v>0</v>
      </c>
      <c r="I24" s="131">
        <f>IF(C24="130",D24,0)</f>
        <v>0</v>
      </c>
      <c r="J24" s="131">
        <f>IF(C24="160",D24,0)</f>
        <v>0</v>
      </c>
      <c r="K24" s="131">
        <f>IF(C24="190",D24,0)</f>
        <v>0</v>
      </c>
      <c r="L24" s="131">
        <f>IF(C24="220",D24,0)</f>
        <v>0</v>
      </c>
      <c r="M24" s="131">
        <f>IF(C24="250",D24,0)</f>
        <v>3963</v>
      </c>
      <c r="N24" s="131">
        <f>IF(C24="280",D24,0)</f>
        <v>0</v>
      </c>
      <c r="O24" s="131"/>
      <c r="P24" s="131"/>
      <c r="Q24" s="131"/>
      <c r="R24" s="131">
        <f>IF(C24="340",D24,0)</f>
        <v>0</v>
      </c>
      <c r="S24" s="131">
        <f>IF(C24="370",D24,0)</f>
        <v>0</v>
      </c>
      <c r="T24" s="131">
        <f>IF(OR(C24="428",C24="933"),D24,0)</f>
        <v>0</v>
      </c>
      <c r="U24" s="131"/>
      <c r="V24" s="131"/>
      <c r="AZ24" s="176"/>
      <c r="BA24" s="176"/>
    </row>
    <row r="25" spans="1:53" ht="17.25" customHeight="1">
      <c r="A25" s="47" t="s">
        <v>298</v>
      </c>
      <c r="B25" s="42" t="s">
        <v>371</v>
      </c>
      <c r="C25" s="175"/>
      <c r="D25" s="240">
        <f>'Bieu 51(2020)'!C48</f>
        <v>9222</v>
      </c>
      <c r="E25" s="131">
        <f t="shared" si="3"/>
        <v>9222</v>
      </c>
      <c r="F25" s="131">
        <f t="shared" ref="F25:V25" si="8">F26+F27</f>
        <v>9222</v>
      </c>
      <c r="G25" s="131">
        <f t="shared" si="8"/>
        <v>0</v>
      </c>
      <c r="H25" s="131">
        <f t="shared" si="8"/>
        <v>0</v>
      </c>
      <c r="I25" s="131">
        <f t="shared" si="8"/>
        <v>0</v>
      </c>
      <c r="J25" s="131">
        <f t="shared" si="8"/>
        <v>0</v>
      </c>
      <c r="K25" s="131">
        <f t="shared" si="8"/>
        <v>0</v>
      </c>
      <c r="L25" s="131">
        <f t="shared" si="8"/>
        <v>0</v>
      </c>
      <c r="M25" s="131">
        <f t="shared" si="8"/>
        <v>0</v>
      </c>
      <c r="N25" s="131">
        <f t="shared" si="8"/>
        <v>3568</v>
      </c>
      <c r="O25" s="131">
        <f t="shared" si="8"/>
        <v>0</v>
      </c>
      <c r="P25" s="131">
        <f t="shared" si="8"/>
        <v>0</v>
      </c>
      <c r="Q25" s="131">
        <f t="shared" si="8"/>
        <v>3568</v>
      </c>
      <c r="R25" s="131">
        <f t="shared" si="8"/>
        <v>5654</v>
      </c>
      <c r="S25" s="131">
        <f t="shared" si="8"/>
        <v>0</v>
      </c>
      <c r="T25" s="131">
        <f t="shared" si="8"/>
        <v>0</v>
      </c>
      <c r="U25" s="131">
        <f t="shared" si="8"/>
        <v>0</v>
      </c>
      <c r="V25" s="131">
        <f t="shared" si="8"/>
        <v>0</v>
      </c>
      <c r="AZ25" s="176"/>
      <c r="BA25" s="176"/>
    </row>
    <row r="26" spans="1:53" ht="17.25" customHeight="1" outlineLevel="1">
      <c r="A26" s="157" t="s">
        <v>46</v>
      </c>
      <c r="B26" s="42" t="s">
        <v>367</v>
      </c>
      <c r="C26" s="175" t="s">
        <v>784</v>
      </c>
      <c r="D26" s="240">
        <f>'Bieu 51(2020)'!C49</f>
        <v>5654</v>
      </c>
      <c r="E26" s="131">
        <f t="shared" si="3"/>
        <v>5654</v>
      </c>
      <c r="F26" s="131">
        <f>G26+H26+AZ26+BA26+I26+J26+K26+L26+M26+N26+R26+S26+T26</f>
        <v>5654</v>
      </c>
      <c r="G26" s="131">
        <f>IF(C26="070",D26,0)</f>
        <v>0</v>
      </c>
      <c r="H26" s="131">
        <f>IF(C26="100",D26,0)</f>
        <v>0</v>
      </c>
      <c r="I26" s="131">
        <f>IF(C26="130",D26,0)</f>
        <v>0</v>
      </c>
      <c r="J26" s="131">
        <f>IF(C26="160",D26,0)</f>
        <v>0</v>
      </c>
      <c r="K26" s="131">
        <f>IF(C26="190",D26,0)</f>
        <v>0</v>
      </c>
      <c r="L26" s="131">
        <f>IF(C26="220",D26,0)</f>
        <v>0</v>
      </c>
      <c r="M26" s="131">
        <f>IF(C26="250",D26,0)</f>
        <v>0</v>
      </c>
      <c r="N26" s="131">
        <f>IF(C26="280",D26,0)</f>
        <v>0</v>
      </c>
      <c r="O26" s="131"/>
      <c r="P26" s="131"/>
      <c r="Q26" s="131"/>
      <c r="R26" s="131">
        <f>IF(C26="340",D26,0)</f>
        <v>5654</v>
      </c>
      <c r="S26" s="131">
        <f>IF(C26="370",D26,0)</f>
        <v>0</v>
      </c>
      <c r="T26" s="131">
        <f>IF(OR(C26="428",C26="933"),D26,0)</f>
        <v>0</v>
      </c>
      <c r="U26" s="131"/>
      <c r="V26" s="131"/>
      <c r="AZ26" s="176"/>
      <c r="BA26" s="176"/>
    </row>
    <row r="27" spans="1:53" ht="17.25" customHeight="1" outlineLevel="1">
      <c r="A27" s="157" t="s">
        <v>46</v>
      </c>
      <c r="B27" s="42" t="s">
        <v>623</v>
      </c>
      <c r="C27" s="175" t="s">
        <v>785</v>
      </c>
      <c r="D27" s="240">
        <f>'Bieu 51(2020)'!C50</f>
        <v>3568</v>
      </c>
      <c r="E27" s="131">
        <f t="shared" si="3"/>
        <v>3568</v>
      </c>
      <c r="F27" s="131">
        <f>G27+H27+AZ27+BA27+I27+J27+K27+L27+M27+N27+R27+S27+T27</f>
        <v>3568</v>
      </c>
      <c r="G27" s="131">
        <f>IF(C27="070",D27,0)</f>
        <v>0</v>
      </c>
      <c r="H27" s="131">
        <f>IF(C27="100",D27,0)</f>
        <v>0</v>
      </c>
      <c r="I27" s="131">
        <f>IF(C27="130",D27,0)</f>
        <v>0</v>
      </c>
      <c r="J27" s="131">
        <f>IF(C27="160",D27,0)</f>
        <v>0</v>
      </c>
      <c r="K27" s="131">
        <f>IF(C27="190",D27,0)</f>
        <v>0</v>
      </c>
      <c r="L27" s="131">
        <f>IF(C27="220",D27,0)</f>
        <v>0</v>
      </c>
      <c r="M27" s="131">
        <f>IF(C27="250",D27,0)</f>
        <v>0</v>
      </c>
      <c r="N27" s="131">
        <f>IF(C27="280",D27,0)</f>
        <v>3568</v>
      </c>
      <c r="O27" s="131"/>
      <c r="P27" s="131"/>
      <c r="Q27" s="131">
        <f>N27</f>
        <v>3568</v>
      </c>
      <c r="R27" s="131">
        <f>IF(C27="340",D27,0)</f>
        <v>0</v>
      </c>
      <c r="S27" s="131">
        <f>IF(C27="370",D27,0)</f>
        <v>0</v>
      </c>
      <c r="T27" s="131">
        <f>IF(OR(C27="428",C27="933"),D27,0)</f>
        <v>0</v>
      </c>
      <c r="U27" s="131"/>
      <c r="V27" s="131"/>
      <c r="AZ27" s="176"/>
      <c r="BA27" s="176"/>
    </row>
    <row r="28" spans="1:53" ht="17.25" customHeight="1">
      <c r="A28" s="47" t="s">
        <v>372</v>
      </c>
      <c r="B28" s="45" t="s">
        <v>373</v>
      </c>
      <c r="C28" s="175"/>
      <c r="D28" s="240">
        <f>'Bieu 51(2020)'!C51</f>
        <v>349969</v>
      </c>
      <c r="E28" s="131">
        <f t="shared" si="3"/>
        <v>341754</v>
      </c>
      <c r="F28" s="131">
        <f t="shared" ref="F28:V28" si="9">F29+F33+F34</f>
        <v>341754</v>
      </c>
      <c r="G28" s="131">
        <f t="shared" si="9"/>
        <v>334228</v>
      </c>
      <c r="H28" s="131">
        <f t="shared" si="9"/>
        <v>0</v>
      </c>
      <c r="I28" s="131">
        <f t="shared" si="9"/>
        <v>0</v>
      </c>
      <c r="J28" s="131">
        <f t="shared" si="9"/>
        <v>0</v>
      </c>
      <c r="K28" s="131">
        <f t="shared" si="9"/>
        <v>0</v>
      </c>
      <c r="L28" s="131">
        <f t="shared" si="9"/>
        <v>0</v>
      </c>
      <c r="M28" s="131">
        <f t="shared" si="9"/>
        <v>0</v>
      </c>
      <c r="N28" s="131">
        <f t="shared" si="9"/>
        <v>0</v>
      </c>
      <c r="O28" s="131">
        <f t="shared" si="9"/>
        <v>0</v>
      </c>
      <c r="P28" s="131">
        <f t="shared" si="9"/>
        <v>0</v>
      </c>
      <c r="Q28" s="131">
        <f t="shared" si="9"/>
        <v>0</v>
      </c>
      <c r="R28" s="131">
        <f t="shared" si="9"/>
        <v>7526</v>
      </c>
      <c r="S28" s="131">
        <f t="shared" si="9"/>
        <v>0</v>
      </c>
      <c r="T28" s="131">
        <f t="shared" si="9"/>
        <v>0</v>
      </c>
      <c r="U28" s="131">
        <f t="shared" si="9"/>
        <v>0</v>
      </c>
      <c r="V28" s="131">
        <f t="shared" si="9"/>
        <v>0</v>
      </c>
      <c r="AZ28" s="176"/>
      <c r="BA28" s="176"/>
    </row>
    <row r="29" spans="1:53" ht="17.25" customHeight="1" outlineLevel="1">
      <c r="A29" s="43" t="s">
        <v>166</v>
      </c>
      <c r="B29" s="45" t="s">
        <v>374</v>
      </c>
      <c r="C29" s="175"/>
      <c r="D29" s="240">
        <f>'Bieu 51(2020)'!C52</f>
        <v>328290</v>
      </c>
      <c r="E29" s="131">
        <f t="shared" si="3"/>
        <v>320075</v>
      </c>
      <c r="F29" s="131">
        <f t="shared" ref="F29:V29" si="10">F30+F31</f>
        <v>320075</v>
      </c>
      <c r="G29" s="131">
        <f t="shared" si="10"/>
        <v>312549</v>
      </c>
      <c r="H29" s="131">
        <f t="shared" si="10"/>
        <v>0</v>
      </c>
      <c r="I29" s="131">
        <f t="shared" si="10"/>
        <v>0</v>
      </c>
      <c r="J29" s="131">
        <f t="shared" si="10"/>
        <v>0</v>
      </c>
      <c r="K29" s="131">
        <f t="shared" si="10"/>
        <v>0</v>
      </c>
      <c r="L29" s="131">
        <f t="shared" si="10"/>
        <v>0</v>
      </c>
      <c r="M29" s="131">
        <f t="shared" si="10"/>
        <v>0</v>
      </c>
      <c r="N29" s="131">
        <f t="shared" si="10"/>
        <v>0</v>
      </c>
      <c r="O29" s="131">
        <f t="shared" si="10"/>
        <v>0</v>
      </c>
      <c r="P29" s="131">
        <f t="shared" si="10"/>
        <v>0</v>
      </c>
      <c r="Q29" s="131">
        <f t="shared" si="10"/>
        <v>0</v>
      </c>
      <c r="R29" s="131">
        <f t="shared" si="10"/>
        <v>7526</v>
      </c>
      <c r="S29" s="131">
        <f t="shared" si="10"/>
        <v>0</v>
      </c>
      <c r="T29" s="131">
        <f t="shared" si="10"/>
        <v>0</v>
      </c>
      <c r="U29" s="131">
        <f t="shared" si="10"/>
        <v>0</v>
      </c>
      <c r="V29" s="131">
        <f t="shared" si="10"/>
        <v>0</v>
      </c>
      <c r="AZ29" s="176"/>
      <c r="BA29" s="176"/>
    </row>
    <row r="30" spans="1:53" ht="17.25" customHeight="1" outlineLevel="1">
      <c r="A30" s="157" t="s">
        <v>46</v>
      </c>
      <c r="B30" s="42" t="s">
        <v>367</v>
      </c>
      <c r="C30" s="175" t="s">
        <v>784</v>
      </c>
      <c r="D30" s="240">
        <f>'Bieu 51(2020)'!C53</f>
        <v>7526</v>
      </c>
      <c r="E30" s="131">
        <f t="shared" si="3"/>
        <v>7526</v>
      </c>
      <c r="F30" s="131">
        <f>G30+H30+AZ30+BA30+I30+J30+K30+L30+M30+N30+R30+S30+T30</f>
        <v>7526</v>
      </c>
      <c r="G30" s="131">
        <f>IF(C30="070",D30,0)</f>
        <v>0</v>
      </c>
      <c r="H30" s="131">
        <f>IF(C30="100",D30,0)</f>
        <v>0</v>
      </c>
      <c r="I30" s="131">
        <f>IF(C30="130",D30,0)</f>
        <v>0</v>
      </c>
      <c r="J30" s="131">
        <f>IF(C30="160",D30,0)</f>
        <v>0</v>
      </c>
      <c r="K30" s="131">
        <f>IF(C30="190",D30,0)</f>
        <v>0</v>
      </c>
      <c r="L30" s="131">
        <f>IF(C30="220",D30,0)</f>
        <v>0</v>
      </c>
      <c r="M30" s="131">
        <f>IF(C30="250",D30,0)</f>
        <v>0</v>
      </c>
      <c r="N30" s="131">
        <f>IF(C30="280",D30,0)</f>
        <v>0</v>
      </c>
      <c r="O30" s="131"/>
      <c r="P30" s="131"/>
      <c r="Q30" s="131"/>
      <c r="R30" s="131">
        <f>IF(C30="340",D30,0)</f>
        <v>7526</v>
      </c>
      <c r="S30" s="131">
        <f>IF(C30="370",D30,0)</f>
        <v>0</v>
      </c>
      <c r="T30" s="131">
        <f>IF(OR(C30="428",C30="933"),D30,0)</f>
        <v>0</v>
      </c>
      <c r="U30" s="131"/>
      <c r="V30" s="131"/>
      <c r="AZ30" s="176"/>
      <c r="BA30" s="176"/>
    </row>
    <row r="31" spans="1:53" ht="17.25" customHeight="1" outlineLevel="1">
      <c r="A31" s="157" t="s">
        <v>46</v>
      </c>
      <c r="B31" s="158" t="s">
        <v>625</v>
      </c>
      <c r="C31" s="157" t="s">
        <v>787</v>
      </c>
      <c r="D31" s="240">
        <f>'Bieu 51(2020)'!C54</f>
        <v>312549</v>
      </c>
      <c r="E31" s="131">
        <f t="shared" si="3"/>
        <v>312549</v>
      </c>
      <c r="F31" s="131">
        <f>G31+H31+AZ31+BA31+I31+J31+K31+L31+M31+N31+R31+S31+T31</f>
        <v>312549</v>
      </c>
      <c r="G31" s="131">
        <f>IF(C31="070",D31,0)</f>
        <v>312549</v>
      </c>
      <c r="H31" s="131">
        <f>IF(C31="100",D31,0)</f>
        <v>0</v>
      </c>
      <c r="I31" s="131">
        <f>IF(C31="130",D31,0)</f>
        <v>0</v>
      </c>
      <c r="J31" s="131">
        <f>IF(C31="160",D31,0)</f>
        <v>0</v>
      </c>
      <c r="K31" s="131">
        <f>IF(C31="190",D31,0)</f>
        <v>0</v>
      </c>
      <c r="L31" s="131">
        <f>IF(C31="220",D31,0)</f>
        <v>0</v>
      </c>
      <c r="M31" s="131">
        <f>IF(C31="250",D31,0)</f>
        <v>0</v>
      </c>
      <c r="N31" s="131">
        <f>IF(C31="280",D31,0)</f>
        <v>0</v>
      </c>
      <c r="O31" s="131"/>
      <c r="P31" s="131"/>
      <c r="Q31" s="131"/>
      <c r="R31" s="131">
        <f>IF(C31="340",D31,0)</f>
        <v>0</v>
      </c>
      <c r="S31" s="131">
        <f>IF(C31="370",D31,0)</f>
        <v>0</v>
      </c>
      <c r="T31" s="131">
        <f>IF(OR(C31="428",C31="933"),D31,0)</f>
        <v>0</v>
      </c>
      <c r="U31" s="131"/>
      <c r="V31" s="131"/>
      <c r="AZ31" s="176"/>
      <c r="BA31" s="176"/>
    </row>
    <row r="32" spans="1:53" ht="20.25" customHeight="1" outlineLevel="1">
      <c r="A32" s="157" t="s">
        <v>46</v>
      </c>
      <c r="B32" s="158" t="s">
        <v>836</v>
      </c>
      <c r="C32" s="157" t="s">
        <v>787</v>
      </c>
      <c r="D32" s="240">
        <f>'Bieu 51(2020)'!C55</f>
        <v>8215</v>
      </c>
      <c r="E32" s="131">
        <f t="shared" ref="E32" si="11">F32+U32+V32</f>
        <v>8215</v>
      </c>
      <c r="F32" s="131">
        <f>G32+H32+AZ32+BA32+I32+J32+K32+L32+M32+N32+R32+S32+T32</f>
        <v>8215</v>
      </c>
      <c r="G32" s="131">
        <f>IF(C32="070",D32,0)</f>
        <v>8215</v>
      </c>
      <c r="H32" s="131">
        <f>IF(C32="100",D32,0)</f>
        <v>0</v>
      </c>
      <c r="I32" s="131">
        <f>IF(C32="130",D32,0)</f>
        <v>0</v>
      </c>
      <c r="J32" s="131">
        <f>IF(C32="160",D32,0)</f>
        <v>0</v>
      </c>
      <c r="K32" s="131">
        <f>IF(C32="190",D32,0)</f>
        <v>0</v>
      </c>
      <c r="L32" s="131">
        <f>IF(C32="220",D32,0)</f>
        <v>0</v>
      </c>
      <c r="M32" s="131">
        <f>IF(C32="250",D32,0)</f>
        <v>0</v>
      </c>
      <c r="N32" s="131">
        <f>IF(C32="280",D32,0)</f>
        <v>0</v>
      </c>
      <c r="O32" s="131"/>
      <c r="P32" s="131"/>
      <c r="Q32" s="131"/>
      <c r="R32" s="131">
        <f>IF(C32="340",D32,0)</f>
        <v>0</v>
      </c>
      <c r="S32" s="131">
        <f>IF(C32="370",D32,0)</f>
        <v>0</v>
      </c>
      <c r="T32" s="131">
        <f>IF(OR(C32="428",C32="933"),D32,0)</f>
        <v>0</v>
      </c>
      <c r="U32" s="131"/>
      <c r="V32" s="131"/>
      <c r="AZ32" s="176"/>
      <c r="BA32" s="176"/>
    </row>
    <row r="33" spans="1:53" ht="39" customHeight="1" outlineLevel="1" collapsed="1">
      <c r="A33" s="43" t="s">
        <v>167</v>
      </c>
      <c r="B33" s="45" t="s">
        <v>837</v>
      </c>
      <c r="C33" s="175" t="s">
        <v>787</v>
      </c>
      <c r="D33" s="240">
        <f>'Bieu 51(2020)'!C56</f>
        <v>18519</v>
      </c>
      <c r="E33" s="131">
        <f t="shared" si="3"/>
        <v>18519</v>
      </c>
      <c r="F33" s="131">
        <f>G33+H33+AZ33+BA33+I33+J33+K33+L33+M33+N33+R33+S33+T33</f>
        <v>18519</v>
      </c>
      <c r="G33" s="131">
        <f>IF(C33="070",D33,0)</f>
        <v>18519</v>
      </c>
      <c r="H33" s="131">
        <f>IF(C33="100",D33,0)</f>
        <v>0</v>
      </c>
      <c r="I33" s="131">
        <f>IF(C33="130",D33,0)</f>
        <v>0</v>
      </c>
      <c r="J33" s="131">
        <f>IF(C33="160",D33,0)</f>
        <v>0</v>
      </c>
      <c r="K33" s="131">
        <f>IF(C33="190",D33,0)</f>
        <v>0</v>
      </c>
      <c r="L33" s="131">
        <f>IF(C33="220",D33,0)</f>
        <v>0</v>
      </c>
      <c r="M33" s="131">
        <f>IF(C33="250",D33,0)</f>
        <v>0</v>
      </c>
      <c r="N33" s="131">
        <f>IF(C33="280",D33,0)</f>
        <v>0</v>
      </c>
      <c r="O33" s="131"/>
      <c r="P33" s="131"/>
      <c r="Q33" s="131"/>
      <c r="R33" s="131">
        <f>IF(C33="340",D33,0)</f>
        <v>0</v>
      </c>
      <c r="S33" s="131">
        <f>IF(C33="370",D33,0)</f>
        <v>0</v>
      </c>
      <c r="T33" s="131">
        <f>IF(OR(C33="428",C33="933"),D33,0)</f>
        <v>0</v>
      </c>
      <c r="U33" s="131"/>
      <c r="V33" s="131"/>
      <c r="AZ33" s="176"/>
      <c r="BA33" s="176"/>
    </row>
    <row r="34" spans="1:53" ht="27.75" customHeight="1" outlineLevel="1">
      <c r="A34" s="43" t="s">
        <v>218</v>
      </c>
      <c r="B34" s="45" t="s">
        <v>626</v>
      </c>
      <c r="C34" s="157" t="s">
        <v>787</v>
      </c>
      <c r="D34" s="240">
        <f>'Bieu 51(2020)'!C57</f>
        <v>3160</v>
      </c>
      <c r="E34" s="131">
        <f t="shared" si="3"/>
        <v>3160</v>
      </c>
      <c r="F34" s="131">
        <f>G34+H34+AZ34+BA34+I34+J34+K34+L34+M34+N34+R34+S34+T34</f>
        <v>3160</v>
      </c>
      <c r="G34" s="131">
        <f>IF(C34="070",D34,0)</f>
        <v>3160</v>
      </c>
      <c r="H34" s="131">
        <f>IF(C34="100",D34,0)</f>
        <v>0</v>
      </c>
      <c r="I34" s="131">
        <f>IF(C34="130",D34,0)</f>
        <v>0</v>
      </c>
      <c r="J34" s="131">
        <f>IF(C34="160",D34,0)</f>
        <v>0</v>
      </c>
      <c r="K34" s="131">
        <f>IF(C34="190",D34,0)</f>
        <v>0</v>
      </c>
      <c r="L34" s="131">
        <f>IF(C34="220",D34,0)</f>
        <v>0</v>
      </c>
      <c r="M34" s="131">
        <f>IF(C34="250",D34,0)</f>
        <v>0</v>
      </c>
      <c r="N34" s="131">
        <f>IF(C34="280",D34,0)</f>
        <v>0</v>
      </c>
      <c r="O34" s="131"/>
      <c r="P34" s="131"/>
      <c r="Q34" s="131"/>
      <c r="R34" s="131">
        <f>IF(C34="340",D34,0)</f>
        <v>0</v>
      </c>
      <c r="S34" s="131">
        <f>IF(C34="370",D34,0)</f>
        <v>0</v>
      </c>
      <c r="T34" s="131">
        <f>IF(OR(C34="428",C34="933"),D34,0)</f>
        <v>0</v>
      </c>
      <c r="U34" s="131"/>
      <c r="V34" s="131"/>
      <c r="AZ34" s="176"/>
      <c r="BA34" s="176"/>
    </row>
    <row r="35" spans="1:53" ht="17.25" customHeight="1">
      <c r="A35" s="47" t="s">
        <v>375</v>
      </c>
      <c r="B35" s="45" t="s">
        <v>345</v>
      </c>
      <c r="C35" s="175"/>
      <c r="D35" s="240">
        <f>'Bieu 51(2020)'!C58</f>
        <v>306306</v>
      </c>
      <c r="E35" s="131">
        <f t="shared" si="3"/>
        <v>303234</v>
      </c>
      <c r="F35" s="131">
        <f t="shared" ref="F35:V35" si="12">F36+F37+F40+F39</f>
        <v>303234</v>
      </c>
      <c r="G35" s="131">
        <f t="shared" si="12"/>
        <v>1880</v>
      </c>
      <c r="H35" s="131">
        <f t="shared" si="12"/>
        <v>0</v>
      </c>
      <c r="I35" s="131">
        <f t="shared" si="12"/>
        <v>292762</v>
      </c>
      <c r="J35" s="131">
        <f t="shared" si="12"/>
        <v>0</v>
      </c>
      <c r="K35" s="131">
        <f t="shared" si="12"/>
        <v>0</v>
      </c>
      <c r="L35" s="131">
        <f t="shared" si="12"/>
        <v>0</v>
      </c>
      <c r="M35" s="131">
        <f t="shared" si="12"/>
        <v>0</v>
      </c>
      <c r="N35" s="131">
        <f t="shared" si="12"/>
        <v>0</v>
      </c>
      <c r="O35" s="131">
        <f t="shared" si="12"/>
        <v>0</v>
      </c>
      <c r="P35" s="131">
        <f t="shared" si="12"/>
        <v>0</v>
      </c>
      <c r="Q35" s="131">
        <f t="shared" si="12"/>
        <v>0</v>
      </c>
      <c r="R35" s="131">
        <f t="shared" si="12"/>
        <v>8592</v>
      </c>
      <c r="S35" s="131">
        <f t="shared" si="12"/>
        <v>0</v>
      </c>
      <c r="T35" s="131">
        <f t="shared" si="12"/>
        <v>0</v>
      </c>
      <c r="U35" s="131">
        <f t="shared" si="12"/>
        <v>0</v>
      </c>
      <c r="V35" s="131">
        <f t="shared" si="12"/>
        <v>0</v>
      </c>
      <c r="AZ35" s="176"/>
      <c r="BA35" s="176"/>
    </row>
    <row r="36" spans="1:53" ht="17.25" customHeight="1" outlineLevel="1">
      <c r="A36" s="157" t="s">
        <v>46</v>
      </c>
      <c r="B36" s="42" t="s">
        <v>367</v>
      </c>
      <c r="C36" s="175" t="s">
        <v>784</v>
      </c>
      <c r="D36" s="240">
        <f>'Bieu 51(2020)'!C59</f>
        <v>8592</v>
      </c>
      <c r="E36" s="131">
        <f t="shared" si="3"/>
        <v>8592</v>
      </c>
      <c r="F36" s="131">
        <f>G36+H36+AZ36+BA36+I36+J36+K36+L36+M36+N36+R36+S36+T36</f>
        <v>8592</v>
      </c>
      <c r="G36" s="131">
        <f>IF(C36="070",D36,0)</f>
        <v>0</v>
      </c>
      <c r="H36" s="131">
        <f>IF(C36="100",D36,0)</f>
        <v>0</v>
      </c>
      <c r="I36" s="131">
        <f>IF(C36="130",D36,0)</f>
        <v>0</v>
      </c>
      <c r="J36" s="131">
        <f>IF(C36="160",D36,0)</f>
        <v>0</v>
      </c>
      <c r="K36" s="131">
        <f>IF(C36="190",D36,0)</f>
        <v>0</v>
      </c>
      <c r="L36" s="131">
        <f>IF(C36="220",D36,0)</f>
        <v>0</v>
      </c>
      <c r="M36" s="131">
        <f>IF(C36="250",D36,0)</f>
        <v>0</v>
      </c>
      <c r="N36" s="131">
        <f>IF(C36="280",D36,0)</f>
        <v>0</v>
      </c>
      <c r="O36" s="131"/>
      <c r="P36" s="131"/>
      <c r="Q36" s="131"/>
      <c r="R36" s="131">
        <f>IF(C36="340",D36,0)</f>
        <v>8592</v>
      </c>
      <c r="S36" s="131">
        <f>IF(C36="370",D36,0)</f>
        <v>0</v>
      </c>
      <c r="T36" s="131">
        <f>IF(OR(C36="428",C36="933"),D36,0)</f>
        <v>0</v>
      </c>
      <c r="U36" s="131"/>
      <c r="V36" s="131"/>
      <c r="AZ36" s="176"/>
      <c r="BA36" s="176"/>
    </row>
    <row r="37" spans="1:53" ht="17.25" customHeight="1" outlineLevel="1">
      <c r="A37" s="157" t="s">
        <v>46</v>
      </c>
      <c r="B37" s="42" t="s">
        <v>627</v>
      </c>
      <c r="C37" s="175" t="s">
        <v>788</v>
      </c>
      <c r="D37" s="240">
        <f>'Bieu 51(2020)'!C60</f>
        <v>214762</v>
      </c>
      <c r="E37" s="131">
        <f t="shared" si="3"/>
        <v>214762</v>
      </c>
      <c r="F37" s="131">
        <f>G37+H37+AZ37+BA37+I37+J37+K37+L37+M37+N37+R37+S37+T37</f>
        <v>214762</v>
      </c>
      <c r="G37" s="131">
        <f>IF(C37="070",D37,0)</f>
        <v>0</v>
      </c>
      <c r="H37" s="131">
        <f>IF(C37="100",D37,0)</f>
        <v>0</v>
      </c>
      <c r="I37" s="131">
        <f>IF(C37="130",D37,0)</f>
        <v>214762</v>
      </c>
      <c r="J37" s="131">
        <f>IF(C37="160",D37,0)</f>
        <v>0</v>
      </c>
      <c r="K37" s="131">
        <f>IF(C37="190",D37,0)</f>
        <v>0</v>
      </c>
      <c r="L37" s="131">
        <f>IF(C37="220",D37,0)</f>
        <v>0</v>
      </c>
      <c r="M37" s="131">
        <f>IF(C37="250",D37,0)</f>
        <v>0</v>
      </c>
      <c r="N37" s="131">
        <f>IF(C37="280",D37,0)</f>
        <v>0</v>
      </c>
      <c r="O37" s="131"/>
      <c r="P37" s="131"/>
      <c r="Q37" s="131"/>
      <c r="R37" s="131">
        <f>IF(C37="340",D37,0)</f>
        <v>0</v>
      </c>
      <c r="S37" s="131">
        <f>IF(C37="370",D37,0)</f>
        <v>0</v>
      </c>
      <c r="T37" s="131">
        <f>IF(OR(C37="428",C37="933"),D37,0)</f>
        <v>0</v>
      </c>
      <c r="U37" s="131"/>
      <c r="V37" s="131"/>
      <c r="AZ37" s="176"/>
      <c r="BA37" s="176"/>
    </row>
    <row r="38" spans="1:53" ht="17.25" customHeight="1" outlineLevel="1">
      <c r="A38" s="157" t="s">
        <v>46</v>
      </c>
      <c r="B38" s="42" t="s">
        <v>838</v>
      </c>
      <c r="C38" s="236" t="s">
        <v>788</v>
      </c>
      <c r="D38" s="240">
        <f>'Bieu 51(2020)'!C61</f>
        <v>3072</v>
      </c>
      <c r="E38" s="131">
        <f t="shared" ref="E38" si="13">F38+U38+V38</f>
        <v>3072</v>
      </c>
      <c r="F38" s="131">
        <f>G38+H38+AZ38+BA38+I38+J38+K38+L38+M38+N38+R38+S38+T38</f>
        <v>3072</v>
      </c>
      <c r="G38" s="131">
        <f>IF(C38="070",D38,0)</f>
        <v>0</v>
      </c>
      <c r="H38" s="131">
        <f>IF(C38="100",D38,0)</f>
        <v>0</v>
      </c>
      <c r="I38" s="131">
        <f>IF(C38="130",D38,0)</f>
        <v>3072</v>
      </c>
      <c r="J38" s="131">
        <f>IF(C38="160",D38,0)</f>
        <v>0</v>
      </c>
      <c r="K38" s="131">
        <f>IF(C38="190",D38,0)</f>
        <v>0</v>
      </c>
      <c r="L38" s="131">
        <f>IF(C38="220",D38,0)</f>
        <v>0</v>
      </c>
      <c r="M38" s="131">
        <f>IF(C38="250",D38,0)</f>
        <v>0</v>
      </c>
      <c r="N38" s="131">
        <f>IF(C38="280",D38,0)</f>
        <v>0</v>
      </c>
      <c r="O38" s="131"/>
      <c r="P38" s="131"/>
      <c r="Q38" s="131"/>
      <c r="R38" s="131">
        <f>IF(C38="340",D38,0)</f>
        <v>0</v>
      </c>
      <c r="S38" s="131">
        <f>IF(C38="370",D38,0)</f>
        <v>0</v>
      </c>
      <c r="T38" s="131">
        <f>IF(OR(C38="428",C38="933"),D38,0)</f>
        <v>0</v>
      </c>
      <c r="U38" s="131"/>
      <c r="V38" s="131"/>
      <c r="AZ38" s="176"/>
      <c r="BA38" s="176"/>
    </row>
    <row r="39" spans="1:53" ht="29.25" customHeight="1" outlineLevel="1">
      <c r="A39" s="157" t="s">
        <v>46</v>
      </c>
      <c r="B39" s="42" t="s">
        <v>839</v>
      </c>
      <c r="C39" s="236" t="s">
        <v>788</v>
      </c>
      <c r="D39" s="240">
        <f>'Bieu 51(2020)'!C62</f>
        <v>78000</v>
      </c>
      <c r="E39" s="131">
        <f t="shared" si="3"/>
        <v>78000</v>
      </c>
      <c r="F39" s="131">
        <f>G39+H39+AZ39+BA39+I39+J39+K39+L39+M39+N39+R39+S39+T39</f>
        <v>78000</v>
      </c>
      <c r="G39" s="131">
        <f>IF(C39="070",D39,0)</f>
        <v>0</v>
      </c>
      <c r="H39" s="131">
        <f>IF(C39="100",D39,0)</f>
        <v>0</v>
      </c>
      <c r="I39" s="131">
        <f>IF(C39="130",D39,0)</f>
        <v>78000</v>
      </c>
      <c r="J39" s="131">
        <f>IF(C39="160",D39,0)</f>
        <v>0</v>
      </c>
      <c r="K39" s="131">
        <f>IF(C39="190",D39,0)</f>
        <v>0</v>
      </c>
      <c r="L39" s="131">
        <f>IF(C39="220",D39,0)</f>
        <v>0</v>
      </c>
      <c r="M39" s="131">
        <f>IF(C39="250",D39,0)</f>
        <v>0</v>
      </c>
      <c r="N39" s="131">
        <f>IF(C39="280",D39,0)</f>
        <v>0</v>
      </c>
      <c r="O39" s="131"/>
      <c r="P39" s="131"/>
      <c r="Q39" s="131"/>
      <c r="R39" s="131">
        <f>IF(C39="340",D39,0)</f>
        <v>0</v>
      </c>
      <c r="S39" s="131">
        <f>IF(C39="370",D39,0)</f>
        <v>0</v>
      </c>
      <c r="T39" s="131">
        <f>IF(OR(C39="428",C39="933"),D39,0)</f>
        <v>0</v>
      </c>
      <c r="U39" s="131"/>
      <c r="V39" s="131"/>
      <c r="AZ39" s="176"/>
      <c r="BA39" s="176"/>
    </row>
    <row r="40" spans="1:53" ht="17.25" customHeight="1" outlineLevel="1">
      <c r="A40" s="157" t="s">
        <v>46</v>
      </c>
      <c r="B40" s="42" t="s">
        <v>625</v>
      </c>
      <c r="C40" s="157" t="s">
        <v>787</v>
      </c>
      <c r="D40" s="240">
        <f>'Bieu 51(2020)'!C63</f>
        <v>1880</v>
      </c>
      <c r="E40" s="131">
        <f t="shared" si="3"/>
        <v>1880</v>
      </c>
      <c r="F40" s="131">
        <f>G40+H40+AZ40+BA40+I40+J40+K40+L40+M40+N40+R40+S40+T40</f>
        <v>1880</v>
      </c>
      <c r="G40" s="131">
        <f>IF(C40="070",D40,0)</f>
        <v>1880</v>
      </c>
      <c r="H40" s="131">
        <f>IF(C40="100",D40,0)</f>
        <v>0</v>
      </c>
      <c r="I40" s="131">
        <f>IF(C40="130",D40,0)</f>
        <v>0</v>
      </c>
      <c r="J40" s="131">
        <f>IF(C40="160",D40,0)</f>
        <v>0</v>
      </c>
      <c r="K40" s="131">
        <f>IF(C40="190",D40,0)</f>
        <v>0</v>
      </c>
      <c r="L40" s="131">
        <f>IF(C40="220",D40,0)</f>
        <v>0</v>
      </c>
      <c r="M40" s="131">
        <f>IF(C40="250",D40,0)</f>
        <v>0</v>
      </c>
      <c r="N40" s="131">
        <f>IF(C40="280",D40,0)</f>
        <v>0</v>
      </c>
      <c r="O40" s="131"/>
      <c r="P40" s="131"/>
      <c r="Q40" s="131"/>
      <c r="R40" s="131">
        <f>IF(C40="340",D40,0)</f>
        <v>0</v>
      </c>
      <c r="S40" s="131">
        <f>IF(C40="370",D40,0)</f>
        <v>0</v>
      </c>
      <c r="T40" s="131">
        <f>IF(OR(C40="428",C40="933"),D40,0)</f>
        <v>0</v>
      </c>
      <c r="U40" s="131"/>
      <c r="V40" s="131"/>
      <c r="AZ40" s="176"/>
      <c r="BA40" s="176"/>
    </row>
    <row r="41" spans="1:53" ht="17.25" customHeight="1">
      <c r="A41" s="47" t="s">
        <v>379</v>
      </c>
      <c r="B41" s="45" t="s">
        <v>380</v>
      </c>
      <c r="C41" s="175"/>
      <c r="D41" s="240">
        <f>'Bieu 51(2020)'!C64</f>
        <v>46031</v>
      </c>
      <c r="E41" s="131">
        <f t="shared" si="3"/>
        <v>46031</v>
      </c>
      <c r="F41" s="131">
        <f t="shared" ref="F41:V41" si="14">F42+F43+F44</f>
        <v>46031</v>
      </c>
      <c r="G41" s="131">
        <f t="shared" si="14"/>
        <v>0</v>
      </c>
      <c r="H41" s="131">
        <f t="shared" si="14"/>
        <v>0</v>
      </c>
      <c r="I41" s="131">
        <f t="shared" si="14"/>
        <v>0</v>
      </c>
      <c r="J41" s="131">
        <f t="shared" si="14"/>
        <v>25759</v>
      </c>
      <c r="K41" s="131">
        <f t="shared" si="14"/>
        <v>0</v>
      </c>
      <c r="L41" s="131">
        <f t="shared" si="14"/>
        <v>13216</v>
      </c>
      <c r="M41" s="131">
        <f t="shared" si="14"/>
        <v>0</v>
      </c>
      <c r="N41" s="131">
        <f t="shared" si="14"/>
        <v>0</v>
      </c>
      <c r="O41" s="131">
        <f t="shared" si="14"/>
        <v>0</v>
      </c>
      <c r="P41" s="131">
        <f t="shared" si="14"/>
        <v>0</v>
      </c>
      <c r="Q41" s="131">
        <f t="shared" si="14"/>
        <v>0</v>
      </c>
      <c r="R41" s="131">
        <f t="shared" si="14"/>
        <v>7056</v>
      </c>
      <c r="S41" s="131">
        <f t="shared" si="14"/>
        <v>0</v>
      </c>
      <c r="T41" s="131">
        <f t="shared" si="14"/>
        <v>0</v>
      </c>
      <c r="U41" s="131">
        <f t="shared" si="14"/>
        <v>0</v>
      </c>
      <c r="V41" s="131">
        <f t="shared" si="14"/>
        <v>0</v>
      </c>
      <c r="AZ41" s="176"/>
      <c r="BA41" s="176"/>
    </row>
    <row r="42" spans="1:53" ht="17.25" customHeight="1" outlineLevel="1">
      <c r="A42" s="157" t="s">
        <v>46</v>
      </c>
      <c r="B42" s="42" t="s">
        <v>367</v>
      </c>
      <c r="C42" s="175" t="s">
        <v>784</v>
      </c>
      <c r="D42" s="240">
        <f>'Bieu 51(2020)'!C65</f>
        <v>7056</v>
      </c>
      <c r="E42" s="131">
        <f t="shared" si="3"/>
        <v>7056</v>
      </c>
      <c r="F42" s="131">
        <f>G42+H42+AZ42+BA42+I42+J42+K42+L42+M42+N42+R42+S42+T42</f>
        <v>7056</v>
      </c>
      <c r="G42" s="131">
        <f>IF(C42="070",D42,0)</f>
        <v>0</v>
      </c>
      <c r="H42" s="131">
        <f>IF(C42="100",D42,0)</f>
        <v>0</v>
      </c>
      <c r="I42" s="131">
        <f>IF(C42="130",D42,0)</f>
        <v>0</v>
      </c>
      <c r="J42" s="131">
        <f>IF(C42="160",D42,0)</f>
        <v>0</v>
      </c>
      <c r="K42" s="131">
        <f>IF(C42="190",D42,0)</f>
        <v>0</v>
      </c>
      <c r="L42" s="131">
        <f>IF(C42="220",D42,0)</f>
        <v>0</v>
      </c>
      <c r="M42" s="131">
        <f>IF(C42="250",D42,0)</f>
        <v>0</v>
      </c>
      <c r="N42" s="131">
        <f>IF(C42="280",D42,0)</f>
        <v>0</v>
      </c>
      <c r="O42" s="131"/>
      <c r="P42" s="131"/>
      <c r="Q42" s="131"/>
      <c r="R42" s="131">
        <f>IF(C42="340",D42,0)</f>
        <v>7056</v>
      </c>
      <c r="S42" s="131">
        <f>IF(C42="370",D42,0)</f>
        <v>0</v>
      </c>
      <c r="T42" s="131">
        <f>IF(OR(C42="428",C42="933"),D42,0)</f>
        <v>0</v>
      </c>
      <c r="U42" s="131"/>
      <c r="V42" s="131"/>
      <c r="AZ42" s="176"/>
      <c r="BA42" s="176"/>
    </row>
    <row r="43" spans="1:53" ht="17.25" customHeight="1" outlineLevel="1">
      <c r="A43" s="157" t="s">
        <v>46</v>
      </c>
      <c r="B43" s="42" t="s">
        <v>628</v>
      </c>
      <c r="C43" s="175" t="s">
        <v>790</v>
      </c>
      <c r="D43" s="240">
        <f>'Bieu 51(2020)'!C66</f>
        <v>25759</v>
      </c>
      <c r="E43" s="131">
        <f t="shared" si="3"/>
        <v>25759</v>
      </c>
      <c r="F43" s="131">
        <f>G43+H43+AZ43+BA43+I43+J43+K43+L43+M43+N43+R43+S43+T43</f>
        <v>25759</v>
      </c>
      <c r="G43" s="131">
        <f>IF(C43="070",D43,0)</f>
        <v>0</v>
      </c>
      <c r="H43" s="131">
        <f>IF(C43="100",D43,0)</f>
        <v>0</v>
      </c>
      <c r="I43" s="131">
        <f>IF(C43="130",D43,0)</f>
        <v>0</v>
      </c>
      <c r="J43" s="131">
        <f>IF(C43="160",D43,0)</f>
        <v>25759</v>
      </c>
      <c r="K43" s="131">
        <f>IF(C43="190",D43,0)</f>
        <v>0</v>
      </c>
      <c r="L43" s="131">
        <f>IF(C43="220",D43,0)</f>
        <v>0</v>
      </c>
      <c r="M43" s="131">
        <f>IF(C43="250",D43,0)</f>
        <v>0</v>
      </c>
      <c r="N43" s="131">
        <f>IF(C43="280",D43,0)</f>
        <v>0</v>
      </c>
      <c r="O43" s="131"/>
      <c r="P43" s="131"/>
      <c r="Q43" s="131"/>
      <c r="R43" s="131">
        <f>IF(C43="340",D43,0)</f>
        <v>0</v>
      </c>
      <c r="S43" s="131">
        <f>IF(C43="370",D43,0)</f>
        <v>0</v>
      </c>
      <c r="T43" s="131">
        <f>IF(OR(C43="428",C43="933"),D43,0)</f>
        <v>0</v>
      </c>
      <c r="U43" s="131"/>
      <c r="V43" s="131"/>
      <c r="AZ43" s="176"/>
      <c r="BA43" s="176"/>
    </row>
    <row r="44" spans="1:53" ht="17.25" customHeight="1" outlineLevel="1">
      <c r="A44" s="157" t="s">
        <v>46</v>
      </c>
      <c r="B44" s="42" t="s">
        <v>629</v>
      </c>
      <c r="C44" s="175" t="s">
        <v>791</v>
      </c>
      <c r="D44" s="240">
        <f>'Bieu 51(2020)'!C67</f>
        <v>13216</v>
      </c>
      <c r="E44" s="131">
        <f t="shared" si="3"/>
        <v>13216</v>
      </c>
      <c r="F44" s="131">
        <f>G44+H44+AZ44+BA44+I44+J44+K44+L44+M44+N44+R44+S44+T44</f>
        <v>13216</v>
      </c>
      <c r="G44" s="131">
        <f>IF(C44="070",D44,0)</f>
        <v>0</v>
      </c>
      <c r="H44" s="131">
        <f>IF(C44="100",D44,0)</f>
        <v>0</v>
      </c>
      <c r="I44" s="131">
        <f>IF(C44="130",D44,0)</f>
        <v>0</v>
      </c>
      <c r="J44" s="131">
        <f>IF(C44="160",D44,0)</f>
        <v>0</v>
      </c>
      <c r="K44" s="131">
        <f>IF(C44="190",D44,0)</f>
        <v>0</v>
      </c>
      <c r="L44" s="131">
        <f>IF(C44="220",D44,0)</f>
        <v>13216</v>
      </c>
      <c r="M44" s="131">
        <f>IF(C44="250",D44,0)</f>
        <v>0</v>
      </c>
      <c r="N44" s="131">
        <f>IF(C44="280",D44,0)</f>
        <v>0</v>
      </c>
      <c r="O44" s="131"/>
      <c r="P44" s="131"/>
      <c r="Q44" s="131"/>
      <c r="R44" s="131">
        <f>IF(C44="340",D44,0)</f>
        <v>0</v>
      </c>
      <c r="S44" s="131">
        <f>IF(C44="370",D44,0)</f>
        <v>0</v>
      </c>
      <c r="T44" s="131">
        <f>IF(OR(C44="428",C44="933"),D44,0)</f>
        <v>0</v>
      </c>
      <c r="U44" s="131"/>
      <c r="V44" s="131"/>
      <c r="AZ44" s="176"/>
      <c r="BA44" s="176"/>
    </row>
    <row r="45" spans="1:53" ht="17.25" customHeight="1">
      <c r="A45" s="47" t="s">
        <v>381</v>
      </c>
      <c r="B45" s="45" t="s">
        <v>382</v>
      </c>
      <c r="C45" s="175"/>
      <c r="D45" s="240">
        <f>'Bieu 51(2020)'!C68</f>
        <v>210821</v>
      </c>
      <c r="E45" s="131">
        <f t="shared" si="3"/>
        <v>210821</v>
      </c>
      <c r="F45" s="131">
        <f t="shared" ref="F45:V45" si="15">F46+F47+F48</f>
        <v>210821</v>
      </c>
      <c r="G45" s="131">
        <f t="shared" si="15"/>
        <v>0</v>
      </c>
      <c r="H45" s="131">
        <f t="shared" si="15"/>
        <v>0</v>
      </c>
      <c r="I45" s="131">
        <f t="shared" si="15"/>
        <v>185134</v>
      </c>
      <c r="J45" s="131">
        <f t="shared" si="15"/>
        <v>0</v>
      </c>
      <c r="K45" s="131">
        <f t="shared" si="15"/>
        <v>0</v>
      </c>
      <c r="L45" s="131">
        <f t="shared" si="15"/>
        <v>0</v>
      </c>
      <c r="M45" s="131">
        <f t="shared" si="15"/>
        <v>0</v>
      </c>
      <c r="N45" s="131">
        <f t="shared" si="15"/>
        <v>0</v>
      </c>
      <c r="O45" s="131">
        <f t="shared" si="15"/>
        <v>0</v>
      </c>
      <c r="P45" s="131">
        <f t="shared" si="15"/>
        <v>0</v>
      </c>
      <c r="Q45" s="131">
        <f t="shared" si="15"/>
        <v>0</v>
      </c>
      <c r="R45" s="131">
        <f t="shared" si="15"/>
        <v>6792</v>
      </c>
      <c r="S45" s="131">
        <f t="shared" si="15"/>
        <v>18895</v>
      </c>
      <c r="T45" s="131">
        <f t="shared" si="15"/>
        <v>0</v>
      </c>
      <c r="U45" s="131">
        <f t="shared" si="15"/>
        <v>0</v>
      </c>
      <c r="V45" s="131">
        <f t="shared" si="15"/>
        <v>0</v>
      </c>
      <c r="AZ45" s="176"/>
      <c r="BA45" s="176"/>
    </row>
    <row r="46" spans="1:53" ht="17.25" customHeight="1" outlineLevel="1">
      <c r="A46" s="157" t="s">
        <v>46</v>
      </c>
      <c r="B46" s="42" t="s">
        <v>367</v>
      </c>
      <c r="C46" s="175" t="s">
        <v>784</v>
      </c>
      <c r="D46" s="240">
        <f>'Bieu 51(2020)'!C69</f>
        <v>6792</v>
      </c>
      <c r="E46" s="131">
        <f t="shared" si="3"/>
        <v>6792</v>
      </c>
      <c r="F46" s="131">
        <f>G46+H46+AZ46+BA46+I46+J46+K46+L46+M46+N46+R46+S46+T46</f>
        <v>6792</v>
      </c>
      <c r="G46" s="131">
        <f>IF(C46="070",D46,0)</f>
        <v>0</v>
      </c>
      <c r="H46" s="131">
        <f>IF(C46="100",D46,0)</f>
        <v>0</v>
      </c>
      <c r="I46" s="131">
        <f>IF(C46="130",D46,0)</f>
        <v>0</v>
      </c>
      <c r="J46" s="131">
        <f>IF(C46="160",D46,0)</f>
        <v>0</v>
      </c>
      <c r="K46" s="131">
        <f>IF(C46="190",D46,0)</f>
        <v>0</v>
      </c>
      <c r="L46" s="131">
        <f>IF(C46="220",D46,0)</f>
        <v>0</v>
      </c>
      <c r="M46" s="131">
        <f>IF(C46="250",D46,0)</f>
        <v>0</v>
      </c>
      <c r="N46" s="131">
        <f>IF(C46="280",D46,0)</f>
        <v>0</v>
      </c>
      <c r="O46" s="131"/>
      <c r="P46" s="131"/>
      <c r="Q46" s="131"/>
      <c r="R46" s="131">
        <f>IF(C46="340",D46,0)</f>
        <v>6792</v>
      </c>
      <c r="S46" s="131">
        <f>IF(C46="370",D46,0)</f>
        <v>0</v>
      </c>
      <c r="T46" s="131">
        <f>IF(OR(C46="428",C46="933"),D46,0)</f>
        <v>0</v>
      </c>
      <c r="U46" s="131"/>
      <c r="V46" s="131"/>
      <c r="AZ46" s="176"/>
      <c r="BA46" s="176"/>
    </row>
    <row r="47" spans="1:53" ht="17.25" customHeight="1" outlineLevel="1">
      <c r="A47" s="157" t="s">
        <v>46</v>
      </c>
      <c r="B47" s="42" t="s">
        <v>630</v>
      </c>
      <c r="C47" s="175" t="s">
        <v>789</v>
      </c>
      <c r="D47" s="240">
        <f>'Bieu 51(2020)'!C70</f>
        <v>18895</v>
      </c>
      <c r="E47" s="131">
        <f t="shared" si="3"/>
        <v>18895</v>
      </c>
      <c r="F47" s="131">
        <f>G47+H47+AZ47+BA47+I47+J47+K47+L47+M47+N47+R47+S47+T47</f>
        <v>18895</v>
      </c>
      <c r="G47" s="131">
        <f>IF(C47="070",D47,0)</f>
        <v>0</v>
      </c>
      <c r="H47" s="131">
        <f>IF(C47="100",D47,0)</f>
        <v>0</v>
      </c>
      <c r="I47" s="131">
        <f>IF(C47="130",D47,0)</f>
        <v>0</v>
      </c>
      <c r="J47" s="131">
        <f>IF(C47="160",D47,0)</f>
        <v>0</v>
      </c>
      <c r="K47" s="131">
        <f>IF(C47="190",D47,0)</f>
        <v>0</v>
      </c>
      <c r="L47" s="131">
        <f>IF(C47="220",D47,0)</f>
        <v>0</v>
      </c>
      <c r="M47" s="131">
        <f>IF(C47="250",D47,0)</f>
        <v>0</v>
      </c>
      <c r="N47" s="131">
        <f>IF(C47="280",D47,0)</f>
        <v>0</v>
      </c>
      <c r="O47" s="131"/>
      <c r="P47" s="131"/>
      <c r="Q47" s="131"/>
      <c r="R47" s="131">
        <f>IF(C47="340",D47,0)</f>
        <v>0</v>
      </c>
      <c r="S47" s="131">
        <f>IF(C47="370",D47,0)</f>
        <v>18895</v>
      </c>
      <c r="T47" s="131">
        <f>IF(OR(C47="428",C47="933"),D47,0)</f>
        <v>0</v>
      </c>
      <c r="U47" s="131"/>
      <c r="V47" s="131"/>
      <c r="AZ47" s="176"/>
      <c r="BA47" s="176"/>
    </row>
    <row r="48" spans="1:53" ht="17.25" customHeight="1" outlineLevel="1">
      <c r="A48" s="157" t="s">
        <v>46</v>
      </c>
      <c r="B48" s="42" t="s">
        <v>627</v>
      </c>
      <c r="C48" s="175" t="s">
        <v>788</v>
      </c>
      <c r="D48" s="240">
        <f>'Bieu 51(2020)'!C71</f>
        <v>185134</v>
      </c>
      <c r="E48" s="131">
        <f t="shared" si="3"/>
        <v>185134</v>
      </c>
      <c r="F48" s="131">
        <f>G48+H48+AZ48+BA48+I48+J48+K48+L48+M48+N48+R48+S48+T48</f>
        <v>185134</v>
      </c>
      <c r="G48" s="131">
        <f>IF(C48="070",D48,0)</f>
        <v>0</v>
      </c>
      <c r="H48" s="131">
        <f>IF(C48="100",D48,0)</f>
        <v>0</v>
      </c>
      <c r="I48" s="131">
        <f>IF(C48="130",D48,0)</f>
        <v>185134</v>
      </c>
      <c r="J48" s="131">
        <f>IF(C48="160",D48,0)</f>
        <v>0</v>
      </c>
      <c r="K48" s="131">
        <f>IF(C48="190",D48,0)</f>
        <v>0</v>
      </c>
      <c r="L48" s="131">
        <f>IF(C48="220",D48,0)</f>
        <v>0</v>
      </c>
      <c r="M48" s="131">
        <f>IF(C48="250",D48,0)</f>
        <v>0</v>
      </c>
      <c r="N48" s="131">
        <f>IF(C48="280",D48,0)</f>
        <v>0</v>
      </c>
      <c r="O48" s="131"/>
      <c r="P48" s="131"/>
      <c r="Q48" s="131"/>
      <c r="R48" s="131">
        <f>IF(C48="340",D48,0)</f>
        <v>0</v>
      </c>
      <c r="S48" s="131">
        <f>IF(C48="370",D48,0)</f>
        <v>0</v>
      </c>
      <c r="T48" s="131">
        <f>IF(OR(C48="428",C48="933"),D48,0)</f>
        <v>0</v>
      </c>
      <c r="U48" s="131"/>
      <c r="V48" s="131"/>
      <c r="AZ48" s="176"/>
      <c r="BA48" s="176"/>
    </row>
    <row r="49" spans="1:53" ht="17.25" customHeight="1">
      <c r="A49" s="47" t="s">
        <v>383</v>
      </c>
      <c r="B49" s="45" t="s">
        <v>384</v>
      </c>
      <c r="C49" s="175"/>
      <c r="D49" s="240">
        <f>'Bieu 51(2020)'!C72</f>
        <v>9247</v>
      </c>
      <c r="E49" s="131">
        <f t="shared" si="3"/>
        <v>9247</v>
      </c>
      <c r="F49" s="131">
        <f t="shared" ref="F49:V49" si="16">F50+F51</f>
        <v>9247</v>
      </c>
      <c r="G49" s="131">
        <f t="shared" si="16"/>
        <v>0</v>
      </c>
      <c r="H49" s="131">
        <f t="shared" si="16"/>
        <v>0</v>
      </c>
      <c r="I49" s="131">
        <f t="shared" si="16"/>
        <v>0</v>
      </c>
      <c r="J49" s="131">
        <f t="shared" si="16"/>
        <v>0</v>
      </c>
      <c r="K49" s="131">
        <f t="shared" si="16"/>
        <v>0</v>
      </c>
      <c r="L49" s="131">
        <f t="shared" si="16"/>
        <v>0</v>
      </c>
      <c r="M49" s="131">
        <f t="shared" si="16"/>
        <v>0</v>
      </c>
      <c r="N49" s="131">
        <f t="shared" si="16"/>
        <v>0</v>
      </c>
      <c r="O49" s="131">
        <f t="shared" si="16"/>
        <v>0</v>
      </c>
      <c r="P49" s="131">
        <f t="shared" si="16"/>
        <v>0</v>
      </c>
      <c r="Q49" s="131">
        <f t="shared" si="16"/>
        <v>0</v>
      </c>
      <c r="R49" s="131">
        <f t="shared" si="16"/>
        <v>5048</v>
      </c>
      <c r="S49" s="131">
        <f t="shared" si="16"/>
        <v>4199</v>
      </c>
      <c r="T49" s="131">
        <f t="shared" si="16"/>
        <v>0</v>
      </c>
      <c r="U49" s="131">
        <f t="shared" si="16"/>
        <v>0</v>
      </c>
      <c r="V49" s="131">
        <f t="shared" si="16"/>
        <v>0</v>
      </c>
      <c r="AZ49" s="176"/>
      <c r="BA49" s="176"/>
    </row>
    <row r="50" spans="1:53" ht="17.25" customHeight="1" outlineLevel="1">
      <c r="A50" s="157" t="s">
        <v>46</v>
      </c>
      <c r="B50" s="42" t="s">
        <v>367</v>
      </c>
      <c r="C50" s="175" t="s">
        <v>784</v>
      </c>
      <c r="D50" s="240">
        <f>'Bieu 51(2020)'!C73</f>
        <v>5048</v>
      </c>
      <c r="E50" s="131">
        <f t="shared" si="3"/>
        <v>5048</v>
      </c>
      <c r="F50" s="131">
        <f>G50+H50+AZ50+BA50+I50+J50+K50+L50+M50+N50+R50+S50+T50</f>
        <v>5048</v>
      </c>
      <c r="G50" s="131">
        <f>IF(C50="070",D50,0)</f>
        <v>0</v>
      </c>
      <c r="H50" s="131">
        <f>IF(C50="100",D50,0)</f>
        <v>0</v>
      </c>
      <c r="I50" s="131">
        <f>IF(C50="130",D50,0)</f>
        <v>0</v>
      </c>
      <c r="J50" s="131">
        <f>IF(C50="160",D50,0)</f>
        <v>0</v>
      </c>
      <c r="K50" s="131">
        <f>IF(C50="190",D50,0)</f>
        <v>0</v>
      </c>
      <c r="L50" s="131">
        <f>IF(C50="220",D50,0)</f>
        <v>0</v>
      </c>
      <c r="M50" s="131">
        <f>IF(C50="250",D50,0)</f>
        <v>0</v>
      </c>
      <c r="N50" s="131">
        <f>IF(C50="280",D50,0)</f>
        <v>0</v>
      </c>
      <c r="O50" s="131"/>
      <c r="P50" s="131"/>
      <c r="Q50" s="131"/>
      <c r="R50" s="131">
        <f>IF(C50="340",D50,0)</f>
        <v>5048</v>
      </c>
      <c r="S50" s="131">
        <f>IF(C50="370",D50,0)</f>
        <v>0</v>
      </c>
      <c r="T50" s="131">
        <f>IF(OR(C50="428",C50="933"),D50,0)</f>
        <v>0</v>
      </c>
      <c r="U50" s="131"/>
      <c r="V50" s="131"/>
      <c r="AZ50" s="176"/>
      <c r="BA50" s="176"/>
    </row>
    <row r="51" spans="1:53" ht="17.25" customHeight="1" outlineLevel="1">
      <c r="A51" s="157" t="s">
        <v>46</v>
      </c>
      <c r="B51" s="42" t="s">
        <v>630</v>
      </c>
      <c r="C51" s="175" t="s">
        <v>789</v>
      </c>
      <c r="D51" s="240">
        <f>'Bieu 51(2020)'!C74</f>
        <v>4199</v>
      </c>
      <c r="E51" s="131">
        <f t="shared" si="3"/>
        <v>4199</v>
      </c>
      <c r="F51" s="131">
        <f>G51+H51+AZ51+BA51+I51+J51+K51+L51+M51+N51+R51+S51+T51</f>
        <v>4199</v>
      </c>
      <c r="G51" s="131">
        <f>IF(C51="070",D51,0)</f>
        <v>0</v>
      </c>
      <c r="H51" s="131">
        <f>IF(C51="100",D51,0)</f>
        <v>0</v>
      </c>
      <c r="I51" s="131">
        <f>IF(C51="130",D51,0)</f>
        <v>0</v>
      </c>
      <c r="J51" s="131">
        <f>IF(C51="160",D51,0)</f>
        <v>0</v>
      </c>
      <c r="K51" s="131">
        <f>IF(C51="190",D51,0)</f>
        <v>0</v>
      </c>
      <c r="L51" s="131">
        <f>IF(C51="220",D51,0)</f>
        <v>0</v>
      </c>
      <c r="M51" s="131">
        <f>IF(C51="250",D51,0)</f>
        <v>0</v>
      </c>
      <c r="N51" s="131">
        <f>IF(C51="280",D51,0)</f>
        <v>0</v>
      </c>
      <c r="O51" s="131"/>
      <c r="P51" s="131"/>
      <c r="Q51" s="131"/>
      <c r="R51" s="131">
        <f>IF(C51="340",D51,0)</f>
        <v>0</v>
      </c>
      <c r="S51" s="131">
        <f>IF(C51="370",D51,0)</f>
        <v>4199</v>
      </c>
      <c r="T51" s="131">
        <f>IF(OR(C51="428",C51="933"),D51,0)</f>
        <v>0</v>
      </c>
      <c r="U51" s="131"/>
      <c r="V51" s="131"/>
      <c r="AZ51" s="176"/>
      <c r="BA51" s="176"/>
    </row>
    <row r="52" spans="1:53" ht="26">
      <c r="A52" s="47" t="s">
        <v>385</v>
      </c>
      <c r="B52" s="45" t="s">
        <v>386</v>
      </c>
      <c r="C52" s="175"/>
      <c r="D52" s="240">
        <f>'Bieu 51(2020)'!C75</f>
        <v>66158</v>
      </c>
      <c r="E52" s="131">
        <f t="shared" si="3"/>
        <v>66158</v>
      </c>
      <c r="F52" s="131">
        <f t="shared" ref="F52:V52" si="17">F53+F54+F55</f>
        <v>66158</v>
      </c>
      <c r="G52" s="131">
        <f t="shared" si="17"/>
        <v>0</v>
      </c>
      <c r="H52" s="131">
        <f t="shared" si="17"/>
        <v>0</v>
      </c>
      <c r="I52" s="131">
        <f t="shared" si="17"/>
        <v>0</v>
      </c>
      <c r="J52" s="131">
        <f t="shared" si="17"/>
        <v>11793</v>
      </c>
      <c r="K52" s="131">
        <f t="shared" si="17"/>
        <v>0</v>
      </c>
      <c r="L52" s="131">
        <f t="shared" si="17"/>
        <v>0</v>
      </c>
      <c r="M52" s="131">
        <f t="shared" si="17"/>
        <v>0</v>
      </c>
      <c r="N52" s="131">
        <f t="shared" si="17"/>
        <v>200</v>
      </c>
      <c r="O52" s="131">
        <f t="shared" si="17"/>
        <v>0</v>
      </c>
      <c r="P52" s="131">
        <f t="shared" si="17"/>
        <v>0</v>
      </c>
      <c r="Q52" s="131">
        <f t="shared" si="17"/>
        <v>200</v>
      </c>
      <c r="R52" s="131">
        <f t="shared" si="17"/>
        <v>54165</v>
      </c>
      <c r="S52" s="131">
        <f t="shared" si="17"/>
        <v>0</v>
      </c>
      <c r="T52" s="131">
        <f t="shared" si="17"/>
        <v>0</v>
      </c>
      <c r="U52" s="131">
        <f t="shared" si="17"/>
        <v>0</v>
      </c>
      <c r="V52" s="131">
        <f t="shared" si="17"/>
        <v>0</v>
      </c>
      <c r="AZ52" s="176"/>
      <c r="BA52" s="176"/>
    </row>
    <row r="53" spans="1:53" ht="17.25" customHeight="1" outlineLevel="1">
      <c r="A53" s="157" t="s">
        <v>46</v>
      </c>
      <c r="B53" s="42" t="s">
        <v>367</v>
      </c>
      <c r="C53" s="175" t="s">
        <v>784</v>
      </c>
      <c r="D53" s="240">
        <f>'Bieu 51(2020)'!C76</f>
        <v>54165</v>
      </c>
      <c r="E53" s="131">
        <f t="shared" si="3"/>
        <v>54165</v>
      </c>
      <c r="F53" s="131">
        <f>G53+H53+AZ53+BA53+I53+J53+K53+L53+M53+N53+R53+S53+T53</f>
        <v>54165</v>
      </c>
      <c r="G53" s="131">
        <f>IF(C53="070",D53,0)</f>
        <v>0</v>
      </c>
      <c r="H53" s="131">
        <f>IF(C53="100",D53,0)</f>
        <v>0</v>
      </c>
      <c r="I53" s="131">
        <f>IF(C53="130",D53,0)</f>
        <v>0</v>
      </c>
      <c r="J53" s="131">
        <f>IF(C53="160",D53,0)</f>
        <v>0</v>
      </c>
      <c r="K53" s="131">
        <f>IF(C53="190",D53,0)</f>
        <v>0</v>
      </c>
      <c r="L53" s="131">
        <f>IF(C53="220",D53,0)</f>
        <v>0</v>
      </c>
      <c r="M53" s="131">
        <f>IF(C53="250",D53,0)</f>
        <v>0</v>
      </c>
      <c r="N53" s="131">
        <f>IF(C53="280",D53,0)</f>
        <v>0</v>
      </c>
      <c r="O53" s="131"/>
      <c r="P53" s="131"/>
      <c r="Q53" s="131"/>
      <c r="R53" s="131">
        <f>IF(C53="340",D53,0)</f>
        <v>54165</v>
      </c>
      <c r="S53" s="131">
        <f>IF(C53="370",D53,0)</f>
        <v>0</v>
      </c>
      <c r="T53" s="131">
        <f>IF(OR(C53="428",C53="933"),D53,0)</f>
        <v>0</v>
      </c>
      <c r="U53" s="131"/>
      <c r="V53" s="131"/>
      <c r="AZ53" s="176"/>
      <c r="BA53" s="176"/>
    </row>
    <row r="54" spans="1:53" ht="17.25" customHeight="1" outlineLevel="1">
      <c r="A54" s="157" t="s">
        <v>46</v>
      </c>
      <c r="B54" s="42" t="s">
        <v>628</v>
      </c>
      <c r="C54" s="175" t="s">
        <v>790</v>
      </c>
      <c r="D54" s="240">
        <f>'Bieu 51(2020)'!C77</f>
        <v>11793</v>
      </c>
      <c r="E54" s="131">
        <f t="shared" si="3"/>
        <v>11793</v>
      </c>
      <c r="F54" s="131">
        <f>G54+H54+AZ54+BA54+I54+J54+K54+L54+M54+N54+R54+S54+T54</f>
        <v>11793</v>
      </c>
      <c r="G54" s="131">
        <f>IF(C54="070",D54,0)</f>
        <v>0</v>
      </c>
      <c r="H54" s="131">
        <f>IF(C54="100",D54,0)</f>
        <v>0</v>
      </c>
      <c r="I54" s="131">
        <f>IF(C54="130",D54,0)</f>
        <v>0</v>
      </c>
      <c r="J54" s="131">
        <f>IF(C54="160",D54,0)</f>
        <v>11793</v>
      </c>
      <c r="K54" s="131">
        <f>IF(C54="190",D54,0)</f>
        <v>0</v>
      </c>
      <c r="L54" s="131">
        <f>IF(C54="220",D54,0)</f>
        <v>0</v>
      </c>
      <c r="M54" s="131">
        <f>IF(C54="250",D54,0)</f>
        <v>0</v>
      </c>
      <c r="N54" s="131">
        <f>IF(C54="280",D54,0)</f>
        <v>0</v>
      </c>
      <c r="O54" s="131"/>
      <c r="P54" s="131"/>
      <c r="Q54" s="131"/>
      <c r="R54" s="131">
        <f>IF(C54="340",D54,0)</f>
        <v>0</v>
      </c>
      <c r="S54" s="131">
        <f>IF(C54="370",D54,0)</f>
        <v>0</v>
      </c>
      <c r="T54" s="131">
        <f>IF(OR(C54="428",C54="933"),D54,0)</f>
        <v>0</v>
      </c>
      <c r="U54" s="131"/>
      <c r="V54" s="131"/>
      <c r="AZ54" s="176"/>
      <c r="BA54" s="176"/>
    </row>
    <row r="55" spans="1:53" ht="17.25" customHeight="1" outlineLevel="1">
      <c r="A55" s="157" t="s">
        <v>46</v>
      </c>
      <c r="B55" s="42" t="s">
        <v>623</v>
      </c>
      <c r="C55" s="175" t="s">
        <v>785</v>
      </c>
      <c r="D55" s="240">
        <f>'Bieu 51(2020)'!C78</f>
        <v>200</v>
      </c>
      <c r="E55" s="131">
        <f t="shared" si="3"/>
        <v>200</v>
      </c>
      <c r="F55" s="131">
        <f>G55+H55+AZ55+BA55+I55+J55+K55+L55+M55+N55+R55+S55+T55</f>
        <v>200</v>
      </c>
      <c r="G55" s="131">
        <f>IF(C55="070",D55,0)</f>
        <v>0</v>
      </c>
      <c r="H55" s="131">
        <f>IF(C55="100",D55,0)</f>
        <v>0</v>
      </c>
      <c r="I55" s="131">
        <f>IF(C55="130",D55,0)</f>
        <v>0</v>
      </c>
      <c r="J55" s="131">
        <f>IF(C55="160",D55,0)</f>
        <v>0</v>
      </c>
      <c r="K55" s="131">
        <f>IF(C55="190",D55,0)</f>
        <v>0</v>
      </c>
      <c r="L55" s="131">
        <f>IF(C55="220",D55,0)</f>
        <v>0</v>
      </c>
      <c r="M55" s="131">
        <f>IF(C55="250",D55,0)</f>
        <v>0</v>
      </c>
      <c r="N55" s="131">
        <f>IF(C55="280",D55,0)</f>
        <v>200</v>
      </c>
      <c r="O55" s="131"/>
      <c r="P55" s="131"/>
      <c r="Q55" s="131">
        <f>N55</f>
        <v>200</v>
      </c>
      <c r="R55" s="131">
        <f>IF(C55="340",D55,0)</f>
        <v>0</v>
      </c>
      <c r="S55" s="131">
        <f>IF(C55="370",D55,0)</f>
        <v>0</v>
      </c>
      <c r="T55" s="131">
        <f>IF(OR(C55="428",C55="933"),D55,0)</f>
        <v>0</v>
      </c>
      <c r="U55" s="131"/>
      <c r="V55" s="131"/>
      <c r="AZ55" s="176"/>
      <c r="BA55" s="176"/>
    </row>
    <row r="56" spans="1:53" ht="25.5" customHeight="1">
      <c r="A56" s="47" t="s">
        <v>387</v>
      </c>
      <c r="B56" s="45" t="s">
        <v>388</v>
      </c>
      <c r="C56" s="175"/>
      <c r="D56" s="240">
        <f>'Bieu 51(2020)'!C79</f>
        <v>19352</v>
      </c>
      <c r="E56" s="131">
        <f t="shared" si="3"/>
        <v>19352</v>
      </c>
      <c r="F56" s="131">
        <f t="shared" ref="F56:V56" si="18">F57+F58</f>
        <v>19352</v>
      </c>
      <c r="G56" s="131">
        <f t="shared" si="18"/>
        <v>0</v>
      </c>
      <c r="H56" s="131">
        <f t="shared" si="18"/>
        <v>14441</v>
      </c>
      <c r="I56" s="131">
        <f t="shared" si="18"/>
        <v>0</v>
      </c>
      <c r="J56" s="131">
        <f t="shared" si="18"/>
        <v>0</v>
      </c>
      <c r="K56" s="131">
        <f t="shared" si="18"/>
        <v>0</v>
      </c>
      <c r="L56" s="131">
        <f t="shared" si="18"/>
        <v>0</v>
      </c>
      <c r="M56" s="131">
        <f t="shared" si="18"/>
        <v>0</v>
      </c>
      <c r="N56" s="131">
        <f t="shared" si="18"/>
        <v>0</v>
      </c>
      <c r="O56" s="131">
        <f t="shared" si="18"/>
        <v>0</v>
      </c>
      <c r="P56" s="131">
        <f t="shared" si="18"/>
        <v>0</v>
      </c>
      <c r="Q56" s="131">
        <f t="shared" si="18"/>
        <v>0</v>
      </c>
      <c r="R56" s="131">
        <f t="shared" si="18"/>
        <v>4911</v>
      </c>
      <c r="S56" s="131">
        <f t="shared" si="18"/>
        <v>0</v>
      </c>
      <c r="T56" s="131">
        <f t="shared" si="18"/>
        <v>0</v>
      </c>
      <c r="U56" s="131">
        <f t="shared" si="18"/>
        <v>0</v>
      </c>
      <c r="V56" s="131">
        <f t="shared" si="18"/>
        <v>0</v>
      </c>
      <c r="AZ56" s="176"/>
      <c r="BA56" s="176"/>
    </row>
    <row r="57" spans="1:53" ht="17.25" customHeight="1" outlineLevel="1">
      <c r="A57" s="157" t="s">
        <v>46</v>
      </c>
      <c r="B57" s="42" t="s">
        <v>367</v>
      </c>
      <c r="C57" s="175" t="s">
        <v>784</v>
      </c>
      <c r="D57" s="240">
        <f>'Bieu 51(2020)'!C80</f>
        <v>4911</v>
      </c>
      <c r="E57" s="131">
        <f t="shared" si="3"/>
        <v>4911</v>
      </c>
      <c r="F57" s="131">
        <f>G57+H57+AZ57+BA57+I57+J57+K57+L57+M57+N57+R57+S57+T57</f>
        <v>4911</v>
      </c>
      <c r="G57" s="131">
        <f>IF(C57="070",D57,0)</f>
        <v>0</v>
      </c>
      <c r="H57" s="131">
        <f>IF(C57="100",D57,0)</f>
        <v>0</v>
      </c>
      <c r="I57" s="131">
        <f>IF(C57="130",D57,0)</f>
        <v>0</v>
      </c>
      <c r="J57" s="131">
        <f>IF(C57="160",D57,0)</f>
        <v>0</v>
      </c>
      <c r="K57" s="131">
        <f>IF(C57="190",D57,0)</f>
        <v>0</v>
      </c>
      <c r="L57" s="131">
        <f>IF(C57="220",D57,0)</f>
        <v>0</v>
      </c>
      <c r="M57" s="131">
        <f>IF(C57="250",D57,0)</f>
        <v>0</v>
      </c>
      <c r="N57" s="131">
        <f>IF(C57="280",D57,0)</f>
        <v>0</v>
      </c>
      <c r="O57" s="131"/>
      <c r="P57" s="131"/>
      <c r="Q57" s="131"/>
      <c r="R57" s="131">
        <f>IF(C57="340",D57,0)</f>
        <v>4911</v>
      </c>
      <c r="S57" s="131">
        <f>IF(C57="370",D57,0)</f>
        <v>0</v>
      </c>
      <c r="T57" s="131">
        <f>IF(OR(C57="428",C57="933"),D57,0)</f>
        <v>0</v>
      </c>
      <c r="U57" s="131"/>
      <c r="V57" s="131"/>
      <c r="AZ57" s="176"/>
      <c r="BA57" s="176"/>
    </row>
    <row r="58" spans="1:53" ht="17.25" customHeight="1" outlineLevel="1">
      <c r="A58" s="157" t="s">
        <v>46</v>
      </c>
      <c r="B58" s="42" t="s">
        <v>632</v>
      </c>
      <c r="C58" s="175" t="s">
        <v>792</v>
      </c>
      <c r="D58" s="240">
        <f>'Bieu 51(2020)'!C81</f>
        <v>14441</v>
      </c>
      <c r="E58" s="131">
        <f t="shared" si="3"/>
        <v>14441</v>
      </c>
      <c r="F58" s="131">
        <f>G58+H58+AZ58+BA58+I58+J58+K58+L58+M58+N58+R58+S58+T58</f>
        <v>14441</v>
      </c>
      <c r="G58" s="131">
        <f>IF(C58="070",D58,0)</f>
        <v>0</v>
      </c>
      <c r="H58" s="131">
        <f>IF(C58="100",D58,0)</f>
        <v>14441</v>
      </c>
      <c r="I58" s="131">
        <f>IF(C58="130",D58,0)</f>
        <v>0</v>
      </c>
      <c r="J58" s="131">
        <f>IF(C58="160",D58,0)</f>
        <v>0</v>
      </c>
      <c r="K58" s="131">
        <f>IF(C58="190",D58,0)</f>
        <v>0</v>
      </c>
      <c r="L58" s="131">
        <f>IF(C58="220",D58,0)</f>
        <v>0</v>
      </c>
      <c r="M58" s="131">
        <f>IF(C58="250",D58,0)</f>
        <v>0</v>
      </c>
      <c r="N58" s="131">
        <f>IF(C58="280",D58,0)</f>
        <v>0</v>
      </c>
      <c r="O58" s="131"/>
      <c r="P58" s="131"/>
      <c r="Q58" s="131"/>
      <c r="R58" s="131">
        <f>IF(C58="340",D58,0)</f>
        <v>0</v>
      </c>
      <c r="S58" s="131">
        <f>IF(C58="370",D58,0)</f>
        <v>0</v>
      </c>
      <c r="T58" s="131">
        <f>IF(OR(C58="428",C58="933"),D58,0)</f>
        <v>0</v>
      </c>
      <c r="U58" s="131"/>
      <c r="V58" s="131"/>
      <c r="AZ58" s="176"/>
      <c r="BA58" s="176"/>
    </row>
    <row r="59" spans="1:53" ht="17.25" customHeight="1">
      <c r="A59" s="47" t="s">
        <v>389</v>
      </c>
      <c r="B59" s="45" t="s">
        <v>390</v>
      </c>
      <c r="C59" s="175"/>
      <c r="D59" s="240">
        <f>'Bieu 51(2020)'!C82</f>
        <v>11204</v>
      </c>
      <c r="E59" s="131">
        <f t="shared" si="3"/>
        <v>11204</v>
      </c>
      <c r="F59" s="131">
        <f t="shared" ref="F59:V59" si="19">F60+F61+F62</f>
        <v>11204</v>
      </c>
      <c r="G59" s="131">
        <f t="shared" si="19"/>
        <v>0</v>
      </c>
      <c r="H59" s="131">
        <f t="shared" si="19"/>
        <v>0</v>
      </c>
      <c r="I59" s="131">
        <f t="shared" si="19"/>
        <v>0</v>
      </c>
      <c r="J59" s="131">
        <f t="shared" si="19"/>
        <v>3108</v>
      </c>
      <c r="K59" s="131">
        <f t="shared" si="19"/>
        <v>0</v>
      </c>
      <c r="L59" s="131">
        <f t="shared" si="19"/>
        <v>0</v>
      </c>
      <c r="M59" s="131">
        <f t="shared" si="19"/>
        <v>0</v>
      </c>
      <c r="N59" s="131">
        <f t="shared" si="19"/>
        <v>760</v>
      </c>
      <c r="O59" s="131">
        <f t="shared" si="19"/>
        <v>0</v>
      </c>
      <c r="P59" s="131">
        <f t="shared" si="19"/>
        <v>0</v>
      </c>
      <c r="Q59" s="131">
        <f t="shared" si="19"/>
        <v>760</v>
      </c>
      <c r="R59" s="131">
        <f t="shared" si="19"/>
        <v>7336</v>
      </c>
      <c r="S59" s="131">
        <f t="shared" si="19"/>
        <v>0</v>
      </c>
      <c r="T59" s="131">
        <f t="shared" si="19"/>
        <v>0</v>
      </c>
      <c r="U59" s="131">
        <f t="shared" si="19"/>
        <v>0</v>
      </c>
      <c r="V59" s="131">
        <f t="shared" si="19"/>
        <v>0</v>
      </c>
      <c r="AZ59" s="176"/>
      <c r="BA59" s="176"/>
    </row>
    <row r="60" spans="1:53" ht="17.25" customHeight="1" outlineLevel="1">
      <c r="A60" s="157" t="s">
        <v>46</v>
      </c>
      <c r="B60" s="42" t="s">
        <v>367</v>
      </c>
      <c r="C60" s="175" t="s">
        <v>784</v>
      </c>
      <c r="D60" s="240">
        <f>'Bieu 51(2020)'!C83</f>
        <v>7336</v>
      </c>
      <c r="E60" s="131">
        <f t="shared" si="3"/>
        <v>7336</v>
      </c>
      <c r="F60" s="131">
        <f>G60+H60+AZ60+BA60+I60+J60+K60+L60+M60+N60+R60+S60+T60</f>
        <v>7336</v>
      </c>
      <c r="G60" s="131">
        <f>IF(C60="070",D60,0)</f>
        <v>0</v>
      </c>
      <c r="H60" s="131">
        <f>IF(C60="100",D60,0)</f>
        <v>0</v>
      </c>
      <c r="I60" s="131">
        <f>IF(C60="130",D60,0)</f>
        <v>0</v>
      </c>
      <c r="J60" s="131">
        <f>IF(C60="160",D60,0)</f>
        <v>0</v>
      </c>
      <c r="K60" s="131">
        <f>IF(C60="190",D60,0)</f>
        <v>0</v>
      </c>
      <c r="L60" s="131">
        <f>IF(C60="220",D60,0)</f>
        <v>0</v>
      </c>
      <c r="M60" s="131">
        <f>IF(C60="250",D60,0)</f>
        <v>0</v>
      </c>
      <c r="N60" s="131">
        <f>IF(C60="280",D60,0)</f>
        <v>0</v>
      </c>
      <c r="O60" s="131"/>
      <c r="P60" s="131"/>
      <c r="Q60" s="131"/>
      <c r="R60" s="131">
        <f>IF(C60="340",D60,0)</f>
        <v>7336</v>
      </c>
      <c r="S60" s="131">
        <f>IF(C60="370",D60,0)</f>
        <v>0</v>
      </c>
      <c r="T60" s="131">
        <f>IF(OR(C60="428",C60="933"),D60,0)</f>
        <v>0</v>
      </c>
      <c r="U60" s="131"/>
      <c r="V60" s="131"/>
      <c r="AZ60" s="176"/>
      <c r="BA60" s="176"/>
    </row>
    <row r="61" spans="1:53" ht="17.25" customHeight="1" outlineLevel="1">
      <c r="A61" s="157" t="s">
        <v>46</v>
      </c>
      <c r="B61" s="42" t="s">
        <v>628</v>
      </c>
      <c r="C61" s="175" t="s">
        <v>790</v>
      </c>
      <c r="D61" s="240">
        <f>'Bieu 51(2020)'!C84</f>
        <v>3108</v>
      </c>
      <c r="E61" s="131">
        <f t="shared" si="3"/>
        <v>3108</v>
      </c>
      <c r="F61" s="131">
        <f>G61+H61+AZ61+BA61+I61+J61+K61+L61+M61+N61+R61+S61+T61</f>
        <v>3108</v>
      </c>
      <c r="G61" s="131">
        <f>IF(C61="070",D61,0)</f>
        <v>0</v>
      </c>
      <c r="H61" s="131">
        <f>IF(C61="100",D61,0)</f>
        <v>0</v>
      </c>
      <c r="I61" s="131">
        <f>IF(C61="130",D61,0)</f>
        <v>0</v>
      </c>
      <c r="J61" s="131">
        <f>IF(C61="160",D61,0)</f>
        <v>3108</v>
      </c>
      <c r="K61" s="131">
        <f>IF(C61="190",D61,0)</f>
        <v>0</v>
      </c>
      <c r="L61" s="131">
        <f>IF(C61="220",D61,0)</f>
        <v>0</v>
      </c>
      <c r="M61" s="131">
        <f>IF(C61="250",D61,0)</f>
        <v>0</v>
      </c>
      <c r="N61" s="131">
        <f>IF(C61="280",D61,0)</f>
        <v>0</v>
      </c>
      <c r="O61" s="131"/>
      <c r="P61" s="131"/>
      <c r="Q61" s="131"/>
      <c r="R61" s="131">
        <f>IF(C61="340",D61,0)</f>
        <v>0</v>
      </c>
      <c r="S61" s="131">
        <f>IF(C61="370",D61,0)</f>
        <v>0</v>
      </c>
      <c r="T61" s="131">
        <f>IF(OR(C61="428",C61="933"),D61,0)</f>
        <v>0</v>
      </c>
      <c r="U61" s="131"/>
      <c r="V61" s="131"/>
      <c r="AZ61" s="176"/>
      <c r="BA61" s="176"/>
    </row>
    <row r="62" spans="1:53" ht="17.25" customHeight="1" outlineLevel="1">
      <c r="A62" s="157" t="s">
        <v>46</v>
      </c>
      <c r="B62" s="42" t="s">
        <v>623</v>
      </c>
      <c r="C62" s="175" t="s">
        <v>785</v>
      </c>
      <c r="D62" s="240">
        <f>'Bieu 51(2020)'!C85</f>
        <v>760</v>
      </c>
      <c r="E62" s="131">
        <f t="shared" si="3"/>
        <v>760</v>
      </c>
      <c r="F62" s="131">
        <f>G62+H62+AZ62+BA62+I62+J62+K62+L62+M62+N62+R62+S62+T62</f>
        <v>760</v>
      </c>
      <c r="G62" s="131">
        <f>IF(C62="070",D62,0)</f>
        <v>0</v>
      </c>
      <c r="H62" s="131">
        <f>IF(C62="100",D62,0)</f>
        <v>0</v>
      </c>
      <c r="I62" s="131">
        <f>IF(C62="130",D62,0)</f>
        <v>0</v>
      </c>
      <c r="J62" s="131">
        <f>IF(C62="160",D62,0)</f>
        <v>0</v>
      </c>
      <c r="K62" s="131">
        <f>IF(C62="190",D62,0)</f>
        <v>0</v>
      </c>
      <c r="L62" s="131">
        <f>IF(C62="220",D62,0)</f>
        <v>0</v>
      </c>
      <c r="M62" s="131">
        <f>IF(C62="250",D62,0)</f>
        <v>0</v>
      </c>
      <c r="N62" s="131">
        <f>IF(C62="280",D62,0)</f>
        <v>760</v>
      </c>
      <c r="O62" s="131"/>
      <c r="P62" s="131"/>
      <c r="Q62" s="131">
        <f>N62</f>
        <v>760</v>
      </c>
      <c r="R62" s="131">
        <f>IF(C62="340",D62,0)</f>
        <v>0</v>
      </c>
      <c r="S62" s="131">
        <f>IF(C62="370",D62,0)</f>
        <v>0</v>
      </c>
      <c r="T62" s="131">
        <f>IF(OR(C62="428",C62="933"),D62,0)</f>
        <v>0</v>
      </c>
      <c r="U62" s="131"/>
      <c r="V62" s="131"/>
      <c r="AZ62" s="176"/>
      <c r="BA62" s="176"/>
    </row>
    <row r="63" spans="1:53" ht="17.25" customHeight="1">
      <c r="A63" s="47" t="s">
        <v>391</v>
      </c>
      <c r="B63" s="45" t="s">
        <v>392</v>
      </c>
      <c r="C63" s="175"/>
      <c r="D63" s="240">
        <f>'Bieu 51(2020)'!C86</f>
        <v>12746</v>
      </c>
      <c r="E63" s="131">
        <f t="shared" si="3"/>
        <v>12746</v>
      </c>
      <c r="F63" s="131">
        <f t="shared" ref="F63:V63" si="20">F64+F65</f>
        <v>12746</v>
      </c>
      <c r="G63" s="131">
        <f t="shared" si="20"/>
        <v>0</v>
      </c>
      <c r="H63" s="131">
        <f t="shared" si="20"/>
        <v>0</v>
      </c>
      <c r="I63" s="131">
        <f t="shared" si="20"/>
        <v>0</v>
      </c>
      <c r="J63" s="131">
        <f t="shared" si="20"/>
        <v>0</v>
      </c>
      <c r="K63" s="131">
        <f t="shared" si="20"/>
        <v>0</v>
      </c>
      <c r="L63" s="131">
        <f t="shared" si="20"/>
        <v>0</v>
      </c>
      <c r="M63" s="131">
        <f t="shared" si="20"/>
        <v>0</v>
      </c>
      <c r="N63" s="131">
        <f t="shared" si="20"/>
        <v>9045</v>
      </c>
      <c r="O63" s="131">
        <f t="shared" si="20"/>
        <v>0</v>
      </c>
      <c r="P63" s="131">
        <f t="shared" si="20"/>
        <v>0</v>
      </c>
      <c r="Q63" s="131">
        <f t="shared" si="20"/>
        <v>9045</v>
      </c>
      <c r="R63" s="131">
        <f t="shared" si="20"/>
        <v>3701</v>
      </c>
      <c r="S63" s="131">
        <f t="shared" si="20"/>
        <v>0</v>
      </c>
      <c r="T63" s="131">
        <f t="shared" si="20"/>
        <v>0</v>
      </c>
      <c r="U63" s="131">
        <f t="shared" si="20"/>
        <v>0</v>
      </c>
      <c r="V63" s="131">
        <f t="shared" si="20"/>
        <v>0</v>
      </c>
      <c r="AZ63" s="176"/>
      <c r="BA63" s="176"/>
    </row>
    <row r="64" spans="1:53" ht="17.25" customHeight="1" outlineLevel="1">
      <c r="A64" s="157" t="s">
        <v>46</v>
      </c>
      <c r="B64" s="42" t="s">
        <v>367</v>
      </c>
      <c r="C64" s="175" t="s">
        <v>784</v>
      </c>
      <c r="D64" s="240">
        <f>'Bieu 51(2020)'!C87</f>
        <v>3701</v>
      </c>
      <c r="E64" s="131">
        <f t="shared" si="3"/>
        <v>3701</v>
      </c>
      <c r="F64" s="131">
        <f>G64+H64+AZ64+BA64+I64+J64+K64+L64+M64+N64+R64+S64+T64</f>
        <v>3701</v>
      </c>
      <c r="G64" s="131">
        <f>IF(C64="070",D64,0)</f>
        <v>0</v>
      </c>
      <c r="H64" s="131">
        <f>IF(C64="100",D64,0)</f>
        <v>0</v>
      </c>
      <c r="I64" s="131">
        <f>IF(C64="130",D64,0)</f>
        <v>0</v>
      </c>
      <c r="J64" s="131">
        <f>IF(C64="160",D64,0)</f>
        <v>0</v>
      </c>
      <c r="K64" s="131">
        <f>IF(C64="190",D64,0)</f>
        <v>0</v>
      </c>
      <c r="L64" s="131">
        <f>IF(C64="220",D64,0)</f>
        <v>0</v>
      </c>
      <c r="M64" s="131">
        <f>IF(C64="250",D64,0)</f>
        <v>0</v>
      </c>
      <c r="N64" s="131">
        <f>IF(C64="280",D64,0)</f>
        <v>0</v>
      </c>
      <c r="O64" s="131"/>
      <c r="P64" s="131"/>
      <c r="Q64" s="131"/>
      <c r="R64" s="131">
        <f>IF(C64="340",D64,0)</f>
        <v>3701</v>
      </c>
      <c r="S64" s="131">
        <f>IF(C64="370",D64,0)</f>
        <v>0</v>
      </c>
      <c r="T64" s="131">
        <f>IF(OR(C64="428",C64="933"),D64,0)</f>
        <v>0</v>
      </c>
      <c r="U64" s="131"/>
      <c r="V64" s="131"/>
      <c r="AZ64" s="176"/>
      <c r="BA64" s="176"/>
    </row>
    <row r="65" spans="1:53" ht="17.25" customHeight="1" outlineLevel="1">
      <c r="A65" s="157" t="s">
        <v>46</v>
      </c>
      <c r="B65" s="42" t="s">
        <v>623</v>
      </c>
      <c r="C65" s="175" t="s">
        <v>785</v>
      </c>
      <c r="D65" s="240">
        <f>'Bieu 51(2020)'!C88</f>
        <v>9045</v>
      </c>
      <c r="E65" s="131">
        <f t="shared" si="3"/>
        <v>9045</v>
      </c>
      <c r="F65" s="131">
        <f>G65+H65+AZ65+BA65+I65+J65+K65+L65+M65+N65+R65+S65+T65</f>
        <v>9045</v>
      </c>
      <c r="G65" s="131">
        <f>IF(C65="070",D65,0)</f>
        <v>0</v>
      </c>
      <c r="H65" s="131">
        <f>IF(C65="100",D65,0)</f>
        <v>0</v>
      </c>
      <c r="I65" s="131">
        <f>IF(C65="130",D65,0)</f>
        <v>0</v>
      </c>
      <c r="J65" s="131">
        <f>IF(C65="160",D65,0)</f>
        <v>0</v>
      </c>
      <c r="K65" s="131">
        <f>IF(C65="190",D65,0)</f>
        <v>0</v>
      </c>
      <c r="L65" s="131">
        <f>IF(C65="220",D65,0)</f>
        <v>0</v>
      </c>
      <c r="M65" s="131">
        <f>IF(C65="250",D65,0)</f>
        <v>0</v>
      </c>
      <c r="N65" s="131">
        <f>IF(C65="280",D65,0)</f>
        <v>9045</v>
      </c>
      <c r="O65" s="131"/>
      <c r="P65" s="131"/>
      <c r="Q65" s="131">
        <f>N65</f>
        <v>9045</v>
      </c>
      <c r="R65" s="131">
        <f>IF(C65="340",D65,0)</f>
        <v>0</v>
      </c>
      <c r="S65" s="131">
        <f>IF(C65="370",D65,0)</f>
        <v>0</v>
      </c>
      <c r="T65" s="131">
        <f>IF(OR(C65="428",C65="933"),D65,0)</f>
        <v>0</v>
      </c>
      <c r="U65" s="131"/>
      <c r="V65" s="131"/>
      <c r="AZ65" s="176"/>
      <c r="BA65" s="176"/>
    </row>
    <row r="66" spans="1:53" ht="17.25" customHeight="1">
      <c r="A66" s="47" t="s">
        <v>393</v>
      </c>
      <c r="B66" s="45" t="s">
        <v>394</v>
      </c>
      <c r="C66" s="175"/>
      <c r="D66" s="240">
        <f>'Bieu 51(2020)'!C89</f>
        <v>14895</v>
      </c>
      <c r="E66" s="131">
        <f t="shared" si="3"/>
        <v>13510</v>
      </c>
      <c r="F66" s="131">
        <f t="shared" ref="F66:V66" si="21">F67+F68+F69</f>
        <v>13510</v>
      </c>
      <c r="G66" s="131">
        <f t="shared" si="21"/>
        <v>0</v>
      </c>
      <c r="H66" s="131">
        <f t="shared" si="21"/>
        <v>0</v>
      </c>
      <c r="I66" s="131">
        <f t="shared" si="21"/>
        <v>0</v>
      </c>
      <c r="J66" s="131">
        <f t="shared" si="21"/>
        <v>0</v>
      </c>
      <c r="K66" s="131">
        <f t="shared" si="21"/>
        <v>0</v>
      </c>
      <c r="L66" s="131">
        <f t="shared" si="21"/>
        <v>0</v>
      </c>
      <c r="M66" s="131">
        <f t="shared" si="21"/>
        <v>1695</v>
      </c>
      <c r="N66" s="131">
        <f t="shared" si="21"/>
        <v>3829</v>
      </c>
      <c r="O66" s="131">
        <f t="shared" si="21"/>
        <v>0</v>
      </c>
      <c r="P66" s="131">
        <f t="shared" si="21"/>
        <v>0</v>
      </c>
      <c r="Q66" s="131">
        <f t="shared" si="21"/>
        <v>3829</v>
      </c>
      <c r="R66" s="131">
        <f t="shared" si="21"/>
        <v>7986</v>
      </c>
      <c r="S66" s="131">
        <f t="shared" si="21"/>
        <v>0</v>
      </c>
      <c r="T66" s="131">
        <f t="shared" si="21"/>
        <v>0</v>
      </c>
      <c r="U66" s="131">
        <f t="shared" si="21"/>
        <v>0</v>
      </c>
      <c r="V66" s="131">
        <f t="shared" si="21"/>
        <v>0</v>
      </c>
      <c r="AZ66" s="176"/>
      <c r="BA66" s="176"/>
    </row>
    <row r="67" spans="1:53" ht="17.25" customHeight="1" outlineLevel="1">
      <c r="A67" s="157" t="s">
        <v>46</v>
      </c>
      <c r="B67" s="42" t="s">
        <v>367</v>
      </c>
      <c r="C67" s="175" t="s">
        <v>784</v>
      </c>
      <c r="D67" s="240">
        <f>'Bieu 51(2020)'!C90</f>
        <v>7986</v>
      </c>
      <c r="E67" s="131">
        <f t="shared" si="3"/>
        <v>7986</v>
      </c>
      <c r="F67" s="131">
        <f>G67+H67+AZ67+BA67+I67+J67+K67+L67+M67+N67+R67+S67+T67</f>
        <v>7986</v>
      </c>
      <c r="G67" s="131">
        <f>IF(C67="070",D67,0)</f>
        <v>0</v>
      </c>
      <c r="H67" s="131">
        <f>IF(C67="100",D67,0)</f>
        <v>0</v>
      </c>
      <c r="I67" s="131">
        <f>IF(C67="130",D67,0)</f>
        <v>0</v>
      </c>
      <c r="J67" s="131">
        <f>IF(C67="160",D67,0)</f>
        <v>0</v>
      </c>
      <c r="K67" s="131">
        <f>IF(C67="190",D67,0)</f>
        <v>0</v>
      </c>
      <c r="L67" s="131">
        <f>IF(C67="220",D67,0)</f>
        <v>0</v>
      </c>
      <c r="M67" s="131">
        <f>IF(C67="250",D67,0)</f>
        <v>0</v>
      </c>
      <c r="N67" s="131">
        <f>IF(C67="280",D67,0)</f>
        <v>0</v>
      </c>
      <c r="O67" s="131"/>
      <c r="P67" s="131"/>
      <c r="Q67" s="131"/>
      <c r="R67" s="131">
        <f>IF(C67="340",D67,0)</f>
        <v>7986</v>
      </c>
      <c r="S67" s="131">
        <f>IF(C67="370",D67,0)</f>
        <v>0</v>
      </c>
      <c r="T67" s="131">
        <f>IF(OR(C67="428",C67="933"),D67,0)</f>
        <v>0</v>
      </c>
      <c r="U67" s="131"/>
      <c r="V67" s="131"/>
      <c r="AZ67" s="176"/>
      <c r="BA67" s="176"/>
    </row>
    <row r="68" spans="1:53" ht="17.25" customHeight="1" outlineLevel="1">
      <c r="A68" s="157" t="s">
        <v>46</v>
      </c>
      <c r="B68" s="42" t="s">
        <v>623</v>
      </c>
      <c r="C68" s="175" t="s">
        <v>785</v>
      </c>
      <c r="D68" s="240">
        <f>'Bieu 51(2020)'!C91</f>
        <v>3829</v>
      </c>
      <c r="E68" s="131">
        <f t="shared" si="3"/>
        <v>3829</v>
      </c>
      <c r="F68" s="131">
        <f>G68+H68+AZ68+BA68+I68+J68+K68+L68+M68+N68+R68+S68+T68</f>
        <v>3829</v>
      </c>
      <c r="G68" s="131">
        <f>IF(C68="070",D68,0)</f>
        <v>0</v>
      </c>
      <c r="H68" s="131">
        <f>IF(C68="100",D68,0)</f>
        <v>0</v>
      </c>
      <c r="I68" s="131">
        <f>IF(C68="130",D68,0)</f>
        <v>0</v>
      </c>
      <c r="J68" s="131">
        <f>IF(C68="160",D68,0)</f>
        <v>0</v>
      </c>
      <c r="K68" s="131">
        <f>IF(C68="190",D68,0)</f>
        <v>0</v>
      </c>
      <c r="L68" s="131">
        <f>IF(C68="220",D68,0)</f>
        <v>0</v>
      </c>
      <c r="M68" s="131">
        <f>IF(C68="250",D68,0)</f>
        <v>0</v>
      </c>
      <c r="N68" s="131">
        <f>IF(C68="280",D68,0)</f>
        <v>3829</v>
      </c>
      <c r="O68" s="131"/>
      <c r="P68" s="131"/>
      <c r="Q68" s="131">
        <f>N68</f>
        <v>3829</v>
      </c>
      <c r="R68" s="131">
        <f>IF(C68="340",D68,0)</f>
        <v>0</v>
      </c>
      <c r="S68" s="131">
        <f>IF(C68="370",D68,0)</f>
        <v>0</v>
      </c>
      <c r="T68" s="131">
        <f>IF(OR(C68="428",C68="933"),D68,0)</f>
        <v>0</v>
      </c>
      <c r="U68" s="131"/>
      <c r="V68" s="131"/>
      <c r="AZ68" s="176"/>
      <c r="BA68" s="176"/>
    </row>
    <row r="69" spans="1:53" ht="17.25" customHeight="1" outlineLevel="1">
      <c r="A69" s="157" t="s">
        <v>46</v>
      </c>
      <c r="B69" s="42" t="s">
        <v>636</v>
      </c>
      <c r="C69" s="175" t="s">
        <v>786</v>
      </c>
      <c r="D69" s="240">
        <f>'Bieu 51(2020)'!C92</f>
        <v>1695</v>
      </c>
      <c r="E69" s="131">
        <f t="shared" si="3"/>
        <v>1695</v>
      </c>
      <c r="F69" s="131">
        <f>G69+H69+AZ69+BA69+I69+J69+K69+L69+M69+N69+R69+S69+T69</f>
        <v>1695</v>
      </c>
      <c r="G69" s="131">
        <f>IF(C69="070",D69,0)</f>
        <v>0</v>
      </c>
      <c r="H69" s="131">
        <f>IF(C69="100",D69,0)</f>
        <v>0</v>
      </c>
      <c r="I69" s="131">
        <f>IF(C69="130",D69,0)</f>
        <v>0</v>
      </c>
      <c r="J69" s="131">
        <f>IF(C69="160",D69,0)</f>
        <v>0</v>
      </c>
      <c r="K69" s="131">
        <f>IF(C69="190",D69,0)</f>
        <v>0</v>
      </c>
      <c r="L69" s="131">
        <f>IF(C69="220",D69,0)</f>
        <v>0</v>
      </c>
      <c r="M69" s="131">
        <f>IF(C69="250",D69,0)</f>
        <v>1695</v>
      </c>
      <c r="N69" s="131">
        <f>IF(C69="280",D69,0)</f>
        <v>0</v>
      </c>
      <c r="O69" s="131"/>
      <c r="P69" s="131"/>
      <c r="Q69" s="131"/>
      <c r="R69" s="131">
        <f>IF(C69="340",D69,0)</f>
        <v>0</v>
      </c>
      <c r="S69" s="131">
        <f>IF(C69="370",D69,0)</f>
        <v>0</v>
      </c>
      <c r="T69" s="131">
        <f>IF(OR(C69="428",C69="933"),D69,0)</f>
        <v>0</v>
      </c>
      <c r="U69" s="131"/>
      <c r="V69" s="131"/>
      <c r="AZ69" s="176"/>
      <c r="BA69" s="176"/>
    </row>
    <row r="70" spans="1:53" ht="36.75" customHeight="1" outlineLevel="1">
      <c r="A70" s="157" t="s">
        <v>46</v>
      </c>
      <c r="B70" s="42" t="s">
        <v>840</v>
      </c>
      <c r="C70" s="175" t="s">
        <v>785</v>
      </c>
      <c r="D70" s="240">
        <f>'Bieu 51(2020)'!C93</f>
        <v>1385</v>
      </c>
      <c r="E70" s="131">
        <f t="shared" ref="E70" si="22">F70+U70+V70</f>
        <v>1385</v>
      </c>
      <c r="F70" s="131">
        <f>G70+H70+AZ70+BA70+I70+J70+K70+L70+M70+N70+R70+S70+T70</f>
        <v>1385</v>
      </c>
      <c r="G70" s="131">
        <f>IF(C70="070",D70,0)</f>
        <v>0</v>
      </c>
      <c r="H70" s="131">
        <f>IF(C70="100",D70,0)</f>
        <v>0</v>
      </c>
      <c r="I70" s="131">
        <f>IF(C70="130",D70,0)</f>
        <v>0</v>
      </c>
      <c r="J70" s="131">
        <f>IF(C70="160",D70,0)</f>
        <v>0</v>
      </c>
      <c r="K70" s="131">
        <f>IF(C70="190",D70,0)</f>
        <v>0</v>
      </c>
      <c r="L70" s="131">
        <f>IF(C70="220",D70,0)</f>
        <v>0</v>
      </c>
      <c r="M70" s="131">
        <f>IF(C70="250",D70,0)</f>
        <v>0</v>
      </c>
      <c r="N70" s="131">
        <f>IF(C70="280",D70,0)</f>
        <v>1385</v>
      </c>
      <c r="O70" s="131"/>
      <c r="P70" s="131"/>
      <c r="Q70" s="131"/>
      <c r="R70" s="131">
        <f>IF(C70="340",D70,0)</f>
        <v>0</v>
      </c>
      <c r="S70" s="131">
        <f>IF(C70="370",D70,0)</f>
        <v>0</v>
      </c>
      <c r="T70" s="131">
        <f>IF(OR(C70="428",C70="933"),D70,0)</f>
        <v>0</v>
      </c>
      <c r="U70" s="131"/>
      <c r="V70" s="131"/>
      <c r="AZ70" s="176"/>
      <c r="BA70" s="176"/>
    </row>
    <row r="71" spans="1:53" ht="17.25" customHeight="1">
      <c r="A71" s="47" t="s">
        <v>488</v>
      </c>
      <c r="B71" s="45" t="s">
        <v>395</v>
      </c>
      <c r="C71" s="175"/>
      <c r="D71" s="240">
        <f>'Bieu 51(2020)'!C94</f>
        <v>15315</v>
      </c>
      <c r="E71" s="131">
        <f t="shared" si="3"/>
        <v>15315</v>
      </c>
      <c r="F71" s="131">
        <f t="shared" ref="F71:V71" si="23">F72+F73+F74</f>
        <v>15315</v>
      </c>
      <c r="G71" s="131">
        <f t="shared" si="23"/>
        <v>0</v>
      </c>
      <c r="H71" s="131">
        <f t="shared" si="23"/>
        <v>0</v>
      </c>
      <c r="I71" s="131">
        <f t="shared" si="23"/>
        <v>0</v>
      </c>
      <c r="J71" s="131">
        <f t="shared" si="23"/>
        <v>0</v>
      </c>
      <c r="K71" s="131">
        <f t="shared" si="23"/>
        <v>0</v>
      </c>
      <c r="L71" s="131">
        <f t="shared" si="23"/>
        <v>0</v>
      </c>
      <c r="M71" s="131">
        <f t="shared" si="23"/>
        <v>0</v>
      </c>
      <c r="N71" s="131">
        <f t="shared" si="23"/>
        <v>3283</v>
      </c>
      <c r="O71" s="131">
        <f t="shared" si="23"/>
        <v>0</v>
      </c>
      <c r="P71" s="131">
        <f t="shared" si="23"/>
        <v>0</v>
      </c>
      <c r="Q71" s="131">
        <f t="shared" si="23"/>
        <v>3283</v>
      </c>
      <c r="R71" s="131">
        <f t="shared" si="23"/>
        <v>12032</v>
      </c>
      <c r="S71" s="131">
        <f t="shared" si="23"/>
        <v>0</v>
      </c>
      <c r="T71" s="131">
        <f t="shared" si="23"/>
        <v>0</v>
      </c>
      <c r="U71" s="131">
        <f t="shared" si="23"/>
        <v>0</v>
      </c>
      <c r="V71" s="131">
        <f t="shared" si="23"/>
        <v>0</v>
      </c>
      <c r="AZ71" s="176"/>
      <c r="BA71" s="176"/>
    </row>
    <row r="72" spans="1:53" ht="17.25" customHeight="1" outlineLevel="1">
      <c r="A72" s="157" t="s">
        <v>46</v>
      </c>
      <c r="B72" s="42" t="s">
        <v>367</v>
      </c>
      <c r="C72" s="175" t="s">
        <v>784</v>
      </c>
      <c r="D72" s="240">
        <f>'Bieu 51(2020)'!C95</f>
        <v>12032</v>
      </c>
      <c r="E72" s="131">
        <f t="shared" si="3"/>
        <v>12032</v>
      </c>
      <c r="F72" s="131">
        <f t="shared" ref="F72:F79" si="24">G72+H72+AZ72+BA72+I72+J72+K72+L72+M72+N72+R72+S72+T72</f>
        <v>12032</v>
      </c>
      <c r="G72" s="131">
        <f t="shared" ref="G72:G79" si="25">IF(C72="070",D72,0)</f>
        <v>0</v>
      </c>
      <c r="H72" s="131">
        <f t="shared" ref="H72:H79" si="26">IF(C72="100",D72,0)</f>
        <v>0</v>
      </c>
      <c r="I72" s="131">
        <f t="shared" ref="I72:I79" si="27">IF(C72="130",D72,0)</f>
        <v>0</v>
      </c>
      <c r="J72" s="131">
        <f t="shared" ref="J72:J79" si="28">IF(C72="160",D72,0)</f>
        <v>0</v>
      </c>
      <c r="K72" s="131">
        <f t="shared" ref="K72:K79" si="29">IF(C72="190",D72,0)</f>
        <v>0</v>
      </c>
      <c r="L72" s="131">
        <f t="shared" ref="L72:L79" si="30">IF(C72="220",D72,0)</f>
        <v>0</v>
      </c>
      <c r="M72" s="131">
        <f t="shared" ref="M72:M79" si="31">IF(C72="250",D72,0)</f>
        <v>0</v>
      </c>
      <c r="N72" s="131">
        <f t="shared" ref="N72:N79" si="32">IF(C72="280",D72,0)</f>
        <v>0</v>
      </c>
      <c r="O72" s="131"/>
      <c r="P72" s="131"/>
      <c r="Q72" s="131"/>
      <c r="R72" s="131">
        <f t="shared" ref="R72:R79" si="33">IF(C72="340",D72,0)</f>
        <v>12032</v>
      </c>
      <c r="S72" s="131">
        <f t="shared" ref="S72:S79" si="34">IF(C72="370",D72,0)</f>
        <v>0</v>
      </c>
      <c r="T72" s="131">
        <f t="shared" ref="T72:T79" si="35">IF(OR(C72="428",C72="933"),D72,0)</f>
        <v>0</v>
      </c>
      <c r="U72" s="131"/>
      <c r="V72" s="131"/>
      <c r="AZ72" s="176"/>
      <c r="BA72" s="176"/>
    </row>
    <row r="73" spans="1:53" ht="17.25" customHeight="1" outlineLevel="1">
      <c r="A73" s="157" t="s">
        <v>46</v>
      </c>
      <c r="B73" s="42" t="s">
        <v>623</v>
      </c>
      <c r="C73" s="175" t="s">
        <v>785</v>
      </c>
      <c r="D73" s="240">
        <f>'Bieu 51(2020)'!C96</f>
        <v>3283</v>
      </c>
      <c r="E73" s="131">
        <f t="shared" si="3"/>
        <v>3283</v>
      </c>
      <c r="F73" s="131">
        <f t="shared" si="24"/>
        <v>3283</v>
      </c>
      <c r="G73" s="131">
        <f t="shared" si="25"/>
        <v>0</v>
      </c>
      <c r="H73" s="131">
        <f t="shared" si="26"/>
        <v>0</v>
      </c>
      <c r="I73" s="131">
        <f t="shared" si="27"/>
        <v>0</v>
      </c>
      <c r="J73" s="131">
        <f t="shared" si="28"/>
        <v>0</v>
      </c>
      <c r="K73" s="131">
        <f t="shared" si="29"/>
        <v>0</v>
      </c>
      <c r="L73" s="131">
        <f t="shared" si="30"/>
        <v>0</v>
      </c>
      <c r="M73" s="131">
        <f t="shared" si="31"/>
        <v>0</v>
      </c>
      <c r="N73" s="131">
        <f t="shared" si="32"/>
        <v>3283</v>
      </c>
      <c r="O73" s="131"/>
      <c r="P73" s="131"/>
      <c r="Q73" s="131">
        <f>N73</f>
        <v>3283</v>
      </c>
      <c r="R73" s="131">
        <f t="shared" si="33"/>
        <v>0</v>
      </c>
      <c r="S73" s="131">
        <f t="shared" si="34"/>
        <v>0</v>
      </c>
      <c r="T73" s="131">
        <f t="shared" si="35"/>
        <v>0</v>
      </c>
      <c r="U73" s="131"/>
      <c r="V73" s="131"/>
      <c r="AZ73" s="176"/>
      <c r="BA73" s="176"/>
    </row>
    <row r="74" spans="1:53" ht="17.25" customHeight="1" outlineLevel="1">
      <c r="A74" s="157" t="s">
        <v>46</v>
      </c>
      <c r="B74" s="42" t="s">
        <v>625</v>
      </c>
      <c r="C74" s="157" t="s">
        <v>787</v>
      </c>
      <c r="D74" s="240">
        <f>'Bieu 51(2020)'!C97</f>
        <v>0</v>
      </c>
      <c r="E74" s="131">
        <f t="shared" si="3"/>
        <v>0</v>
      </c>
      <c r="F74" s="131">
        <f t="shared" si="24"/>
        <v>0</v>
      </c>
      <c r="G74" s="131">
        <f t="shared" si="25"/>
        <v>0</v>
      </c>
      <c r="H74" s="131">
        <f t="shared" si="26"/>
        <v>0</v>
      </c>
      <c r="I74" s="131">
        <f t="shared" si="27"/>
        <v>0</v>
      </c>
      <c r="J74" s="131">
        <f t="shared" si="28"/>
        <v>0</v>
      </c>
      <c r="K74" s="131">
        <f t="shared" si="29"/>
        <v>0</v>
      </c>
      <c r="L74" s="131">
        <f t="shared" si="30"/>
        <v>0</v>
      </c>
      <c r="M74" s="131">
        <f t="shared" si="31"/>
        <v>0</v>
      </c>
      <c r="N74" s="131">
        <f t="shared" si="32"/>
        <v>0</v>
      </c>
      <c r="O74" s="131"/>
      <c r="P74" s="131"/>
      <c r="Q74" s="131"/>
      <c r="R74" s="131">
        <f t="shared" si="33"/>
        <v>0</v>
      </c>
      <c r="S74" s="131">
        <f t="shared" si="34"/>
        <v>0</v>
      </c>
      <c r="T74" s="131">
        <f t="shared" si="35"/>
        <v>0</v>
      </c>
      <c r="U74" s="131"/>
      <c r="V74" s="131"/>
      <c r="AZ74" s="176"/>
      <c r="BA74" s="176"/>
    </row>
    <row r="75" spans="1:53" ht="17.25" customHeight="1">
      <c r="A75" s="47" t="s">
        <v>490</v>
      </c>
      <c r="B75" s="45" t="s">
        <v>396</v>
      </c>
      <c r="C75" s="175" t="s">
        <v>785</v>
      </c>
      <c r="D75" s="240">
        <f>'Bieu 51(2020)'!C98</f>
        <v>10250</v>
      </c>
      <c r="E75" s="131">
        <f t="shared" si="3"/>
        <v>10250</v>
      </c>
      <c r="F75" s="131">
        <f t="shared" si="24"/>
        <v>10250</v>
      </c>
      <c r="G75" s="131">
        <f t="shared" si="25"/>
        <v>0</v>
      </c>
      <c r="H75" s="131">
        <f t="shared" si="26"/>
        <v>0</v>
      </c>
      <c r="I75" s="131">
        <f t="shared" si="27"/>
        <v>0</v>
      </c>
      <c r="J75" s="131">
        <f t="shared" si="28"/>
        <v>0</v>
      </c>
      <c r="K75" s="131">
        <f t="shared" si="29"/>
        <v>0</v>
      </c>
      <c r="L75" s="131">
        <f t="shared" si="30"/>
        <v>0</v>
      </c>
      <c r="M75" s="131">
        <f t="shared" si="31"/>
        <v>0</v>
      </c>
      <c r="N75" s="131">
        <f t="shared" si="32"/>
        <v>10250</v>
      </c>
      <c r="O75" s="131"/>
      <c r="P75" s="131"/>
      <c r="Q75" s="131">
        <f>N75</f>
        <v>10250</v>
      </c>
      <c r="R75" s="131">
        <f t="shared" si="33"/>
        <v>0</v>
      </c>
      <c r="S75" s="131">
        <f t="shared" si="34"/>
        <v>0</v>
      </c>
      <c r="T75" s="131">
        <f t="shared" si="35"/>
        <v>0</v>
      </c>
      <c r="U75" s="131"/>
      <c r="V75" s="131"/>
      <c r="AZ75" s="176"/>
      <c r="BA75" s="176"/>
    </row>
    <row r="76" spans="1:53" ht="17.25" customHeight="1">
      <c r="A76" s="47" t="s">
        <v>619</v>
      </c>
      <c r="B76" s="45" t="s">
        <v>640</v>
      </c>
      <c r="C76" s="175" t="s">
        <v>787</v>
      </c>
      <c r="D76" s="240">
        <f>'Bieu 51(2020)'!C99</f>
        <v>32570</v>
      </c>
      <c r="E76" s="131">
        <f t="shared" si="3"/>
        <v>32570</v>
      </c>
      <c r="F76" s="131">
        <f t="shared" si="24"/>
        <v>32570</v>
      </c>
      <c r="G76" s="131">
        <f t="shared" si="25"/>
        <v>32570</v>
      </c>
      <c r="H76" s="131">
        <f t="shared" si="26"/>
        <v>0</v>
      </c>
      <c r="I76" s="131">
        <f t="shared" si="27"/>
        <v>0</v>
      </c>
      <c r="J76" s="131">
        <f t="shared" si="28"/>
        <v>0</v>
      </c>
      <c r="K76" s="131">
        <f t="shared" si="29"/>
        <v>0</v>
      </c>
      <c r="L76" s="131">
        <f t="shared" si="30"/>
        <v>0</v>
      </c>
      <c r="M76" s="131">
        <f t="shared" si="31"/>
        <v>0</v>
      </c>
      <c r="N76" s="131">
        <f t="shared" si="32"/>
        <v>0</v>
      </c>
      <c r="O76" s="131"/>
      <c r="P76" s="131"/>
      <c r="Q76" s="131"/>
      <c r="R76" s="131">
        <f t="shared" si="33"/>
        <v>0</v>
      </c>
      <c r="S76" s="131">
        <f t="shared" si="34"/>
        <v>0</v>
      </c>
      <c r="T76" s="131">
        <f t="shared" si="35"/>
        <v>0</v>
      </c>
      <c r="U76" s="131"/>
      <c r="V76" s="131"/>
      <c r="AZ76" s="176"/>
      <c r="BA76" s="176"/>
    </row>
    <row r="77" spans="1:53" ht="17.25" customHeight="1">
      <c r="A77" s="47" t="s">
        <v>541</v>
      </c>
      <c r="B77" s="45" t="s">
        <v>397</v>
      </c>
      <c r="C77" s="175" t="s">
        <v>787</v>
      </c>
      <c r="D77" s="240">
        <f>'Bieu 51(2020)'!C100</f>
        <v>6493</v>
      </c>
      <c r="E77" s="131">
        <f t="shared" si="3"/>
        <v>6493</v>
      </c>
      <c r="F77" s="131">
        <f t="shared" si="24"/>
        <v>6493</v>
      </c>
      <c r="G77" s="131">
        <f t="shared" si="25"/>
        <v>6493</v>
      </c>
      <c r="H77" s="131">
        <f t="shared" si="26"/>
        <v>0</v>
      </c>
      <c r="I77" s="131">
        <f t="shared" si="27"/>
        <v>0</v>
      </c>
      <c r="J77" s="131">
        <f t="shared" si="28"/>
        <v>0</v>
      </c>
      <c r="K77" s="131">
        <f t="shared" si="29"/>
        <v>0</v>
      </c>
      <c r="L77" s="131">
        <f t="shared" si="30"/>
        <v>0</v>
      </c>
      <c r="M77" s="131">
        <f t="shared" si="31"/>
        <v>0</v>
      </c>
      <c r="N77" s="131">
        <f t="shared" si="32"/>
        <v>0</v>
      </c>
      <c r="O77" s="131"/>
      <c r="P77" s="131"/>
      <c r="Q77" s="131"/>
      <c r="R77" s="131">
        <f t="shared" si="33"/>
        <v>0</v>
      </c>
      <c r="S77" s="131">
        <f t="shared" si="34"/>
        <v>0</v>
      </c>
      <c r="T77" s="131">
        <f t="shared" si="35"/>
        <v>0</v>
      </c>
      <c r="U77" s="131"/>
      <c r="V77" s="131"/>
      <c r="AZ77" s="176"/>
      <c r="BA77" s="176"/>
    </row>
    <row r="78" spans="1:53" ht="17.25" customHeight="1">
      <c r="A78" s="47" t="s">
        <v>620</v>
      </c>
      <c r="B78" s="45" t="s">
        <v>643</v>
      </c>
      <c r="C78" s="175" t="s">
        <v>793</v>
      </c>
      <c r="D78" s="240">
        <f>'Bieu 51(2020)'!C101</f>
        <v>16918</v>
      </c>
      <c r="E78" s="131">
        <f t="shared" si="3"/>
        <v>16918</v>
      </c>
      <c r="F78" s="131">
        <f t="shared" si="24"/>
        <v>16918</v>
      </c>
      <c r="G78" s="131">
        <f t="shared" si="25"/>
        <v>0</v>
      </c>
      <c r="H78" s="131">
        <f t="shared" si="26"/>
        <v>0</v>
      </c>
      <c r="I78" s="131">
        <f t="shared" si="27"/>
        <v>0</v>
      </c>
      <c r="J78" s="131">
        <f t="shared" si="28"/>
        <v>0</v>
      </c>
      <c r="K78" s="131">
        <f t="shared" si="29"/>
        <v>16918</v>
      </c>
      <c r="L78" s="131">
        <f t="shared" si="30"/>
        <v>0</v>
      </c>
      <c r="M78" s="131">
        <f t="shared" si="31"/>
        <v>0</v>
      </c>
      <c r="N78" s="131">
        <f t="shared" si="32"/>
        <v>0</v>
      </c>
      <c r="O78" s="131"/>
      <c r="P78" s="131"/>
      <c r="Q78" s="131"/>
      <c r="R78" s="131">
        <f t="shared" si="33"/>
        <v>0</v>
      </c>
      <c r="S78" s="131">
        <f t="shared" si="34"/>
        <v>0</v>
      </c>
      <c r="T78" s="131">
        <f t="shared" si="35"/>
        <v>0</v>
      </c>
      <c r="U78" s="131"/>
      <c r="V78" s="131"/>
      <c r="AZ78" s="176"/>
      <c r="BA78" s="176"/>
    </row>
    <row r="79" spans="1:53" ht="17.25" customHeight="1">
      <c r="A79" s="47" t="s">
        <v>794</v>
      </c>
      <c r="B79" s="45" t="s">
        <v>398</v>
      </c>
      <c r="C79" s="175" t="s">
        <v>788</v>
      </c>
      <c r="D79" s="240">
        <f>'Bieu 51(2020)'!C102</f>
        <v>4814</v>
      </c>
      <c r="E79" s="131">
        <f t="shared" ref="E79:E142" si="36">F79+U79+V79</f>
        <v>4814</v>
      </c>
      <c r="F79" s="131">
        <f t="shared" si="24"/>
        <v>4814</v>
      </c>
      <c r="G79" s="131">
        <f t="shared" si="25"/>
        <v>0</v>
      </c>
      <c r="H79" s="131">
        <f t="shared" si="26"/>
        <v>0</v>
      </c>
      <c r="I79" s="131">
        <f t="shared" si="27"/>
        <v>4814</v>
      </c>
      <c r="J79" s="131">
        <f t="shared" si="28"/>
        <v>0</v>
      </c>
      <c r="K79" s="131">
        <f t="shared" si="29"/>
        <v>0</v>
      </c>
      <c r="L79" s="131">
        <f t="shared" si="30"/>
        <v>0</v>
      </c>
      <c r="M79" s="131">
        <f t="shared" si="31"/>
        <v>0</v>
      </c>
      <c r="N79" s="131">
        <f t="shared" si="32"/>
        <v>0</v>
      </c>
      <c r="O79" s="131"/>
      <c r="P79" s="131"/>
      <c r="Q79" s="131"/>
      <c r="R79" s="131">
        <f t="shared" si="33"/>
        <v>0</v>
      </c>
      <c r="S79" s="131">
        <f t="shared" si="34"/>
        <v>0</v>
      </c>
      <c r="T79" s="131">
        <f t="shared" si="35"/>
        <v>0</v>
      </c>
      <c r="U79" s="131"/>
      <c r="V79" s="131"/>
      <c r="AZ79" s="176"/>
      <c r="BA79" s="176"/>
    </row>
    <row r="80" spans="1:53" ht="17.25" customHeight="1">
      <c r="A80" s="47" t="s">
        <v>795</v>
      </c>
      <c r="B80" s="45" t="s">
        <v>194</v>
      </c>
      <c r="C80" s="175"/>
      <c r="D80" s="240">
        <f>'Bieu 51(2020)'!C103</f>
        <v>5915</v>
      </c>
      <c r="E80" s="131">
        <f t="shared" si="36"/>
        <v>5915</v>
      </c>
      <c r="F80" s="131">
        <f t="shared" ref="F80:V80" si="37">F81+F82</f>
        <v>5915</v>
      </c>
      <c r="G80" s="131">
        <f t="shared" si="37"/>
        <v>0</v>
      </c>
      <c r="H80" s="131">
        <f t="shared" si="37"/>
        <v>0</v>
      </c>
      <c r="I80" s="131">
        <f t="shared" si="37"/>
        <v>0</v>
      </c>
      <c r="J80" s="131">
        <f t="shared" si="37"/>
        <v>0</v>
      </c>
      <c r="K80" s="131">
        <f t="shared" si="37"/>
        <v>0</v>
      </c>
      <c r="L80" s="131">
        <f t="shared" si="37"/>
        <v>0</v>
      </c>
      <c r="M80" s="131">
        <f t="shared" si="37"/>
        <v>0</v>
      </c>
      <c r="N80" s="131">
        <f t="shared" si="37"/>
        <v>2624</v>
      </c>
      <c r="O80" s="131">
        <f t="shared" si="37"/>
        <v>0</v>
      </c>
      <c r="P80" s="131">
        <f t="shared" si="37"/>
        <v>0</v>
      </c>
      <c r="Q80" s="131">
        <f t="shared" si="37"/>
        <v>2624</v>
      </c>
      <c r="R80" s="131">
        <f t="shared" si="37"/>
        <v>3291</v>
      </c>
      <c r="S80" s="131">
        <f t="shared" si="37"/>
        <v>0</v>
      </c>
      <c r="T80" s="131">
        <f t="shared" si="37"/>
        <v>0</v>
      </c>
      <c r="U80" s="131">
        <f t="shared" si="37"/>
        <v>0</v>
      </c>
      <c r="V80" s="131">
        <f t="shared" si="37"/>
        <v>0</v>
      </c>
      <c r="AZ80" s="176"/>
      <c r="BA80" s="176"/>
    </row>
    <row r="81" spans="1:53" ht="17.25" customHeight="1" outlineLevel="1">
      <c r="A81" s="157" t="s">
        <v>46</v>
      </c>
      <c r="B81" s="42" t="s">
        <v>367</v>
      </c>
      <c r="C81" s="175" t="s">
        <v>784</v>
      </c>
      <c r="D81" s="240">
        <f>'Bieu 51(2020)'!C104</f>
        <v>3291</v>
      </c>
      <c r="E81" s="131">
        <f t="shared" si="36"/>
        <v>3291</v>
      </c>
      <c r="F81" s="131">
        <f>G81+H81+AZ81+BA81+I81+J81+K81+L81+M81+N81+R81+S81+T81</f>
        <v>3291</v>
      </c>
      <c r="G81" s="131">
        <f>IF(C81="070",D81,0)</f>
        <v>0</v>
      </c>
      <c r="H81" s="131">
        <f>IF(C81="100",D81,0)</f>
        <v>0</v>
      </c>
      <c r="I81" s="131">
        <f>IF(C81="130",D81,0)</f>
        <v>0</v>
      </c>
      <c r="J81" s="131">
        <f>IF(C81="160",D81,0)</f>
        <v>0</v>
      </c>
      <c r="K81" s="131">
        <f>IF(C81="190",D81,0)</f>
        <v>0</v>
      </c>
      <c r="L81" s="131">
        <f>IF(C81="220",D81,0)</f>
        <v>0</v>
      </c>
      <c r="M81" s="131">
        <f>IF(C81="250",D81,0)</f>
        <v>0</v>
      </c>
      <c r="N81" s="131">
        <f>IF(C81="280",D81,0)</f>
        <v>0</v>
      </c>
      <c r="O81" s="131"/>
      <c r="P81" s="131"/>
      <c r="Q81" s="131"/>
      <c r="R81" s="131">
        <f>IF(C81="340",D81,0)</f>
        <v>3291</v>
      </c>
      <c r="S81" s="131">
        <f>IF(C81="370",D81,0)</f>
        <v>0</v>
      </c>
      <c r="T81" s="131">
        <f>IF(OR(C81="428",C81="933"),D81,0)</f>
        <v>0</v>
      </c>
      <c r="U81" s="131"/>
      <c r="V81" s="131"/>
      <c r="AZ81" s="176"/>
      <c r="BA81" s="176"/>
    </row>
    <row r="82" spans="1:53" ht="17.25" customHeight="1" outlineLevel="1">
      <c r="A82" s="157" t="s">
        <v>46</v>
      </c>
      <c r="B82" s="42" t="s">
        <v>623</v>
      </c>
      <c r="C82" s="175" t="s">
        <v>785</v>
      </c>
      <c r="D82" s="240">
        <f>'Bieu 51(2020)'!C105</f>
        <v>2624</v>
      </c>
      <c r="E82" s="131">
        <f t="shared" si="36"/>
        <v>2624</v>
      </c>
      <c r="F82" s="131">
        <f>G82+H82+AZ82+BA82+I82+J82+K82+L82+M82+N82+R82+S82+T82</f>
        <v>2624</v>
      </c>
      <c r="G82" s="131">
        <f>IF(C82="070",D82,0)</f>
        <v>0</v>
      </c>
      <c r="H82" s="131">
        <f>IF(C82="100",D82,0)</f>
        <v>0</v>
      </c>
      <c r="I82" s="131">
        <f>IF(C82="130",D82,0)</f>
        <v>0</v>
      </c>
      <c r="J82" s="131">
        <f>IF(C82="160",D82,0)</f>
        <v>0</v>
      </c>
      <c r="K82" s="131">
        <f>IF(C82="190",D82,0)</f>
        <v>0</v>
      </c>
      <c r="L82" s="131">
        <f>IF(C82="220",D82,0)</f>
        <v>0</v>
      </c>
      <c r="M82" s="131">
        <f>IF(C82="250",D82,0)</f>
        <v>0</v>
      </c>
      <c r="N82" s="131">
        <f>IF(C82="280",D82,0)</f>
        <v>2624</v>
      </c>
      <c r="O82" s="131"/>
      <c r="P82" s="131"/>
      <c r="Q82" s="131">
        <f>N82</f>
        <v>2624</v>
      </c>
      <c r="R82" s="131">
        <f>IF(C82="340",D82,0)</f>
        <v>0</v>
      </c>
      <c r="S82" s="131">
        <f>IF(C82="370",D82,0)</f>
        <v>0</v>
      </c>
      <c r="T82" s="131">
        <f>IF(OR(C82="428",C82="933"),D82,0)</f>
        <v>0</v>
      </c>
      <c r="U82" s="131"/>
      <c r="V82" s="131"/>
      <c r="AZ82" s="176"/>
      <c r="BA82" s="176"/>
    </row>
    <row r="83" spans="1:53" ht="17.25" customHeight="1">
      <c r="A83" s="47" t="s">
        <v>796</v>
      </c>
      <c r="B83" s="45" t="s">
        <v>399</v>
      </c>
      <c r="C83" s="175"/>
      <c r="D83" s="240">
        <f>'Bieu 51(2020)'!C106</f>
        <v>8351</v>
      </c>
      <c r="E83" s="131">
        <f t="shared" si="36"/>
        <v>8351</v>
      </c>
      <c r="F83" s="131">
        <f t="shared" ref="F83:V83" si="38">F84+F85+F86</f>
        <v>8351</v>
      </c>
      <c r="G83" s="131">
        <f t="shared" si="38"/>
        <v>0</v>
      </c>
      <c r="H83" s="131">
        <f t="shared" si="38"/>
        <v>0</v>
      </c>
      <c r="I83" s="131">
        <f t="shared" si="38"/>
        <v>0</v>
      </c>
      <c r="J83" s="131">
        <f t="shared" si="38"/>
        <v>0</v>
      </c>
      <c r="K83" s="131">
        <f t="shared" si="38"/>
        <v>0</v>
      </c>
      <c r="L83" s="131">
        <f t="shared" si="38"/>
        <v>0</v>
      </c>
      <c r="M83" s="131">
        <f t="shared" si="38"/>
        <v>0</v>
      </c>
      <c r="N83" s="131">
        <f t="shared" si="38"/>
        <v>1193</v>
      </c>
      <c r="O83" s="131">
        <f t="shared" si="38"/>
        <v>0</v>
      </c>
      <c r="P83" s="131">
        <f t="shared" si="38"/>
        <v>0</v>
      </c>
      <c r="Q83" s="131">
        <f t="shared" si="38"/>
        <v>1193</v>
      </c>
      <c r="R83" s="131">
        <f t="shared" si="38"/>
        <v>7158</v>
      </c>
      <c r="S83" s="131">
        <f t="shared" si="38"/>
        <v>0</v>
      </c>
      <c r="T83" s="131">
        <f t="shared" si="38"/>
        <v>0</v>
      </c>
      <c r="U83" s="131">
        <f t="shared" si="38"/>
        <v>0</v>
      </c>
      <c r="V83" s="131">
        <f t="shared" si="38"/>
        <v>0</v>
      </c>
      <c r="AZ83" s="176"/>
      <c r="BA83" s="176"/>
    </row>
    <row r="84" spans="1:53" ht="17.25" customHeight="1" outlineLevel="1">
      <c r="A84" s="157" t="s">
        <v>46</v>
      </c>
      <c r="B84" s="42" t="s">
        <v>367</v>
      </c>
      <c r="C84" s="175" t="s">
        <v>784</v>
      </c>
      <c r="D84" s="240">
        <f>'Bieu 51(2020)'!C107</f>
        <v>2958</v>
      </c>
      <c r="E84" s="131">
        <f t="shared" si="36"/>
        <v>2958</v>
      </c>
      <c r="F84" s="131">
        <f t="shared" ref="F84:F89" si="39">G84+H84+AZ84+BA84+I84+J84+K84+L84+M84+N84+R84+S84+T84</f>
        <v>2958</v>
      </c>
      <c r="G84" s="131">
        <f t="shared" ref="G84:G89" si="40">IF(C84="070",D84,0)</f>
        <v>0</v>
      </c>
      <c r="H84" s="131">
        <f t="shared" ref="H84:H89" si="41">IF(C84="100",D84,0)</f>
        <v>0</v>
      </c>
      <c r="I84" s="131">
        <f t="shared" ref="I84:I89" si="42">IF(C84="130",D84,0)</f>
        <v>0</v>
      </c>
      <c r="J84" s="131">
        <f t="shared" ref="J84:J89" si="43">IF(C84="160",D84,0)</f>
        <v>0</v>
      </c>
      <c r="K84" s="131">
        <f t="shared" ref="K84:K89" si="44">IF(C84="190",D84,0)</f>
        <v>0</v>
      </c>
      <c r="L84" s="131">
        <f t="shared" ref="L84:L89" si="45">IF(C84="220",D84,0)</f>
        <v>0</v>
      </c>
      <c r="M84" s="131">
        <f t="shared" ref="M84:M89" si="46">IF(C84="250",D84,0)</f>
        <v>0</v>
      </c>
      <c r="N84" s="131">
        <f t="shared" ref="N84:N89" si="47">IF(C84="280",D84,0)</f>
        <v>0</v>
      </c>
      <c r="O84" s="131"/>
      <c r="P84" s="131"/>
      <c r="Q84" s="131"/>
      <c r="R84" s="131">
        <f t="shared" ref="R84:R89" si="48">IF(C84="340",D84,0)</f>
        <v>2958</v>
      </c>
      <c r="S84" s="131">
        <f t="shared" ref="S84:S89" si="49">IF(C84="370",D84,0)</f>
        <v>0</v>
      </c>
      <c r="T84" s="131">
        <f t="shared" ref="T84:T89" si="50">IF(OR(C84="428",C84="933"),D84,0)</f>
        <v>0</v>
      </c>
      <c r="U84" s="131"/>
      <c r="V84" s="131"/>
      <c r="AZ84" s="176"/>
      <c r="BA84" s="176"/>
    </row>
    <row r="85" spans="1:53" ht="17.25" customHeight="1" outlineLevel="1">
      <c r="A85" s="157" t="s">
        <v>46</v>
      </c>
      <c r="B85" s="42" t="s">
        <v>623</v>
      </c>
      <c r="C85" s="175" t="s">
        <v>785</v>
      </c>
      <c r="D85" s="240">
        <f>'Bieu 51(2020)'!C108</f>
        <v>1193</v>
      </c>
      <c r="E85" s="131">
        <f t="shared" si="36"/>
        <v>1193</v>
      </c>
      <c r="F85" s="131">
        <f t="shared" si="39"/>
        <v>1193</v>
      </c>
      <c r="G85" s="131">
        <f t="shared" si="40"/>
        <v>0</v>
      </c>
      <c r="H85" s="131">
        <f t="shared" si="41"/>
        <v>0</v>
      </c>
      <c r="I85" s="131">
        <f t="shared" si="42"/>
        <v>0</v>
      </c>
      <c r="J85" s="131">
        <f t="shared" si="43"/>
        <v>0</v>
      </c>
      <c r="K85" s="131">
        <f t="shared" si="44"/>
        <v>0</v>
      </c>
      <c r="L85" s="131">
        <f t="shared" si="45"/>
        <v>0</v>
      </c>
      <c r="M85" s="131">
        <f t="shared" si="46"/>
        <v>0</v>
      </c>
      <c r="N85" s="131">
        <f t="shared" si="47"/>
        <v>1193</v>
      </c>
      <c r="O85" s="131"/>
      <c r="P85" s="131"/>
      <c r="Q85" s="131">
        <f>N85</f>
        <v>1193</v>
      </c>
      <c r="R85" s="131">
        <f t="shared" si="48"/>
        <v>0</v>
      </c>
      <c r="S85" s="131">
        <f t="shared" si="49"/>
        <v>0</v>
      </c>
      <c r="T85" s="131">
        <f t="shared" si="50"/>
        <v>0</v>
      </c>
      <c r="U85" s="131"/>
      <c r="V85" s="131"/>
      <c r="AZ85" s="176"/>
      <c r="BA85" s="176"/>
    </row>
    <row r="86" spans="1:53" ht="17.25" customHeight="1" outlineLevel="1">
      <c r="A86" s="157" t="s">
        <v>46</v>
      </c>
      <c r="B86" s="158" t="s">
        <v>647</v>
      </c>
      <c r="C86" s="157" t="s">
        <v>784</v>
      </c>
      <c r="D86" s="240">
        <f>'Bieu 51(2020)'!C109</f>
        <v>4200</v>
      </c>
      <c r="E86" s="131">
        <f t="shared" si="36"/>
        <v>4200</v>
      </c>
      <c r="F86" s="131">
        <f t="shared" si="39"/>
        <v>4200</v>
      </c>
      <c r="G86" s="131">
        <f t="shared" si="40"/>
        <v>0</v>
      </c>
      <c r="H86" s="131">
        <f t="shared" si="41"/>
        <v>0</v>
      </c>
      <c r="I86" s="131">
        <f t="shared" si="42"/>
        <v>0</v>
      </c>
      <c r="J86" s="131">
        <f t="shared" si="43"/>
        <v>0</v>
      </c>
      <c r="K86" s="131">
        <f t="shared" si="44"/>
        <v>0</v>
      </c>
      <c r="L86" s="131">
        <f t="shared" si="45"/>
        <v>0</v>
      </c>
      <c r="M86" s="131">
        <f t="shared" si="46"/>
        <v>0</v>
      </c>
      <c r="N86" s="131">
        <f t="shared" si="47"/>
        <v>0</v>
      </c>
      <c r="O86" s="131"/>
      <c r="P86" s="131"/>
      <c r="Q86" s="131"/>
      <c r="R86" s="131">
        <f t="shared" si="48"/>
        <v>4200</v>
      </c>
      <c r="S86" s="131">
        <f t="shared" si="49"/>
        <v>0</v>
      </c>
      <c r="T86" s="131">
        <f t="shared" si="50"/>
        <v>0</v>
      </c>
      <c r="U86" s="131"/>
      <c r="V86" s="131"/>
      <c r="AZ86" s="176"/>
      <c r="BA86" s="176"/>
    </row>
    <row r="87" spans="1:53" ht="17.25" customHeight="1">
      <c r="A87" s="47" t="s">
        <v>797</v>
      </c>
      <c r="B87" s="45" t="s">
        <v>400</v>
      </c>
      <c r="C87" s="175" t="s">
        <v>784</v>
      </c>
      <c r="D87" s="240">
        <f>'Bieu 51(2020)'!C110</f>
        <v>7272</v>
      </c>
      <c r="E87" s="131">
        <f t="shared" si="36"/>
        <v>7272</v>
      </c>
      <c r="F87" s="131">
        <f t="shared" si="39"/>
        <v>7272</v>
      </c>
      <c r="G87" s="131">
        <f t="shared" si="40"/>
        <v>0</v>
      </c>
      <c r="H87" s="131">
        <f t="shared" si="41"/>
        <v>0</v>
      </c>
      <c r="I87" s="131">
        <f t="shared" si="42"/>
        <v>0</v>
      </c>
      <c r="J87" s="131">
        <f t="shared" si="43"/>
        <v>0</v>
      </c>
      <c r="K87" s="131">
        <f t="shared" si="44"/>
        <v>0</v>
      </c>
      <c r="L87" s="131">
        <f t="shared" si="45"/>
        <v>0</v>
      </c>
      <c r="M87" s="131">
        <f t="shared" si="46"/>
        <v>0</v>
      </c>
      <c r="N87" s="131">
        <f t="shared" si="47"/>
        <v>0</v>
      </c>
      <c r="O87" s="131"/>
      <c r="P87" s="131"/>
      <c r="Q87" s="131"/>
      <c r="R87" s="131">
        <f t="shared" si="48"/>
        <v>7272</v>
      </c>
      <c r="S87" s="131">
        <f t="shared" si="49"/>
        <v>0</v>
      </c>
      <c r="T87" s="131">
        <f t="shared" si="50"/>
        <v>0</v>
      </c>
      <c r="U87" s="131"/>
      <c r="V87" s="131"/>
      <c r="AZ87" s="176"/>
      <c r="BA87" s="176"/>
    </row>
    <row r="88" spans="1:53" ht="17.25" customHeight="1">
      <c r="A88" s="47" t="s">
        <v>798</v>
      </c>
      <c r="B88" s="45" t="s">
        <v>401</v>
      </c>
      <c r="C88" s="175" t="s">
        <v>784</v>
      </c>
      <c r="D88" s="240">
        <f>'Bieu 51(2020)'!C111</f>
        <v>13515</v>
      </c>
      <c r="E88" s="131">
        <f t="shared" si="36"/>
        <v>13515</v>
      </c>
      <c r="F88" s="131">
        <f t="shared" si="39"/>
        <v>13515</v>
      </c>
      <c r="G88" s="131">
        <f t="shared" si="40"/>
        <v>0</v>
      </c>
      <c r="H88" s="131">
        <f t="shared" si="41"/>
        <v>0</v>
      </c>
      <c r="I88" s="131">
        <f t="shared" si="42"/>
        <v>0</v>
      </c>
      <c r="J88" s="131">
        <f t="shared" si="43"/>
        <v>0</v>
      </c>
      <c r="K88" s="131">
        <f t="shared" si="44"/>
        <v>0</v>
      </c>
      <c r="L88" s="131">
        <f t="shared" si="45"/>
        <v>0</v>
      </c>
      <c r="M88" s="131">
        <f t="shared" si="46"/>
        <v>0</v>
      </c>
      <c r="N88" s="131">
        <f t="shared" si="47"/>
        <v>0</v>
      </c>
      <c r="O88" s="131"/>
      <c r="P88" s="131"/>
      <c r="Q88" s="131"/>
      <c r="R88" s="131">
        <f t="shared" si="48"/>
        <v>13515</v>
      </c>
      <c r="S88" s="131">
        <f t="shared" si="49"/>
        <v>0</v>
      </c>
      <c r="T88" s="131">
        <f t="shared" si="50"/>
        <v>0</v>
      </c>
      <c r="U88" s="131"/>
      <c r="V88" s="131"/>
      <c r="AZ88" s="176"/>
      <c r="BA88" s="176"/>
    </row>
    <row r="89" spans="1:53" ht="26">
      <c r="A89" s="47" t="s">
        <v>799</v>
      </c>
      <c r="B89" s="45" t="s">
        <v>402</v>
      </c>
      <c r="C89" s="175" t="s">
        <v>784</v>
      </c>
      <c r="D89" s="240">
        <f>'Bieu 51(2020)'!C112</f>
        <v>300</v>
      </c>
      <c r="E89" s="131">
        <f t="shared" si="36"/>
        <v>300</v>
      </c>
      <c r="F89" s="131">
        <f t="shared" si="39"/>
        <v>300</v>
      </c>
      <c r="G89" s="131">
        <f t="shared" si="40"/>
        <v>0</v>
      </c>
      <c r="H89" s="131">
        <f t="shared" si="41"/>
        <v>0</v>
      </c>
      <c r="I89" s="131">
        <f t="shared" si="42"/>
        <v>0</v>
      </c>
      <c r="J89" s="131">
        <f t="shared" si="43"/>
        <v>0</v>
      </c>
      <c r="K89" s="131">
        <f t="shared" si="44"/>
        <v>0</v>
      </c>
      <c r="L89" s="131">
        <f t="shared" si="45"/>
        <v>0</v>
      </c>
      <c r="M89" s="131">
        <f t="shared" si="46"/>
        <v>0</v>
      </c>
      <c r="N89" s="131">
        <f t="shared" si="47"/>
        <v>0</v>
      </c>
      <c r="O89" s="131"/>
      <c r="P89" s="131"/>
      <c r="Q89" s="131"/>
      <c r="R89" s="131">
        <f t="shared" si="48"/>
        <v>300</v>
      </c>
      <c r="S89" s="131">
        <f t="shared" si="49"/>
        <v>0</v>
      </c>
      <c r="T89" s="131">
        <f t="shared" si="50"/>
        <v>0</v>
      </c>
      <c r="U89" s="131"/>
      <c r="V89" s="131"/>
      <c r="AZ89" s="176"/>
      <c r="BA89" s="176"/>
    </row>
    <row r="90" spans="1:53" ht="17.25" customHeight="1">
      <c r="A90" s="47" t="s">
        <v>800</v>
      </c>
      <c r="B90" s="45" t="s">
        <v>403</v>
      </c>
      <c r="C90" s="175"/>
      <c r="D90" s="240">
        <f>'Bieu 51(2020)'!C113</f>
        <v>12188.5</v>
      </c>
      <c r="E90" s="131">
        <f t="shared" si="36"/>
        <v>12188.5</v>
      </c>
      <c r="F90" s="131">
        <f t="shared" ref="F90:V90" si="51">F91+F92</f>
        <v>12188.5</v>
      </c>
      <c r="G90" s="131">
        <f t="shared" si="51"/>
        <v>0</v>
      </c>
      <c r="H90" s="131">
        <f t="shared" si="51"/>
        <v>0</v>
      </c>
      <c r="I90" s="131">
        <f t="shared" si="51"/>
        <v>0</v>
      </c>
      <c r="J90" s="131">
        <f t="shared" si="51"/>
        <v>0</v>
      </c>
      <c r="K90" s="131">
        <f t="shared" si="51"/>
        <v>0</v>
      </c>
      <c r="L90" s="131">
        <f t="shared" si="51"/>
        <v>0</v>
      </c>
      <c r="M90" s="131">
        <f t="shared" si="51"/>
        <v>0</v>
      </c>
      <c r="N90" s="131">
        <f t="shared" si="51"/>
        <v>4020.5</v>
      </c>
      <c r="O90" s="131">
        <f t="shared" si="51"/>
        <v>0</v>
      </c>
      <c r="P90" s="131">
        <f t="shared" si="51"/>
        <v>0</v>
      </c>
      <c r="Q90" s="131">
        <f t="shared" si="51"/>
        <v>4020.5</v>
      </c>
      <c r="R90" s="131">
        <f t="shared" si="51"/>
        <v>8168</v>
      </c>
      <c r="S90" s="131">
        <f t="shared" si="51"/>
        <v>0</v>
      </c>
      <c r="T90" s="131">
        <f t="shared" si="51"/>
        <v>0</v>
      </c>
      <c r="U90" s="131">
        <f t="shared" si="51"/>
        <v>0</v>
      </c>
      <c r="V90" s="131">
        <f t="shared" si="51"/>
        <v>0</v>
      </c>
      <c r="AZ90" s="176"/>
      <c r="BA90" s="176"/>
    </row>
    <row r="91" spans="1:53" ht="17.25" customHeight="1" outlineLevel="1">
      <c r="A91" s="157" t="s">
        <v>46</v>
      </c>
      <c r="B91" s="42" t="s">
        <v>367</v>
      </c>
      <c r="C91" s="175" t="s">
        <v>784</v>
      </c>
      <c r="D91" s="240">
        <f>'Bieu 51(2020)'!C114</f>
        <v>8168</v>
      </c>
      <c r="E91" s="131">
        <f t="shared" si="36"/>
        <v>8168</v>
      </c>
      <c r="F91" s="131">
        <f>G91+H91+AZ91+BA91+I91+J91+K91+L91+M91+N91+R91+S91+T91</f>
        <v>8168</v>
      </c>
      <c r="G91" s="131">
        <f>IF(C91="070",D91,0)</f>
        <v>0</v>
      </c>
      <c r="H91" s="131">
        <f>IF(C91="100",D91,0)</f>
        <v>0</v>
      </c>
      <c r="I91" s="131">
        <f>IF(C91="130",D91,0)</f>
        <v>0</v>
      </c>
      <c r="J91" s="131">
        <f>IF(C91="160",D91,0)</f>
        <v>0</v>
      </c>
      <c r="K91" s="131">
        <f>IF(C91="190",D91,0)</f>
        <v>0</v>
      </c>
      <c r="L91" s="131">
        <f>IF(C91="220",D91,0)</f>
        <v>0</v>
      </c>
      <c r="M91" s="131">
        <f>IF(C91="250",D91,0)</f>
        <v>0</v>
      </c>
      <c r="N91" s="131">
        <f>IF(C91="280",D91,0)</f>
        <v>0</v>
      </c>
      <c r="O91" s="131"/>
      <c r="P91" s="131"/>
      <c r="Q91" s="131"/>
      <c r="R91" s="131">
        <f>IF(C91="340",D91,0)</f>
        <v>8168</v>
      </c>
      <c r="S91" s="131">
        <f>IF(C91="370",D91,0)</f>
        <v>0</v>
      </c>
      <c r="T91" s="131">
        <f>IF(OR(C91="428",C91="933"),D91,0)</f>
        <v>0</v>
      </c>
      <c r="U91" s="131"/>
      <c r="V91" s="131"/>
      <c r="AZ91" s="176"/>
      <c r="BA91" s="176"/>
    </row>
    <row r="92" spans="1:53" ht="17.25" customHeight="1" outlineLevel="1">
      <c r="A92" s="157" t="s">
        <v>46</v>
      </c>
      <c r="B92" s="42" t="s">
        <v>623</v>
      </c>
      <c r="C92" s="175" t="s">
        <v>785</v>
      </c>
      <c r="D92" s="240">
        <f>'Bieu 51(2020)'!C115</f>
        <v>4020.5</v>
      </c>
      <c r="E92" s="131">
        <f t="shared" si="36"/>
        <v>4020.5</v>
      </c>
      <c r="F92" s="131">
        <f>G92+H92+AZ92+BA92+I92+J92+K92+L92+M92+N92+R92+S92+T92</f>
        <v>4020.5</v>
      </c>
      <c r="G92" s="131">
        <f>IF(C92="070",D92,0)</f>
        <v>0</v>
      </c>
      <c r="H92" s="131">
        <f>IF(C92="100",D92,0)</f>
        <v>0</v>
      </c>
      <c r="I92" s="131">
        <f>IF(C92="130",D92,0)</f>
        <v>0</v>
      </c>
      <c r="J92" s="131">
        <f>IF(C92="160",D92,0)</f>
        <v>0</v>
      </c>
      <c r="K92" s="131">
        <f>IF(C92="190",D92,0)</f>
        <v>0</v>
      </c>
      <c r="L92" s="131">
        <f>IF(C92="220",D92,0)</f>
        <v>0</v>
      </c>
      <c r="M92" s="131">
        <f>IF(C92="250",D92,0)</f>
        <v>0</v>
      </c>
      <c r="N92" s="131">
        <f>IF(C92="280",D92,0)</f>
        <v>4020.5</v>
      </c>
      <c r="O92" s="131"/>
      <c r="P92" s="131"/>
      <c r="Q92" s="131">
        <f>N92</f>
        <v>4020.5</v>
      </c>
      <c r="R92" s="131">
        <f>IF(C92="340",D92,0)</f>
        <v>0</v>
      </c>
      <c r="S92" s="131">
        <f>IF(C92="370",D92,0)</f>
        <v>0</v>
      </c>
      <c r="T92" s="131">
        <f>IF(OR(C92="428",C92="933"),D92,0)</f>
        <v>0</v>
      </c>
      <c r="U92" s="131"/>
      <c r="V92" s="131"/>
      <c r="AZ92" s="176"/>
      <c r="BA92" s="176"/>
    </row>
    <row r="93" spans="1:53" ht="17.25" customHeight="1">
      <c r="A93" s="47" t="s">
        <v>801</v>
      </c>
      <c r="B93" s="45" t="s">
        <v>404</v>
      </c>
      <c r="C93" s="175" t="s">
        <v>784</v>
      </c>
      <c r="D93" s="131">
        <v>9777</v>
      </c>
      <c r="E93" s="131">
        <f t="shared" si="36"/>
        <v>9777</v>
      </c>
      <c r="F93" s="131">
        <f>G93+H93+AZ93+BA93+I93+J93+K93+L93+M93+N93+R93+S93+T93</f>
        <v>9777</v>
      </c>
      <c r="G93" s="131">
        <f>IF(C93="070",D93,0)</f>
        <v>0</v>
      </c>
      <c r="H93" s="131">
        <f>IF(C93="100",D93,0)</f>
        <v>0</v>
      </c>
      <c r="I93" s="131">
        <f>IF(C93="130",D93,0)</f>
        <v>0</v>
      </c>
      <c r="J93" s="131">
        <f>IF(C93="160",D93,0)</f>
        <v>0</v>
      </c>
      <c r="K93" s="131">
        <f>IF(C93="190",D93,0)</f>
        <v>0</v>
      </c>
      <c r="L93" s="131">
        <f>IF(C93="220",D93,0)</f>
        <v>0</v>
      </c>
      <c r="M93" s="131">
        <f>IF(C93="250",D93,0)</f>
        <v>0</v>
      </c>
      <c r="N93" s="131">
        <f>IF(C93="280",D93,0)</f>
        <v>0</v>
      </c>
      <c r="O93" s="131"/>
      <c r="P93" s="131"/>
      <c r="Q93" s="131"/>
      <c r="R93" s="131">
        <f>IF(C93="340",D93,0)</f>
        <v>9777</v>
      </c>
      <c r="S93" s="131">
        <f>IF(C93="370",D93,0)</f>
        <v>0</v>
      </c>
      <c r="T93" s="131">
        <f>IF(OR(C93="428",C93="933"),D93,0)</f>
        <v>0</v>
      </c>
      <c r="U93" s="131"/>
      <c r="V93" s="131"/>
      <c r="AZ93" s="176"/>
      <c r="BA93" s="176"/>
    </row>
    <row r="94" spans="1:53" ht="17.25" customHeight="1">
      <c r="A94" s="47" t="s">
        <v>802</v>
      </c>
      <c r="B94" s="45" t="s">
        <v>405</v>
      </c>
      <c r="C94" s="175"/>
      <c r="D94" s="131">
        <f>D95+D96</f>
        <v>22754</v>
      </c>
      <c r="E94" s="131">
        <f t="shared" si="36"/>
        <v>22754</v>
      </c>
      <c r="F94" s="131">
        <f t="shared" ref="F94:V94" si="52">F95+F96</f>
        <v>22754</v>
      </c>
      <c r="G94" s="131">
        <f t="shared" si="52"/>
        <v>0</v>
      </c>
      <c r="H94" s="131">
        <f t="shared" si="52"/>
        <v>0</v>
      </c>
      <c r="I94" s="131">
        <f t="shared" si="52"/>
        <v>0</v>
      </c>
      <c r="J94" s="131">
        <f t="shared" si="52"/>
        <v>0</v>
      </c>
      <c r="K94" s="131">
        <f t="shared" si="52"/>
        <v>0</v>
      </c>
      <c r="L94" s="131">
        <f t="shared" si="52"/>
        <v>0</v>
      </c>
      <c r="M94" s="131">
        <f t="shared" si="52"/>
        <v>0</v>
      </c>
      <c r="N94" s="131">
        <f t="shared" si="52"/>
        <v>3422</v>
      </c>
      <c r="O94" s="131">
        <f t="shared" si="52"/>
        <v>0</v>
      </c>
      <c r="P94" s="131">
        <f t="shared" si="52"/>
        <v>0</v>
      </c>
      <c r="Q94" s="131">
        <f t="shared" si="52"/>
        <v>3422</v>
      </c>
      <c r="R94" s="131">
        <f t="shared" si="52"/>
        <v>19332</v>
      </c>
      <c r="S94" s="131">
        <f t="shared" si="52"/>
        <v>0</v>
      </c>
      <c r="T94" s="131">
        <f t="shared" si="52"/>
        <v>0</v>
      </c>
      <c r="U94" s="131">
        <f t="shared" si="52"/>
        <v>0</v>
      </c>
      <c r="V94" s="131">
        <f t="shared" si="52"/>
        <v>0</v>
      </c>
      <c r="AZ94" s="176"/>
      <c r="BA94" s="176"/>
    </row>
    <row r="95" spans="1:53" ht="17.25" customHeight="1" outlineLevel="1">
      <c r="A95" s="157" t="s">
        <v>46</v>
      </c>
      <c r="B95" s="42" t="s">
        <v>367</v>
      </c>
      <c r="C95" s="175" t="s">
        <v>784</v>
      </c>
      <c r="D95" s="131">
        <v>19332</v>
      </c>
      <c r="E95" s="131">
        <f t="shared" si="36"/>
        <v>19332</v>
      </c>
      <c r="F95" s="131">
        <f>G95+H95+AZ95+BA95+I95+J95+K95+L95+M95+N95+R95+S95+T95</f>
        <v>19332</v>
      </c>
      <c r="G95" s="131">
        <f>IF(C95="070",D95,0)</f>
        <v>0</v>
      </c>
      <c r="H95" s="131">
        <f>IF(C95="100",D95,0)</f>
        <v>0</v>
      </c>
      <c r="I95" s="131">
        <f>IF(C95="130",D95,0)</f>
        <v>0</v>
      </c>
      <c r="J95" s="131">
        <f>IF(C95="160",D95,0)</f>
        <v>0</v>
      </c>
      <c r="K95" s="131">
        <f>IF(C95="190",D95,0)</f>
        <v>0</v>
      </c>
      <c r="L95" s="131">
        <f>IF(C95="220",D95,0)</f>
        <v>0</v>
      </c>
      <c r="M95" s="131">
        <f>IF(C95="250",D95,0)</f>
        <v>0</v>
      </c>
      <c r="N95" s="131">
        <f>IF(C95="280",D95,0)</f>
        <v>0</v>
      </c>
      <c r="O95" s="131"/>
      <c r="P95" s="131"/>
      <c r="Q95" s="131"/>
      <c r="R95" s="131">
        <f>IF(C95="340",D95,0)</f>
        <v>19332</v>
      </c>
      <c r="S95" s="131">
        <f>IF(C95="370",D95,0)</f>
        <v>0</v>
      </c>
      <c r="T95" s="131">
        <f>IF(OR(C95="428",C95="933"),D95,0)</f>
        <v>0</v>
      </c>
      <c r="U95" s="131"/>
      <c r="V95" s="131"/>
      <c r="AZ95" s="176"/>
      <c r="BA95" s="176"/>
    </row>
    <row r="96" spans="1:53" ht="17.25" customHeight="1" outlineLevel="1">
      <c r="A96" s="157" t="s">
        <v>46</v>
      </c>
      <c r="B96" s="42" t="s">
        <v>623</v>
      </c>
      <c r="C96" s="175" t="s">
        <v>785</v>
      </c>
      <c r="D96" s="131">
        <v>3422</v>
      </c>
      <c r="E96" s="131">
        <f t="shared" si="36"/>
        <v>3422</v>
      </c>
      <c r="F96" s="131">
        <f>G96+H96+AZ96+BA96+I96+J96+K96+L96+M96+N96+R96+S96+T96</f>
        <v>3422</v>
      </c>
      <c r="G96" s="131">
        <f>IF(C96="070",D96,0)</f>
        <v>0</v>
      </c>
      <c r="H96" s="131">
        <f>IF(C96="100",D96,0)</f>
        <v>0</v>
      </c>
      <c r="I96" s="131">
        <f>IF(C96="130",D96,0)</f>
        <v>0</v>
      </c>
      <c r="J96" s="131">
        <f>IF(C96="160",D96,0)</f>
        <v>0</v>
      </c>
      <c r="K96" s="131">
        <f>IF(C96="190",D96,0)</f>
        <v>0</v>
      </c>
      <c r="L96" s="131">
        <f>IF(C96="220",D96,0)</f>
        <v>0</v>
      </c>
      <c r="M96" s="131">
        <f>IF(C96="250",D96,0)</f>
        <v>0</v>
      </c>
      <c r="N96" s="131">
        <f>IF(C96="280",D96,0)</f>
        <v>3422</v>
      </c>
      <c r="O96" s="131"/>
      <c r="P96" s="131"/>
      <c r="Q96" s="131">
        <f>N96</f>
        <v>3422</v>
      </c>
      <c r="R96" s="131">
        <f>IF(C96="340",D96,0)</f>
        <v>0</v>
      </c>
      <c r="S96" s="131">
        <f>IF(C96="370",D96,0)</f>
        <v>0</v>
      </c>
      <c r="T96" s="131">
        <f>IF(OR(C96="428",C96="933"),D96,0)</f>
        <v>0</v>
      </c>
      <c r="U96" s="131"/>
      <c r="V96" s="131"/>
      <c r="AZ96" s="176"/>
      <c r="BA96" s="176"/>
    </row>
    <row r="97" spans="1:53" ht="17.25" customHeight="1">
      <c r="A97" s="47" t="s">
        <v>803</v>
      </c>
      <c r="B97" s="45" t="s">
        <v>406</v>
      </c>
      <c r="C97" s="175" t="s">
        <v>784</v>
      </c>
      <c r="D97" s="131">
        <v>2631</v>
      </c>
      <c r="E97" s="131">
        <f t="shared" si="36"/>
        <v>2631</v>
      </c>
      <c r="F97" s="131">
        <f>G97+H97+AZ97+BA97+I97+J97+K97+L97+M97+N97+R97+S97+T97</f>
        <v>2631</v>
      </c>
      <c r="G97" s="131">
        <f>IF(C97="070",D97,0)</f>
        <v>0</v>
      </c>
      <c r="H97" s="131">
        <f>IF(C97="100",D97,0)</f>
        <v>0</v>
      </c>
      <c r="I97" s="131">
        <f>IF(C97="130",D97,0)</f>
        <v>0</v>
      </c>
      <c r="J97" s="131">
        <f>IF(C97="160",D97,0)</f>
        <v>0</v>
      </c>
      <c r="K97" s="131">
        <f>IF(C97="190",D97,0)</f>
        <v>0</v>
      </c>
      <c r="L97" s="131">
        <f>IF(C97="220",D97,0)</f>
        <v>0</v>
      </c>
      <c r="M97" s="131">
        <f>IF(C97="250",D97,0)</f>
        <v>0</v>
      </c>
      <c r="N97" s="131">
        <f>IF(C97="280",D97,0)</f>
        <v>0</v>
      </c>
      <c r="O97" s="131"/>
      <c r="P97" s="131"/>
      <c r="Q97" s="131"/>
      <c r="R97" s="131">
        <f>IF(C97="340",D97,0)</f>
        <v>2631</v>
      </c>
      <c r="S97" s="131">
        <f>IF(C97="370",D97,0)</f>
        <v>0</v>
      </c>
      <c r="T97" s="131">
        <f>IF(OR(C97="428",C97="933"),D97,0)</f>
        <v>0</v>
      </c>
      <c r="U97" s="131"/>
      <c r="V97" s="131"/>
      <c r="AZ97" s="176"/>
      <c r="BA97" s="176"/>
    </row>
    <row r="98" spans="1:53" ht="17.25" customHeight="1">
      <c r="A98" s="47" t="s">
        <v>804</v>
      </c>
      <c r="B98" s="45" t="s">
        <v>407</v>
      </c>
      <c r="C98" s="175"/>
      <c r="D98" s="131">
        <f>D99+D100+D101</f>
        <v>4528</v>
      </c>
      <c r="E98" s="131">
        <f t="shared" si="36"/>
        <v>4528</v>
      </c>
      <c r="F98" s="131">
        <f t="shared" ref="F98:V98" si="53">F99+F100+F101</f>
        <v>4528</v>
      </c>
      <c r="G98" s="131">
        <f t="shared" si="53"/>
        <v>237</v>
      </c>
      <c r="H98" s="131">
        <f t="shared" si="53"/>
        <v>0</v>
      </c>
      <c r="I98" s="131">
        <f t="shared" si="53"/>
        <v>0</v>
      </c>
      <c r="J98" s="131">
        <f t="shared" si="53"/>
        <v>0</v>
      </c>
      <c r="K98" s="131">
        <f t="shared" si="53"/>
        <v>0</v>
      </c>
      <c r="L98" s="131">
        <f t="shared" si="53"/>
        <v>0</v>
      </c>
      <c r="M98" s="131">
        <f t="shared" si="53"/>
        <v>0</v>
      </c>
      <c r="N98" s="131">
        <f t="shared" si="53"/>
        <v>424</v>
      </c>
      <c r="O98" s="131">
        <f t="shared" si="53"/>
        <v>0</v>
      </c>
      <c r="P98" s="131">
        <f t="shared" si="53"/>
        <v>0</v>
      </c>
      <c r="Q98" s="131">
        <f t="shared" si="53"/>
        <v>424</v>
      </c>
      <c r="R98" s="131">
        <f t="shared" si="53"/>
        <v>3867</v>
      </c>
      <c r="S98" s="131">
        <f t="shared" si="53"/>
        <v>0</v>
      </c>
      <c r="T98" s="131">
        <f t="shared" si="53"/>
        <v>0</v>
      </c>
      <c r="U98" s="131">
        <f t="shared" si="53"/>
        <v>0</v>
      </c>
      <c r="V98" s="131">
        <f t="shared" si="53"/>
        <v>0</v>
      </c>
      <c r="AZ98" s="176"/>
      <c r="BA98" s="176"/>
    </row>
    <row r="99" spans="1:53" ht="17.25" customHeight="1" outlineLevel="1">
      <c r="A99" s="157" t="s">
        <v>46</v>
      </c>
      <c r="B99" s="42" t="s">
        <v>367</v>
      </c>
      <c r="C99" s="175" t="s">
        <v>784</v>
      </c>
      <c r="D99" s="131">
        <v>3867</v>
      </c>
      <c r="E99" s="131">
        <f t="shared" si="36"/>
        <v>3867</v>
      </c>
      <c r="F99" s="131">
        <f>G99+H99+AZ99+BA99+I99+J99+K99+L99+M99+N99+R99+S99+T99</f>
        <v>3867</v>
      </c>
      <c r="G99" s="131">
        <f>IF(C99="070",D99,0)</f>
        <v>0</v>
      </c>
      <c r="H99" s="131">
        <f>IF(C99="100",D99,0)</f>
        <v>0</v>
      </c>
      <c r="I99" s="131">
        <f>IF(C99="130",D99,0)</f>
        <v>0</v>
      </c>
      <c r="J99" s="131">
        <f>IF(C99="160",D99,0)</f>
        <v>0</v>
      </c>
      <c r="K99" s="131">
        <f>IF(C99="190",D99,0)</f>
        <v>0</v>
      </c>
      <c r="L99" s="131">
        <f>IF(C99="220",D99,0)</f>
        <v>0</v>
      </c>
      <c r="M99" s="131">
        <f>IF(C99="250",D99,0)</f>
        <v>0</v>
      </c>
      <c r="N99" s="131">
        <f>IF(C99="280",D99,0)</f>
        <v>0</v>
      </c>
      <c r="O99" s="131"/>
      <c r="P99" s="131"/>
      <c r="Q99" s="131"/>
      <c r="R99" s="131">
        <f>IF(C99="340",D99,0)</f>
        <v>3867</v>
      </c>
      <c r="S99" s="131">
        <f>IF(C99="370",D99,0)</f>
        <v>0</v>
      </c>
      <c r="T99" s="131">
        <f>IF(OR(C99="428",C99="933"),D99,0)</f>
        <v>0</v>
      </c>
      <c r="U99" s="131"/>
      <c r="V99" s="131"/>
      <c r="AZ99" s="176"/>
      <c r="BA99" s="176"/>
    </row>
    <row r="100" spans="1:53" ht="17.25" customHeight="1" outlineLevel="1">
      <c r="A100" s="157" t="s">
        <v>46</v>
      </c>
      <c r="B100" s="42" t="s">
        <v>625</v>
      </c>
      <c r="C100" s="157" t="s">
        <v>787</v>
      </c>
      <c r="D100" s="131">
        <v>237</v>
      </c>
      <c r="E100" s="131">
        <f t="shared" si="36"/>
        <v>237</v>
      </c>
      <c r="F100" s="131">
        <f>G100+H100+AZ100+BA100+I100+J100+K100+L100+M100+N100+R100+S100+T100</f>
        <v>237</v>
      </c>
      <c r="G100" s="131">
        <f>IF(C100="070",D100,0)</f>
        <v>237</v>
      </c>
      <c r="H100" s="131">
        <f>IF(C100="100",D100,0)</f>
        <v>0</v>
      </c>
      <c r="I100" s="131">
        <f>IF(C100="130",D100,0)</f>
        <v>0</v>
      </c>
      <c r="J100" s="131">
        <f>IF(C100="160",D100,0)</f>
        <v>0</v>
      </c>
      <c r="K100" s="131">
        <f>IF(C100="190",D100,0)</f>
        <v>0</v>
      </c>
      <c r="L100" s="131">
        <f>IF(C100="220",D100,0)</f>
        <v>0</v>
      </c>
      <c r="M100" s="131">
        <f>IF(C100="250",D100,0)</f>
        <v>0</v>
      </c>
      <c r="N100" s="131">
        <f>IF(C100="280",D100,0)</f>
        <v>0</v>
      </c>
      <c r="O100" s="131"/>
      <c r="P100" s="131"/>
      <c r="Q100" s="131"/>
      <c r="R100" s="131">
        <f>IF(C100="340",D100,0)</f>
        <v>0</v>
      </c>
      <c r="S100" s="131">
        <f>IF(C100="370",D100,0)</f>
        <v>0</v>
      </c>
      <c r="T100" s="131">
        <f>IF(OR(C100="428",C100="933"),D100,0)</f>
        <v>0</v>
      </c>
      <c r="U100" s="131"/>
      <c r="V100" s="131"/>
      <c r="AZ100" s="176"/>
      <c r="BA100" s="176"/>
    </row>
    <row r="101" spans="1:53" ht="17.25" customHeight="1" outlineLevel="1">
      <c r="A101" s="157" t="s">
        <v>46</v>
      </c>
      <c r="B101" s="42" t="s">
        <v>623</v>
      </c>
      <c r="C101" s="157" t="s">
        <v>785</v>
      </c>
      <c r="D101" s="131">
        <v>424</v>
      </c>
      <c r="E101" s="131">
        <f t="shared" si="36"/>
        <v>424</v>
      </c>
      <c r="F101" s="131">
        <f>G101+H101+AZ101+BA101+I101+J101+K101+L101+M101+N101+R101+S101+T101</f>
        <v>424</v>
      </c>
      <c r="G101" s="131">
        <f>IF(C101="070",D101,0)</f>
        <v>0</v>
      </c>
      <c r="H101" s="131">
        <f>IF(C101="100",D101,0)</f>
        <v>0</v>
      </c>
      <c r="I101" s="131">
        <f>IF(C101="130",D101,0)</f>
        <v>0</v>
      </c>
      <c r="J101" s="131">
        <f>IF(C101="160",D101,0)</f>
        <v>0</v>
      </c>
      <c r="K101" s="131">
        <f>IF(C101="190",D101,0)</f>
        <v>0</v>
      </c>
      <c r="L101" s="131">
        <f>IF(C101="220",D101,0)</f>
        <v>0</v>
      </c>
      <c r="M101" s="131">
        <f>IF(C101="250",D101,0)</f>
        <v>0</v>
      </c>
      <c r="N101" s="131">
        <f>IF(C101="280",D101,0)</f>
        <v>424</v>
      </c>
      <c r="O101" s="131"/>
      <c r="P101" s="131"/>
      <c r="Q101" s="131">
        <f>N101</f>
        <v>424</v>
      </c>
      <c r="R101" s="131">
        <f>IF(C101="340",D101,0)</f>
        <v>0</v>
      </c>
      <c r="S101" s="131">
        <f>IF(C101="370",D101,0)</f>
        <v>0</v>
      </c>
      <c r="T101" s="131">
        <f>IF(OR(C101="428",C101="933"),D101,0)</f>
        <v>0</v>
      </c>
      <c r="U101" s="131"/>
      <c r="V101" s="131"/>
      <c r="AZ101" s="176"/>
      <c r="BA101" s="176"/>
    </row>
    <row r="102" spans="1:53" ht="17.25" customHeight="1">
      <c r="A102" s="47" t="s">
        <v>805</v>
      </c>
      <c r="B102" s="45" t="s">
        <v>408</v>
      </c>
      <c r="C102" s="175" t="s">
        <v>784</v>
      </c>
      <c r="D102" s="131">
        <v>6762</v>
      </c>
      <c r="E102" s="131">
        <f t="shared" si="36"/>
        <v>6762</v>
      </c>
      <c r="F102" s="131">
        <f>G102+H102+AZ102+BA102+I102+J102+K102+L102+M102+N102+R102+S102+T102</f>
        <v>6762</v>
      </c>
      <c r="G102" s="131">
        <f>IF(C102="070",D102,0)</f>
        <v>0</v>
      </c>
      <c r="H102" s="131">
        <f>IF(C102="100",D102,0)</f>
        <v>0</v>
      </c>
      <c r="I102" s="131">
        <f>IF(C102="130",D102,0)</f>
        <v>0</v>
      </c>
      <c r="J102" s="131">
        <f>IF(C102="160",D102,0)</f>
        <v>0</v>
      </c>
      <c r="K102" s="131">
        <f>IF(C102="190",D102,0)</f>
        <v>0</v>
      </c>
      <c r="L102" s="131">
        <f>IF(C102="220",D102,0)</f>
        <v>0</v>
      </c>
      <c r="M102" s="131">
        <f>IF(C102="250",D102,0)</f>
        <v>0</v>
      </c>
      <c r="N102" s="131">
        <f>IF(C102="280",D102,0)</f>
        <v>0</v>
      </c>
      <c r="O102" s="131"/>
      <c r="P102" s="131"/>
      <c r="Q102" s="131"/>
      <c r="R102" s="131">
        <f>IF(C102="340",D102,0)</f>
        <v>6762</v>
      </c>
      <c r="S102" s="131">
        <f>IF(C102="370",D102,0)</f>
        <v>0</v>
      </c>
      <c r="T102" s="131">
        <f>IF(OR(C102="428",C102="933"),D102,0)</f>
        <v>0</v>
      </c>
      <c r="U102" s="131"/>
      <c r="V102" s="131"/>
      <c r="AZ102" s="176"/>
      <c r="BA102" s="176"/>
    </row>
    <row r="103" spans="1:53" ht="17.25" customHeight="1">
      <c r="A103" s="47" t="s">
        <v>806</v>
      </c>
      <c r="B103" s="45" t="s">
        <v>409</v>
      </c>
      <c r="C103" s="175"/>
      <c r="D103" s="131">
        <f>D104+D105</f>
        <v>6374</v>
      </c>
      <c r="E103" s="131">
        <f t="shared" si="36"/>
        <v>6374</v>
      </c>
      <c r="F103" s="131">
        <f t="shared" ref="F103:V103" si="54">F104+F105</f>
        <v>6374</v>
      </c>
      <c r="G103" s="131">
        <f t="shared" si="54"/>
        <v>0</v>
      </c>
      <c r="H103" s="131">
        <f t="shared" si="54"/>
        <v>0</v>
      </c>
      <c r="I103" s="131">
        <f t="shared" si="54"/>
        <v>0</v>
      </c>
      <c r="J103" s="131">
        <f t="shared" si="54"/>
        <v>0</v>
      </c>
      <c r="K103" s="131">
        <f t="shared" si="54"/>
        <v>0</v>
      </c>
      <c r="L103" s="131">
        <f t="shared" si="54"/>
        <v>0</v>
      </c>
      <c r="M103" s="131">
        <f t="shared" si="54"/>
        <v>0</v>
      </c>
      <c r="N103" s="131">
        <f t="shared" si="54"/>
        <v>0</v>
      </c>
      <c r="O103" s="131">
        <f t="shared" si="54"/>
        <v>0</v>
      </c>
      <c r="P103" s="131">
        <f t="shared" si="54"/>
        <v>0</v>
      </c>
      <c r="Q103" s="131">
        <f t="shared" si="54"/>
        <v>0</v>
      </c>
      <c r="R103" s="131">
        <f t="shared" si="54"/>
        <v>6143</v>
      </c>
      <c r="S103" s="131">
        <f t="shared" si="54"/>
        <v>231</v>
      </c>
      <c r="T103" s="131">
        <f t="shared" si="54"/>
        <v>0</v>
      </c>
      <c r="U103" s="131">
        <f t="shared" si="54"/>
        <v>0</v>
      </c>
      <c r="V103" s="131">
        <f t="shared" si="54"/>
        <v>0</v>
      </c>
      <c r="AZ103" s="176"/>
      <c r="BA103" s="176"/>
    </row>
    <row r="104" spans="1:53" ht="17.25" customHeight="1" outlineLevel="1">
      <c r="A104" s="157" t="s">
        <v>46</v>
      </c>
      <c r="B104" s="42" t="s">
        <v>367</v>
      </c>
      <c r="C104" s="175" t="s">
        <v>784</v>
      </c>
      <c r="D104" s="131">
        <v>6143</v>
      </c>
      <c r="E104" s="131">
        <f t="shared" si="36"/>
        <v>6143</v>
      </c>
      <c r="F104" s="131">
        <f t="shared" ref="F104:F111" si="55">G104+H104+AZ104+BA104+I104+J104+K104+L104+M104+N104+R104+S104+T104</f>
        <v>6143</v>
      </c>
      <c r="G104" s="131">
        <f t="shared" ref="G104:G111" si="56">IF(C104="070",D104,0)</f>
        <v>0</v>
      </c>
      <c r="H104" s="131">
        <f t="shared" ref="H104:H111" si="57">IF(C104="100",D104,0)</f>
        <v>0</v>
      </c>
      <c r="I104" s="131">
        <f t="shared" ref="I104:I111" si="58">IF(C104="130",D104,0)</f>
        <v>0</v>
      </c>
      <c r="J104" s="131">
        <f t="shared" ref="J104:J111" si="59">IF(C104="160",D104,0)</f>
        <v>0</v>
      </c>
      <c r="K104" s="131">
        <f t="shared" ref="K104:K111" si="60">IF(C104="190",D104,0)</f>
        <v>0</v>
      </c>
      <c r="L104" s="131">
        <f t="shared" ref="L104:L111" si="61">IF(C104="220",D104,0)</f>
        <v>0</v>
      </c>
      <c r="M104" s="131">
        <f t="shared" ref="M104:M111" si="62">IF(C104="250",D104,0)</f>
        <v>0</v>
      </c>
      <c r="N104" s="131">
        <f t="shared" ref="N104:N111" si="63">IF(C104="280",D104,0)</f>
        <v>0</v>
      </c>
      <c r="O104" s="131"/>
      <c r="P104" s="131"/>
      <c r="Q104" s="131"/>
      <c r="R104" s="131">
        <f t="shared" ref="R104:R111" si="64">IF(C104="340",D104,0)</f>
        <v>6143</v>
      </c>
      <c r="S104" s="131">
        <f t="shared" ref="S104:S111" si="65">IF(C104="370",D104,0)</f>
        <v>0</v>
      </c>
      <c r="T104" s="131">
        <f t="shared" ref="T104:T111" si="66">IF(OR(C104="428",C104="933"),D104,0)</f>
        <v>0</v>
      </c>
      <c r="U104" s="131"/>
      <c r="V104" s="131"/>
      <c r="AZ104" s="176"/>
      <c r="BA104" s="176"/>
    </row>
    <row r="105" spans="1:53" ht="17.25" customHeight="1" outlineLevel="1">
      <c r="A105" s="157" t="s">
        <v>46</v>
      </c>
      <c r="B105" s="42" t="s">
        <v>630</v>
      </c>
      <c r="C105" s="175" t="s">
        <v>789</v>
      </c>
      <c r="D105" s="131">
        <v>231</v>
      </c>
      <c r="E105" s="131">
        <f t="shared" si="36"/>
        <v>231</v>
      </c>
      <c r="F105" s="131">
        <f t="shared" si="55"/>
        <v>231</v>
      </c>
      <c r="G105" s="131">
        <f t="shared" si="56"/>
        <v>0</v>
      </c>
      <c r="H105" s="131">
        <f t="shared" si="57"/>
        <v>0</v>
      </c>
      <c r="I105" s="131">
        <f t="shared" si="58"/>
        <v>0</v>
      </c>
      <c r="J105" s="131">
        <f t="shared" si="59"/>
        <v>0</v>
      </c>
      <c r="K105" s="131">
        <f t="shared" si="60"/>
        <v>0</v>
      </c>
      <c r="L105" s="131">
        <f t="shared" si="61"/>
        <v>0</v>
      </c>
      <c r="M105" s="131">
        <f t="shared" si="62"/>
        <v>0</v>
      </c>
      <c r="N105" s="131">
        <f t="shared" si="63"/>
        <v>0</v>
      </c>
      <c r="O105" s="131"/>
      <c r="P105" s="131"/>
      <c r="Q105" s="131"/>
      <c r="R105" s="131">
        <f t="shared" si="64"/>
        <v>0</v>
      </c>
      <c r="S105" s="131">
        <f t="shared" si="65"/>
        <v>231</v>
      </c>
      <c r="T105" s="131">
        <f t="shared" si="66"/>
        <v>0</v>
      </c>
      <c r="U105" s="131"/>
      <c r="V105" s="131"/>
      <c r="AZ105" s="176"/>
      <c r="BA105" s="176"/>
    </row>
    <row r="106" spans="1:53" ht="17.25" customHeight="1">
      <c r="A106" s="47" t="s">
        <v>807</v>
      </c>
      <c r="B106" s="45" t="s">
        <v>410</v>
      </c>
      <c r="C106" s="175" t="s">
        <v>784</v>
      </c>
      <c r="D106" s="131">
        <v>684</v>
      </c>
      <c r="E106" s="131">
        <f t="shared" si="36"/>
        <v>684</v>
      </c>
      <c r="F106" s="131">
        <f t="shared" si="55"/>
        <v>684</v>
      </c>
      <c r="G106" s="131">
        <f t="shared" si="56"/>
        <v>0</v>
      </c>
      <c r="H106" s="131">
        <f t="shared" si="57"/>
        <v>0</v>
      </c>
      <c r="I106" s="131">
        <f t="shared" si="58"/>
        <v>0</v>
      </c>
      <c r="J106" s="131">
        <f t="shared" si="59"/>
        <v>0</v>
      </c>
      <c r="K106" s="131">
        <f t="shared" si="60"/>
        <v>0</v>
      </c>
      <c r="L106" s="131">
        <f t="shared" si="61"/>
        <v>0</v>
      </c>
      <c r="M106" s="131">
        <f t="shared" si="62"/>
        <v>0</v>
      </c>
      <c r="N106" s="131">
        <f t="shared" si="63"/>
        <v>0</v>
      </c>
      <c r="O106" s="131"/>
      <c r="P106" s="131"/>
      <c r="Q106" s="131"/>
      <c r="R106" s="131">
        <f t="shared" si="64"/>
        <v>684</v>
      </c>
      <c r="S106" s="131">
        <f t="shared" si="65"/>
        <v>0</v>
      </c>
      <c r="T106" s="131">
        <f t="shared" si="66"/>
        <v>0</v>
      </c>
      <c r="U106" s="131"/>
      <c r="V106" s="131"/>
      <c r="AZ106" s="176"/>
      <c r="BA106" s="176"/>
    </row>
    <row r="107" spans="1:53" ht="17.25" customHeight="1">
      <c r="A107" s="47" t="s">
        <v>808</v>
      </c>
      <c r="B107" s="45" t="s">
        <v>660</v>
      </c>
      <c r="C107" s="175" t="s">
        <v>784</v>
      </c>
      <c r="D107" s="131">
        <v>544</v>
      </c>
      <c r="E107" s="131">
        <f t="shared" si="36"/>
        <v>544</v>
      </c>
      <c r="F107" s="131">
        <f t="shared" si="55"/>
        <v>544</v>
      </c>
      <c r="G107" s="131">
        <f t="shared" si="56"/>
        <v>0</v>
      </c>
      <c r="H107" s="131">
        <f t="shared" si="57"/>
        <v>0</v>
      </c>
      <c r="I107" s="131">
        <f t="shared" si="58"/>
        <v>0</v>
      </c>
      <c r="J107" s="131">
        <f t="shared" si="59"/>
        <v>0</v>
      </c>
      <c r="K107" s="131">
        <f t="shared" si="60"/>
        <v>0</v>
      </c>
      <c r="L107" s="131">
        <f t="shared" si="61"/>
        <v>0</v>
      </c>
      <c r="M107" s="131">
        <f t="shared" si="62"/>
        <v>0</v>
      </c>
      <c r="N107" s="131">
        <f t="shared" si="63"/>
        <v>0</v>
      </c>
      <c r="O107" s="131"/>
      <c r="P107" s="131"/>
      <c r="Q107" s="131"/>
      <c r="R107" s="131">
        <f t="shared" si="64"/>
        <v>544</v>
      </c>
      <c r="S107" s="131">
        <f t="shared" si="65"/>
        <v>0</v>
      </c>
      <c r="T107" s="131">
        <f t="shared" si="66"/>
        <v>0</v>
      </c>
      <c r="U107" s="131"/>
      <c r="V107" s="131"/>
      <c r="AZ107" s="176"/>
      <c r="BA107" s="176"/>
    </row>
    <row r="108" spans="1:53" ht="26">
      <c r="A108" s="47" t="s">
        <v>809</v>
      </c>
      <c r="B108" s="45" t="s">
        <v>662</v>
      </c>
      <c r="C108" s="175" t="s">
        <v>784</v>
      </c>
      <c r="D108" s="131">
        <v>420</v>
      </c>
      <c r="E108" s="131">
        <f t="shared" si="36"/>
        <v>420</v>
      </c>
      <c r="F108" s="131">
        <f t="shared" si="55"/>
        <v>420</v>
      </c>
      <c r="G108" s="131">
        <f t="shared" si="56"/>
        <v>0</v>
      </c>
      <c r="H108" s="131">
        <f t="shared" si="57"/>
        <v>0</v>
      </c>
      <c r="I108" s="131">
        <f t="shared" si="58"/>
        <v>0</v>
      </c>
      <c r="J108" s="131">
        <f t="shared" si="59"/>
        <v>0</v>
      </c>
      <c r="K108" s="131">
        <f t="shared" si="60"/>
        <v>0</v>
      </c>
      <c r="L108" s="131">
        <f t="shared" si="61"/>
        <v>0</v>
      </c>
      <c r="M108" s="131">
        <f t="shared" si="62"/>
        <v>0</v>
      </c>
      <c r="N108" s="131">
        <f t="shared" si="63"/>
        <v>0</v>
      </c>
      <c r="O108" s="131"/>
      <c r="P108" s="131"/>
      <c r="Q108" s="131"/>
      <c r="R108" s="131">
        <f t="shared" si="64"/>
        <v>420</v>
      </c>
      <c r="S108" s="131">
        <f t="shared" si="65"/>
        <v>0</v>
      </c>
      <c r="T108" s="131">
        <f t="shared" si="66"/>
        <v>0</v>
      </c>
      <c r="U108" s="131"/>
      <c r="V108" s="131"/>
      <c r="AZ108" s="176"/>
      <c r="BA108" s="176"/>
    </row>
    <row r="109" spans="1:53" ht="17.25" customHeight="1">
      <c r="A109" s="47" t="s">
        <v>810</v>
      </c>
      <c r="B109" s="45" t="s">
        <v>411</v>
      </c>
      <c r="C109" s="175" t="s">
        <v>784</v>
      </c>
      <c r="D109" s="131">
        <v>453</v>
      </c>
      <c r="E109" s="131">
        <f t="shared" si="36"/>
        <v>453</v>
      </c>
      <c r="F109" s="131">
        <f t="shared" si="55"/>
        <v>453</v>
      </c>
      <c r="G109" s="131">
        <f t="shared" si="56"/>
        <v>0</v>
      </c>
      <c r="H109" s="131">
        <f t="shared" si="57"/>
        <v>0</v>
      </c>
      <c r="I109" s="131">
        <f t="shared" si="58"/>
        <v>0</v>
      </c>
      <c r="J109" s="131">
        <f t="shared" si="59"/>
        <v>0</v>
      </c>
      <c r="K109" s="131">
        <f t="shared" si="60"/>
        <v>0</v>
      </c>
      <c r="L109" s="131">
        <f t="shared" si="61"/>
        <v>0</v>
      </c>
      <c r="M109" s="131">
        <f t="shared" si="62"/>
        <v>0</v>
      </c>
      <c r="N109" s="131">
        <f t="shared" si="63"/>
        <v>0</v>
      </c>
      <c r="O109" s="131"/>
      <c r="P109" s="131"/>
      <c r="Q109" s="131"/>
      <c r="R109" s="131">
        <f t="shared" si="64"/>
        <v>453</v>
      </c>
      <c r="S109" s="131">
        <f t="shared" si="65"/>
        <v>0</v>
      </c>
      <c r="T109" s="131">
        <f t="shared" si="66"/>
        <v>0</v>
      </c>
      <c r="U109" s="131"/>
      <c r="V109" s="131"/>
      <c r="AZ109" s="176"/>
      <c r="BA109" s="176"/>
    </row>
    <row r="110" spans="1:53" ht="17.25" customHeight="1">
      <c r="A110" s="47" t="s">
        <v>811</v>
      </c>
      <c r="B110" s="45" t="s">
        <v>412</v>
      </c>
      <c r="C110" s="175" t="s">
        <v>784</v>
      </c>
      <c r="D110" s="131">
        <v>100</v>
      </c>
      <c r="E110" s="131">
        <f t="shared" si="36"/>
        <v>100</v>
      </c>
      <c r="F110" s="131">
        <f t="shared" si="55"/>
        <v>100</v>
      </c>
      <c r="G110" s="131">
        <f t="shared" si="56"/>
        <v>0</v>
      </c>
      <c r="H110" s="131">
        <f t="shared" si="57"/>
        <v>0</v>
      </c>
      <c r="I110" s="131">
        <f t="shared" si="58"/>
        <v>0</v>
      </c>
      <c r="J110" s="131">
        <f t="shared" si="59"/>
        <v>0</v>
      </c>
      <c r="K110" s="131">
        <f t="shared" si="60"/>
        <v>0</v>
      </c>
      <c r="L110" s="131">
        <f t="shared" si="61"/>
        <v>0</v>
      </c>
      <c r="M110" s="131">
        <f t="shared" si="62"/>
        <v>0</v>
      </c>
      <c r="N110" s="131">
        <f t="shared" si="63"/>
        <v>0</v>
      </c>
      <c r="O110" s="131"/>
      <c r="P110" s="131"/>
      <c r="Q110" s="131"/>
      <c r="R110" s="131">
        <f t="shared" si="64"/>
        <v>100</v>
      </c>
      <c r="S110" s="131">
        <f t="shared" si="65"/>
        <v>0</v>
      </c>
      <c r="T110" s="131">
        <f t="shared" si="66"/>
        <v>0</v>
      </c>
      <c r="U110" s="131"/>
      <c r="V110" s="131"/>
      <c r="AZ110" s="176"/>
      <c r="BA110" s="176"/>
    </row>
    <row r="111" spans="1:53" ht="17.25" customHeight="1">
      <c r="A111" s="47" t="s">
        <v>812</v>
      </c>
      <c r="B111" s="45" t="s">
        <v>413</v>
      </c>
      <c r="C111" s="175" t="s">
        <v>784</v>
      </c>
      <c r="D111" s="131">
        <v>967</v>
      </c>
      <c r="E111" s="131">
        <f t="shared" si="36"/>
        <v>967</v>
      </c>
      <c r="F111" s="131">
        <f t="shared" si="55"/>
        <v>967</v>
      </c>
      <c r="G111" s="131">
        <f t="shared" si="56"/>
        <v>0</v>
      </c>
      <c r="H111" s="131">
        <f t="shared" si="57"/>
        <v>0</v>
      </c>
      <c r="I111" s="131">
        <f t="shared" si="58"/>
        <v>0</v>
      </c>
      <c r="J111" s="131">
        <f t="shared" si="59"/>
        <v>0</v>
      </c>
      <c r="K111" s="131">
        <f t="shared" si="60"/>
        <v>0</v>
      </c>
      <c r="L111" s="131">
        <f t="shared" si="61"/>
        <v>0</v>
      </c>
      <c r="M111" s="131">
        <f t="shared" si="62"/>
        <v>0</v>
      </c>
      <c r="N111" s="131">
        <f t="shared" si="63"/>
        <v>0</v>
      </c>
      <c r="O111" s="131"/>
      <c r="P111" s="131"/>
      <c r="Q111" s="131"/>
      <c r="R111" s="131">
        <f t="shared" si="64"/>
        <v>967</v>
      </c>
      <c r="S111" s="131">
        <f t="shared" si="65"/>
        <v>0</v>
      </c>
      <c r="T111" s="131">
        <f t="shared" si="66"/>
        <v>0</v>
      </c>
      <c r="U111" s="131"/>
      <c r="V111" s="131"/>
      <c r="AZ111" s="176"/>
      <c r="BA111" s="176"/>
    </row>
    <row r="112" spans="1:53" ht="17.25" customHeight="1">
      <c r="A112" s="47" t="s">
        <v>813</v>
      </c>
      <c r="B112" s="45" t="s">
        <v>667</v>
      </c>
      <c r="C112" s="175"/>
      <c r="D112" s="131">
        <f>D113+D114</f>
        <v>1724</v>
      </c>
      <c r="E112" s="131">
        <f t="shared" si="36"/>
        <v>1724</v>
      </c>
      <c r="F112" s="131">
        <f t="shared" ref="F112:V112" si="67">F113+F114</f>
        <v>1724</v>
      </c>
      <c r="G112" s="131">
        <f t="shared" si="67"/>
        <v>0</v>
      </c>
      <c r="H112" s="131">
        <f t="shared" si="67"/>
        <v>450</v>
      </c>
      <c r="I112" s="131">
        <f t="shared" si="67"/>
        <v>0</v>
      </c>
      <c r="J112" s="131">
        <f t="shared" si="67"/>
        <v>0</v>
      </c>
      <c r="K112" s="131">
        <f t="shared" si="67"/>
        <v>0</v>
      </c>
      <c r="L112" s="131">
        <f t="shared" si="67"/>
        <v>0</v>
      </c>
      <c r="M112" s="131">
        <f t="shared" si="67"/>
        <v>0</v>
      </c>
      <c r="N112" s="131">
        <f t="shared" si="67"/>
        <v>0</v>
      </c>
      <c r="O112" s="131">
        <f t="shared" si="67"/>
        <v>0</v>
      </c>
      <c r="P112" s="131">
        <f t="shared" si="67"/>
        <v>0</v>
      </c>
      <c r="Q112" s="131">
        <f t="shared" si="67"/>
        <v>0</v>
      </c>
      <c r="R112" s="131">
        <f t="shared" si="67"/>
        <v>1274</v>
      </c>
      <c r="S112" s="131">
        <f t="shared" si="67"/>
        <v>0</v>
      </c>
      <c r="T112" s="131">
        <f t="shared" si="67"/>
        <v>0</v>
      </c>
      <c r="U112" s="131">
        <f t="shared" si="67"/>
        <v>0</v>
      </c>
      <c r="V112" s="131">
        <f t="shared" si="67"/>
        <v>0</v>
      </c>
      <c r="AZ112" s="176"/>
      <c r="BA112" s="176"/>
    </row>
    <row r="113" spans="1:53" ht="17.25" customHeight="1" outlineLevel="1">
      <c r="A113" s="157" t="s">
        <v>46</v>
      </c>
      <c r="B113" s="42" t="s">
        <v>367</v>
      </c>
      <c r="C113" s="175" t="s">
        <v>784</v>
      </c>
      <c r="D113" s="131">
        <v>1274</v>
      </c>
      <c r="E113" s="131">
        <f t="shared" si="36"/>
        <v>1274</v>
      </c>
      <c r="F113" s="131">
        <f t="shared" ref="F113:F120" si="68">G113+H113+AZ113+BA113+I113+J113+K113+L113+M113+N113+R113+S113+T113</f>
        <v>1274</v>
      </c>
      <c r="G113" s="131">
        <f t="shared" ref="G113:G120" si="69">IF(C113="070",D113,0)</f>
        <v>0</v>
      </c>
      <c r="H113" s="131">
        <f t="shared" ref="H113:H120" si="70">IF(C113="100",D113,0)</f>
        <v>0</v>
      </c>
      <c r="I113" s="131">
        <f t="shared" ref="I113:I120" si="71">IF(C113="130",D113,0)</f>
        <v>0</v>
      </c>
      <c r="J113" s="131">
        <f t="shared" ref="J113:J120" si="72">IF(C113="160",D113,0)</f>
        <v>0</v>
      </c>
      <c r="K113" s="131">
        <f t="shared" ref="K113:K120" si="73">IF(C113="190",D113,0)</f>
        <v>0</v>
      </c>
      <c r="L113" s="131">
        <f t="shared" ref="L113:L120" si="74">IF(C113="220",D113,0)</f>
        <v>0</v>
      </c>
      <c r="M113" s="131">
        <f t="shared" ref="M113:M120" si="75">IF(C113="250",D113,0)</f>
        <v>0</v>
      </c>
      <c r="N113" s="131">
        <f t="shared" ref="N113:N120" si="76">IF(C113="280",D113,0)</f>
        <v>0</v>
      </c>
      <c r="O113" s="131"/>
      <c r="P113" s="131"/>
      <c r="Q113" s="131"/>
      <c r="R113" s="131">
        <f t="shared" ref="R113:R120" si="77">IF(C113="340",D113,0)</f>
        <v>1274</v>
      </c>
      <c r="S113" s="131">
        <f t="shared" ref="S113:S120" si="78">IF(C113="370",D113,0)</f>
        <v>0</v>
      </c>
      <c r="T113" s="131">
        <f t="shared" ref="T113:T120" si="79">IF(OR(C113="428",C113="933"),D113,0)</f>
        <v>0</v>
      </c>
      <c r="U113" s="131"/>
      <c r="V113" s="131"/>
      <c r="AZ113" s="176"/>
      <c r="BA113" s="176"/>
    </row>
    <row r="114" spans="1:53" ht="17.25" customHeight="1" outlineLevel="1">
      <c r="A114" s="157" t="s">
        <v>46</v>
      </c>
      <c r="B114" s="42" t="s">
        <v>632</v>
      </c>
      <c r="C114" s="175" t="s">
        <v>792</v>
      </c>
      <c r="D114" s="131">
        <v>450</v>
      </c>
      <c r="E114" s="131">
        <f t="shared" si="36"/>
        <v>450</v>
      </c>
      <c r="F114" s="131">
        <f t="shared" si="68"/>
        <v>450</v>
      </c>
      <c r="G114" s="131">
        <f t="shared" si="69"/>
        <v>0</v>
      </c>
      <c r="H114" s="131">
        <f t="shared" si="70"/>
        <v>450</v>
      </c>
      <c r="I114" s="131">
        <f t="shared" si="71"/>
        <v>0</v>
      </c>
      <c r="J114" s="131">
        <f t="shared" si="72"/>
        <v>0</v>
      </c>
      <c r="K114" s="131">
        <f t="shared" si="73"/>
        <v>0</v>
      </c>
      <c r="L114" s="131">
        <f t="shared" si="74"/>
        <v>0</v>
      </c>
      <c r="M114" s="131">
        <f t="shared" si="75"/>
        <v>0</v>
      </c>
      <c r="N114" s="131">
        <f t="shared" si="76"/>
        <v>0</v>
      </c>
      <c r="O114" s="131"/>
      <c r="P114" s="131"/>
      <c r="Q114" s="131"/>
      <c r="R114" s="131">
        <f t="shared" si="77"/>
        <v>0</v>
      </c>
      <c r="S114" s="131">
        <f t="shared" si="78"/>
        <v>0</v>
      </c>
      <c r="T114" s="131">
        <f t="shared" si="79"/>
        <v>0</v>
      </c>
      <c r="U114" s="131"/>
      <c r="V114" s="131"/>
      <c r="AZ114" s="176"/>
      <c r="BA114" s="176"/>
    </row>
    <row r="115" spans="1:53" ht="17.25" customHeight="1">
      <c r="A115" s="47" t="s">
        <v>814</v>
      </c>
      <c r="B115" s="45" t="s">
        <v>414</v>
      </c>
      <c r="C115" s="175" t="s">
        <v>784</v>
      </c>
      <c r="D115" s="131">
        <v>422</v>
      </c>
      <c r="E115" s="131">
        <f t="shared" si="36"/>
        <v>422</v>
      </c>
      <c r="F115" s="131">
        <f t="shared" si="68"/>
        <v>422</v>
      </c>
      <c r="G115" s="131">
        <f t="shared" si="69"/>
        <v>0</v>
      </c>
      <c r="H115" s="131">
        <f t="shared" si="70"/>
        <v>0</v>
      </c>
      <c r="I115" s="131">
        <f t="shared" si="71"/>
        <v>0</v>
      </c>
      <c r="J115" s="131">
        <f t="shared" si="72"/>
        <v>0</v>
      </c>
      <c r="K115" s="131">
        <f t="shared" si="73"/>
        <v>0</v>
      </c>
      <c r="L115" s="131">
        <f t="shared" si="74"/>
        <v>0</v>
      </c>
      <c r="M115" s="131">
        <f t="shared" si="75"/>
        <v>0</v>
      </c>
      <c r="N115" s="131">
        <f t="shared" si="76"/>
        <v>0</v>
      </c>
      <c r="O115" s="131"/>
      <c r="P115" s="131"/>
      <c r="Q115" s="131"/>
      <c r="R115" s="131">
        <f t="shared" si="77"/>
        <v>422</v>
      </c>
      <c r="S115" s="131">
        <f t="shared" si="78"/>
        <v>0</v>
      </c>
      <c r="T115" s="131">
        <f t="shared" si="79"/>
        <v>0</v>
      </c>
      <c r="U115" s="131"/>
      <c r="V115" s="131"/>
      <c r="AZ115" s="176"/>
      <c r="BA115" s="176"/>
    </row>
    <row r="116" spans="1:53" ht="17.25" customHeight="1">
      <c r="A116" s="47" t="s">
        <v>815</v>
      </c>
      <c r="B116" s="45" t="s">
        <v>415</v>
      </c>
      <c r="C116" s="175" t="s">
        <v>784</v>
      </c>
      <c r="D116" s="131">
        <v>931</v>
      </c>
      <c r="E116" s="131">
        <f t="shared" si="36"/>
        <v>931</v>
      </c>
      <c r="F116" s="131">
        <f t="shared" si="68"/>
        <v>931</v>
      </c>
      <c r="G116" s="131">
        <f t="shared" si="69"/>
        <v>0</v>
      </c>
      <c r="H116" s="131">
        <f t="shared" si="70"/>
        <v>0</v>
      </c>
      <c r="I116" s="131">
        <f t="shared" si="71"/>
        <v>0</v>
      </c>
      <c r="J116" s="131">
        <f t="shared" si="72"/>
        <v>0</v>
      </c>
      <c r="K116" s="131">
        <f t="shared" si="73"/>
        <v>0</v>
      </c>
      <c r="L116" s="131">
        <f t="shared" si="74"/>
        <v>0</v>
      </c>
      <c r="M116" s="131">
        <f t="shared" si="75"/>
        <v>0</v>
      </c>
      <c r="N116" s="131">
        <f t="shared" si="76"/>
        <v>0</v>
      </c>
      <c r="O116" s="131"/>
      <c r="P116" s="131"/>
      <c r="Q116" s="131"/>
      <c r="R116" s="131">
        <f t="shared" si="77"/>
        <v>931</v>
      </c>
      <c r="S116" s="131">
        <f t="shared" si="78"/>
        <v>0</v>
      </c>
      <c r="T116" s="131">
        <f t="shared" si="79"/>
        <v>0</v>
      </c>
      <c r="U116" s="131"/>
      <c r="V116" s="131"/>
      <c r="AZ116" s="176"/>
      <c r="BA116" s="176"/>
    </row>
    <row r="117" spans="1:53" ht="26">
      <c r="A117" s="47" t="s">
        <v>816</v>
      </c>
      <c r="B117" s="45" t="s">
        <v>416</v>
      </c>
      <c r="C117" s="175" t="s">
        <v>784</v>
      </c>
      <c r="D117" s="131">
        <v>223</v>
      </c>
      <c r="E117" s="131">
        <f t="shared" si="36"/>
        <v>223</v>
      </c>
      <c r="F117" s="131">
        <f t="shared" si="68"/>
        <v>223</v>
      </c>
      <c r="G117" s="131">
        <f t="shared" si="69"/>
        <v>0</v>
      </c>
      <c r="H117" s="131">
        <f t="shared" si="70"/>
        <v>0</v>
      </c>
      <c r="I117" s="131">
        <f t="shared" si="71"/>
        <v>0</v>
      </c>
      <c r="J117" s="131">
        <f t="shared" si="72"/>
        <v>0</v>
      </c>
      <c r="K117" s="131">
        <f t="shared" si="73"/>
        <v>0</v>
      </c>
      <c r="L117" s="131">
        <f t="shared" si="74"/>
        <v>0</v>
      </c>
      <c r="M117" s="131">
        <f t="shared" si="75"/>
        <v>0</v>
      </c>
      <c r="N117" s="131">
        <f t="shared" si="76"/>
        <v>0</v>
      </c>
      <c r="O117" s="131"/>
      <c r="P117" s="131"/>
      <c r="Q117" s="131"/>
      <c r="R117" s="131">
        <f t="shared" si="77"/>
        <v>223</v>
      </c>
      <c r="S117" s="131">
        <f t="shared" si="78"/>
        <v>0</v>
      </c>
      <c r="T117" s="131">
        <f t="shared" si="79"/>
        <v>0</v>
      </c>
      <c r="U117" s="131"/>
      <c r="V117" s="131"/>
      <c r="AZ117" s="176"/>
      <c r="BA117" s="176"/>
    </row>
    <row r="118" spans="1:53" ht="26">
      <c r="A118" s="47" t="s">
        <v>817</v>
      </c>
      <c r="B118" s="45" t="s">
        <v>417</v>
      </c>
      <c r="C118" s="175" t="s">
        <v>784</v>
      </c>
      <c r="D118" s="131">
        <v>100</v>
      </c>
      <c r="E118" s="131">
        <f t="shared" si="36"/>
        <v>100</v>
      </c>
      <c r="F118" s="131">
        <f t="shared" si="68"/>
        <v>100</v>
      </c>
      <c r="G118" s="131">
        <f t="shared" si="69"/>
        <v>0</v>
      </c>
      <c r="H118" s="131">
        <f t="shared" si="70"/>
        <v>0</v>
      </c>
      <c r="I118" s="131">
        <f t="shared" si="71"/>
        <v>0</v>
      </c>
      <c r="J118" s="131">
        <f t="shared" si="72"/>
        <v>0</v>
      </c>
      <c r="K118" s="131">
        <f t="shared" si="73"/>
        <v>0</v>
      </c>
      <c r="L118" s="131">
        <f t="shared" si="74"/>
        <v>0</v>
      </c>
      <c r="M118" s="131">
        <f t="shared" si="75"/>
        <v>0</v>
      </c>
      <c r="N118" s="131">
        <f t="shared" si="76"/>
        <v>0</v>
      </c>
      <c r="O118" s="131"/>
      <c r="P118" s="131"/>
      <c r="Q118" s="131"/>
      <c r="R118" s="131">
        <f t="shared" si="77"/>
        <v>100</v>
      </c>
      <c r="S118" s="131">
        <f t="shared" si="78"/>
        <v>0</v>
      </c>
      <c r="T118" s="131">
        <f t="shared" si="79"/>
        <v>0</v>
      </c>
      <c r="U118" s="131"/>
      <c r="V118" s="131"/>
      <c r="AZ118" s="176"/>
      <c r="BA118" s="176"/>
    </row>
    <row r="119" spans="1:53" ht="17.25" customHeight="1">
      <c r="A119" s="47" t="s">
        <v>818</v>
      </c>
      <c r="B119" s="45" t="s">
        <v>418</v>
      </c>
      <c r="C119" s="175" t="s">
        <v>784</v>
      </c>
      <c r="D119" s="131">
        <v>355</v>
      </c>
      <c r="E119" s="131">
        <f t="shared" si="36"/>
        <v>355</v>
      </c>
      <c r="F119" s="131">
        <f t="shared" si="68"/>
        <v>355</v>
      </c>
      <c r="G119" s="131">
        <f t="shared" si="69"/>
        <v>0</v>
      </c>
      <c r="H119" s="131">
        <f t="shared" si="70"/>
        <v>0</v>
      </c>
      <c r="I119" s="131">
        <f t="shared" si="71"/>
        <v>0</v>
      </c>
      <c r="J119" s="131">
        <f t="shared" si="72"/>
        <v>0</v>
      </c>
      <c r="K119" s="131">
        <f t="shared" si="73"/>
        <v>0</v>
      </c>
      <c r="L119" s="131">
        <f t="shared" si="74"/>
        <v>0</v>
      </c>
      <c r="M119" s="131">
        <f t="shared" si="75"/>
        <v>0</v>
      </c>
      <c r="N119" s="131">
        <f t="shared" si="76"/>
        <v>0</v>
      </c>
      <c r="O119" s="131"/>
      <c r="P119" s="131"/>
      <c r="Q119" s="131"/>
      <c r="R119" s="131">
        <f t="shared" si="77"/>
        <v>355</v>
      </c>
      <c r="S119" s="131">
        <f t="shared" si="78"/>
        <v>0</v>
      </c>
      <c r="T119" s="131">
        <f t="shared" si="79"/>
        <v>0</v>
      </c>
      <c r="U119" s="131"/>
      <c r="V119" s="131"/>
      <c r="AZ119" s="176"/>
      <c r="BA119" s="176"/>
    </row>
    <row r="120" spans="1:53" ht="17.25" customHeight="1">
      <c r="A120" s="47" t="s">
        <v>819</v>
      </c>
      <c r="B120" s="42" t="s">
        <v>419</v>
      </c>
      <c r="C120" s="175" t="s">
        <v>784</v>
      </c>
      <c r="D120" s="131">
        <v>1948</v>
      </c>
      <c r="E120" s="131">
        <f t="shared" si="36"/>
        <v>1948</v>
      </c>
      <c r="F120" s="131">
        <f t="shared" si="68"/>
        <v>1948</v>
      </c>
      <c r="G120" s="131">
        <f t="shared" si="69"/>
        <v>0</v>
      </c>
      <c r="H120" s="131">
        <f t="shared" si="70"/>
        <v>0</v>
      </c>
      <c r="I120" s="131">
        <f t="shared" si="71"/>
        <v>0</v>
      </c>
      <c r="J120" s="131">
        <f t="shared" si="72"/>
        <v>0</v>
      </c>
      <c r="K120" s="131">
        <f t="shared" si="73"/>
        <v>0</v>
      </c>
      <c r="L120" s="131">
        <f t="shared" si="74"/>
        <v>0</v>
      </c>
      <c r="M120" s="131">
        <f t="shared" si="75"/>
        <v>0</v>
      </c>
      <c r="N120" s="131">
        <f t="shared" si="76"/>
        <v>0</v>
      </c>
      <c r="O120" s="131"/>
      <c r="P120" s="131"/>
      <c r="Q120" s="131"/>
      <c r="R120" s="131">
        <f t="shared" si="77"/>
        <v>1948</v>
      </c>
      <c r="S120" s="131">
        <f t="shared" si="78"/>
        <v>0</v>
      </c>
      <c r="T120" s="131">
        <f t="shared" si="79"/>
        <v>0</v>
      </c>
      <c r="U120" s="131"/>
      <c r="V120" s="131"/>
      <c r="AZ120" s="176"/>
      <c r="BA120" s="176"/>
    </row>
    <row r="121" spans="1:53" ht="17.25" customHeight="1">
      <c r="A121" s="47" t="s">
        <v>820</v>
      </c>
      <c r="B121" s="42" t="s">
        <v>420</v>
      </c>
      <c r="C121" s="175"/>
      <c r="D121" s="131">
        <f>D122+D123</f>
        <v>2106</v>
      </c>
      <c r="E121" s="131">
        <f t="shared" si="36"/>
        <v>2106</v>
      </c>
      <c r="F121" s="131">
        <f t="shared" ref="F121:V121" si="80">F122+F123</f>
        <v>2106</v>
      </c>
      <c r="G121" s="131">
        <f t="shared" si="80"/>
        <v>0</v>
      </c>
      <c r="H121" s="131">
        <f t="shared" si="80"/>
        <v>0</v>
      </c>
      <c r="I121" s="131">
        <f t="shared" si="80"/>
        <v>0</v>
      </c>
      <c r="J121" s="131">
        <f t="shared" si="80"/>
        <v>0</v>
      </c>
      <c r="K121" s="131">
        <f t="shared" si="80"/>
        <v>0</v>
      </c>
      <c r="L121" s="131">
        <f t="shared" si="80"/>
        <v>0</v>
      </c>
      <c r="M121" s="131">
        <f t="shared" si="80"/>
        <v>0</v>
      </c>
      <c r="N121" s="131">
        <f t="shared" si="80"/>
        <v>200</v>
      </c>
      <c r="O121" s="131">
        <f t="shared" si="80"/>
        <v>0</v>
      </c>
      <c r="P121" s="131">
        <f t="shared" si="80"/>
        <v>0</v>
      </c>
      <c r="Q121" s="131">
        <f t="shared" si="80"/>
        <v>200</v>
      </c>
      <c r="R121" s="131">
        <f t="shared" si="80"/>
        <v>1906</v>
      </c>
      <c r="S121" s="131">
        <f t="shared" si="80"/>
        <v>0</v>
      </c>
      <c r="T121" s="131">
        <f t="shared" si="80"/>
        <v>0</v>
      </c>
      <c r="U121" s="131">
        <f t="shared" si="80"/>
        <v>0</v>
      </c>
      <c r="V121" s="131">
        <f t="shared" si="80"/>
        <v>0</v>
      </c>
      <c r="AZ121" s="176"/>
      <c r="BA121" s="176"/>
    </row>
    <row r="122" spans="1:53" ht="17.25" hidden="1" customHeight="1" outlineLevel="1">
      <c r="A122" s="47" t="s">
        <v>46</v>
      </c>
      <c r="B122" s="42" t="s">
        <v>367</v>
      </c>
      <c r="C122" s="175" t="s">
        <v>784</v>
      </c>
      <c r="D122" s="131">
        <v>1906</v>
      </c>
      <c r="E122" s="131">
        <f t="shared" si="36"/>
        <v>1906</v>
      </c>
      <c r="F122" s="131">
        <f>G122+H122+AZ122+BA122+I122+J122+K122+L122+M122+N122+R122+S122+T122</f>
        <v>1906</v>
      </c>
      <c r="G122" s="131">
        <f>IF(C122="070",D122,0)</f>
        <v>0</v>
      </c>
      <c r="H122" s="131">
        <f>IF(C122="100",D122,0)</f>
        <v>0</v>
      </c>
      <c r="I122" s="131">
        <f>IF(C122="130",D122,0)</f>
        <v>0</v>
      </c>
      <c r="J122" s="131">
        <f>IF(C122="160",D122,0)</f>
        <v>0</v>
      </c>
      <c r="K122" s="131">
        <f>IF(C122="190",D122,0)</f>
        <v>0</v>
      </c>
      <c r="L122" s="131">
        <f>IF(C122="220",D122,0)</f>
        <v>0</v>
      </c>
      <c r="M122" s="131">
        <f>IF(C122="250",D122,0)</f>
        <v>0</v>
      </c>
      <c r="N122" s="131">
        <f>IF(C122="280",D122,0)</f>
        <v>0</v>
      </c>
      <c r="O122" s="131"/>
      <c r="P122" s="131"/>
      <c r="Q122" s="131"/>
      <c r="R122" s="131">
        <f>IF(C122="340",D122,0)</f>
        <v>1906</v>
      </c>
      <c r="S122" s="131">
        <f>IF(C122="370",D122,0)</f>
        <v>0</v>
      </c>
      <c r="T122" s="131">
        <f>IF(OR(C122="428",C122="933"),D122,0)</f>
        <v>0</v>
      </c>
      <c r="U122" s="131"/>
      <c r="V122" s="131"/>
      <c r="AZ122" s="176"/>
      <c r="BA122" s="176"/>
    </row>
    <row r="123" spans="1:53" ht="17.25" hidden="1" customHeight="1" outlineLevel="1">
      <c r="A123" s="47" t="s">
        <v>46</v>
      </c>
      <c r="B123" s="42" t="s">
        <v>623</v>
      </c>
      <c r="C123" s="175" t="s">
        <v>785</v>
      </c>
      <c r="D123" s="131">
        <v>200</v>
      </c>
      <c r="E123" s="131">
        <f t="shared" si="36"/>
        <v>200</v>
      </c>
      <c r="F123" s="131">
        <f>G123+H123+AZ123+BA123+I123+J123+K123+L123+M123+N123+R123+S123+T123</f>
        <v>200</v>
      </c>
      <c r="G123" s="131">
        <f>IF(C123="070",D123,0)</f>
        <v>0</v>
      </c>
      <c r="H123" s="131">
        <f>IF(C123="100",D123,0)</f>
        <v>0</v>
      </c>
      <c r="I123" s="131">
        <f>IF(C123="130",D123,0)</f>
        <v>0</v>
      </c>
      <c r="J123" s="131">
        <f>IF(C123="160",D123,0)</f>
        <v>0</v>
      </c>
      <c r="K123" s="131">
        <f>IF(C123="190",D123,0)</f>
        <v>0</v>
      </c>
      <c r="L123" s="131">
        <f>IF(C123="220",D123,0)</f>
        <v>0</v>
      </c>
      <c r="M123" s="131">
        <f>IF(C123="250",D123,0)</f>
        <v>0</v>
      </c>
      <c r="N123" s="131">
        <f>IF(C123="280",D123,0)</f>
        <v>200</v>
      </c>
      <c r="O123" s="131"/>
      <c r="P123" s="131"/>
      <c r="Q123" s="131">
        <f>N123</f>
        <v>200</v>
      </c>
      <c r="R123" s="131">
        <f>IF(C123="340",D123,0)</f>
        <v>0</v>
      </c>
      <c r="S123" s="131">
        <f>IF(C123="370",D123,0)</f>
        <v>0</v>
      </c>
      <c r="T123" s="131">
        <f>IF(OR(C123="428",C123="933"),D123,0)</f>
        <v>0</v>
      </c>
      <c r="U123" s="131"/>
      <c r="V123" s="131"/>
      <c r="AZ123" s="176"/>
      <c r="BA123" s="176"/>
    </row>
    <row r="124" spans="1:53" ht="17.25" customHeight="1" collapsed="1">
      <c r="A124" s="47" t="s">
        <v>821</v>
      </c>
      <c r="B124" s="42" t="s">
        <v>421</v>
      </c>
      <c r="C124" s="175"/>
      <c r="D124" s="131">
        <f>SUM(D125:D126)</f>
        <v>92</v>
      </c>
      <c r="E124" s="131">
        <f t="shared" si="36"/>
        <v>92</v>
      </c>
      <c r="F124" s="131">
        <f t="shared" ref="F124:V124" si="81">SUM(F125:F126)</f>
        <v>92</v>
      </c>
      <c r="G124" s="131">
        <f t="shared" si="81"/>
        <v>0</v>
      </c>
      <c r="H124" s="131">
        <f t="shared" si="81"/>
        <v>0</v>
      </c>
      <c r="I124" s="131">
        <f t="shared" si="81"/>
        <v>0</v>
      </c>
      <c r="J124" s="131">
        <f t="shared" si="81"/>
        <v>0</v>
      </c>
      <c r="K124" s="131">
        <f t="shared" si="81"/>
        <v>0</v>
      </c>
      <c r="L124" s="131">
        <f t="shared" si="81"/>
        <v>0</v>
      </c>
      <c r="M124" s="131">
        <f t="shared" si="81"/>
        <v>0</v>
      </c>
      <c r="N124" s="131">
        <f t="shared" si="81"/>
        <v>0</v>
      </c>
      <c r="O124" s="131">
        <f t="shared" si="81"/>
        <v>0</v>
      </c>
      <c r="P124" s="131">
        <f t="shared" si="81"/>
        <v>0</v>
      </c>
      <c r="Q124" s="131">
        <f t="shared" si="81"/>
        <v>0</v>
      </c>
      <c r="R124" s="131">
        <f t="shared" si="81"/>
        <v>92</v>
      </c>
      <c r="S124" s="131">
        <f t="shared" si="81"/>
        <v>0</v>
      </c>
      <c r="T124" s="131">
        <f t="shared" si="81"/>
        <v>0</v>
      </c>
      <c r="U124" s="131">
        <f t="shared" si="81"/>
        <v>0</v>
      </c>
      <c r="V124" s="131">
        <f t="shared" si="81"/>
        <v>0</v>
      </c>
      <c r="AZ124" s="176"/>
      <c r="BA124" s="176"/>
    </row>
    <row r="125" spans="1:53" ht="17.25" customHeight="1">
      <c r="A125" s="47" t="s">
        <v>46</v>
      </c>
      <c r="B125" s="45" t="s">
        <v>422</v>
      </c>
      <c r="C125" s="175" t="s">
        <v>784</v>
      </c>
      <c r="D125" s="131">
        <v>72</v>
      </c>
      <c r="E125" s="131">
        <f t="shared" si="36"/>
        <v>72</v>
      </c>
      <c r="F125" s="131">
        <f>G125+H125+AZ125+BA125+I125+J125+K125+L125+M125+N125+R125+S125+T125</f>
        <v>72</v>
      </c>
      <c r="G125" s="131">
        <f>IF(C125="070",D125,0)</f>
        <v>0</v>
      </c>
      <c r="H125" s="131">
        <f>IF(C125="100",D125,0)</f>
        <v>0</v>
      </c>
      <c r="I125" s="131">
        <f>IF(C125="130",D125,0)</f>
        <v>0</v>
      </c>
      <c r="J125" s="131">
        <f>IF(C125="160",D125,0)</f>
        <v>0</v>
      </c>
      <c r="K125" s="131">
        <f>IF(C125="190",D125,0)</f>
        <v>0</v>
      </c>
      <c r="L125" s="131">
        <f>IF(C125="220",D125,0)</f>
        <v>0</v>
      </c>
      <c r="M125" s="131">
        <f>IF(C125="250",D125,0)</f>
        <v>0</v>
      </c>
      <c r="N125" s="131">
        <f>IF(C125="280",D125,0)</f>
        <v>0</v>
      </c>
      <c r="O125" s="131"/>
      <c r="P125" s="131"/>
      <c r="Q125" s="131"/>
      <c r="R125" s="131">
        <f>IF(C125="340",D125,0)</f>
        <v>72</v>
      </c>
      <c r="S125" s="131">
        <f>IF(C125="370",D125,0)</f>
        <v>0</v>
      </c>
      <c r="T125" s="131">
        <f>IF(OR(C125="428",C125="933"),D125,0)</f>
        <v>0</v>
      </c>
      <c r="U125" s="131"/>
      <c r="V125" s="131"/>
      <c r="AZ125" s="176"/>
      <c r="BA125" s="176"/>
    </row>
    <row r="126" spans="1:53" ht="26">
      <c r="A126" s="47" t="s">
        <v>46</v>
      </c>
      <c r="B126" s="45" t="s">
        <v>423</v>
      </c>
      <c r="C126" s="175" t="s">
        <v>784</v>
      </c>
      <c r="D126" s="131">
        <v>20</v>
      </c>
      <c r="E126" s="131">
        <f t="shared" si="36"/>
        <v>20</v>
      </c>
      <c r="F126" s="131">
        <f>G126+H126+AZ126+BA126+I126+J126+K126+L126+M126+N126+R126+S126+T126</f>
        <v>20</v>
      </c>
      <c r="G126" s="131">
        <f>IF(C126="070",D126,0)</f>
        <v>0</v>
      </c>
      <c r="H126" s="131">
        <f>IF(C126="100",D126,0)</f>
        <v>0</v>
      </c>
      <c r="I126" s="131">
        <f>IF(C126="130",D126,0)</f>
        <v>0</v>
      </c>
      <c r="J126" s="131">
        <f>IF(C126="160",D126,0)</f>
        <v>0</v>
      </c>
      <c r="K126" s="131">
        <f>IF(C126="190",D126,0)</f>
        <v>0</v>
      </c>
      <c r="L126" s="131">
        <f>IF(C126="220",D126,0)</f>
        <v>0</v>
      </c>
      <c r="M126" s="131">
        <f>IF(C126="250",D126,0)</f>
        <v>0</v>
      </c>
      <c r="N126" s="131">
        <f>IF(C126="280",D126,0)</f>
        <v>0</v>
      </c>
      <c r="O126" s="131"/>
      <c r="P126" s="131"/>
      <c r="Q126" s="131"/>
      <c r="R126" s="131">
        <f>IF(C126="340",D126,0)</f>
        <v>20</v>
      </c>
      <c r="S126" s="131">
        <f>IF(C126="370",D126,0)</f>
        <v>0</v>
      </c>
      <c r="T126" s="131">
        <f>IF(OR(C126="428",C126="933"),D126,0)</f>
        <v>0</v>
      </c>
      <c r="U126" s="131"/>
      <c r="V126" s="131"/>
      <c r="AZ126" s="176"/>
      <c r="BA126" s="176"/>
    </row>
    <row r="127" spans="1:53" ht="26.25" customHeight="1">
      <c r="A127" s="47" t="s">
        <v>822</v>
      </c>
      <c r="B127" s="45" t="s">
        <v>424</v>
      </c>
      <c r="C127" s="175"/>
      <c r="D127" s="131">
        <f>D128+D129+D130+D131+D132+D133+D134+D135+D136+D137+D138+D139</f>
        <v>208</v>
      </c>
      <c r="E127" s="131">
        <f t="shared" si="36"/>
        <v>208</v>
      </c>
      <c r="F127" s="131">
        <f t="shared" ref="F127:V127" si="82">F128+F129+F130+F131+F132+F133+F134+F135+F136+F137+F138+F139</f>
        <v>208</v>
      </c>
      <c r="G127" s="131">
        <f t="shared" si="82"/>
        <v>0</v>
      </c>
      <c r="H127" s="131">
        <f t="shared" si="82"/>
        <v>0</v>
      </c>
      <c r="I127" s="131">
        <f t="shared" si="82"/>
        <v>0</v>
      </c>
      <c r="J127" s="131">
        <f t="shared" si="82"/>
        <v>0</v>
      </c>
      <c r="K127" s="131">
        <f t="shared" si="82"/>
        <v>0</v>
      </c>
      <c r="L127" s="131">
        <f t="shared" si="82"/>
        <v>0</v>
      </c>
      <c r="M127" s="131">
        <f t="shared" si="82"/>
        <v>0</v>
      </c>
      <c r="N127" s="131">
        <f t="shared" si="82"/>
        <v>0</v>
      </c>
      <c r="O127" s="131">
        <f t="shared" si="82"/>
        <v>0</v>
      </c>
      <c r="P127" s="131">
        <f t="shared" si="82"/>
        <v>0</v>
      </c>
      <c r="Q127" s="131">
        <f t="shared" si="82"/>
        <v>0</v>
      </c>
      <c r="R127" s="131">
        <f t="shared" si="82"/>
        <v>208</v>
      </c>
      <c r="S127" s="131">
        <f t="shared" si="82"/>
        <v>0</v>
      </c>
      <c r="T127" s="131">
        <f t="shared" si="82"/>
        <v>0</v>
      </c>
      <c r="U127" s="131">
        <f t="shared" si="82"/>
        <v>0</v>
      </c>
      <c r="V127" s="131">
        <f t="shared" si="82"/>
        <v>0</v>
      </c>
      <c r="AZ127" s="176"/>
      <c r="BA127" s="176"/>
    </row>
    <row r="128" spans="1:53" ht="17.25" customHeight="1">
      <c r="A128" s="47" t="s">
        <v>46</v>
      </c>
      <c r="B128" s="45" t="s">
        <v>425</v>
      </c>
      <c r="C128" s="175" t="s">
        <v>784</v>
      </c>
      <c r="D128" s="131">
        <v>16</v>
      </c>
      <c r="E128" s="131">
        <f t="shared" si="36"/>
        <v>16</v>
      </c>
      <c r="F128" s="131">
        <f t="shared" ref="F128:F139" si="83">G128+H128+AZ128+BA128+I128+J128+K128+L128+M128+N128+R128+S128+T128</f>
        <v>16</v>
      </c>
      <c r="G128" s="131">
        <f t="shared" ref="G128:G139" si="84">IF(C128="070",D128,0)</f>
        <v>0</v>
      </c>
      <c r="H128" s="131">
        <f t="shared" ref="H128:H139" si="85">IF(C128="100",D128,0)</f>
        <v>0</v>
      </c>
      <c r="I128" s="131">
        <f t="shared" ref="I128:I139" si="86">IF(C128="130",D128,0)</f>
        <v>0</v>
      </c>
      <c r="J128" s="131">
        <f t="shared" ref="J128:J139" si="87">IF(C128="160",D128,0)</f>
        <v>0</v>
      </c>
      <c r="K128" s="131">
        <f t="shared" ref="K128:K139" si="88">IF(C128="190",D128,0)</f>
        <v>0</v>
      </c>
      <c r="L128" s="131">
        <f t="shared" ref="L128:L139" si="89">IF(C128="220",D128,0)</f>
        <v>0</v>
      </c>
      <c r="M128" s="131">
        <f t="shared" ref="M128:M139" si="90">IF(C128="250",D128,0)</f>
        <v>0</v>
      </c>
      <c r="N128" s="131">
        <f t="shared" ref="N128:N139" si="91">IF(C128="280",D128,0)</f>
        <v>0</v>
      </c>
      <c r="O128" s="131"/>
      <c r="P128" s="131"/>
      <c r="Q128" s="131"/>
      <c r="R128" s="131">
        <f t="shared" ref="R128:R139" si="92">IF(C128="340",D128,0)</f>
        <v>16</v>
      </c>
      <c r="S128" s="131">
        <f t="shared" ref="S128:S139" si="93">IF(C128="370",D128,0)</f>
        <v>0</v>
      </c>
      <c r="T128" s="131">
        <f t="shared" ref="T128:T139" si="94">IF(OR(C128="428",C128="933"),D128,0)</f>
        <v>0</v>
      </c>
      <c r="U128" s="131"/>
      <c r="V128" s="131"/>
      <c r="AZ128" s="176"/>
      <c r="BA128" s="176"/>
    </row>
    <row r="129" spans="1:53" ht="17.25" customHeight="1">
      <c r="A129" s="47" t="s">
        <v>46</v>
      </c>
      <c r="B129" s="45" t="s">
        <v>426</v>
      </c>
      <c r="C129" s="175" t="s">
        <v>784</v>
      </c>
      <c r="D129" s="131">
        <v>20</v>
      </c>
      <c r="E129" s="131">
        <f t="shared" si="36"/>
        <v>20</v>
      </c>
      <c r="F129" s="131">
        <f t="shared" si="83"/>
        <v>20</v>
      </c>
      <c r="G129" s="131">
        <f t="shared" si="84"/>
        <v>0</v>
      </c>
      <c r="H129" s="131">
        <f t="shared" si="85"/>
        <v>0</v>
      </c>
      <c r="I129" s="131">
        <f t="shared" si="86"/>
        <v>0</v>
      </c>
      <c r="J129" s="131">
        <f t="shared" si="87"/>
        <v>0</v>
      </c>
      <c r="K129" s="131">
        <f t="shared" si="88"/>
        <v>0</v>
      </c>
      <c r="L129" s="131">
        <f t="shared" si="89"/>
        <v>0</v>
      </c>
      <c r="M129" s="131">
        <f t="shared" si="90"/>
        <v>0</v>
      </c>
      <c r="N129" s="131">
        <f t="shared" si="91"/>
        <v>0</v>
      </c>
      <c r="O129" s="131"/>
      <c r="P129" s="131"/>
      <c r="Q129" s="131"/>
      <c r="R129" s="131">
        <f t="shared" si="92"/>
        <v>20</v>
      </c>
      <c r="S129" s="131">
        <f t="shared" si="93"/>
        <v>0</v>
      </c>
      <c r="T129" s="131">
        <f t="shared" si="94"/>
        <v>0</v>
      </c>
      <c r="U129" s="131"/>
      <c r="V129" s="131"/>
      <c r="AZ129" s="176"/>
      <c r="BA129" s="176"/>
    </row>
    <row r="130" spans="1:53" ht="17.25" customHeight="1">
      <c r="A130" s="47" t="s">
        <v>46</v>
      </c>
      <c r="B130" s="45" t="s">
        <v>427</v>
      </c>
      <c r="C130" s="175" t="s">
        <v>784</v>
      </c>
      <c r="D130" s="131">
        <v>17</v>
      </c>
      <c r="E130" s="131">
        <f t="shared" si="36"/>
        <v>17</v>
      </c>
      <c r="F130" s="131">
        <f t="shared" si="83"/>
        <v>17</v>
      </c>
      <c r="G130" s="131">
        <f t="shared" si="84"/>
        <v>0</v>
      </c>
      <c r="H130" s="131">
        <f t="shared" si="85"/>
        <v>0</v>
      </c>
      <c r="I130" s="131">
        <f t="shared" si="86"/>
        <v>0</v>
      </c>
      <c r="J130" s="131">
        <f t="shared" si="87"/>
        <v>0</v>
      </c>
      <c r="K130" s="131">
        <f t="shared" si="88"/>
        <v>0</v>
      </c>
      <c r="L130" s="131">
        <f t="shared" si="89"/>
        <v>0</v>
      </c>
      <c r="M130" s="131">
        <f t="shared" si="90"/>
        <v>0</v>
      </c>
      <c r="N130" s="131">
        <f t="shared" si="91"/>
        <v>0</v>
      </c>
      <c r="O130" s="131"/>
      <c r="P130" s="131"/>
      <c r="Q130" s="131"/>
      <c r="R130" s="131">
        <f t="shared" si="92"/>
        <v>17</v>
      </c>
      <c r="S130" s="131">
        <f t="shared" si="93"/>
        <v>0</v>
      </c>
      <c r="T130" s="131">
        <f t="shared" si="94"/>
        <v>0</v>
      </c>
      <c r="U130" s="131"/>
      <c r="V130" s="131"/>
      <c r="AZ130" s="176"/>
      <c r="BA130" s="176"/>
    </row>
    <row r="131" spans="1:53" ht="17.25" customHeight="1">
      <c r="A131" s="47" t="s">
        <v>46</v>
      </c>
      <c r="B131" s="45" t="s">
        <v>428</v>
      </c>
      <c r="C131" s="175" t="s">
        <v>784</v>
      </c>
      <c r="D131" s="131">
        <v>18</v>
      </c>
      <c r="E131" s="131">
        <f t="shared" si="36"/>
        <v>18</v>
      </c>
      <c r="F131" s="131">
        <f t="shared" si="83"/>
        <v>18</v>
      </c>
      <c r="G131" s="131">
        <f t="shared" si="84"/>
        <v>0</v>
      </c>
      <c r="H131" s="131">
        <f t="shared" si="85"/>
        <v>0</v>
      </c>
      <c r="I131" s="131">
        <f t="shared" si="86"/>
        <v>0</v>
      </c>
      <c r="J131" s="131">
        <f t="shared" si="87"/>
        <v>0</v>
      </c>
      <c r="K131" s="131">
        <f t="shared" si="88"/>
        <v>0</v>
      </c>
      <c r="L131" s="131">
        <f t="shared" si="89"/>
        <v>0</v>
      </c>
      <c r="M131" s="131">
        <f t="shared" si="90"/>
        <v>0</v>
      </c>
      <c r="N131" s="131">
        <f t="shared" si="91"/>
        <v>0</v>
      </c>
      <c r="O131" s="131"/>
      <c r="P131" s="131"/>
      <c r="Q131" s="131"/>
      <c r="R131" s="131">
        <f t="shared" si="92"/>
        <v>18</v>
      </c>
      <c r="S131" s="131">
        <f t="shared" si="93"/>
        <v>0</v>
      </c>
      <c r="T131" s="131">
        <f t="shared" si="94"/>
        <v>0</v>
      </c>
      <c r="U131" s="131"/>
      <c r="V131" s="131"/>
      <c r="AZ131" s="176"/>
      <c r="BA131" s="176"/>
    </row>
    <row r="132" spans="1:53" ht="17.25" customHeight="1">
      <c r="A132" s="47" t="s">
        <v>46</v>
      </c>
      <c r="B132" s="45" t="s">
        <v>429</v>
      </c>
      <c r="C132" s="175" t="s">
        <v>784</v>
      </c>
      <c r="D132" s="131">
        <v>17</v>
      </c>
      <c r="E132" s="131">
        <f t="shared" si="36"/>
        <v>17</v>
      </c>
      <c r="F132" s="131">
        <f t="shared" si="83"/>
        <v>17</v>
      </c>
      <c r="G132" s="131">
        <f t="shared" si="84"/>
        <v>0</v>
      </c>
      <c r="H132" s="131">
        <f t="shared" si="85"/>
        <v>0</v>
      </c>
      <c r="I132" s="131">
        <f t="shared" si="86"/>
        <v>0</v>
      </c>
      <c r="J132" s="131">
        <f t="shared" si="87"/>
        <v>0</v>
      </c>
      <c r="K132" s="131">
        <f t="shared" si="88"/>
        <v>0</v>
      </c>
      <c r="L132" s="131">
        <f t="shared" si="89"/>
        <v>0</v>
      </c>
      <c r="M132" s="131">
        <f t="shared" si="90"/>
        <v>0</v>
      </c>
      <c r="N132" s="131">
        <f t="shared" si="91"/>
        <v>0</v>
      </c>
      <c r="O132" s="131"/>
      <c r="P132" s="131"/>
      <c r="Q132" s="131"/>
      <c r="R132" s="131">
        <f t="shared" si="92"/>
        <v>17</v>
      </c>
      <c r="S132" s="131">
        <f t="shared" si="93"/>
        <v>0</v>
      </c>
      <c r="T132" s="131">
        <f t="shared" si="94"/>
        <v>0</v>
      </c>
      <c r="U132" s="131"/>
      <c r="V132" s="131"/>
      <c r="AZ132" s="176"/>
      <c r="BA132" s="176"/>
    </row>
    <row r="133" spans="1:53" ht="17.25" customHeight="1">
      <c r="A133" s="47" t="s">
        <v>46</v>
      </c>
      <c r="B133" s="45" t="s">
        <v>430</v>
      </c>
      <c r="C133" s="175" t="s">
        <v>784</v>
      </c>
      <c r="D133" s="131">
        <v>17</v>
      </c>
      <c r="E133" s="131">
        <f t="shared" si="36"/>
        <v>17</v>
      </c>
      <c r="F133" s="131">
        <f t="shared" si="83"/>
        <v>17</v>
      </c>
      <c r="G133" s="131">
        <f t="shared" si="84"/>
        <v>0</v>
      </c>
      <c r="H133" s="131">
        <f t="shared" si="85"/>
        <v>0</v>
      </c>
      <c r="I133" s="131">
        <f t="shared" si="86"/>
        <v>0</v>
      </c>
      <c r="J133" s="131">
        <f t="shared" si="87"/>
        <v>0</v>
      </c>
      <c r="K133" s="131">
        <f t="shared" si="88"/>
        <v>0</v>
      </c>
      <c r="L133" s="131">
        <f t="shared" si="89"/>
        <v>0</v>
      </c>
      <c r="M133" s="131">
        <f t="shared" si="90"/>
        <v>0</v>
      </c>
      <c r="N133" s="131">
        <f t="shared" si="91"/>
        <v>0</v>
      </c>
      <c r="O133" s="131"/>
      <c r="P133" s="131"/>
      <c r="Q133" s="131"/>
      <c r="R133" s="131">
        <f t="shared" si="92"/>
        <v>17</v>
      </c>
      <c r="S133" s="131">
        <f t="shared" si="93"/>
        <v>0</v>
      </c>
      <c r="T133" s="131">
        <f t="shared" si="94"/>
        <v>0</v>
      </c>
      <c r="U133" s="131"/>
      <c r="V133" s="131"/>
      <c r="AZ133" s="176"/>
      <c r="BA133" s="176"/>
    </row>
    <row r="134" spans="1:53" ht="17.25" customHeight="1">
      <c r="A134" s="47" t="s">
        <v>46</v>
      </c>
      <c r="B134" s="45" t="s">
        <v>431</v>
      </c>
      <c r="C134" s="175" t="s">
        <v>784</v>
      </c>
      <c r="D134" s="131">
        <v>16</v>
      </c>
      <c r="E134" s="131">
        <f t="shared" si="36"/>
        <v>16</v>
      </c>
      <c r="F134" s="131">
        <f t="shared" si="83"/>
        <v>16</v>
      </c>
      <c r="G134" s="131">
        <f t="shared" si="84"/>
        <v>0</v>
      </c>
      <c r="H134" s="131">
        <f t="shared" si="85"/>
        <v>0</v>
      </c>
      <c r="I134" s="131">
        <f t="shared" si="86"/>
        <v>0</v>
      </c>
      <c r="J134" s="131">
        <f t="shared" si="87"/>
        <v>0</v>
      </c>
      <c r="K134" s="131">
        <f t="shared" si="88"/>
        <v>0</v>
      </c>
      <c r="L134" s="131">
        <f t="shared" si="89"/>
        <v>0</v>
      </c>
      <c r="M134" s="131">
        <f t="shared" si="90"/>
        <v>0</v>
      </c>
      <c r="N134" s="131">
        <f t="shared" si="91"/>
        <v>0</v>
      </c>
      <c r="O134" s="131"/>
      <c r="P134" s="131"/>
      <c r="Q134" s="131"/>
      <c r="R134" s="131">
        <f t="shared" si="92"/>
        <v>16</v>
      </c>
      <c r="S134" s="131">
        <f t="shared" si="93"/>
        <v>0</v>
      </c>
      <c r="T134" s="131">
        <f t="shared" si="94"/>
        <v>0</v>
      </c>
      <c r="U134" s="131"/>
      <c r="V134" s="131"/>
      <c r="AZ134" s="176"/>
      <c r="BA134" s="176"/>
    </row>
    <row r="135" spans="1:53" ht="17.25" customHeight="1">
      <c r="A135" s="47" t="s">
        <v>46</v>
      </c>
      <c r="B135" s="45" t="s">
        <v>432</v>
      </c>
      <c r="C135" s="175" t="s">
        <v>784</v>
      </c>
      <c r="D135" s="131">
        <v>15</v>
      </c>
      <c r="E135" s="131">
        <f t="shared" si="36"/>
        <v>15</v>
      </c>
      <c r="F135" s="131">
        <f t="shared" si="83"/>
        <v>15</v>
      </c>
      <c r="G135" s="131">
        <f t="shared" si="84"/>
        <v>0</v>
      </c>
      <c r="H135" s="131">
        <f t="shared" si="85"/>
        <v>0</v>
      </c>
      <c r="I135" s="131">
        <f t="shared" si="86"/>
        <v>0</v>
      </c>
      <c r="J135" s="131">
        <f t="shared" si="87"/>
        <v>0</v>
      </c>
      <c r="K135" s="131">
        <f t="shared" si="88"/>
        <v>0</v>
      </c>
      <c r="L135" s="131">
        <f t="shared" si="89"/>
        <v>0</v>
      </c>
      <c r="M135" s="131">
        <f t="shared" si="90"/>
        <v>0</v>
      </c>
      <c r="N135" s="131">
        <f t="shared" si="91"/>
        <v>0</v>
      </c>
      <c r="O135" s="131"/>
      <c r="P135" s="131"/>
      <c r="Q135" s="131"/>
      <c r="R135" s="131">
        <f t="shared" si="92"/>
        <v>15</v>
      </c>
      <c r="S135" s="131">
        <f t="shared" si="93"/>
        <v>0</v>
      </c>
      <c r="T135" s="131">
        <f t="shared" si="94"/>
        <v>0</v>
      </c>
      <c r="U135" s="131"/>
      <c r="V135" s="131"/>
      <c r="AZ135" s="176"/>
      <c r="BA135" s="176"/>
    </row>
    <row r="136" spans="1:53" ht="17.25" customHeight="1">
      <c r="A136" s="47" t="s">
        <v>46</v>
      </c>
      <c r="B136" s="45" t="s">
        <v>433</v>
      </c>
      <c r="C136" s="175" t="s">
        <v>784</v>
      </c>
      <c r="D136" s="131">
        <v>21</v>
      </c>
      <c r="E136" s="131">
        <f t="shared" si="36"/>
        <v>21</v>
      </c>
      <c r="F136" s="131">
        <f t="shared" si="83"/>
        <v>21</v>
      </c>
      <c r="G136" s="131">
        <f t="shared" si="84"/>
        <v>0</v>
      </c>
      <c r="H136" s="131">
        <f t="shared" si="85"/>
        <v>0</v>
      </c>
      <c r="I136" s="131">
        <f t="shared" si="86"/>
        <v>0</v>
      </c>
      <c r="J136" s="131">
        <f t="shared" si="87"/>
        <v>0</v>
      </c>
      <c r="K136" s="131">
        <f t="shared" si="88"/>
        <v>0</v>
      </c>
      <c r="L136" s="131">
        <f t="shared" si="89"/>
        <v>0</v>
      </c>
      <c r="M136" s="131">
        <f t="shared" si="90"/>
        <v>0</v>
      </c>
      <c r="N136" s="131">
        <f t="shared" si="91"/>
        <v>0</v>
      </c>
      <c r="O136" s="131"/>
      <c r="P136" s="131"/>
      <c r="Q136" s="131"/>
      <c r="R136" s="131">
        <f t="shared" si="92"/>
        <v>21</v>
      </c>
      <c r="S136" s="131">
        <f t="shared" si="93"/>
        <v>0</v>
      </c>
      <c r="T136" s="131">
        <f t="shared" si="94"/>
        <v>0</v>
      </c>
      <c r="U136" s="131"/>
      <c r="V136" s="131"/>
      <c r="AZ136" s="176"/>
      <c r="BA136" s="176"/>
    </row>
    <row r="137" spans="1:53" ht="17.25" customHeight="1">
      <c r="A137" s="47" t="s">
        <v>46</v>
      </c>
      <c r="B137" s="45" t="s">
        <v>434</v>
      </c>
      <c r="C137" s="175" t="s">
        <v>784</v>
      </c>
      <c r="D137" s="131">
        <v>15</v>
      </c>
      <c r="E137" s="131">
        <f t="shared" si="36"/>
        <v>15</v>
      </c>
      <c r="F137" s="131">
        <f t="shared" si="83"/>
        <v>15</v>
      </c>
      <c r="G137" s="131">
        <f t="shared" si="84"/>
        <v>0</v>
      </c>
      <c r="H137" s="131">
        <f t="shared" si="85"/>
        <v>0</v>
      </c>
      <c r="I137" s="131">
        <f t="shared" si="86"/>
        <v>0</v>
      </c>
      <c r="J137" s="131">
        <f t="shared" si="87"/>
        <v>0</v>
      </c>
      <c r="K137" s="131">
        <f t="shared" si="88"/>
        <v>0</v>
      </c>
      <c r="L137" s="131">
        <f t="shared" si="89"/>
        <v>0</v>
      </c>
      <c r="M137" s="131">
        <f t="shared" si="90"/>
        <v>0</v>
      </c>
      <c r="N137" s="131">
        <f t="shared" si="91"/>
        <v>0</v>
      </c>
      <c r="O137" s="131"/>
      <c r="P137" s="131"/>
      <c r="Q137" s="131"/>
      <c r="R137" s="131">
        <f t="shared" si="92"/>
        <v>15</v>
      </c>
      <c r="S137" s="131">
        <f t="shared" si="93"/>
        <v>0</v>
      </c>
      <c r="T137" s="131">
        <f t="shared" si="94"/>
        <v>0</v>
      </c>
      <c r="U137" s="131"/>
      <c r="V137" s="131"/>
      <c r="AZ137" s="176"/>
      <c r="BA137" s="176"/>
    </row>
    <row r="138" spans="1:53" ht="17.25" customHeight="1">
      <c r="A138" s="47" t="s">
        <v>46</v>
      </c>
      <c r="B138" s="45" t="s">
        <v>435</v>
      </c>
      <c r="C138" s="175" t="s">
        <v>784</v>
      </c>
      <c r="D138" s="131">
        <v>15</v>
      </c>
      <c r="E138" s="131">
        <f t="shared" si="36"/>
        <v>15</v>
      </c>
      <c r="F138" s="131">
        <f t="shared" si="83"/>
        <v>15</v>
      </c>
      <c r="G138" s="131">
        <f t="shared" si="84"/>
        <v>0</v>
      </c>
      <c r="H138" s="131">
        <f t="shared" si="85"/>
        <v>0</v>
      </c>
      <c r="I138" s="131">
        <f t="shared" si="86"/>
        <v>0</v>
      </c>
      <c r="J138" s="131">
        <f t="shared" si="87"/>
        <v>0</v>
      </c>
      <c r="K138" s="131">
        <f t="shared" si="88"/>
        <v>0</v>
      </c>
      <c r="L138" s="131">
        <f t="shared" si="89"/>
        <v>0</v>
      </c>
      <c r="M138" s="131">
        <f t="shared" si="90"/>
        <v>0</v>
      </c>
      <c r="N138" s="131">
        <f t="shared" si="91"/>
        <v>0</v>
      </c>
      <c r="O138" s="131"/>
      <c r="P138" s="131"/>
      <c r="Q138" s="131"/>
      <c r="R138" s="131">
        <f t="shared" si="92"/>
        <v>15</v>
      </c>
      <c r="S138" s="131">
        <f t="shared" si="93"/>
        <v>0</v>
      </c>
      <c r="T138" s="131">
        <f t="shared" si="94"/>
        <v>0</v>
      </c>
      <c r="U138" s="131"/>
      <c r="V138" s="131"/>
      <c r="AZ138" s="176"/>
      <c r="BA138" s="176"/>
    </row>
    <row r="139" spans="1:53" ht="17.25" customHeight="1">
      <c r="A139" s="47" t="s">
        <v>46</v>
      </c>
      <c r="B139" s="45" t="s">
        <v>436</v>
      </c>
      <c r="C139" s="175" t="s">
        <v>784</v>
      </c>
      <c r="D139" s="131">
        <v>21</v>
      </c>
      <c r="E139" s="131">
        <f t="shared" si="36"/>
        <v>21</v>
      </c>
      <c r="F139" s="131">
        <f t="shared" si="83"/>
        <v>21</v>
      </c>
      <c r="G139" s="131">
        <f t="shared" si="84"/>
        <v>0</v>
      </c>
      <c r="H139" s="131">
        <f t="shared" si="85"/>
        <v>0</v>
      </c>
      <c r="I139" s="131">
        <f t="shared" si="86"/>
        <v>0</v>
      </c>
      <c r="J139" s="131">
        <f t="shared" si="87"/>
        <v>0</v>
      </c>
      <c r="K139" s="131">
        <f t="shared" si="88"/>
        <v>0</v>
      </c>
      <c r="L139" s="131">
        <f t="shared" si="89"/>
        <v>0</v>
      </c>
      <c r="M139" s="131">
        <f t="shared" si="90"/>
        <v>0</v>
      </c>
      <c r="N139" s="131">
        <f t="shared" si="91"/>
        <v>0</v>
      </c>
      <c r="O139" s="131"/>
      <c r="P139" s="131"/>
      <c r="Q139" s="131"/>
      <c r="R139" s="131">
        <f t="shared" si="92"/>
        <v>21</v>
      </c>
      <c r="S139" s="131">
        <f t="shared" si="93"/>
        <v>0</v>
      </c>
      <c r="T139" s="131">
        <f t="shared" si="94"/>
        <v>0</v>
      </c>
      <c r="U139" s="131"/>
      <c r="V139" s="131"/>
      <c r="AZ139" s="176"/>
      <c r="BA139" s="176"/>
    </row>
    <row r="140" spans="1:53" ht="26">
      <c r="A140" s="47" t="s">
        <v>823</v>
      </c>
      <c r="B140" s="45" t="s">
        <v>437</v>
      </c>
      <c r="C140" s="175"/>
      <c r="D140" s="131">
        <f>D141+D142+D143</f>
        <v>120</v>
      </c>
      <c r="E140" s="131">
        <f t="shared" si="36"/>
        <v>120</v>
      </c>
      <c r="F140" s="131">
        <f t="shared" ref="F140:V140" si="95">F141+F142+F143</f>
        <v>120</v>
      </c>
      <c r="G140" s="131">
        <f t="shared" si="95"/>
        <v>0</v>
      </c>
      <c r="H140" s="131">
        <f t="shared" si="95"/>
        <v>0</v>
      </c>
      <c r="I140" s="131">
        <f t="shared" si="95"/>
        <v>0</v>
      </c>
      <c r="J140" s="131">
        <f t="shared" si="95"/>
        <v>0</v>
      </c>
      <c r="K140" s="131">
        <f t="shared" si="95"/>
        <v>0</v>
      </c>
      <c r="L140" s="131">
        <f t="shared" si="95"/>
        <v>0</v>
      </c>
      <c r="M140" s="131">
        <f t="shared" si="95"/>
        <v>0</v>
      </c>
      <c r="N140" s="131">
        <f t="shared" si="95"/>
        <v>0</v>
      </c>
      <c r="O140" s="131">
        <f t="shared" si="95"/>
        <v>0</v>
      </c>
      <c r="P140" s="131">
        <f t="shared" si="95"/>
        <v>0</v>
      </c>
      <c r="Q140" s="131">
        <f t="shared" si="95"/>
        <v>0</v>
      </c>
      <c r="R140" s="131">
        <f t="shared" si="95"/>
        <v>120</v>
      </c>
      <c r="S140" s="131">
        <f t="shared" si="95"/>
        <v>0</v>
      </c>
      <c r="T140" s="131">
        <f t="shared" si="95"/>
        <v>0</v>
      </c>
      <c r="U140" s="131">
        <f t="shared" si="95"/>
        <v>0</v>
      </c>
      <c r="V140" s="131">
        <f t="shared" si="95"/>
        <v>0</v>
      </c>
      <c r="AZ140" s="176"/>
      <c r="BA140" s="176"/>
    </row>
    <row r="141" spans="1:53" ht="17.25" customHeight="1">
      <c r="A141" s="47" t="s">
        <v>46</v>
      </c>
      <c r="B141" s="45" t="s">
        <v>438</v>
      </c>
      <c r="C141" s="175" t="s">
        <v>784</v>
      </c>
      <c r="D141" s="131">
        <v>100</v>
      </c>
      <c r="E141" s="131">
        <f t="shared" si="36"/>
        <v>100</v>
      </c>
      <c r="F141" s="131">
        <f>G141+H141+AZ141+BA141+I141+J141+K141+L141+M141+N141+R141+S141+T141</f>
        <v>100</v>
      </c>
      <c r="G141" s="131">
        <f t="shared" ref="G141:G155" si="96">IF(C141="070",D141,0)</f>
        <v>0</v>
      </c>
      <c r="H141" s="131">
        <f t="shared" ref="H141:H155" si="97">IF(C141="100",D141,0)</f>
        <v>0</v>
      </c>
      <c r="I141" s="131">
        <f>IF(C141="130",D141,0)</f>
        <v>0</v>
      </c>
      <c r="J141" s="131">
        <f>IF(C141="160",D141,0)</f>
        <v>0</v>
      </c>
      <c r="K141" s="131">
        <f>IF(C141="190",D141,0)</f>
        <v>0</v>
      </c>
      <c r="L141" s="131">
        <f>IF(C141="220",D141,0)</f>
        <v>0</v>
      </c>
      <c r="M141" s="131">
        <f>IF(C141="250",D141,0)</f>
        <v>0</v>
      </c>
      <c r="N141" s="131">
        <f>IF(C141="280",D141,0)</f>
        <v>0</v>
      </c>
      <c r="O141" s="131"/>
      <c r="P141" s="131"/>
      <c r="Q141" s="131"/>
      <c r="R141" s="131">
        <f>IF(C141="340",D141,0)</f>
        <v>100</v>
      </c>
      <c r="S141" s="131">
        <f>IF(C141="370",D141,0)</f>
        <v>0</v>
      </c>
      <c r="T141" s="131">
        <f>IF(OR(C141="428",C141="933"),D141,0)</f>
        <v>0</v>
      </c>
      <c r="U141" s="131"/>
      <c r="V141" s="131"/>
      <c r="AZ141" s="176"/>
      <c r="BA141" s="176"/>
    </row>
    <row r="142" spans="1:53" ht="17.25" customHeight="1">
      <c r="A142" s="47" t="s">
        <v>46</v>
      </c>
      <c r="B142" s="45" t="s">
        <v>439</v>
      </c>
      <c r="C142" s="175" t="s">
        <v>784</v>
      </c>
      <c r="D142" s="131">
        <v>10</v>
      </c>
      <c r="E142" s="131">
        <f t="shared" si="36"/>
        <v>10</v>
      </c>
      <c r="F142" s="131">
        <f>G142+H142+AZ142+BA142+I142+J142+K142+L142+M142+N142+R142+S142+T142</f>
        <v>10</v>
      </c>
      <c r="G142" s="131">
        <f t="shared" si="96"/>
        <v>0</v>
      </c>
      <c r="H142" s="131">
        <f t="shared" si="97"/>
        <v>0</v>
      </c>
      <c r="I142" s="131">
        <f>IF(C142="130",D142,0)</f>
        <v>0</v>
      </c>
      <c r="J142" s="131">
        <f>IF(C142="160",D142,0)</f>
        <v>0</v>
      </c>
      <c r="K142" s="131">
        <f>IF(C142="190",D142,0)</f>
        <v>0</v>
      </c>
      <c r="L142" s="131">
        <f>IF(C142="220",D142,0)</f>
        <v>0</v>
      </c>
      <c r="M142" s="131">
        <f>IF(C142="250",D142,0)</f>
        <v>0</v>
      </c>
      <c r="N142" s="131">
        <f>IF(C142="280",D142,0)</f>
        <v>0</v>
      </c>
      <c r="O142" s="131"/>
      <c r="P142" s="131"/>
      <c r="Q142" s="131"/>
      <c r="R142" s="131">
        <f>IF(C142="340",D142,0)</f>
        <v>10</v>
      </c>
      <c r="S142" s="131">
        <f>IF(C142="370",D142,0)</f>
        <v>0</v>
      </c>
      <c r="T142" s="131">
        <f>IF(OR(C142="428",C142="933"),D142,0)</f>
        <v>0</v>
      </c>
      <c r="U142" s="131"/>
      <c r="V142" s="131"/>
      <c r="AZ142" s="176"/>
      <c r="BA142" s="176"/>
    </row>
    <row r="143" spans="1:53" ht="26">
      <c r="A143" s="47" t="s">
        <v>46</v>
      </c>
      <c r="B143" s="45" t="s">
        <v>678</v>
      </c>
      <c r="C143" s="175" t="s">
        <v>784</v>
      </c>
      <c r="D143" s="131">
        <v>10</v>
      </c>
      <c r="E143" s="131">
        <f t="shared" ref="E143:E145" si="98">F143+U143+V143</f>
        <v>10</v>
      </c>
      <c r="F143" s="131">
        <f>G143+H143+AZ143+BA143+I143+J143+K143+L143+M143+N143+R143+S143+T143</f>
        <v>10</v>
      </c>
      <c r="G143" s="131">
        <f t="shared" si="96"/>
        <v>0</v>
      </c>
      <c r="H143" s="131">
        <f t="shared" si="97"/>
        <v>0</v>
      </c>
      <c r="I143" s="131">
        <f>IF(C143="130",D143,0)</f>
        <v>0</v>
      </c>
      <c r="J143" s="131">
        <f>IF(C143="160",D143,0)</f>
        <v>0</v>
      </c>
      <c r="K143" s="131">
        <f>IF(C143="190",D143,0)</f>
        <v>0</v>
      </c>
      <c r="L143" s="131">
        <f>IF(C143="220",D143,0)</f>
        <v>0</v>
      </c>
      <c r="M143" s="131">
        <f>IF(C143="250",D143,0)</f>
        <v>0</v>
      </c>
      <c r="N143" s="131">
        <f>IF(C143="280",D143,0)</f>
        <v>0</v>
      </c>
      <c r="O143" s="131"/>
      <c r="P143" s="131"/>
      <c r="Q143" s="131"/>
      <c r="R143" s="131">
        <f>IF(C143="340",D143,0)</f>
        <v>10</v>
      </c>
      <c r="S143" s="131">
        <f>IF(C143="370",D143,0)</f>
        <v>0</v>
      </c>
      <c r="T143" s="131">
        <f>IF(OR(C143="428",C143="933"),D143,0)</f>
        <v>0</v>
      </c>
      <c r="U143" s="131"/>
      <c r="V143" s="131"/>
      <c r="AZ143" s="176"/>
      <c r="BA143" s="176"/>
    </row>
    <row r="144" spans="1:53" ht="17.25" customHeight="1">
      <c r="A144" s="47" t="s">
        <v>824</v>
      </c>
      <c r="B144" s="45" t="s">
        <v>680</v>
      </c>
      <c r="C144" s="175" t="s">
        <v>825</v>
      </c>
      <c r="D144" s="131">
        <v>100</v>
      </c>
      <c r="E144" s="131">
        <f t="shared" si="98"/>
        <v>100</v>
      </c>
      <c r="F144" s="131">
        <f>G144+H144+AZ144+BA144+I144+J144+K144+L144+M144+N144+R144+S144+T144</f>
        <v>100</v>
      </c>
      <c r="G144" s="131">
        <f t="shared" si="96"/>
        <v>0</v>
      </c>
      <c r="H144" s="131">
        <f t="shared" si="97"/>
        <v>0</v>
      </c>
      <c r="I144" s="131">
        <f>IF(C144="130",D144,0)</f>
        <v>0</v>
      </c>
      <c r="J144" s="131">
        <f>IF(C144="160",D144,0)</f>
        <v>0</v>
      </c>
      <c r="K144" s="131">
        <f>IF(C144="190",D144,0)</f>
        <v>0</v>
      </c>
      <c r="L144" s="131">
        <f>IF(C144="220",D144,0)</f>
        <v>0</v>
      </c>
      <c r="M144" s="131">
        <f>IF(C144="250",D144,0)</f>
        <v>0</v>
      </c>
      <c r="N144" s="131">
        <f>IF(C144="280",D144,0)</f>
        <v>0</v>
      </c>
      <c r="O144" s="131"/>
      <c r="P144" s="131"/>
      <c r="Q144" s="131"/>
      <c r="R144" s="131">
        <f>IF(C144="340",D144,0)</f>
        <v>0</v>
      </c>
      <c r="S144" s="131">
        <f>IF(C144="370",D144,0)</f>
        <v>0</v>
      </c>
      <c r="T144" s="131">
        <f>IF(OR(C144="428",C144="933"),D144,0)</f>
        <v>100</v>
      </c>
      <c r="U144" s="131"/>
      <c r="V144" s="131"/>
      <c r="AZ144" s="176"/>
      <c r="BA144" s="176"/>
    </row>
    <row r="145" spans="1:53" ht="17.25" customHeight="1">
      <c r="A145" s="47" t="s">
        <v>826</v>
      </c>
      <c r="B145" s="45" t="s">
        <v>489</v>
      </c>
      <c r="C145" s="175" t="s">
        <v>825</v>
      </c>
      <c r="D145" s="131">
        <v>57299</v>
      </c>
      <c r="E145" s="131">
        <f t="shared" si="98"/>
        <v>57299</v>
      </c>
      <c r="F145" s="131">
        <f>G145+H145+AZ145+BA145+I145+J145+K145+L145+M145+N145+R145+S145+T145</f>
        <v>57299</v>
      </c>
      <c r="G145" s="131">
        <f>IF(C145="070",D145,0)</f>
        <v>0</v>
      </c>
      <c r="H145" s="131">
        <f>IF(C145="100",D145,0)</f>
        <v>0</v>
      </c>
      <c r="I145" s="131">
        <f>IF(C145="130",D145,0)</f>
        <v>0</v>
      </c>
      <c r="J145" s="131">
        <f>IF(C145="160",D145,0)</f>
        <v>0</v>
      </c>
      <c r="K145" s="131">
        <f>IF(C145="190",D145,0)</f>
        <v>0</v>
      </c>
      <c r="L145" s="131">
        <f>IF(C145="220",D145,0)</f>
        <v>0</v>
      </c>
      <c r="M145" s="131">
        <f>IF(C145="250",D145,0)</f>
        <v>0</v>
      </c>
      <c r="N145" s="131">
        <f>IF(C145="280",D145,0)</f>
        <v>0</v>
      </c>
      <c r="O145" s="131"/>
      <c r="P145" s="131"/>
      <c r="Q145" s="131"/>
      <c r="R145" s="131">
        <f>IF(C145="340",D145,0)</f>
        <v>0</v>
      </c>
      <c r="S145" s="131">
        <f>IF(C145="370",D145,0)</f>
        <v>0</v>
      </c>
      <c r="T145" s="131">
        <f>IF(OR(C145="428",C145="933"),D145,0)</f>
        <v>57299</v>
      </c>
      <c r="U145" s="131"/>
      <c r="V145" s="131"/>
      <c r="AZ145" s="176"/>
      <c r="BA145" s="176"/>
    </row>
    <row r="146" spans="1:53" ht="26">
      <c r="A146" s="51" t="s">
        <v>11</v>
      </c>
      <c r="B146" s="41" t="s">
        <v>682</v>
      </c>
      <c r="C146" s="173" t="s">
        <v>784</v>
      </c>
      <c r="D146" s="130">
        <f>SUM(D147:D153)</f>
        <v>7500</v>
      </c>
      <c r="E146" s="130">
        <f t="shared" ref="E146:V146" si="99">SUM(E147:E153)</f>
        <v>7500</v>
      </c>
      <c r="F146" s="130">
        <f t="shared" si="99"/>
        <v>7500</v>
      </c>
      <c r="G146" s="130">
        <f t="shared" si="99"/>
        <v>0</v>
      </c>
      <c r="H146" s="130">
        <f t="shared" si="99"/>
        <v>0</v>
      </c>
      <c r="I146" s="130">
        <f t="shared" si="99"/>
        <v>0</v>
      </c>
      <c r="J146" s="130">
        <f t="shared" si="99"/>
        <v>0</v>
      </c>
      <c r="K146" s="130">
        <f t="shared" si="99"/>
        <v>0</v>
      </c>
      <c r="L146" s="130">
        <f t="shared" si="99"/>
        <v>0</v>
      </c>
      <c r="M146" s="130">
        <f t="shared" si="99"/>
        <v>0</v>
      </c>
      <c r="N146" s="130">
        <f t="shared" si="99"/>
        <v>0</v>
      </c>
      <c r="O146" s="130">
        <f t="shared" si="99"/>
        <v>0</v>
      </c>
      <c r="P146" s="130">
        <f t="shared" si="99"/>
        <v>0</v>
      </c>
      <c r="Q146" s="130">
        <f t="shared" si="99"/>
        <v>0</v>
      </c>
      <c r="R146" s="130">
        <f t="shared" si="99"/>
        <v>7500</v>
      </c>
      <c r="S146" s="130">
        <f t="shared" si="99"/>
        <v>0</v>
      </c>
      <c r="T146" s="130">
        <f t="shared" si="99"/>
        <v>0</v>
      </c>
      <c r="U146" s="130">
        <f t="shared" si="99"/>
        <v>0</v>
      </c>
      <c r="V146" s="130">
        <f t="shared" si="99"/>
        <v>0</v>
      </c>
      <c r="AZ146" s="176"/>
      <c r="BA146" s="176"/>
    </row>
    <row r="147" spans="1:53" ht="18" customHeight="1">
      <c r="A147" s="43" t="s">
        <v>293</v>
      </c>
      <c r="B147" s="42" t="s">
        <v>683</v>
      </c>
      <c r="C147" s="44" t="s">
        <v>784</v>
      </c>
      <c r="D147" s="131">
        <v>490</v>
      </c>
      <c r="E147" s="131">
        <f t="shared" ref="E147:E210" si="100">F147+U147+V147</f>
        <v>490</v>
      </c>
      <c r="F147" s="131">
        <f t="shared" ref="F147:F153" si="101">G147+H147+AZ147+BA147+I147+J147+K147+L147+M147+N147+R147+S147+T147</f>
        <v>490</v>
      </c>
      <c r="G147" s="131">
        <f t="shared" ref="G147:G153" si="102">IF(C147="070",D147,0)</f>
        <v>0</v>
      </c>
      <c r="H147" s="131">
        <f t="shared" ref="H147:H153" si="103">IF(C147="100",D147,0)</f>
        <v>0</v>
      </c>
      <c r="I147" s="131">
        <f t="shared" ref="I147:I153" si="104">IF(C147="130",D147,0)</f>
        <v>0</v>
      </c>
      <c r="J147" s="131">
        <f t="shared" ref="J147:J153" si="105">IF(C147="160",D147,0)</f>
        <v>0</v>
      </c>
      <c r="K147" s="131">
        <f t="shared" ref="K147:K153" si="106">IF(C147="190",D147,0)</f>
        <v>0</v>
      </c>
      <c r="L147" s="131">
        <f t="shared" ref="L147:L153" si="107">IF(C147="220",D147,0)</f>
        <v>0</v>
      </c>
      <c r="M147" s="131">
        <f t="shared" ref="M147:M153" si="108">IF(C147="250",D147,0)</f>
        <v>0</v>
      </c>
      <c r="N147" s="131">
        <f t="shared" ref="N147:N153" si="109">IF(C147="280",D147,0)</f>
        <v>0</v>
      </c>
      <c r="O147" s="131"/>
      <c r="P147" s="131"/>
      <c r="Q147" s="131"/>
      <c r="R147" s="131">
        <f t="shared" ref="R147:R153" si="110">IF(C147="340",D147,0)</f>
        <v>490</v>
      </c>
      <c r="S147" s="131">
        <f t="shared" ref="S147:S153" si="111">IF(C147="370",D147,0)</f>
        <v>0</v>
      </c>
      <c r="T147" s="131">
        <f t="shared" ref="T147:T153" si="112">IF(OR(C147="428",C147="933"),D147,0)</f>
        <v>0</v>
      </c>
      <c r="U147" s="131"/>
      <c r="V147" s="131"/>
    </row>
    <row r="148" spans="1:53" ht="18" customHeight="1">
      <c r="A148" s="43" t="s">
        <v>294</v>
      </c>
      <c r="B148" s="42" t="s">
        <v>486</v>
      </c>
      <c r="C148" s="44" t="s">
        <v>784</v>
      </c>
      <c r="D148" s="131">
        <v>530</v>
      </c>
      <c r="E148" s="131">
        <f t="shared" si="100"/>
        <v>530</v>
      </c>
      <c r="F148" s="131">
        <f t="shared" si="101"/>
        <v>530</v>
      </c>
      <c r="G148" s="131">
        <f t="shared" si="102"/>
        <v>0</v>
      </c>
      <c r="H148" s="131">
        <f t="shared" si="103"/>
        <v>0</v>
      </c>
      <c r="I148" s="131">
        <f t="shared" si="104"/>
        <v>0</v>
      </c>
      <c r="J148" s="131">
        <f t="shared" si="105"/>
        <v>0</v>
      </c>
      <c r="K148" s="131">
        <f t="shared" si="106"/>
        <v>0</v>
      </c>
      <c r="L148" s="131">
        <f t="shared" si="107"/>
        <v>0</v>
      </c>
      <c r="M148" s="131">
        <f t="shared" si="108"/>
        <v>0</v>
      </c>
      <c r="N148" s="131">
        <f t="shared" si="109"/>
        <v>0</v>
      </c>
      <c r="O148" s="131"/>
      <c r="P148" s="131"/>
      <c r="Q148" s="131"/>
      <c r="R148" s="131">
        <f t="shared" si="110"/>
        <v>530</v>
      </c>
      <c r="S148" s="131">
        <f t="shared" si="111"/>
        <v>0</v>
      </c>
      <c r="T148" s="131">
        <f t="shared" si="112"/>
        <v>0</v>
      </c>
      <c r="U148" s="131"/>
      <c r="V148" s="131"/>
    </row>
    <row r="149" spans="1:53" ht="18" customHeight="1">
      <c r="A149" s="43" t="s">
        <v>295</v>
      </c>
      <c r="B149" s="42" t="s">
        <v>309</v>
      </c>
      <c r="C149" s="44" t="s">
        <v>784</v>
      </c>
      <c r="D149" s="131">
        <v>610</v>
      </c>
      <c r="E149" s="131">
        <f t="shared" si="100"/>
        <v>610</v>
      </c>
      <c r="F149" s="131">
        <f t="shared" si="101"/>
        <v>610</v>
      </c>
      <c r="G149" s="131">
        <f t="shared" si="102"/>
        <v>0</v>
      </c>
      <c r="H149" s="131">
        <f t="shared" si="103"/>
        <v>0</v>
      </c>
      <c r="I149" s="131">
        <f t="shared" si="104"/>
        <v>0</v>
      </c>
      <c r="J149" s="131">
        <f t="shared" si="105"/>
        <v>0</v>
      </c>
      <c r="K149" s="131">
        <f t="shared" si="106"/>
        <v>0</v>
      </c>
      <c r="L149" s="131">
        <f t="shared" si="107"/>
        <v>0</v>
      </c>
      <c r="M149" s="131">
        <f t="shared" si="108"/>
        <v>0</v>
      </c>
      <c r="N149" s="131">
        <f t="shared" si="109"/>
        <v>0</v>
      </c>
      <c r="O149" s="131"/>
      <c r="P149" s="131"/>
      <c r="Q149" s="131"/>
      <c r="R149" s="131">
        <f t="shared" si="110"/>
        <v>610</v>
      </c>
      <c r="S149" s="131">
        <f t="shared" si="111"/>
        <v>0</v>
      </c>
      <c r="T149" s="131">
        <f t="shared" si="112"/>
        <v>0</v>
      </c>
      <c r="U149" s="131"/>
      <c r="V149" s="131"/>
    </row>
    <row r="150" spans="1:53" ht="18" customHeight="1">
      <c r="A150" s="43" t="s">
        <v>297</v>
      </c>
      <c r="B150" s="42" t="s">
        <v>208</v>
      </c>
      <c r="C150" s="44" t="s">
        <v>784</v>
      </c>
      <c r="D150" s="131">
        <v>190</v>
      </c>
      <c r="E150" s="131">
        <f t="shared" si="100"/>
        <v>190</v>
      </c>
      <c r="F150" s="131">
        <f t="shared" si="101"/>
        <v>190</v>
      </c>
      <c r="G150" s="131">
        <f t="shared" si="102"/>
        <v>0</v>
      </c>
      <c r="H150" s="131">
        <f t="shared" si="103"/>
        <v>0</v>
      </c>
      <c r="I150" s="131">
        <f t="shared" si="104"/>
        <v>0</v>
      </c>
      <c r="J150" s="131">
        <f t="shared" si="105"/>
        <v>0</v>
      </c>
      <c r="K150" s="131">
        <f t="shared" si="106"/>
        <v>0</v>
      </c>
      <c r="L150" s="131">
        <f t="shared" si="107"/>
        <v>0</v>
      </c>
      <c r="M150" s="131">
        <f t="shared" si="108"/>
        <v>0</v>
      </c>
      <c r="N150" s="131">
        <f t="shared" si="109"/>
        <v>0</v>
      </c>
      <c r="O150" s="131"/>
      <c r="P150" s="131"/>
      <c r="Q150" s="131"/>
      <c r="R150" s="131">
        <f t="shared" si="110"/>
        <v>190</v>
      </c>
      <c r="S150" s="131">
        <f t="shared" si="111"/>
        <v>0</v>
      </c>
      <c r="T150" s="131">
        <f t="shared" si="112"/>
        <v>0</v>
      </c>
      <c r="U150" s="131"/>
      <c r="V150" s="131"/>
    </row>
    <row r="151" spans="1:53" ht="18" customHeight="1">
      <c r="A151" s="43" t="s">
        <v>298</v>
      </c>
      <c r="B151" s="42" t="s">
        <v>686</v>
      </c>
      <c r="C151" s="44" t="s">
        <v>784</v>
      </c>
      <c r="D151" s="131">
        <v>200</v>
      </c>
      <c r="E151" s="131">
        <f t="shared" si="100"/>
        <v>200</v>
      </c>
      <c r="F151" s="131">
        <f t="shared" si="101"/>
        <v>200</v>
      </c>
      <c r="G151" s="131">
        <f t="shared" si="102"/>
        <v>0</v>
      </c>
      <c r="H151" s="131">
        <f t="shared" si="103"/>
        <v>0</v>
      </c>
      <c r="I151" s="131">
        <f t="shared" si="104"/>
        <v>0</v>
      </c>
      <c r="J151" s="131">
        <f t="shared" si="105"/>
        <v>0</v>
      </c>
      <c r="K151" s="131">
        <f t="shared" si="106"/>
        <v>0</v>
      </c>
      <c r="L151" s="131">
        <f t="shared" si="107"/>
        <v>0</v>
      </c>
      <c r="M151" s="131">
        <f t="shared" si="108"/>
        <v>0</v>
      </c>
      <c r="N151" s="131">
        <f t="shared" si="109"/>
        <v>0</v>
      </c>
      <c r="O151" s="131"/>
      <c r="P151" s="131"/>
      <c r="Q151" s="131"/>
      <c r="R151" s="131">
        <f t="shared" si="110"/>
        <v>200</v>
      </c>
      <c r="S151" s="131">
        <f t="shared" si="111"/>
        <v>0</v>
      </c>
      <c r="T151" s="131">
        <f t="shared" si="112"/>
        <v>0</v>
      </c>
      <c r="U151" s="131"/>
      <c r="V151" s="131"/>
    </row>
    <row r="152" spans="1:53" ht="26">
      <c r="A152" s="43" t="s">
        <v>372</v>
      </c>
      <c r="B152" s="42" t="s">
        <v>688</v>
      </c>
      <c r="C152" s="44" t="s">
        <v>784</v>
      </c>
      <c r="D152" s="131">
        <v>4730</v>
      </c>
      <c r="E152" s="131">
        <f t="shared" si="100"/>
        <v>4730</v>
      </c>
      <c r="F152" s="131">
        <f t="shared" si="101"/>
        <v>4730</v>
      </c>
      <c r="G152" s="131">
        <f t="shared" si="102"/>
        <v>0</v>
      </c>
      <c r="H152" s="131">
        <f t="shared" si="103"/>
        <v>0</v>
      </c>
      <c r="I152" s="131">
        <f t="shared" si="104"/>
        <v>0</v>
      </c>
      <c r="J152" s="131">
        <f t="shared" si="105"/>
        <v>0</v>
      </c>
      <c r="K152" s="131">
        <f t="shared" si="106"/>
        <v>0</v>
      </c>
      <c r="L152" s="131">
        <f t="shared" si="107"/>
        <v>0</v>
      </c>
      <c r="M152" s="131">
        <f t="shared" si="108"/>
        <v>0</v>
      </c>
      <c r="N152" s="131">
        <f t="shared" si="109"/>
        <v>0</v>
      </c>
      <c r="O152" s="131"/>
      <c r="P152" s="131"/>
      <c r="Q152" s="131"/>
      <c r="R152" s="131">
        <f t="shared" si="110"/>
        <v>4730</v>
      </c>
      <c r="S152" s="131">
        <f t="shared" si="111"/>
        <v>0</v>
      </c>
      <c r="T152" s="131">
        <f t="shared" si="112"/>
        <v>0</v>
      </c>
      <c r="U152" s="131"/>
      <c r="V152" s="131"/>
    </row>
    <row r="153" spans="1:53" ht="18" customHeight="1">
      <c r="A153" s="43" t="s">
        <v>375</v>
      </c>
      <c r="B153" s="42" t="s">
        <v>690</v>
      </c>
      <c r="C153" s="44" t="s">
        <v>784</v>
      </c>
      <c r="D153" s="131">
        <v>750</v>
      </c>
      <c r="E153" s="131">
        <f t="shared" si="100"/>
        <v>750</v>
      </c>
      <c r="F153" s="131">
        <f t="shared" si="101"/>
        <v>750</v>
      </c>
      <c r="G153" s="131">
        <f t="shared" si="102"/>
        <v>0</v>
      </c>
      <c r="H153" s="131">
        <f t="shared" si="103"/>
        <v>0</v>
      </c>
      <c r="I153" s="131">
        <f t="shared" si="104"/>
        <v>0</v>
      </c>
      <c r="J153" s="131">
        <f t="shared" si="105"/>
        <v>0</v>
      </c>
      <c r="K153" s="131">
        <f t="shared" si="106"/>
        <v>0</v>
      </c>
      <c r="L153" s="131">
        <f t="shared" si="107"/>
        <v>0</v>
      </c>
      <c r="M153" s="131">
        <f t="shared" si="108"/>
        <v>0</v>
      </c>
      <c r="N153" s="131">
        <f t="shared" si="109"/>
        <v>0</v>
      </c>
      <c r="O153" s="131"/>
      <c r="P153" s="131"/>
      <c r="Q153" s="131"/>
      <c r="R153" s="131">
        <f t="shared" si="110"/>
        <v>750</v>
      </c>
      <c r="S153" s="131">
        <f t="shared" si="111"/>
        <v>0</v>
      </c>
      <c r="T153" s="131">
        <f t="shared" si="112"/>
        <v>0</v>
      </c>
      <c r="U153" s="131"/>
      <c r="V153" s="131"/>
    </row>
    <row r="154" spans="1:53" ht="52">
      <c r="A154" s="51" t="s">
        <v>15</v>
      </c>
      <c r="B154" s="48" t="s">
        <v>491</v>
      </c>
      <c r="C154" s="172" t="s">
        <v>784</v>
      </c>
      <c r="D154" s="130">
        <v>12545</v>
      </c>
      <c r="E154" s="131">
        <f t="shared" si="100"/>
        <v>12545</v>
      </c>
      <c r="F154" s="131">
        <f>G154+H154+AZ154+BA154+I154+J154+K154+L154+M154+N154+R154+S154+T154</f>
        <v>12545</v>
      </c>
      <c r="G154" s="131">
        <f t="shared" si="96"/>
        <v>0</v>
      </c>
      <c r="H154" s="131">
        <f t="shared" si="97"/>
        <v>0</v>
      </c>
      <c r="I154" s="131">
        <f>IF(C154="130",D154,0)</f>
        <v>0</v>
      </c>
      <c r="J154" s="131">
        <f>IF(C154="160",D154,0)</f>
        <v>0</v>
      </c>
      <c r="K154" s="131">
        <f>IF(C154="190",D154,0)</f>
        <v>0</v>
      </c>
      <c r="L154" s="131">
        <f>IF(C154="220",D154,0)</f>
        <v>0</v>
      </c>
      <c r="M154" s="131">
        <f>IF(C154="250",D154,0)</f>
        <v>0</v>
      </c>
      <c r="N154" s="131">
        <f>IF(C154="280",D154,0)</f>
        <v>0</v>
      </c>
      <c r="O154" s="131"/>
      <c r="P154" s="131"/>
      <c r="Q154" s="131"/>
      <c r="R154" s="131">
        <f>IF(C154="340",D154,0)</f>
        <v>12545</v>
      </c>
      <c r="S154" s="131">
        <f>IF(C154="370",D154,0)</f>
        <v>0</v>
      </c>
      <c r="T154" s="131">
        <f>IF(OR(C154="428",C154="933"),D154,0)</f>
        <v>0</v>
      </c>
      <c r="U154" s="131"/>
      <c r="V154" s="131"/>
      <c r="AZ154" s="176"/>
      <c r="BA154" s="176"/>
    </row>
    <row r="155" spans="1:53" ht="39">
      <c r="A155" s="51" t="s">
        <v>17</v>
      </c>
      <c r="B155" s="48" t="s">
        <v>691</v>
      </c>
      <c r="C155" s="172" t="s">
        <v>785</v>
      </c>
      <c r="D155" s="130">
        <v>10000</v>
      </c>
      <c r="E155" s="131">
        <f t="shared" si="100"/>
        <v>10000</v>
      </c>
      <c r="F155" s="131">
        <f>G155+H155+AZ155+BA155+I155+J155+K155+L155+M155+N155+R155+S155+T155</f>
        <v>10000</v>
      </c>
      <c r="G155" s="131">
        <f t="shared" si="96"/>
        <v>0</v>
      </c>
      <c r="H155" s="131">
        <f t="shared" si="97"/>
        <v>0</v>
      </c>
      <c r="I155" s="131">
        <f>IF(C155="130",D155,0)</f>
        <v>0</v>
      </c>
      <c r="J155" s="131">
        <f>IF(C155="160",D155,0)</f>
        <v>0</v>
      </c>
      <c r="K155" s="131">
        <f>IF(C155="190",D155,0)</f>
        <v>0</v>
      </c>
      <c r="L155" s="131">
        <f>IF(C155="220",D155,0)</f>
        <v>0</v>
      </c>
      <c r="M155" s="131">
        <f>IF(C155="250",D155,0)</f>
        <v>0</v>
      </c>
      <c r="N155" s="131">
        <f>IF(C155="280",D155,0)</f>
        <v>10000</v>
      </c>
      <c r="O155" s="131"/>
      <c r="P155" s="131"/>
      <c r="Q155" s="131">
        <f>N155</f>
        <v>10000</v>
      </c>
      <c r="R155" s="131">
        <f>IF(C155="340",D155,0)</f>
        <v>0</v>
      </c>
      <c r="S155" s="131">
        <f>IF(C155="370",D155,0)</f>
        <v>0</v>
      </c>
      <c r="T155" s="131">
        <f>IF(OR(C155="428",C155="933"),D155,0)</f>
        <v>0</v>
      </c>
      <c r="U155" s="131"/>
      <c r="V155" s="131"/>
      <c r="AZ155" s="176"/>
      <c r="BA155" s="176"/>
    </row>
    <row r="156" spans="1:53" ht="30.75" customHeight="1">
      <c r="A156" s="51" t="s">
        <v>19</v>
      </c>
      <c r="B156" s="41" t="s">
        <v>692</v>
      </c>
      <c r="C156" s="173"/>
      <c r="D156" s="130">
        <f>D157+D158</f>
        <v>6000</v>
      </c>
      <c r="E156" s="131">
        <f t="shared" si="100"/>
        <v>6000</v>
      </c>
      <c r="F156" s="130">
        <f t="shared" ref="F156:V156" si="113">F157+F158</f>
        <v>6000</v>
      </c>
      <c r="G156" s="130">
        <f t="shared" si="113"/>
        <v>0</v>
      </c>
      <c r="H156" s="130">
        <f t="shared" si="113"/>
        <v>0</v>
      </c>
      <c r="I156" s="130">
        <f t="shared" si="113"/>
        <v>0</v>
      </c>
      <c r="J156" s="130">
        <f t="shared" si="113"/>
        <v>0</v>
      </c>
      <c r="K156" s="130">
        <f t="shared" si="113"/>
        <v>0</v>
      </c>
      <c r="L156" s="130">
        <f t="shared" si="113"/>
        <v>0</v>
      </c>
      <c r="M156" s="130">
        <f t="shared" si="113"/>
        <v>0</v>
      </c>
      <c r="N156" s="130">
        <f t="shared" si="113"/>
        <v>0</v>
      </c>
      <c r="O156" s="130">
        <f t="shared" si="113"/>
        <v>0</v>
      </c>
      <c r="P156" s="130">
        <f t="shared" si="113"/>
        <v>0</v>
      </c>
      <c r="Q156" s="130">
        <f t="shared" si="113"/>
        <v>0</v>
      </c>
      <c r="R156" s="130">
        <f t="shared" si="113"/>
        <v>0</v>
      </c>
      <c r="S156" s="130">
        <f t="shared" si="113"/>
        <v>6000</v>
      </c>
      <c r="T156" s="130">
        <f t="shared" si="113"/>
        <v>0</v>
      </c>
      <c r="U156" s="130">
        <f t="shared" si="113"/>
        <v>0</v>
      </c>
      <c r="V156" s="130">
        <f t="shared" si="113"/>
        <v>0</v>
      </c>
      <c r="AZ156" s="174"/>
      <c r="BA156" s="174"/>
    </row>
    <row r="157" spans="1:53" ht="26">
      <c r="A157" s="43" t="s">
        <v>46</v>
      </c>
      <c r="B157" s="42" t="s">
        <v>693</v>
      </c>
      <c r="C157" s="175" t="s">
        <v>789</v>
      </c>
      <c r="D157" s="131">
        <v>5000</v>
      </c>
      <c r="E157" s="131">
        <f t="shared" si="100"/>
        <v>5000</v>
      </c>
      <c r="F157" s="131">
        <f>G157+H157+AZ157+BA157+I157+J157+K157+L157+M157+N157+R157+S157+T157</f>
        <v>5000</v>
      </c>
      <c r="G157" s="131">
        <f>IF(C157="070",D157,0)</f>
        <v>0</v>
      </c>
      <c r="H157" s="131">
        <f>IF(C157="100",D157,0)</f>
        <v>0</v>
      </c>
      <c r="I157" s="131">
        <f>IF(C157="130",D157,0)</f>
        <v>0</v>
      </c>
      <c r="J157" s="131">
        <f>IF(C157="160",D157,0)</f>
        <v>0</v>
      </c>
      <c r="K157" s="131">
        <f>IF(C157="190",D157,0)</f>
        <v>0</v>
      </c>
      <c r="L157" s="131">
        <f>IF(C157="220",D157,0)</f>
        <v>0</v>
      </c>
      <c r="M157" s="131">
        <f>IF(C157="250",D157,0)</f>
        <v>0</v>
      </c>
      <c r="N157" s="131">
        <f>IF(C157="280",D157,0)</f>
        <v>0</v>
      </c>
      <c r="O157" s="131"/>
      <c r="P157" s="131"/>
      <c r="Q157" s="131"/>
      <c r="R157" s="131">
        <f>IF(C157="340",D157,0)</f>
        <v>0</v>
      </c>
      <c r="S157" s="131">
        <f>IF(C157="370",D157,0)</f>
        <v>5000</v>
      </c>
      <c r="T157" s="131">
        <f>IF(OR(C157="428",C157="933"),D157,0)</f>
        <v>0</v>
      </c>
      <c r="U157" s="131"/>
      <c r="V157" s="131"/>
      <c r="AZ157" s="176"/>
      <c r="BA157" s="176"/>
    </row>
    <row r="158" spans="1:53" ht="39">
      <c r="A158" s="43" t="s">
        <v>46</v>
      </c>
      <c r="B158" s="42" t="s">
        <v>495</v>
      </c>
      <c r="C158" s="175" t="s">
        <v>789</v>
      </c>
      <c r="D158" s="131">
        <v>1000</v>
      </c>
      <c r="E158" s="131">
        <f t="shared" si="100"/>
        <v>1000</v>
      </c>
      <c r="F158" s="131">
        <f>G158+H158+AZ158+BA158+I158+J158+K158+L158+M158+N158+R158+S158+T158</f>
        <v>1000</v>
      </c>
      <c r="G158" s="131">
        <f>IF(C158="070",D158,0)</f>
        <v>0</v>
      </c>
      <c r="H158" s="131">
        <f>IF(C158="100",D158,0)</f>
        <v>0</v>
      </c>
      <c r="I158" s="131">
        <f>IF(C158="130",D158,0)</f>
        <v>0</v>
      </c>
      <c r="J158" s="131">
        <f>IF(C158="160",D158,0)</f>
        <v>0</v>
      </c>
      <c r="K158" s="131">
        <f>IF(C158="190",D158,0)</f>
        <v>0</v>
      </c>
      <c r="L158" s="131">
        <f>IF(C158="220",D158,0)</f>
        <v>0</v>
      </c>
      <c r="M158" s="131">
        <f>IF(C158="250",D158,0)</f>
        <v>0</v>
      </c>
      <c r="N158" s="131">
        <f>IF(C158="280",D158,0)</f>
        <v>0</v>
      </c>
      <c r="O158" s="131"/>
      <c r="P158" s="131"/>
      <c r="Q158" s="131"/>
      <c r="R158" s="131">
        <f>IF(C158="340",D158,0)</f>
        <v>0</v>
      </c>
      <c r="S158" s="131">
        <f>IF(C158="370",D158,0)</f>
        <v>1000</v>
      </c>
      <c r="T158" s="131">
        <f>IF(OR(C158="428",C158="933"),D158,0)</f>
        <v>0</v>
      </c>
      <c r="U158" s="131"/>
      <c r="V158" s="131"/>
      <c r="AZ158" s="176"/>
      <c r="BA158" s="176"/>
    </row>
    <row r="159" spans="1:53" s="160" customFormat="1" ht="39">
      <c r="A159" s="51" t="s">
        <v>100</v>
      </c>
      <c r="B159" s="159" t="s">
        <v>694</v>
      </c>
      <c r="C159" s="178" t="s">
        <v>784</v>
      </c>
      <c r="D159" s="130">
        <v>15000</v>
      </c>
      <c r="E159" s="131">
        <f t="shared" si="100"/>
        <v>15000</v>
      </c>
      <c r="F159" s="130">
        <f>G159+H159+AZ159+BA159+I159+J159+K159+L159+M159+N159+R159+S159+T159</f>
        <v>15000</v>
      </c>
      <c r="G159" s="130">
        <f>IF(C159="070",D159,0)</f>
        <v>0</v>
      </c>
      <c r="H159" s="130">
        <f>IF(C159="100",D159,0)</f>
        <v>0</v>
      </c>
      <c r="I159" s="130">
        <f>IF(C159="130",D159,0)</f>
        <v>0</v>
      </c>
      <c r="J159" s="130">
        <f>IF(C159="160",D159,0)</f>
        <v>0</v>
      </c>
      <c r="K159" s="130">
        <f>IF(C159="190",D159,0)</f>
        <v>0</v>
      </c>
      <c r="L159" s="130">
        <f>IF(C159="220",D159,0)</f>
        <v>0</v>
      </c>
      <c r="M159" s="130">
        <f>IF(C159="250",D159,0)</f>
        <v>0</v>
      </c>
      <c r="N159" s="130">
        <f>IF(C159="280",D159,0)</f>
        <v>0</v>
      </c>
      <c r="O159" s="130"/>
      <c r="P159" s="130"/>
      <c r="Q159" s="130"/>
      <c r="R159" s="130">
        <f>IF(C159="340",D159,0)</f>
        <v>15000</v>
      </c>
      <c r="S159" s="130">
        <f>IF(C159="370",D159,0)</f>
        <v>0</v>
      </c>
      <c r="T159" s="130">
        <f>IF(OR(C159="428",C159="933"),D159,0)</f>
        <v>0</v>
      </c>
      <c r="U159" s="130"/>
      <c r="V159" s="130"/>
      <c r="AZ159" s="174"/>
      <c r="BA159" s="174"/>
    </row>
    <row r="160" spans="1:53" ht="17.25" customHeight="1">
      <c r="A160" s="51" t="s">
        <v>126</v>
      </c>
      <c r="B160" s="50" t="s">
        <v>440</v>
      </c>
      <c r="C160" s="173"/>
      <c r="D160" s="130">
        <f>D161+D162+D163+D164+D165+D166</f>
        <v>74090</v>
      </c>
      <c r="E160" s="131">
        <f t="shared" si="100"/>
        <v>74090</v>
      </c>
      <c r="F160" s="130">
        <f t="shared" ref="F160:V160" si="114">F161+F162+F163+F164+F165+F166</f>
        <v>74090</v>
      </c>
      <c r="G160" s="130">
        <f t="shared" si="114"/>
        <v>0</v>
      </c>
      <c r="H160" s="130">
        <f t="shared" si="114"/>
        <v>0</v>
      </c>
      <c r="I160" s="130">
        <f t="shared" si="114"/>
        <v>0</v>
      </c>
      <c r="J160" s="130">
        <f t="shared" si="114"/>
        <v>7960</v>
      </c>
      <c r="K160" s="130">
        <f t="shared" si="114"/>
        <v>0</v>
      </c>
      <c r="L160" s="130">
        <f t="shared" si="114"/>
        <v>0</v>
      </c>
      <c r="M160" s="130">
        <f t="shared" si="114"/>
        <v>0</v>
      </c>
      <c r="N160" s="130">
        <f t="shared" si="114"/>
        <v>4809</v>
      </c>
      <c r="O160" s="130">
        <f t="shared" si="114"/>
        <v>0</v>
      </c>
      <c r="P160" s="130">
        <f t="shared" si="114"/>
        <v>0</v>
      </c>
      <c r="Q160" s="130">
        <f t="shared" si="114"/>
        <v>4809</v>
      </c>
      <c r="R160" s="130">
        <f t="shared" si="114"/>
        <v>0</v>
      </c>
      <c r="S160" s="130">
        <f t="shared" si="114"/>
        <v>3000</v>
      </c>
      <c r="T160" s="130">
        <f t="shared" si="114"/>
        <v>58321</v>
      </c>
      <c r="U160" s="130">
        <f t="shared" si="114"/>
        <v>0</v>
      </c>
      <c r="V160" s="130">
        <f t="shared" si="114"/>
        <v>0</v>
      </c>
      <c r="AZ160" s="174"/>
      <c r="BA160" s="174"/>
    </row>
    <row r="161" spans="1:53" ht="17.25" customHeight="1">
      <c r="A161" s="47" t="s">
        <v>293</v>
      </c>
      <c r="B161" s="45" t="s">
        <v>441</v>
      </c>
      <c r="C161" s="175" t="s">
        <v>825</v>
      </c>
      <c r="D161" s="131">
        <v>3000</v>
      </c>
      <c r="E161" s="131">
        <f t="shared" si="100"/>
        <v>3000</v>
      </c>
      <c r="F161" s="131">
        <f>G161+H161+AZ161+BA161+I161+J161+K161+L161+M161+N161+R161+S161+T161</f>
        <v>3000</v>
      </c>
      <c r="G161" s="131">
        <f>IF(C161="070",D161,0)</f>
        <v>0</v>
      </c>
      <c r="H161" s="131">
        <f>IF(C161="100",D161,0)</f>
        <v>0</v>
      </c>
      <c r="I161" s="131">
        <f>IF(C161="130",D161,0)</f>
        <v>0</v>
      </c>
      <c r="J161" s="131">
        <f>IF(C161="160",D161,0)</f>
        <v>0</v>
      </c>
      <c r="K161" s="131">
        <f>IF(C161="190",D161,0)</f>
        <v>0</v>
      </c>
      <c r="L161" s="131">
        <f>IF(C161="220",D161,0)</f>
        <v>0</v>
      </c>
      <c r="M161" s="131">
        <f>IF(C161="250",D161,0)</f>
        <v>0</v>
      </c>
      <c r="N161" s="131">
        <f>IF(C161="280",D161,0)</f>
        <v>0</v>
      </c>
      <c r="O161" s="131"/>
      <c r="P161" s="131"/>
      <c r="Q161" s="131"/>
      <c r="R161" s="131">
        <f>IF(C161="340",D161,0)</f>
        <v>0</v>
      </c>
      <c r="S161" s="131">
        <f>IF(C161="370",D161,0)</f>
        <v>0</v>
      </c>
      <c r="T161" s="131">
        <f>IF(OR(C161="428",C161="933"),D161,0)</f>
        <v>3000</v>
      </c>
      <c r="U161" s="131"/>
      <c r="V161" s="131"/>
      <c r="AZ161" s="176"/>
      <c r="BA161" s="176"/>
    </row>
    <row r="162" spans="1:53" ht="26">
      <c r="A162" s="47" t="s">
        <v>294</v>
      </c>
      <c r="B162" s="45" t="s">
        <v>695</v>
      </c>
      <c r="C162" s="175" t="s">
        <v>825</v>
      </c>
      <c r="D162" s="131">
        <v>3922</v>
      </c>
      <c r="E162" s="131">
        <f t="shared" si="100"/>
        <v>3922</v>
      </c>
      <c r="F162" s="131">
        <f>G162+H162+AZ162+BA162+I162+J162+K162+L162+M162+N162+R162+S162+T162</f>
        <v>3922</v>
      </c>
      <c r="G162" s="131">
        <f>IF(C162="070",D162,0)</f>
        <v>0</v>
      </c>
      <c r="H162" s="131">
        <f>IF(C162="100",D162,0)</f>
        <v>0</v>
      </c>
      <c r="I162" s="131">
        <f>IF(C162="130",D162,0)</f>
        <v>0</v>
      </c>
      <c r="J162" s="131">
        <f>IF(C162="160",D162,0)</f>
        <v>0</v>
      </c>
      <c r="K162" s="131">
        <f>IF(C162="190",D162,0)</f>
        <v>0</v>
      </c>
      <c r="L162" s="131">
        <f>IF(C162="220",D162,0)</f>
        <v>0</v>
      </c>
      <c r="M162" s="131">
        <f>IF(C162="250",D162,0)</f>
        <v>0</v>
      </c>
      <c r="N162" s="131">
        <f>IF(C162="280",D162,0)</f>
        <v>0</v>
      </c>
      <c r="O162" s="131"/>
      <c r="P162" s="131"/>
      <c r="Q162" s="131"/>
      <c r="R162" s="131">
        <f>IF(C162="340",D162,0)</f>
        <v>0</v>
      </c>
      <c r="S162" s="131">
        <f>IF(C162="370",D162,0)</f>
        <v>0</v>
      </c>
      <c r="T162" s="131">
        <f>IF(OR(C162="428",C162="933"),D162,0)</f>
        <v>3922</v>
      </c>
      <c r="U162" s="131"/>
      <c r="V162" s="131"/>
      <c r="AZ162" s="176"/>
      <c r="BA162" s="176"/>
    </row>
    <row r="163" spans="1:53" ht="17.25" customHeight="1">
      <c r="A163" s="47" t="s">
        <v>295</v>
      </c>
      <c r="B163" s="45" t="s">
        <v>442</v>
      </c>
      <c r="C163" s="175" t="s">
        <v>825</v>
      </c>
      <c r="D163" s="131">
        <v>1301</v>
      </c>
      <c r="E163" s="131">
        <f t="shared" si="100"/>
        <v>1301</v>
      </c>
      <c r="F163" s="131">
        <f>G163+H163+AZ163+BA163+I163+J163+K163+L163+M163+N163+R163+S163+T163</f>
        <v>1301</v>
      </c>
      <c r="G163" s="131">
        <f>IF(C163="070",D163,0)</f>
        <v>0</v>
      </c>
      <c r="H163" s="131">
        <f>IF(C163="100",D163,0)</f>
        <v>0</v>
      </c>
      <c r="I163" s="131">
        <f>IF(C163="130",D163,0)</f>
        <v>0</v>
      </c>
      <c r="J163" s="131">
        <f>IF(C163="160",D163,0)</f>
        <v>0</v>
      </c>
      <c r="K163" s="131">
        <f>IF(C163="190",D163,0)</f>
        <v>0</v>
      </c>
      <c r="L163" s="131">
        <f>IF(C163="220",D163,0)</f>
        <v>0</v>
      </c>
      <c r="M163" s="131">
        <f>IF(C163="250",D163,0)</f>
        <v>0</v>
      </c>
      <c r="N163" s="131">
        <f>IF(C163="280",D163,0)</f>
        <v>0</v>
      </c>
      <c r="O163" s="131"/>
      <c r="P163" s="131"/>
      <c r="Q163" s="131"/>
      <c r="R163" s="131">
        <f>IF(C163="340",D163,0)</f>
        <v>0</v>
      </c>
      <c r="S163" s="131">
        <f>IF(C163="370",D163,0)</f>
        <v>0</v>
      </c>
      <c r="T163" s="131">
        <f>IF(OR(C163="428",C163="933"),D163,0)</f>
        <v>1301</v>
      </c>
      <c r="U163" s="131"/>
      <c r="V163" s="131"/>
      <c r="AZ163" s="176"/>
      <c r="BA163" s="176"/>
    </row>
    <row r="164" spans="1:53" ht="17.25" customHeight="1">
      <c r="A164" s="47" t="s">
        <v>297</v>
      </c>
      <c r="B164" s="45" t="s">
        <v>443</v>
      </c>
      <c r="C164" s="175" t="s">
        <v>825</v>
      </c>
      <c r="D164" s="131">
        <v>3500</v>
      </c>
      <c r="E164" s="131">
        <f t="shared" si="100"/>
        <v>3500</v>
      </c>
      <c r="F164" s="131">
        <f>G164+H164+AZ164+BA164+I164+J164+K164+L164+M164+N164+R164+S164+T164</f>
        <v>3500</v>
      </c>
      <c r="G164" s="131">
        <f>IF(C164="070",D164,0)</f>
        <v>0</v>
      </c>
      <c r="H164" s="131">
        <f>IF(C164="100",D164,0)</f>
        <v>0</v>
      </c>
      <c r="I164" s="131">
        <f>IF(C164="130",D164,0)</f>
        <v>0</v>
      </c>
      <c r="J164" s="131">
        <f>IF(C164="160",D164,0)</f>
        <v>0</v>
      </c>
      <c r="K164" s="131">
        <f>IF(C164="190",D164,0)</f>
        <v>0</v>
      </c>
      <c r="L164" s="131">
        <f>IF(C164="220",D164,0)</f>
        <v>0</v>
      </c>
      <c r="M164" s="131">
        <f>IF(C164="250",D164,0)</f>
        <v>0</v>
      </c>
      <c r="N164" s="131">
        <f>IF(C164="280",D164,0)</f>
        <v>0</v>
      </c>
      <c r="O164" s="131"/>
      <c r="P164" s="131"/>
      <c r="Q164" s="131"/>
      <c r="R164" s="131">
        <f>IF(C164="340",D164,0)</f>
        <v>0</v>
      </c>
      <c r="S164" s="131">
        <f>IF(C164="370",D164,0)</f>
        <v>0</v>
      </c>
      <c r="T164" s="131">
        <f>IF(OR(C164="428",C164="933"),D164,0)</f>
        <v>3500</v>
      </c>
      <c r="U164" s="131"/>
      <c r="V164" s="131"/>
      <c r="AZ164" s="176"/>
      <c r="BA164" s="176"/>
    </row>
    <row r="165" spans="1:53" ht="17.25" customHeight="1">
      <c r="A165" s="47" t="s">
        <v>298</v>
      </c>
      <c r="B165" s="46" t="s">
        <v>696</v>
      </c>
      <c r="C165" s="177" t="s">
        <v>785</v>
      </c>
      <c r="D165" s="131">
        <v>1000</v>
      </c>
      <c r="E165" s="131">
        <f t="shared" si="100"/>
        <v>1000</v>
      </c>
      <c r="F165" s="131">
        <f>G165+H165+AZ165+BA165+I165+J165+K165+L165+M165+N165+R165+S165+T165</f>
        <v>1000</v>
      </c>
      <c r="G165" s="131">
        <f>IF(C165="070",D165,0)</f>
        <v>0</v>
      </c>
      <c r="H165" s="131">
        <f>IF(C165="100",D165,0)</f>
        <v>0</v>
      </c>
      <c r="I165" s="131">
        <f>IF(C165="130",D165,0)</f>
        <v>0</v>
      </c>
      <c r="J165" s="131">
        <f>IF(C165="160",D165,0)</f>
        <v>0</v>
      </c>
      <c r="K165" s="131">
        <f>IF(C165="190",D165,0)</f>
        <v>0</v>
      </c>
      <c r="L165" s="131">
        <f>IF(C165="220",D165,0)</f>
        <v>0</v>
      </c>
      <c r="M165" s="131">
        <f>IF(C165="250",D165,0)</f>
        <v>0</v>
      </c>
      <c r="N165" s="131">
        <f>IF(C165="280",D165,0)</f>
        <v>1000</v>
      </c>
      <c r="O165" s="131"/>
      <c r="P165" s="131"/>
      <c r="Q165" s="131">
        <f>N165</f>
        <v>1000</v>
      </c>
      <c r="R165" s="131">
        <f>IF(C165="340",D165,0)</f>
        <v>0</v>
      </c>
      <c r="S165" s="131">
        <f>IF(C165="370",D165,0)</f>
        <v>0</v>
      </c>
      <c r="T165" s="131">
        <f>IF(OR(C165="428",C165="933"),D165,0)</f>
        <v>0</v>
      </c>
      <c r="U165" s="131"/>
      <c r="V165" s="131"/>
      <c r="AZ165" s="176"/>
      <c r="BA165" s="176"/>
    </row>
    <row r="166" spans="1:53" ht="26.25" customHeight="1">
      <c r="A166" s="47" t="s">
        <v>372</v>
      </c>
      <c r="B166" s="46" t="s">
        <v>698</v>
      </c>
      <c r="C166" s="177"/>
      <c r="D166" s="131">
        <f>D167+D168+D169+D170+D171</f>
        <v>61367</v>
      </c>
      <c r="E166" s="131">
        <f t="shared" si="100"/>
        <v>61367</v>
      </c>
      <c r="F166" s="131">
        <f t="shared" ref="F166:V166" si="115">F167+F168+F169+F170+F171</f>
        <v>61367</v>
      </c>
      <c r="G166" s="131">
        <f t="shared" si="115"/>
        <v>0</v>
      </c>
      <c r="H166" s="131">
        <f t="shared" si="115"/>
        <v>0</v>
      </c>
      <c r="I166" s="131">
        <f t="shared" si="115"/>
        <v>0</v>
      </c>
      <c r="J166" s="131">
        <f t="shared" si="115"/>
        <v>7960</v>
      </c>
      <c r="K166" s="131">
        <f t="shared" si="115"/>
        <v>0</v>
      </c>
      <c r="L166" s="131">
        <f t="shared" si="115"/>
        <v>0</v>
      </c>
      <c r="M166" s="131">
        <f t="shared" si="115"/>
        <v>0</v>
      </c>
      <c r="N166" s="131">
        <f t="shared" si="115"/>
        <v>3809</v>
      </c>
      <c r="O166" s="131">
        <f t="shared" si="115"/>
        <v>0</v>
      </c>
      <c r="P166" s="131">
        <f t="shared" si="115"/>
        <v>0</v>
      </c>
      <c r="Q166" s="131">
        <f t="shared" si="115"/>
        <v>3809</v>
      </c>
      <c r="R166" s="131">
        <f t="shared" si="115"/>
        <v>0</v>
      </c>
      <c r="S166" s="131">
        <f t="shared" si="115"/>
        <v>3000</v>
      </c>
      <c r="T166" s="131">
        <f t="shared" si="115"/>
        <v>46598</v>
      </c>
      <c r="U166" s="131">
        <f t="shared" si="115"/>
        <v>0</v>
      </c>
      <c r="V166" s="131">
        <f t="shared" si="115"/>
        <v>0</v>
      </c>
      <c r="AZ166" s="176"/>
      <c r="BA166" s="176"/>
    </row>
    <row r="167" spans="1:53" ht="26.25" customHeight="1">
      <c r="A167" s="47" t="s">
        <v>46</v>
      </c>
      <c r="B167" s="46" t="s">
        <v>699</v>
      </c>
      <c r="C167" s="177" t="s">
        <v>785</v>
      </c>
      <c r="D167" s="131">
        <v>3809</v>
      </c>
      <c r="E167" s="131">
        <f t="shared" si="100"/>
        <v>3809</v>
      </c>
      <c r="F167" s="131">
        <f>G167+H167+AZ167+BA167+I167+J167+K167+L167+M167+N167+R167+S167+T167</f>
        <v>3809</v>
      </c>
      <c r="G167" s="131">
        <f>IF(C167="070",D167,0)</f>
        <v>0</v>
      </c>
      <c r="H167" s="131">
        <f>IF(C167="100",D167,0)</f>
        <v>0</v>
      </c>
      <c r="I167" s="131">
        <f>IF(C167="130",D167,0)</f>
        <v>0</v>
      </c>
      <c r="J167" s="131">
        <f>IF(C167="160",D167,0)</f>
        <v>0</v>
      </c>
      <c r="K167" s="131">
        <f>IF(C167="190",D167,0)</f>
        <v>0</v>
      </c>
      <c r="L167" s="131">
        <f>IF(C167="220",D167,0)</f>
        <v>0</v>
      </c>
      <c r="M167" s="131">
        <f>IF(C167="250",D167,0)</f>
        <v>0</v>
      </c>
      <c r="N167" s="131">
        <f>IF(C167="280",D167,0)</f>
        <v>3809</v>
      </c>
      <c r="O167" s="131"/>
      <c r="P167" s="131"/>
      <c r="Q167" s="131">
        <f>N167</f>
        <v>3809</v>
      </c>
      <c r="R167" s="131">
        <f>IF(C167="340",D167,0)</f>
        <v>0</v>
      </c>
      <c r="S167" s="131">
        <f>IF(C167="370",D167,0)</f>
        <v>0</v>
      </c>
      <c r="T167" s="131">
        <f>IF(OR(C167="428",C167="933"),D167,0)</f>
        <v>0</v>
      </c>
      <c r="U167" s="131"/>
      <c r="V167" s="131"/>
      <c r="AZ167" s="176"/>
      <c r="BA167" s="176"/>
    </row>
    <row r="168" spans="1:53" ht="52">
      <c r="A168" s="47" t="s">
        <v>46</v>
      </c>
      <c r="B168" s="46" t="s">
        <v>700</v>
      </c>
      <c r="C168" s="177" t="s">
        <v>790</v>
      </c>
      <c r="D168" s="131">
        <v>7960</v>
      </c>
      <c r="E168" s="131">
        <f t="shared" si="100"/>
        <v>7960</v>
      </c>
      <c r="F168" s="131">
        <f>G168+H168+AZ168+BA168+I168+J168+K168+L168+M168+N168+R168+S168+T168</f>
        <v>7960</v>
      </c>
      <c r="G168" s="131">
        <f>IF(C168="070",D168,0)</f>
        <v>0</v>
      </c>
      <c r="H168" s="131">
        <f>IF(C168="100",D168,0)</f>
        <v>0</v>
      </c>
      <c r="I168" s="131">
        <f>IF(C168="130",D168,0)</f>
        <v>0</v>
      </c>
      <c r="J168" s="131">
        <f>IF(C168="160",D168,0)</f>
        <v>7960</v>
      </c>
      <c r="K168" s="131">
        <f>IF(C168="190",D168,0)</f>
        <v>0</v>
      </c>
      <c r="L168" s="131">
        <f>IF(C168="220",D168,0)</f>
        <v>0</v>
      </c>
      <c r="M168" s="131">
        <f>IF(C168="250",D168,0)</f>
        <v>0</v>
      </c>
      <c r="N168" s="131">
        <f>IF(C168="280",D168,0)</f>
        <v>0</v>
      </c>
      <c r="O168" s="131"/>
      <c r="P168" s="131"/>
      <c r="Q168" s="131"/>
      <c r="R168" s="131">
        <f>IF(C168="340",D168,0)</f>
        <v>0</v>
      </c>
      <c r="S168" s="131">
        <f>IF(C168="370",D168,0)</f>
        <v>0</v>
      </c>
      <c r="T168" s="131">
        <f>IF(OR(C168="428",C168="933"),D168,0)</f>
        <v>0</v>
      </c>
      <c r="U168" s="131"/>
      <c r="V168" s="131"/>
      <c r="AZ168" s="176"/>
      <c r="BA168" s="176"/>
    </row>
    <row r="169" spans="1:53" ht="26.25" customHeight="1">
      <c r="A169" s="47" t="s">
        <v>46</v>
      </c>
      <c r="B169" s="46" t="s">
        <v>492</v>
      </c>
      <c r="C169" s="177" t="s">
        <v>789</v>
      </c>
      <c r="D169" s="131">
        <v>3000</v>
      </c>
      <c r="E169" s="131">
        <f t="shared" si="100"/>
        <v>3000</v>
      </c>
      <c r="F169" s="131">
        <f>G169+H169+AZ169+BA169+I169+J169+K169+L169+M169+N169+R169+S169+T169</f>
        <v>3000</v>
      </c>
      <c r="G169" s="131">
        <f>IF(C169="070",D169,0)</f>
        <v>0</v>
      </c>
      <c r="H169" s="131">
        <f>IF(C169="100",D169,0)</f>
        <v>0</v>
      </c>
      <c r="I169" s="131">
        <f>IF(C169="130",D169,0)</f>
        <v>0</v>
      </c>
      <c r="J169" s="131">
        <f>IF(C169="160",D169,0)</f>
        <v>0</v>
      </c>
      <c r="K169" s="131">
        <f>IF(C169="190",D169,0)</f>
        <v>0</v>
      </c>
      <c r="L169" s="131">
        <f>IF(C169="220",D169,0)</f>
        <v>0</v>
      </c>
      <c r="M169" s="131">
        <f>IF(C169="250",D169,0)</f>
        <v>0</v>
      </c>
      <c r="N169" s="131">
        <f>IF(C169="280",D169,0)</f>
        <v>0</v>
      </c>
      <c r="O169" s="131"/>
      <c r="P169" s="131"/>
      <c r="Q169" s="131"/>
      <c r="R169" s="131">
        <f>IF(C169="340",D169,0)</f>
        <v>0</v>
      </c>
      <c r="S169" s="131">
        <f>IF(C169="370",D169,0)</f>
        <v>3000</v>
      </c>
      <c r="T169" s="131">
        <f>IF(OR(C169="428",C169="933"),D169,0)</f>
        <v>0</v>
      </c>
      <c r="U169" s="131"/>
      <c r="V169" s="131"/>
      <c r="AZ169" s="176"/>
      <c r="BA169" s="176"/>
    </row>
    <row r="170" spans="1:53" ht="26">
      <c r="A170" s="47" t="s">
        <v>46</v>
      </c>
      <c r="B170" s="46" t="s">
        <v>701</v>
      </c>
      <c r="C170" s="177" t="s">
        <v>825</v>
      </c>
      <c r="D170" s="131">
        <v>5000</v>
      </c>
      <c r="E170" s="131">
        <f t="shared" si="100"/>
        <v>5000</v>
      </c>
      <c r="F170" s="131">
        <f>G170+H170+AZ170+BA170+I170+J170+K170+L170+M170+N170+R170+S170+T170</f>
        <v>5000</v>
      </c>
      <c r="G170" s="131">
        <f>IF(C170="070",D170,0)</f>
        <v>0</v>
      </c>
      <c r="H170" s="131">
        <f>IF(C170="100",D170,0)</f>
        <v>0</v>
      </c>
      <c r="I170" s="131">
        <f>IF(C170="130",D170,0)</f>
        <v>0</v>
      </c>
      <c r="J170" s="131">
        <f>IF(C170="160",D170,0)</f>
        <v>0</v>
      </c>
      <c r="K170" s="131">
        <f>IF(C170="190",D170,0)</f>
        <v>0</v>
      </c>
      <c r="L170" s="131">
        <f>IF(C170="220",D170,0)</f>
        <v>0</v>
      </c>
      <c r="M170" s="131">
        <f>IF(C170="250",D170,0)</f>
        <v>0</v>
      </c>
      <c r="N170" s="131">
        <f>IF(C170="280",D170,0)</f>
        <v>0</v>
      </c>
      <c r="O170" s="131"/>
      <c r="P170" s="131"/>
      <c r="Q170" s="131"/>
      <c r="R170" s="131">
        <f>IF(C170="340",D170,0)</f>
        <v>0</v>
      </c>
      <c r="S170" s="131">
        <f>IF(C170="370",D170,0)</f>
        <v>0</v>
      </c>
      <c r="T170" s="131">
        <f>IF(OR(C170="428",C170="933"),D170,0)</f>
        <v>5000</v>
      </c>
      <c r="U170" s="131"/>
      <c r="V170" s="131"/>
      <c r="AZ170" s="176"/>
      <c r="BA170" s="176"/>
    </row>
    <row r="171" spans="1:53" ht="91">
      <c r="A171" s="47" t="s">
        <v>46</v>
      </c>
      <c r="B171" s="46" t="s">
        <v>702</v>
      </c>
      <c r="C171" s="177" t="s">
        <v>825</v>
      </c>
      <c r="D171" s="131">
        <v>41598</v>
      </c>
      <c r="E171" s="131">
        <f t="shared" si="100"/>
        <v>41598</v>
      </c>
      <c r="F171" s="131">
        <f>G171+H171+AZ171+BA171+I171+J171+K171+L171+M171+N171+R171+S171+T171</f>
        <v>41598</v>
      </c>
      <c r="G171" s="131">
        <f>IF(C171="070",D171,0)</f>
        <v>0</v>
      </c>
      <c r="H171" s="131">
        <f>IF(C171="100",D171,0)</f>
        <v>0</v>
      </c>
      <c r="I171" s="131">
        <f>IF(C171="130",D171,0)</f>
        <v>0</v>
      </c>
      <c r="J171" s="131">
        <f>IF(C171="160",D171,0)</f>
        <v>0</v>
      </c>
      <c r="K171" s="131">
        <f>IF(C171="190",D171,0)</f>
        <v>0</v>
      </c>
      <c r="L171" s="131">
        <f>IF(C171="220",D171,0)</f>
        <v>0</v>
      </c>
      <c r="M171" s="131">
        <f>IF(C171="250",D171,0)</f>
        <v>0</v>
      </c>
      <c r="N171" s="131">
        <f>IF(C171="280",D171,0)</f>
        <v>0</v>
      </c>
      <c r="O171" s="131"/>
      <c r="P171" s="131"/>
      <c r="Q171" s="131"/>
      <c r="R171" s="131">
        <f>IF(C171="340",D171,0)</f>
        <v>0</v>
      </c>
      <c r="S171" s="131">
        <f>IF(C171="370",D171,0)</f>
        <v>0</v>
      </c>
      <c r="T171" s="131">
        <f>IF(OR(C171="428",C171="933"),D171,0)</f>
        <v>41598</v>
      </c>
      <c r="U171" s="131"/>
      <c r="V171" s="131"/>
      <c r="AZ171" s="176"/>
      <c r="BA171" s="176"/>
    </row>
    <row r="172" spans="1:53" s="160" customFormat="1" ht="17.25" customHeight="1">
      <c r="A172" s="49" t="s">
        <v>827</v>
      </c>
      <c r="B172" s="48" t="s">
        <v>444</v>
      </c>
      <c r="C172" s="172"/>
      <c r="D172" s="130">
        <v>6573</v>
      </c>
      <c r="E172" s="131">
        <f t="shared" si="100"/>
        <v>6573</v>
      </c>
      <c r="F172" s="130">
        <f t="shared" ref="F172:V172" si="116">F173+F174+F176+F175</f>
        <v>6573</v>
      </c>
      <c r="G172" s="130">
        <f t="shared" si="116"/>
        <v>8231</v>
      </c>
      <c r="H172" s="130">
        <f t="shared" si="116"/>
        <v>51</v>
      </c>
      <c r="I172" s="130">
        <f t="shared" si="116"/>
        <v>1652</v>
      </c>
      <c r="J172" s="130">
        <f t="shared" si="116"/>
        <v>0</v>
      </c>
      <c r="K172" s="130">
        <f t="shared" si="116"/>
        <v>0</v>
      </c>
      <c r="L172" s="130">
        <f t="shared" si="116"/>
        <v>0</v>
      </c>
      <c r="M172" s="130">
        <f t="shared" si="116"/>
        <v>0</v>
      </c>
      <c r="N172" s="130">
        <f t="shared" si="116"/>
        <v>0</v>
      </c>
      <c r="O172" s="130">
        <f t="shared" si="116"/>
        <v>0</v>
      </c>
      <c r="P172" s="130">
        <f t="shared" si="116"/>
        <v>0</v>
      </c>
      <c r="Q172" s="130">
        <f t="shared" si="116"/>
        <v>0</v>
      </c>
      <c r="R172" s="130">
        <f t="shared" si="116"/>
        <v>0</v>
      </c>
      <c r="S172" s="130">
        <f t="shared" si="116"/>
        <v>0</v>
      </c>
      <c r="T172" s="130">
        <f t="shared" si="116"/>
        <v>-3361</v>
      </c>
      <c r="U172" s="130">
        <f t="shared" si="116"/>
        <v>0</v>
      </c>
      <c r="V172" s="130">
        <f t="shared" si="116"/>
        <v>0</v>
      </c>
      <c r="AZ172" s="174"/>
      <c r="BA172" s="174"/>
    </row>
    <row r="173" spans="1:53" ht="17.25" customHeight="1">
      <c r="A173" s="47" t="s">
        <v>46</v>
      </c>
      <c r="B173" s="46" t="s">
        <v>355</v>
      </c>
      <c r="C173" s="177" t="s">
        <v>787</v>
      </c>
      <c r="D173" s="131">
        <v>8231</v>
      </c>
      <c r="E173" s="131">
        <f t="shared" si="100"/>
        <v>8231</v>
      </c>
      <c r="F173" s="131">
        <f>G173+H173+AZ173+BA173+I173+J173+K173+L173+M173+N173+R173+S173+T173</f>
        <v>8231</v>
      </c>
      <c r="G173" s="131">
        <f>IF(C173="070",D173,0)</f>
        <v>8231</v>
      </c>
      <c r="H173" s="131">
        <f>IF(C173="100",D173,0)</f>
        <v>0</v>
      </c>
      <c r="I173" s="131">
        <f>IF(C173="130",D173,0)</f>
        <v>0</v>
      </c>
      <c r="J173" s="131">
        <f>IF(C173="160",D173,0)</f>
        <v>0</v>
      </c>
      <c r="K173" s="131">
        <f>IF(C173="190",D173,0)</f>
        <v>0</v>
      </c>
      <c r="L173" s="131">
        <f>IF(C173="220",D173,0)</f>
        <v>0</v>
      </c>
      <c r="M173" s="131">
        <f>IF(C173="250",D173,0)</f>
        <v>0</v>
      </c>
      <c r="N173" s="131">
        <f>IF(C173="280",D173,0)</f>
        <v>0</v>
      </c>
      <c r="O173" s="131"/>
      <c r="P173" s="131"/>
      <c r="Q173" s="131"/>
      <c r="R173" s="131">
        <f>IF(C173="340",D173,0)</f>
        <v>0</v>
      </c>
      <c r="S173" s="131">
        <f>IF(C173="370",D173,0)</f>
        <v>0</v>
      </c>
      <c r="T173" s="131">
        <f>IF(OR(C173="428",C173="933"),D173,0)</f>
        <v>0</v>
      </c>
      <c r="U173" s="131"/>
      <c r="V173" s="131"/>
      <c r="AZ173" s="176"/>
      <c r="BA173" s="176"/>
    </row>
    <row r="174" spans="1:53" ht="17.25" customHeight="1">
      <c r="A174" s="47" t="s">
        <v>46</v>
      </c>
      <c r="B174" s="46" t="s">
        <v>356</v>
      </c>
      <c r="C174" s="177" t="s">
        <v>792</v>
      </c>
      <c r="D174" s="131">
        <v>51</v>
      </c>
      <c r="E174" s="131">
        <f t="shared" si="100"/>
        <v>51</v>
      </c>
      <c r="F174" s="131">
        <f>G174+H174+AZ174+BA174+I174+J174+K174+L174+M174+N174+R174+S174+T174</f>
        <v>51</v>
      </c>
      <c r="G174" s="131">
        <f>IF(C174="070",D174,0)</f>
        <v>0</v>
      </c>
      <c r="H174" s="131">
        <f>IF(C174="100",D174,0)</f>
        <v>51</v>
      </c>
      <c r="I174" s="131">
        <f>IF(C174="130",D174,0)</f>
        <v>0</v>
      </c>
      <c r="J174" s="131">
        <f>IF(C174="160",D174,0)</f>
        <v>0</v>
      </c>
      <c r="K174" s="131">
        <f>IF(C174="190",D174,0)</f>
        <v>0</v>
      </c>
      <c r="L174" s="131">
        <f>IF(C174="220",D174,0)</f>
        <v>0</v>
      </c>
      <c r="M174" s="131">
        <f>IF(C174="250",D174,0)</f>
        <v>0</v>
      </c>
      <c r="N174" s="131">
        <f>IF(C174="280",D174,0)</f>
        <v>0</v>
      </c>
      <c r="O174" s="131"/>
      <c r="P174" s="131"/>
      <c r="Q174" s="131"/>
      <c r="R174" s="131">
        <f>IF(C174="340",D174,0)</f>
        <v>0</v>
      </c>
      <c r="S174" s="131">
        <f>IF(C174="370",D174,0)</f>
        <v>0</v>
      </c>
      <c r="T174" s="131">
        <f>IF(OR(C174="428",C174="933"),D174,0)</f>
        <v>0</v>
      </c>
      <c r="U174" s="131"/>
      <c r="V174" s="131"/>
      <c r="AZ174" s="176"/>
      <c r="BA174" s="176"/>
    </row>
    <row r="175" spans="1:53" ht="17.25" customHeight="1">
      <c r="A175" s="47" t="s">
        <v>46</v>
      </c>
      <c r="B175" s="46" t="s">
        <v>357</v>
      </c>
      <c r="C175" s="177" t="s">
        <v>788</v>
      </c>
      <c r="D175" s="131">
        <v>1652</v>
      </c>
      <c r="E175" s="131">
        <f t="shared" si="100"/>
        <v>1652</v>
      </c>
      <c r="F175" s="131">
        <f>G175+H175+AZ175+BA175+I175+J175+K175+L175+M175+N175+R175+S175+T175</f>
        <v>1652</v>
      </c>
      <c r="G175" s="131">
        <f>IF(C175="070",D175,0)</f>
        <v>0</v>
      </c>
      <c r="H175" s="131">
        <f>IF(C175="100",D175,0)</f>
        <v>0</v>
      </c>
      <c r="I175" s="131">
        <f>IF(C175="130",D175,0)</f>
        <v>1652</v>
      </c>
      <c r="J175" s="131">
        <f>IF(C175="160",D175,0)</f>
        <v>0</v>
      </c>
      <c r="K175" s="131">
        <f>IF(C175="190",D175,0)</f>
        <v>0</v>
      </c>
      <c r="L175" s="131">
        <f>IF(C175="220",D175,0)</f>
        <v>0</v>
      </c>
      <c r="M175" s="131">
        <f>IF(C175="250",D175,0)</f>
        <v>0</v>
      </c>
      <c r="N175" s="131">
        <f>IF(C175="280",D175,0)</f>
        <v>0</v>
      </c>
      <c r="O175" s="131"/>
      <c r="P175" s="131"/>
      <c r="Q175" s="131"/>
      <c r="R175" s="131">
        <f>IF(C175="340",D175,0)</f>
        <v>0</v>
      </c>
      <c r="S175" s="131">
        <f>IF(C175="370",D175,0)</f>
        <v>0</v>
      </c>
      <c r="T175" s="131">
        <f>IF(OR(C175="428",C175="933"),D175,0)</f>
        <v>0</v>
      </c>
      <c r="U175" s="131"/>
      <c r="V175" s="131"/>
      <c r="AZ175" s="176"/>
      <c r="BA175" s="176"/>
    </row>
    <row r="176" spans="1:53" ht="17.25" customHeight="1">
      <c r="A176" s="47" t="s">
        <v>46</v>
      </c>
      <c r="B176" s="52" t="s">
        <v>703</v>
      </c>
      <c r="C176" s="177" t="s">
        <v>828</v>
      </c>
      <c r="D176" s="131">
        <f>D172-D173-D174-D175</f>
        <v>-3361</v>
      </c>
      <c r="E176" s="131">
        <f t="shared" si="100"/>
        <v>-3361</v>
      </c>
      <c r="F176" s="131">
        <f>G176+H176+AZ176+BA176+I176+J176+K176+L176+M176+N176+R176+S176+T176</f>
        <v>-3361</v>
      </c>
      <c r="G176" s="131">
        <f>IF(C176="070",D176,0)</f>
        <v>0</v>
      </c>
      <c r="H176" s="131">
        <f>IF(C176="100",D176,0)</f>
        <v>0</v>
      </c>
      <c r="I176" s="131">
        <f>IF(C176="130",D176,0)</f>
        <v>0</v>
      </c>
      <c r="J176" s="131">
        <f>IF(C176="160",D176,0)</f>
        <v>0</v>
      </c>
      <c r="K176" s="131">
        <f>IF(C176="190",D176,0)</f>
        <v>0</v>
      </c>
      <c r="L176" s="131">
        <f>IF(C176="220",D176,0)</f>
        <v>0</v>
      </c>
      <c r="M176" s="131">
        <f>IF(C176="250",D176,0)</f>
        <v>0</v>
      </c>
      <c r="N176" s="131">
        <f>IF(C176="280",D176,0)</f>
        <v>0</v>
      </c>
      <c r="O176" s="131"/>
      <c r="P176" s="131"/>
      <c r="Q176" s="131"/>
      <c r="R176" s="131">
        <f>IF(C176="340",D176,0)</f>
        <v>0</v>
      </c>
      <c r="S176" s="131">
        <f>IF(C176="370",D176,0)</f>
        <v>0</v>
      </c>
      <c r="T176" s="131">
        <f>IF(OR(C176="428",C176="933"),D176,0)</f>
        <v>-3361</v>
      </c>
      <c r="U176" s="131"/>
      <c r="V176" s="131"/>
      <c r="AZ176" s="176"/>
      <c r="BA176" s="176"/>
    </row>
    <row r="177" spans="1:53" s="160" customFormat="1" ht="65">
      <c r="A177" s="161" t="s">
        <v>21</v>
      </c>
      <c r="B177" s="162" t="s">
        <v>707</v>
      </c>
      <c r="C177" s="161"/>
      <c r="D177" s="130">
        <f>D178+D226</f>
        <v>469916</v>
      </c>
      <c r="E177" s="130">
        <f t="shared" si="100"/>
        <v>469916</v>
      </c>
      <c r="F177" s="130">
        <f>F178+F226</f>
        <v>0</v>
      </c>
      <c r="G177" s="130">
        <f t="shared" ref="G177:V177" si="117">G178+G226</f>
        <v>0</v>
      </c>
      <c r="H177" s="130">
        <f t="shared" si="117"/>
        <v>0</v>
      </c>
      <c r="I177" s="130">
        <f t="shared" si="117"/>
        <v>0</v>
      </c>
      <c r="J177" s="130">
        <f t="shared" si="117"/>
        <v>0</v>
      </c>
      <c r="K177" s="130">
        <f t="shared" si="117"/>
        <v>0</v>
      </c>
      <c r="L177" s="130">
        <f t="shared" si="117"/>
        <v>0</v>
      </c>
      <c r="M177" s="130">
        <f t="shared" si="117"/>
        <v>0</v>
      </c>
      <c r="N177" s="130">
        <f t="shared" si="117"/>
        <v>0</v>
      </c>
      <c r="O177" s="130">
        <f t="shared" si="117"/>
        <v>0</v>
      </c>
      <c r="P177" s="130">
        <f t="shared" si="117"/>
        <v>0</v>
      </c>
      <c r="Q177" s="130">
        <f t="shared" si="117"/>
        <v>0</v>
      </c>
      <c r="R177" s="130">
        <f t="shared" si="117"/>
        <v>0</v>
      </c>
      <c r="S177" s="130">
        <f t="shared" si="117"/>
        <v>0</v>
      </c>
      <c r="T177" s="130">
        <f t="shared" si="117"/>
        <v>0</v>
      </c>
      <c r="U177" s="130">
        <f t="shared" si="117"/>
        <v>13372</v>
      </c>
      <c r="V177" s="130">
        <f t="shared" si="117"/>
        <v>456544</v>
      </c>
      <c r="AZ177" s="174"/>
      <c r="BA177" s="174"/>
    </row>
    <row r="178" spans="1:53" s="160" customFormat="1" ht="52">
      <c r="A178" s="161" t="s">
        <v>7</v>
      </c>
      <c r="B178" s="162" t="s">
        <v>708</v>
      </c>
      <c r="C178" s="161"/>
      <c r="D178" s="130">
        <f>D179+D180</f>
        <v>456544</v>
      </c>
      <c r="E178" s="130">
        <f t="shared" si="100"/>
        <v>456544</v>
      </c>
      <c r="F178" s="130">
        <f t="shared" ref="F178:V178" si="118">F179+F180</f>
        <v>0</v>
      </c>
      <c r="G178" s="130">
        <f t="shared" si="118"/>
        <v>0</v>
      </c>
      <c r="H178" s="130">
        <f t="shared" si="118"/>
        <v>0</v>
      </c>
      <c r="I178" s="130">
        <f t="shared" si="118"/>
        <v>0</v>
      </c>
      <c r="J178" s="130">
        <f t="shared" si="118"/>
        <v>0</v>
      </c>
      <c r="K178" s="130">
        <f t="shared" si="118"/>
        <v>0</v>
      </c>
      <c r="L178" s="130">
        <f t="shared" si="118"/>
        <v>0</v>
      </c>
      <c r="M178" s="130">
        <f t="shared" si="118"/>
        <v>0</v>
      </c>
      <c r="N178" s="130">
        <f t="shared" si="118"/>
        <v>0</v>
      </c>
      <c r="O178" s="130">
        <f t="shared" si="118"/>
        <v>0</v>
      </c>
      <c r="P178" s="130">
        <f t="shared" si="118"/>
        <v>0</v>
      </c>
      <c r="Q178" s="130">
        <f t="shared" si="118"/>
        <v>0</v>
      </c>
      <c r="R178" s="130">
        <f t="shared" si="118"/>
        <v>0</v>
      </c>
      <c r="S178" s="130">
        <f t="shared" si="118"/>
        <v>0</v>
      </c>
      <c r="T178" s="130">
        <f t="shared" si="118"/>
        <v>0</v>
      </c>
      <c r="U178" s="130">
        <f t="shared" si="118"/>
        <v>0</v>
      </c>
      <c r="V178" s="130">
        <f t="shared" si="118"/>
        <v>456544</v>
      </c>
      <c r="AZ178" s="174"/>
      <c r="BA178" s="174"/>
    </row>
    <row r="179" spans="1:53" s="160" customFormat="1">
      <c r="A179" s="161" t="s">
        <v>293</v>
      </c>
      <c r="B179" s="162" t="s">
        <v>150</v>
      </c>
      <c r="C179" s="161"/>
      <c r="D179" s="130">
        <v>149330</v>
      </c>
      <c r="E179" s="130">
        <f t="shared" si="100"/>
        <v>149330</v>
      </c>
      <c r="F179" s="130">
        <f>G179+H179+AZ179+BA179+I179+J179+K179+L179+M179+N179+R179+S179+T179</f>
        <v>0</v>
      </c>
      <c r="G179" s="130"/>
      <c r="H179" s="130"/>
      <c r="I179" s="130"/>
      <c r="J179" s="130"/>
      <c r="K179" s="130"/>
      <c r="L179" s="130"/>
      <c r="M179" s="130"/>
      <c r="N179" s="130"/>
      <c r="O179" s="130"/>
      <c r="P179" s="130"/>
      <c r="Q179" s="130"/>
      <c r="R179" s="130"/>
      <c r="S179" s="130"/>
      <c r="T179" s="130"/>
      <c r="U179" s="130"/>
      <c r="V179" s="130">
        <f>D179</f>
        <v>149330</v>
      </c>
      <c r="AZ179" s="174"/>
      <c r="BA179" s="174"/>
    </row>
    <row r="180" spans="1:53" s="160" customFormat="1">
      <c r="A180" s="161" t="s">
        <v>294</v>
      </c>
      <c r="B180" s="162" t="s">
        <v>149</v>
      </c>
      <c r="C180" s="161"/>
      <c r="D180" s="130">
        <f>SUM(D181:D225)</f>
        <v>307214</v>
      </c>
      <c r="E180" s="130">
        <f t="shared" si="100"/>
        <v>307214</v>
      </c>
      <c r="F180" s="130">
        <f t="shared" ref="F180:V180" si="119">SUM(F181:F225)</f>
        <v>0</v>
      </c>
      <c r="G180" s="130">
        <f t="shared" si="119"/>
        <v>0</v>
      </c>
      <c r="H180" s="130">
        <f t="shared" si="119"/>
        <v>0</v>
      </c>
      <c r="I180" s="130">
        <f t="shared" si="119"/>
        <v>0</v>
      </c>
      <c r="J180" s="130">
        <f t="shared" si="119"/>
        <v>0</v>
      </c>
      <c r="K180" s="130">
        <f t="shared" si="119"/>
        <v>0</v>
      </c>
      <c r="L180" s="130">
        <f t="shared" si="119"/>
        <v>0</v>
      </c>
      <c r="M180" s="130">
        <f t="shared" si="119"/>
        <v>0</v>
      </c>
      <c r="N180" s="130">
        <f t="shared" si="119"/>
        <v>0</v>
      </c>
      <c r="O180" s="130">
        <f t="shared" si="119"/>
        <v>0</v>
      </c>
      <c r="P180" s="130">
        <f t="shared" si="119"/>
        <v>0</v>
      </c>
      <c r="Q180" s="130">
        <f t="shared" si="119"/>
        <v>0</v>
      </c>
      <c r="R180" s="130">
        <f t="shared" si="119"/>
        <v>0</v>
      </c>
      <c r="S180" s="130">
        <f t="shared" si="119"/>
        <v>0</v>
      </c>
      <c r="T180" s="130">
        <f t="shared" si="119"/>
        <v>0</v>
      </c>
      <c r="U180" s="130">
        <f t="shared" si="119"/>
        <v>0</v>
      </c>
      <c r="V180" s="130">
        <f t="shared" si="119"/>
        <v>307214</v>
      </c>
      <c r="AZ180" s="174"/>
      <c r="BA180" s="174"/>
    </row>
    <row r="181" spans="1:53">
      <c r="A181" s="163" t="s">
        <v>215</v>
      </c>
      <c r="B181" s="164" t="s">
        <v>446</v>
      </c>
      <c r="C181" s="163"/>
      <c r="D181" s="131">
        <v>95</v>
      </c>
      <c r="E181" s="131">
        <f t="shared" si="100"/>
        <v>95</v>
      </c>
      <c r="F181" s="131">
        <f t="shared" ref="F181:F225" si="120">G181+H181+AZ181+BA181+I181+J181+K181+L181+M181+N181+R181+S181+T181</f>
        <v>0</v>
      </c>
      <c r="G181" s="131"/>
      <c r="H181" s="131"/>
      <c r="I181" s="131"/>
      <c r="J181" s="131"/>
      <c r="K181" s="131"/>
      <c r="L181" s="131"/>
      <c r="M181" s="131"/>
      <c r="N181" s="131"/>
      <c r="O181" s="131"/>
      <c r="P181" s="131"/>
      <c r="Q181" s="131"/>
      <c r="R181" s="131"/>
      <c r="S181" s="131"/>
      <c r="T181" s="131"/>
      <c r="U181" s="131"/>
      <c r="V181" s="131">
        <f t="shared" ref="V181:V225" si="121">D181</f>
        <v>95</v>
      </c>
      <c r="AZ181" s="176"/>
      <c r="BA181" s="176"/>
    </row>
    <row r="182" spans="1:53">
      <c r="A182" s="163" t="s">
        <v>216</v>
      </c>
      <c r="B182" s="164" t="s">
        <v>709</v>
      </c>
      <c r="C182" s="163"/>
      <c r="D182" s="131">
        <v>475</v>
      </c>
      <c r="E182" s="131">
        <f t="shared" si="100"/>
        <v>475</v>
      </c>
      <c r="F182" s="131">
        <f t="shared" si="120"/>
        <v>0</v>
      </c>
      <c r="G182" s="131"/>
      <c r="H182" s="131"/>
      <c r="I182" s="131"/>
      <c r="J182" s="131"/>
      <c r="K182" s="131"/>
      <c r="L182" s="131"/>
      <c r="M182" s="131"/>
      <c r="N182" s="131"/>
      <c r="O182" s="131"/>
      <c r="P182" s="131"/>
      <c r="Q182" s="131"/>
      <c r="R182" s="131"/>
      <c r="S182" s="131"/>
      <c r="T182" s="131"/>
      <c r="U182" s="131"/>
      <c r="V182" s="131">
        <f t="shared" si="121"/>
        <v>475</v>
      </c>
      <c r="AZ182" s="176"/>
      <c r="BA182" s="176"/>
    </row>
    <row r="183" spans="1:53">
      <c r="A183" s="163" t="s">
        <v>217</v>
      </c>
      <c r="B183" s="164" t="s">
        <v>710</v>
      </c>
      <c r="C183" s="163"/>
      <c r="D183" s="131">
        <v>248</v>
      </c>
      <c r="E183" s="131">
        <f t="shared" si="100"/>
        <v>248</v>
      </c>
      <c r="F183" s="131">
        <f t="shared" si="120"/>
        <v>0</v>
      </c>
      <c r="G183" s="131"/>
      <c r="H183" s="131"/>
      <c r="I183" s="131"/>
      <c r="J183" s="131"/>
      <c r="K183" s="131"/>
      <c r="L183" s="131"/>
      <c r="M183" s="131"/>
      <c r="N183" s="131"/>
      <c r="O183" s="131"/>
      <c r="P183" s="131"/>
      <c r="Q183" s="131"/>
      <c r="R183" s="131"/>
      <c r="S183" s="131"/>
      <c r="T183" s="131"/>
      <c r="U183" s="131"/>
      <c r="V183" s="131">
        <f t="shared" si="121"/>
        <v>248</v>
      </c>
      <c r="AZ183" s="176"/>
      <c r="BA183" s="176"/>
    </row>
    <row r="184" spans="1:53">
      <c r="A184" s="163" t="s">
        <v>684</v>
      </c>
      <c r="B184" s="39" t="s">
        <v>174</v>
      </c>
      <c r="C184" s="163"/>
      <c r="D184" s="131">
        <f>150+38</f>
        <v>188</v>
      </c>
      <c r="E184" s="131">
        <f t="shared" si="100"/>
        <v>188</v>
      </c>
      <c r="F184" s="131">
        <f t="shared" si="120"/>
        <v>0</v>
      </c>
      <c r="G184" s="131"/>
      <c r="H184" s="131"/>
      <c r="I184" s="131"/>
      <c r="J184" s="131"/>
      <c r="K184" s="131"/>
      <c r="L184" s="131"/>
      <c r="M184" s="131"/>
      <c r="N184" s="131"/>
      <c r="O184" s="131"/>
      <c r="P184" s="131"/>
      <c r="Q184" s="131"/>
      <c r="R184" s="131"/>
      <c r="S184" s="131"/>
      <c r="T184" s="131"/>
      <c r="U184" s="131"/>
      <c r="V184" s="131">
        <f t="shared" si="121"/>
        <v>188</v>
      </c>
      <c r="AZ184" s="176"/>
      <c r="BA184" s="176"/>
    </row>
    <row r="185" spans="1:53">
      <c r="A185" s="163" t="s">
        <v>685</v>
      </c>
      <c r="B185" s="39" t="s">
        <v>711</v>
      </c>
      <c r="C185" s="163"/>
      <c r="D185" s="131">
        <f>689+1241+562+6526+38+30000</f>
        <v>39056</v>
      </c>
      <c r="E185" s="131">
        <f t="shared" si="100"/>
        <v>39056</v>
      </c>
      <c r="F185" s="131">
        <f t="shared" si="120"/>
        <v>0</v>
      </c>
      <c r="G185" s="131"/>
      <c r="H185" s="131"/>
      <c r="I185" s="131"/>
      <c r="J185" s="131"/>
      <c r="K185" s="131"/>
      <c r="L185" s="131"/>
      <c r="M185" s="131"/>
      <c r="N185" s="131"/>
      <c r="O185" s="131"/>
      <c r="P185" s="131"/>
      <c r="Q185" s="131"/>
      <c r="R185" s="131"/>
      <c r="S185" s="131"/>
      <c r="T185" s="131"/>
      <c r="U185" s="131"/>
      <c r="V185" s="131">
        <f t="shared" si="121"/>
        <v>39056</v>
      </c>
      <c r="AZ185" s="176"/>
      <c r="BA185" s="176"/>
    </row>
    <row r="186" spans="1:53">
      <c r="A186" s="163" t="s">
        <v>687</v>
      </c>
      <c r="B186" s="39" t="s">
        <v>712</v>
      </c>
      <c r="C186" s="163"/>
      <c r="D186" s="131">
        <f>1758+40+7555+7000</f>
        <v>16353</v>
      </c>
      <c r="E186" s="131">
        <f t="shared" si="100"/>
        <v>16353</v>
      </c>
      <c r="F186" s="131">
        <f t="shared" si="120"/>
        <v>0</v>
      </c>
      <c r="G186" s="131"/>
      <c r="H186" s="131"/>
      <c r="I186" s="131"/>
      <c r="J186" s="131"/>
      <c r="K186" s="131"/>
      <c r="L186" s="131"/>
      <c r="M186" s="131"/>
      <c r="N186" s="131"/>
      <c r="O186" s="131"/>
      <c r="P186" s="131"/>
      <c r="Q186" s="131"/>
      <c r="R186" s="131"/>
      <c r="S186" s="131"/>
      <c r="T186" s="131"/>
      <c r="U186" s="131"/>
      <c r="V186" s="131">
        <f t="shared" si="121"/>
        <v>16353</v>
      </c>
      <c r="AZ186" s="176"/>
      <c r="BA186" s="176"/>
    </row>
    <row r="187" spans="1:53">
      <c r="A187" s="163" t="s">
        <v>689</v>
      </c>
      <c r="B187" s="39" t="s">
        <v>326</v>
      </c>
      <c r="C187" s="163"/>
      <c r="D187" s="131">
        <f>1060+40</f>
        <v>1100</v>
      </c>
      <c r="E187" s="131">
        <f t="shared" si="100"/>
        <v>1100</v>
      </c>
      <c r="F187" s="131">
        <f t="shared" si="120"/>
        <v>0</v>
      </c>
      <c r="G187" s="131"/>
      <c r="H187" s="131"/>
      <c r="I187" s="131"/>
      <c r="J187" s="131"/>
      <c r="K187" s="131"/>
      <c r="L187" s="131"/>
      <c r="M187" s="131"/>
      <c r="N187" s="131"/>
      <c r="O187" s="131"/>
      <c r="P187" s="131"/>
      <c r="Q187" s="131"/>
      <c r="R187" s="131"/>
      <c r="S187" s="131"/>
      <c r="T187" s="131"/>
      <c r="U187" s="131"/>
      <c r="V187" s="131">
        <f t="shared" si="121"/>
        <v>1100</v>
      </c>
      <c r="AZ187" s="176"/>
      <c r="BA187" s="176"/>
    </row>
    <row r="188" spans="1:53">
      <c r="A188" s="163" t="s">
        <v>713</v>
      </c>
      <c r="B188" s="39" t="s">
        <v>395</v>
      </c>
      <c r="C188" s="163"/>
      <c r="D188" s="131">
        <f>958+1800</f>
        <v>2758</v>
      </c>
      <c r="E188" s="131">
        <f t="shared" si="100"/>
        <v>2758</v>
      </c>
      <c r="F188" s="131">
        <f t="shared" si="120"/>
        <v>0</v>
      </c>
      <c r="G188" s="131"/>
      <c r="H188" s="131"/>
      <c r="I188" s="131"/>
      <c r="J188" s="131"/>
      <c r="K188" s="131"/>
      <c r="L188" s="131"/>
      <c r="M188" s="131"/>
      <c r="N188" s="131"/>
      <c r="O188" s="131"/>
      <c r="P188" s="131"/>
      <c r="Q188" s="131"/>
      <c r="R188" s="131"/>
      <c r="S188" s="131"/>
      <c r="T188" s="131"/>
      <c r="U188" s="131"/>
      <c r="V188" s="131">
        <f t="shared" si="121"/>
        <v>2758</v>
      </c>
      <c r="AZ188" s="176"/>
      <c r="BA188" s="176"/>
    </row>
    <row r="189" spans="1:53">
      <c r="A189" s="163" t="s">
        <v>714</v>
      </c>
      <c r="B189" s="39" t="s">
        <v>194</v>
      </c>
      <c r="C189" s="163"/>
      <c r="D189" s="131">
        <f>330+280+542+1612+20</f>
        <v>2784</v>
      </c>
      <c r="E189" s="131">
        <f t="shared" si="100"/>
        <v>2784</v>
      </c>
      <c r="F189" s="131">
        <f t="shared" si="120"/>
        <v>0</v>
      </c>
      <c r="G189" s="131"/>
      <c r="H189" s="131"/>
      <c r="I189" s="131"/>
      <c r="J189" s="131"/>
      <c r="K189" s="131"/>
      <c r="L189" s="131"/>
      <c r="M189" s="131"/>
      <c r="N189" s="131"/>
      <c r="O189" s="131"/>
      <c r="P189" s="131"/>
      <c r="Q189" s="131"/>
      <c r="R189" s="131"/>
      <c r="S189" s="131"/>
      <c r="T189" s="131"/>
      <c r="U189" s="131"/>
      <c r="V189" s="131">
        <f t="shared" si="121"/>
        <v>2784</v>
      </c>
      <c r="AZ189" s="176"/>
      <c r="BA189" s="176"/>
    </row>
    <row r="190" spans="1:53">
      <c r="A190" s="163" t="s">
        <v>715</v>
      </c>
      <c r="B190" s="39" t="s">
        <v>716</v>
      </c>
      <c r="C190" s="163"/>
      <c r="D190" s="131">
        <f>83651+11957+4335+7021</f>
        <v>106964</v>
      </c>
      <c r="E190" s="131">
        <f t="shared" si="100"/>
        <v>106964</v>
      </c>
      <c r="F190" s="131">
        <f t="shared" si="120"/>
        <v>0</v>
      </c>
      <c r="G190" s="131"/>
      <c r="H190" s="131"/>
      <c r="I190" s="131"/>
      <c r="J190" s="131"/>
      <c r="K190" s="131"/>
      <c r="L190" s="131"/>
      <c r="M190" s="131"/>
      <c r="N190" s="131"/>
      <c r="O190" s="131"/>
      <c r="P190" s="131"/>
      <c r="Q190" s="131"/>
      <c r="R190" s="131"/>
      <c r="S190" s="131"/>
      <c r="T190" s="131"/>
      <c r="U190" s="131"/>
      <c r="V190" s="131">
        <f t="shared" si="121"/>
        <v>106964</v>
      </c>
      <c r="AZ190" s="176"/>
      <c r="BA190" s="176"/>
    </row>
    <row r="191" spans="1:53">
      <c r="A191" s="163" t="s">
        <v>717</v>
      </c>
      <c r="B191" s="39" t="s">
        <v>718</v>
      </c>
      <c r="C191" s="163"/>
      <c r="D191" s="131">
        <f>150+940+420+170+90+200+220+30+40+315+120+166+300+635</f>
        <v>3796</v>
      </c>
      <c r="E191" s="131">
        <f t="shared" si="100"/>
        <v>3796</v>
      </c>
      <c r="F191" s="131">
        <f t="shared" si="120"/>
        <v>0</v>
      </c>
      <c r="G191" s="131"/>
      <c r="H191" s="131"/>
      <c r="I191" s="131"/>
      <c r="J191" s="131"/>
      <c r="K191" s="131"/>
      <c r="L191" s="131"/>
      <c r="M191" s="131"/>
      <c r="N191" s="131"/>
      <c r="O191" s="131"/>
      <c r="P191" s="131"/>
      <c r="Q191" s="131"/>
      <c r="R191" s="131"/>
      <c r="S191" s="131"/>
      <c r="T191" s="131"/>
      <c r="U191" s="131"/>
      <c r="V191" s="131">
        <f t="shared" si="121"/>
        <v>3796</v>
      </c>
      <c r="AZ191" s="176"/>
      <c r="BA191" s="176"/>
    </row>
    <row r="192" spans="1:53">
      <c r="A192" s="163" t="s">
        <v>719</v>
      </c>
      <c r="B192" s="39" t="s">
        <v>720</v>
      </c>
      <c r="C192" s="163"/>
      <c r="D192" s="131">
        <v>219</v>
      </c>
      <c r="E192" s="131">
        <f t="shared" si="100"/>
        <v>219</v>
      </c>
      <c r="F192" s="131">
        <f t="shared" si="120"/>
        <v>0</v>
      </c>
      <c r="G192" s="131"/>
      <c r="H192" s="131"/>
      <c r="I192" s="131"/>
      <c r="J192" s="131"/>
      <c r="K192" s="131"/>
      <c r="L192" s="131"/>
      <c r="M192" s="131"/>
      <c r="N192" s="131"/>
      <c r="O192" s="131"/>
      <c r="P192" s="131"/>
      <c r="Q192" s="131"/>
      <c r="R192" s="131"/>
      <c r="S192" s="131"/>
      <c r="T192" s="131"/>
      <c r="U192" s="131"/>
      <c r="V192" s="131">
        <f t="shared" si="121"/>
        <v>219</v>
      </c>
      <c r="AZ192" s="176"/>
      <c r="BA192" s="176"/>
    </row>
    <row r="193" spans="1:53" ht="26">
      <c r="A193" s="163" t="s">
        <v>721</v>
      </c>
      <c r="B193" s="39" t="s">
        <v>196</v>
      </c>
      <c r="C193" s="163"/>
      <c r="D193" s="131">
        <v>108</v>
      </c>
      <c r="E193" s="131">
        <f t="shared" si="100"/>
        <v>108</v>
      </c>
      <c r="F193" s="131">
        <f t="shared" si="120"/>
        <v>0</v>
      </c>
      <c r="G193" s="131"/>
      <c r="H193" s="131"/>
      <c r="I193" s="131"/>
      <c r="J193" s="131"/>
      <c r="K193" s="131"/>
      <c r="L193" s="131"/>
      <c r="M193" s="131"/>
      <c r="N193" s="131"/>
      <c r="O193" s="131"/>
      <c r="P193" s="131"/>
      <c r="Q193" s="131"/>
      <c r="R193" s="131"/>
      <c r="S193" s="131"/>
      <c r="T193" s="131"/>
      <c r="U193" s="131"/>
      <c r="V193" s="131">
        <f t="shared" si="121"/>
        <v>108</v>
      </c>
      <c r="AZ193" s="176"/>
      <c r="BA193" s="176"/>
    </row>
    <row r="194" spans="1:53" ht="26">
      <c r="A194" s="163" t="s">
        <v>722</v>
      </c>
      <c r="B194" s="39" t="s">
        <v>197</v>
      </c>
      <c r="C194" s="163"/>
      <c r="D194" s="131">
        <f>126+2075</f>
        <v>2201</v>
      </c>
      <c r="E194" s="131">
        <f t="shared" si="100"/>
        <v>2201</v>
      </c>
      <c r="F194" s="131">
        <f t="shared" si="120"/>
        <v>0</v>
      </c>
      <c r="G194" s="131"/>
      <c r="H194" s="131"/>
      <c r="I194" s="131"/>
      <c r="J194" s="131"/>
      <c r="K194" s="131"/>
      <c r="L194" s="131"/>
      <c r="M194" s="131"/>
      <c r="N194" s="131"/>
      <c r="O194" s="131"/>
      <c r="P194" s="131"/>
      <c r="Q194" s="131"/>
      <c r="R194" s="131"/>
      <c r="S194" s="131"/>
      <c r="T194" s="131"/>
      <c r="U194" s="131"/>
      <c r="V194" s="131">
        <f t="shared" si="121"/>
        <v>2201</v>
      </c>
      <c r="AZ194" s="176"/>
      <c r="BA194" s="176"/>
    </row>
    <row r="195" spans="1:53" ht="26">
      <c r="A195" s="163" t="s">
        <v>723</v>
      </c>
      <c r="B195" s="39" t="s">
        <v>198</v>
      </c>
      <c r="C195" s="163"/>
      <c r="D195" s="131">
        <f>96+2821</f>
        <v>2917</v>
      </c>
      <c r="E195" s="131">
        <f t="shared" si="100"/>
        <v>2917</v>
      </c>
      <c r="F195" s="131">
        <f t="shared" si="120"/>
        <v>0</v>
      </c>
      <c r="G195" s="131"/>
      <c r="H195" s="131"/>
      <c r="I195" s="131"/>
      <c r="J195" s="131"/>
      <c r="K195" s="131"/>
      <c r="L195" s="131"/>
      <c r="M195" s="131"/>
      <c r="N195" s="131"/>
      <c r="O195" s="131"/>
      <c r="P195" s="131"/>
      <c r="Q195" s="131"/>
      <c r="R195" s="131"/>
      <c r="S195" s="131"/>
      <c r="T195" s="131"/>
      <c r="U195" s="131"/>
      <c r="V195" s="131">
        <f t="shared" si="121"/>
        <v>2917</v>
      </c>
      <c r="AZ195" s="176"/>
      <c r="BA195" s="176"/>
    </row>
    <row r="196" spans="1:53">
      <c r="A196" s="163" t="s">
        <v>724</v>
      </c>
      <c r="B196" s="39" t="s">
        <v>199</v>
      </c>
      <c r="C196" s="163"/>
      <c r="D196" s="131">
        <v>198</v>
      </c>
      <c r="E196" s="131">
        <f t="shared" si="100"/>
        <v>198</v>
      </c>
      <c r="F196" s="131">
        <f t="shared" si="120"/>
        <v>0</v>
      </c>
      <c r="G196" s="131"/>
      <c r="H196" s="131"/>
      <c r="I196" s="131"/>
      <c r="J196" s="131"/>
      <c r="K196" s="131"/>
      <c r="L196" s="131"/>
      <c r="M196" s="131"/>
      <c r="N196" s="131"/>
      <c r="O196" s="131"/>
      <c r="P196" s="131"/>
      <c r="Q196" s="131"/>
      <c r="R196" s="131"/>
      <c r="S196" s="131"/>
      <c r="T196" s="131"/>
      <c r="U196" s="131"/>
      <c r="V196" s="131">
        <f t="shared" si="121"/>
        <v>198</v>
      </c>
      <c r="AZ196" s="176"/>
      <c r="BA196" s="176"/>
    </row>
    <row r="197" spans="1:53" ht="26">
      <c r="A197" s="163" t="s">
        <v>725</v>
      </c>
      <c r="B197" s="39" t="s">
        <v>726</v>
      </c>
      <c r="C197" s="163"/>
      <c r="D197" s="131">
        <f>141+2918</f>
        <v>3059</v>
      </c>
      <c r="E197" s="131">
        <f t="shared" si="100"/>
        <v>3059</v>
      </c>
      <c r="F197" s="131">
        <f t="shared" si="120"/>
        <v>0</v>
      </c>
      <c r="G197" s="131"/>
      <c r="H197" s="131"/>
      <c r="I197" s="131"/>
      <c r="J197" s="131"/>
      <c r="K197" s="131"/>
      <c r="L197" s="131"/>
      <c r="M197" s="131"/>
      <c r="N197" s="131"/>
      <c r="O197" s="131"/>
      <c r="P197" s="131"/>
      <c r="Q197" s="131"/>
      <c r="R197" s="131"/>
      <c r="S197" s="131"/>
      <c r="T197" s="131"/>
      <c r="U197" s="131"/>
      <c r="V197" s="131">
        <f t="shared" si="121"/>
        <v>3059</v>
      </c>
      <c r="AZ197" s="176"/>
      <c r="BA197" s="176"/>
    </row>
    <row r="198" spans="1:53">
      <c r="A198" s="163" t="s">
        <v>727</v>
      </c>
      <c r="B198" s="39" t="s">
        <v>200</v>
      </c>
      <c r="C198" s="163"/>
      <c r="D198" s="131">
        <f>167+2287+428</f>
        <v>2882</v>
      </c>
      <c r="E198" s="131">
        <f t="shared" si="100"/>
        <v>2882</v>
      </c>
      <c r="F198" s="131">
        <f t="shared" si="120"/>
        <v>0</v>
      </c>
      <c r="G198" s="131"/>
      <c r="H198" s="131"/>
      <c r="I198" s="131"/>
      <c r="J198" s="131"/>
      <c r="K198" s="131"/>
      <c r="L198" s="131"/>
      <c r="M198" s="131"/>
      <c r="N198" s="131"/>
      <c r="O198" s="131"/>
      <c r="P198" s="131"/>
      <c r="Q198" s="131"/>
      <c r="R198" s="131"/>
      <c r="S198" s="131"/>
      <c r="T198" s="131"/>
      <c r="U198" s="131"/>
      <c r="V198" s="131">
        <f t="shared" si="121"/>
        <v>2882</v>
      </c>
      <c r="AZ198" s="176"/>
      <c r="BA198" s="176"/>
    </row>
    <row r="199" spans="1:53" ht="26">
      <c r="A199" s="163" t="s">
        <v>728</v>
      </c>
      <c r="B199" s="39" t="s">
        <v>729</v>
      </c>
      <c r="C199" s="163"/>
      <c r="D199" s="131">
        <v>800</v>
      </c>
      <c r="E199" s="131">
        <f t="shared" si="100"/>
        <v>800</v>
      </c>
      <c r="F199" s="131">
        <f t="shared" si="120"/>
        <v>0</v>
      </c>
      <c r="G199" s="131"/>
      <c r="H199" s="131"/>
      <c r="I199" s="131"/>
      <c r="J199" s="131"/>
      <c r="K199" s="131"/>
      <c r="L199" s="131"/>
      <c r="M199" s="131"/>
      <c r="N199" s="131"/>
      <c r="O199" s="131"/>
      <c r="P199" s="131"/>
      <c r="Q199" s="131"/>
      <c r="R199" s="131"/>
      <c r="S199" s="131"/>
      <c r="T199" s="131"/>
      <c r="U199" s="131"/>
      <c r="V199" s="131">
        <f t="shared" si="121"/>
        <v>800</v>
      </c>
      <c r="AZ199" s="176"/>
      <c r="BA199" s="176"/>
    </row>
    <row r="200" spans="1:53" ht="26">
      <c r="A200" s="163" t="s">
        <v>730</v>
      </c>
      <c r="B200" s="39" t="s">
        <v>731</v>
      </c>
      <c r="C200" s="163"/>
      <c r="D200" s="131">
        <v>1200</v>
      </c>
      <c r="E200" s="131">
        <f t="shared" si="100"/>
        <v>1200</v>
      </c>
      <c r="F200" s="131">
        <f t="shared" si="120"/>
        <v>0</v>
      </c>
      <c r="G200" s="131"/>
      <c r="H200" s="131"/>
      <c r="I200" s="131"/>
      <c r="J200" s="131"/>
      <c r="K200" s="131"/>
      <c r="L200" s="131"/>
      <c r="M200" s="131"/>
      <c r="N200" s="131"/>
      <c r="O200" s="131"/>
      <c r="P200" s="131"/>
      <c r="Q200" s="131"/>
      <c r="R200" s="131"/>
      <c r="S200" s="131"/>
      <c r="T200" s="131"/>
      <c r="U200" s="131"/>
      <c r="V200" s="131">
        <f t="shared" si="121"/>
        <v>1200</v>
      </c>
      <c r="AZ200" s="176"/>
      <c r="BA200" s="176"/>
    </row>
    <row r="201" spans="1:53">
      <c r="A201" s="163" t="s">
        <v>732</v>
      </c>
      <c r="B201" s="39" t="s">
        <v>555</v>
      </c>
      <c r="C201" s="163"/>
      <c r="D201" s="131">
        <v>5182</v>
      </c>
      <c r="E201" s="131">
        <f t="shared" si="100"/>
        <v>5182</v>
      </c>
      <c r="F201" s="131">
        <f t="shared" si="120"/>
        <v>0</v>
      </c>
      <c r="G201" s="131"/>
      <c r="H201" s="131"/>
      <c r="I201" s="131"/>
      <c r="J201" s="131"/>
      <c r="K201" s="131"/>
      <c r="L201" s="131"/>
      <c r="M201" s="131"/>
      <c r="N201" s="131"/>
      <c r="O201" s="131"/>
      <c r="P201" s="131"/>
      <c r="Q201" s="131"/>
      <c r="R201" s="131"/>
      <c r="S201" s="131"/>
      <c r="T201" s="131"/>
      <c r="U201" s="131"/>
      <c r="V201" s="131">
        <f t="shared" si="121"/>
        <v>5182</v>
      </c>
      <c r="AZ201" s="176"/>
      <c r="BA201" s="176"/>
    </row>
    <row r="202" spans="1:53" ht="26">
      <c r="A202" s="163" t="s">
        <v>733</v>
      </c>
      <c r="B202" s="39" t="s">
        <v>556</v>
      </c>
      <c r="C202" s="163"/>
      <c r="D202" s="131">
        <v>7264</v>
      </c>
      <c r="E202" s="131">
        <f t="shared" si="100"/>
        <v>7264</v>
      </c>
      <c r="F202" s="131">
        <f t="shared" si="120"/>
        <v>0</v>
      </c>
      <c r="G202" s="131"/>
      <c r="H202" s="131"/>
      <c r="I202" s="131"/>
      <c r="J202" s="131"/>
      <c r="K202" s="131"/>
      <c r="L202" s="131"/>
      <c r="M202" s="131"/>
      <c r="N202" s="131"/>
      <c r="O202" s="131"/>
      <c r="P202" s="131"/>
      <c r="Q202" s="131"/>
      <c r="R202" s="131"/>
      <c r="S202" s="131"/>
      <c r="T202" s="131"/>
      <c r="U202" s="131"/>
      <c r="V202" s="131">
        <f t="shared" si="121"/>
        <v>7264</v>
      </c>
      <c r="AZ202" s="176"/>
      <c r="BA202" s="176"/>
    </row>
    <row r="203" spans="1:53">
      <c r="A203" s="163" t="s">
        <v>734</v>
      </c>
      <c r="B203" s="39" t="s">
        <v>735</v>
      </c>
      <c r="C203" s="163"/>
      <c r="D203" s="131">
        <v>3246</v>
      </c>
      <c r="E203" s="131">
        <f t="shared" si="100"/>
        <v>3246</v>
      </c>
      <c r="F203" s="131">
        <f t="shared" si="120"/>
        <v>0</v>
      </c>
      <c r="G203" s="131"/>
      <c r="H203" s="131"/>
      <c r="I203" s="131"/>
      <c r="J203" s="131"/>
      <c r="K203" s="131"/>
      <c r="L203" s="131"/>
      <c r="M203" s="131"/>
      <c r="N203" s="131"/>
      <c r="O203" s="131"/>
      <c r="P203" s="131"/>
      <c r="Q203" s="131"/>
      <c r="R203" s="131"/>
      <c r="S203" s="131"/>
      <c r="T203" s="131"/>
      <c r="U203" s="131"/>
      <c r="V203" s="131">
        <f t="shared" si="121"/>
        <v>3246</v>
      </c>
      <c r="AZ203" s="176"/>
      <c r="BA203" s="176"/>
    </row>
    <row r="204" spans="1:53">
      <c r="A204" s="163" t="s">
        <v>736</v>
      </c>
      <c r="B204" s="39" t="s">
        <v>558</v>
      </c>
      <c r="C204" s="163"/>
      <c r="D204" s="131">
        <v>2145</v>
      </c>
      <c r="E204" s="131">
        <f t="shared" si="100"/>
        <v>2145</v>
      </c>
      <c r="F204" s="131">
        <f t="shared" si="120"/>
        <v>0</v>
      </c>
      <c r="G204" s="131"/>
      <c r="H204" s="131"/>
      <c r="I204" s="131"/>
      <c r="J204" s="131"/>
      <c r="K204" s="131"/>
      <c r="L204" s="131"/>
      <c r="M204" s="131"/>
      <c r="N204" s="131"/>
      <c r="O204" s="131"/>
      <c r="P204" s="131"/>
      <c r="Q204" s="131"/>
      <c r="R204" s="131"/>
      <c r="S204" s="131"/>
      <c r="T204" s="131"/>
      <c r="U204" s="131"/>
      <c r="V204" s="131">
        <f t="shared" si="121"/>
        <v>2145</v>
      </c>
      <c r="AZ204" s="176"/>
      <c r="BA204" s="176"/>
    </row>
    <row r="205" spans="1:53">
      <c r="A205" s="163" t="s">
        <v>737</v>
      </c>
      <c r="B205" s="39" t="s">
        <v>202</v>
      </c>
      <c r="C205" s="163"/>
      <c r="D205" s="131">
        <f>6688+1880</f>
        <v>8568</v>
      </c>
      <c r="E205" s="131">
        <f t="shared" si="100"/>
        <v>8568</v>
      </c>
      <c r="F205" s="131">
        <f t="shared" si="120"/>
        <v>0</v>
      </c>
      <c r="G205" s="131"/>
      <c r="H205" s="131"/>
      <c r="I205" s="131"/>
      <c r="J205" s="131"/>
      <c r="K205" s="131"/>
      <c r="L205" s="131"/>
      <c r="M205" s="131"/>
      <c r="N205" s="131"/>
      <c r="O205" s="131"/>
      <c r="P205" s="131"/>
      <c r="Q205" s="131"/>
      <c r="R205" s="131"/>
      <c r="S205" s="131"/>
      <c r="T205" s="131"/>
      <c r="U205" s="131"/>
      <c r="V205" s="131">
        <f t="shared" si="121"/>
        <v>8568</v>
      </c>
      <c r="AZ205" s="176"/>
      <c r="BA205" s="176"/>
    </row>
    <row r="206" spans="1:53">
      <c r="A206" s="163" t="s">
        <v>738</v>
      </c>
      <c r="B206" s="39" t="s">
        <v>739</v>
      </c>
      <c r="C206" s="163"/>
      <c r="D206" s="131">
        <v>955</v>
      </c>
      <c r="E206" s="131">
        <f t="shared" si="100"/>
        <v>955</v>
      </c>
      <c r="F206" s="131">
        <f t="shared" si="120"/>
        <v>0</v>
      </c>
      <c r="G206" s="131"/>
      <c r="H206" s="131"/>
      <c r="I206" s="131"/>
      <c r="J206" s="131"/>
      <c r="K206" s="131"/>
      <c r="L206" s="131"/>
      <c r="M206" s="131"/>
      <c r="N206" s="131"/>
      <c r="O206" s="131"/>
      <c r="P206" s="131"/>
      <c r="Q206" s="131"/>
      <c r="R206" s="131"/>
      <c r="S206" s="131"/>
      <c r="T206" s="131"/>
      <c r="U206" s="131"/>
      <c r="V206" s="131">
        <f t="shared" si="121"/>
        <v>955</v>
      </c>
      <c r="AZ206" s="176"/>
      <c r="BA206" s="176"/>
    </row>
    <row r="207" spans="1:53">
      <c r="A207" s="163" t="s">
        <v>740</v>
      </c>
      <c r="B207" s="39" t="s">
        <v>204</v>
      </c>
      <c r="C207" s="163"/>
      <c r="D207" s="131">
        <v>477</v>
      </c>
      <c r="E207" s="131">
        <f t="shared" si="100"/>
        <v>477</v>
      </c>
      <c r="F207" s="131">
        <f t="shared" si="120"/>
        <v>0</v>
      </c>
      <c r="G207" s="131"/>
      <c r="H207" s="131"/>
      <c r="I207" s="131"/>
      <c r="J207" s="131"/>
      <c r="K207" s="131"/>
      <c r="L207" s="131"/>
      <c r="M207" s="131"/>
      <c r="N207" s="131"/>
      <c r="O207" s="131"/>
      <c r="P207" s="131"/>
      <c r="Q207" s="131"/>
      <c r="R207" s="131"/>
      <c r="S207" s="131"/>
      <c r="T207" s="131"/>
      <c r="U207" s="131"/>
      <c r="V207" s="131">
        <f t="shared" si="121"/>
        <v>477</v>
      </c>
      <c r="AZ207" s="176"/>
      <c r="BA207" s="176"/>
    </row>
    <row r="208" spans="1:53">
      <c r="A208" s="163" t="s">
        <v>741</v>
      </c>
      <c r="B208" s="39" t="s">
        <v>206</v>
      </c>
      <c r="C208" s="163"/>
      <c r="D208" s="131">
        <v>1489</v>
      </c>
      <c r="E208" s="131">
        <f t="shared" si="100"/>
        <v>1489</v>
      </c>
      <c r="F208" s="131">
        <f t="shared" si="120"/>
        <v>0</v>
      </c>
      <c r="G208" s="131"/>
      <c r="H208" s="131"/>
      <c r="I208" s="131"/>
      <c r="J208" s="131"/>
      <c r="K208" s="131"/>
      <c r="L208" s="131"/>
      <c r="M208" s="131"/>
      <c r="N208" s="131"/>
      <c r="O208" s="131"/>
      <c r="P208" s="131"/>
      <c r="Q208" s="131"/>
      <c r="R208" s="131"/>
      <c r="S208" s="131"/>
      <c r="T208" s="131"/>
      <c r="U208" s="131"/>
      <c r="V208" s="131">
        <f t="shared" si="121"/>
        <v>1489</v>
      </c>
      <c r="AZ208" s="176"/>
      <c r="BA208" s="176"/>
    </row>
    <row r="209" spans="1:53">
      <c r="A209" s="163" t="s">
        <v>742</v>
      </c>
      <c r="B209" s="39" t="s">
        <v>743</v>
      </c>
      <c r="C209" s="163"/>
      <c r="D209" s="131">
        <v>38</v>
      </c>
      <c r="E209" s="131">
        <f t="shared" si="100"/>
        <v>38</v>
      </c>
      <c r="F209" s="131">
        <f t="shared" si="120"/>
        <v>0</v>
      </c>
      <c r="G209" s="131"/>
      <c r="H209" s="131"/>
      <c r="I209" s="131"/>
      <c r="J209" s="131"/>
      <c r="K209" s="131"/>
      <c r="L209" s="131"/>
      <c r="M209" s="131"/>
      <c r="N209" s="131"/>
      <c r="O209" s="131"/>
      <c r="P209" s="131"/>
      <c r="Q209" s="131"/>
      <c r="R209" s="131"/>
      <c r="S209" s="131"/>
      <c r="T209" s="131"/>
      <c r="U209" s="131"/>
      <c r="V209" s="131">
        <f t="shared" si="121"/>
        <v>38</v>
      </c>
      <c r="AZ209" s="176"/>
      <c r="BA209" s="176"/>
    </row>
    <row r="210" spans="1:53">
      <c r="A210" s="163" t="s">
        <v>744</v>
      </c>
      <c r="B210" s="39" t="s">
        <v>208</v>
      </c>
      <c r="C210" s="163"/>
      <c r="D210" s="131">
        <v>45</v>
      </c>
      <c r="E210" s="131">
        <f t="shared" si="100"/>
        <v>45</v>
      </c>
      <c r="F210" s="131">
        <f t="shared" si="120"/>
        <v>0</v>
      </c>
      <c r="G210" s="131"/>
      <c r="H210" s="131"/>
      <c r="I210" s="131"/>
      <c r="J210" s="131"/>
      <c r="K210" s="131"/>
      <c r="L210" s="131"/>
      <c r="M210" s="131"/>
      <c r="N210" s="131"/>
      <c r="O210" s="131"/>
      <c r="P210" s="131"/>
      <c r="Q210" s="131"/>
      <c r="R210" s="131"/>
      <c r="S210" s="131"/>
      <c r="T210" s="131"/>
      <c r="U210" s="131"/>
      <c r="V210" s="131">
        <f t="shared" si="121"/>
        <v>45</v>
      </c>
      <c r="AZ210" s="176"/>
      <c r="BA210" s="176"/>
    </row>
    <row r="211" spans="1:53">
      <c r="A211" s="163" t="s">
        <v>745</v>
      </c>
      <c r="B211" s="39" t="s">
        <v>209</v>
      </c>
      <c r="C211" s="163"/>
      <c r="D211" s="131">
        <v>126</v>
      </c>
      <c r="E211" s="131">
        <f t="shared" ref="E211:E240" si="122">F211+U211+V211</f>
        <v>126</v>
      </c>
      <c r="F211" s="131">
        <f t="shared" si="120"/>
        <v>0</v>
      </c>
      <c r="G211" s="131"/>
      <c r="H211" s="131"/>
      <c r="I211" s="131"/>
      <c r="J211" s="131"/>
      <c r="K211" s="131"/>
      <c r="L211" s="131"/>
      <c r="M211" s="131"/>
      <c r="N211" s="131"/>
      <c r="O211" s="131"/>
      <c r="P211" s="131"/>
      <c r="Q211" s="131"/>
      <c r="R211" s="131"/>
      <c r="S211" s="131"/>
      <c r="T211" s="131"/>
      <c r="U211" s="131"/>
      <c r="V211" s="131">
        <f t="shared" si="121"/>
        <v>126</v>
      </c>
      <c r="AZ211" s="176"/>
      <c r="BA211" s="176"/>
    </row>
    <row r="212" spans="1:53">
      <c r="A212" s="163" t="s">
        <v>746</v>
      </c>
      <c r="B212" s="164" t="s">
        <v>448</v>
      </c>
      <c r="C212" s="163"/>
      <c r="D212" s="131">
        <v>45</v>
      </c>
      <c r="E212" s="131">
        <f t="shared" si="122"/>
        <v>45</v>
      </c>
      <c r="F212" s="131">
        <f t="shared" si="120"/>
        <v>0</v>
      </c>
      <c r="G212" s="131"/>
      <c r="H212" s="131"/>
      <c r="I212" s="131"/>
      <c r="J212" s="131"/>
      <c r="K212" s="131"/>
      <c r="L212" s="131"/>
      <c r="M212" s="131"/>
      <c r="N212" s="131"/>
      <c r="O212" s="131"/>
      <c r="P212" s="131"/>
      <c r="Q212" s="131"/>
      <c r="R212" s="131"/>
      <c r="S212" s="131"/>
      <c r="T212" s="131"/>
      <c r="U212" s="131"/>
      <c r="V212" s="131">
        <f t="shared" si="121"/>
        <v>45</v>
      </c>
      <c r="AZ212" s="176"/>
      <c r="BA212" s="176"/>
    </row>
    <row r="213" spans="1:53">
      <c r="A213" s="163" t="s">
        <v>747</v>
      </c>
      <c r="B213" s="39" t="s">
        <v>392</v>
      </c>
      <c r="C213" s="163"/>
      <c r="D213" s="131">
        <v>38</v>
      </c>
      <c r="E213" s="131">
        <f t="shared" si="122"/>
        <v>38</v>
      </c>
      <c r="F213" s="131">
        <f t="shared" si="120"/>
        <v>0</v>
      </c>
      <c r="G213" s="131"/>
      <c r="H213" s="131"/>
      <c r="I213" s="131"/>
      <c r="J213" s="131"/>
      <c r="K213" s="131"/>
      <c r="L213" s="131"/>
      <c r="M213" s="131"/>
      <c r="N213" s="131"/>
      <c r="O213" s="131"/>
      <c r="P213" s="131"/>
      <c r="Q213" s="131"/>
      <c r="R213" s="131"/>
      <c r="S213" s="131"/>
      <c r="T213" s="131"/>
      <c r="U213" s="131"/>
      <c r="V213" s="131">
        <f t="shared" si="121"/>
        <v>38</v>
      </c>
      <c r="AZ213" s="176"/>
      <c r="BA213" s="176"/>
    </row>
    <row r="214" spans="1:53">
      <c r="A214" s="163" t="s">
        <v>748</v>
      </c>
      <c r="B214" s="39" t="s">
        <v>749</v>
      </c>
      <c r="C214" s="163"/>
      <c r="D214" s="131">
        <v>5034</v>
      </c>
      <c r="E214" s="131">
        <f t="shared" si="122"/>
        <v>5034</v>
      </c>
      <c r="F214" s="131">
        <f t="shared" si="120"/>
        <v>0</v>
      </c>
      <c r="G214" s="131"/>
      <c r="H214" s="131"/>
      <c r="I214" s="131"/>
      <c r="J214" s="131"/>
      <c r="K214" s="131"/>
      <c r="L214" s="131"/>
      <c r="M214" s="131"/>
      <c r="N214" s="131"/>
      <c r="O214" s="131"/>
      <c r="P214" s="131"/>
      <c r="Q214" s="131"/>
      <c r="R214" s="131"/>
      <c r="S214" s="131"/>
      <c r="T214" s="131"/>
      <c r="U214" s="131"/>
      <c r="V214" s="131">
        <f t="shared" si="121"/>
        <v>5034</v>
      </c>
      <c r="AZ214" s="176"/>
      <c r="BA214" s="176"/>
    </row>
    <row r="215" spans="1:53">
      <c r="A215" s="163" t="s">
        <v>750</v>
      </c>
      <c r="B215" s="164" t="s">
        <v>751</v>
      </c>
      <c r="C215" s="163"/>
      <c r="D215" s="131">
        <v>44194</v>
      </c>
      <c r="E215" s="131">
        <f t="shared" si="122"/>
        <v>44194</v>
      </c>
      <c r="F215" s="131">
        <f t="shared" si="120"/>
        <v>0</v>
      </c>
      <c r="G215" s="131"/>
      <c r="H215" s="131"/>
      <c r="I215" s="131"/>
      <c r="J215" s="131"/>
      <c r="K215" s="131"/>
      <c r="L215" s="131"/>
      <c r="M215" s="131"/>
      <c r="N215" s="131"/>
      <c r="O215" s="131"/>
      <c r="P215" s="131"/>
      <c r="Q215" s="131"/>
      <c r="R215" s="131"/>
      <c r="S215" s="131"/>
      <c r="T215" s="131"/>
      <c r="U215" s="131"/>
      <c r="V215" s="131">
        <f t="shared" si="121"/>
        <v>44194</v>
      </c>
      <c r="AZ215" s="176"/>
      <c r="BA215" s="176"/>
    </row>
    <row r="216" spans="1:53">
      <c r="A216" s="163" t="s">
        <v>752</v>
      </c>
      <c r="B216" s="39" t="s">
        <v>345</v>
      </c>
      <c r="C216" s="163"/>
      <c r="D216" s="131">
        <v>5670</v>
      </c>
      <c r="E216" s="131">
        <f t="shared" si="122"/>
        <v>5670</v>
      </c>
      <c r="F216" s="131">
        <f t="shared" si="120"/>
        <v>0</v>
      </c>
      <c r="G216" s="131"/>
      <c r="H216" s="131"/>
      <c r="I216" s="131"/>
      <c r="J216" s="131"/>
      <c r="K216" s="131"/>
      <c r="L216" s="131"/>
      <c r="M216" s="131"/>
      <c r="N216" s="131"/>
      <c r="O216" s="131"/>
      <c r="P216" s="131"/>
      <c r="Q216" s="131"/>
      <c r="R216" s="131"/>
      <c r="S216" s="131"/>
      <c r="T216" s="131"/>
      <c r="U216" s="131"/>
      <c r="V216" s="131">
        <f t="shared" si="121"/>
        <v>5670</v>
      </c>
      <c r="AZ216" s="176"/>
      <c r="BA216" s="176"/>
    </row>
    <row r="217" spans="1:53">
      <c r="A217" s="163" t="s">
        <v>753</v>
      </c>
      <c r="B217" s="39" t="s">
        <v>212</v>
      </c>
      <c r="C217" s="163"/>
      <c r="D217" s="131">
        <v>4317</v>
      </c>
      <c r="E217" s="131">
        <f t="shared" si="122"/>
        <v>4317</v>
      </c>
      <c r="F217" s="131">
        <f t="shared" si="120"/>
        <v>0</v>
      </c>
      <c r="G217" s="131"/>
      <c r="H217" s="131"/>
      <c r="I217" s="131"/>
      <c r="J217" s="131"/>
      <c r="K217" s="131"/>
      <c r="L217" s="131"/>
      <c r="M217" s="131"/>
      <c r="N217" s="131"/>
      <c r="O217" s="131"/>
      <c r="P217" s="131"/>
      <c r="Q217" s="131"/>
      <c r="R217" s="131"/>
      <c r="S217" s="131"/>
      <c r="T217" s="131"/>
      <c r="U217" s="131"/>
      <c r="V217" s="131">
        <f t="shared" si="121"/>
        <v>4317</v>
      </c>
      <c r="AZ217" s="176"/>
      <c r="BA217" s="176"/>
    </row>
    <row r="218" spans="1:53">
      <c r="A218" s="163" t="s">
        <v>754</v>
      </c>
      <c r="B218" s="39" t="s">
        <v>213</v>
      </c>
      <c r="C218" s="163"/>
      <c r="D218" s="131">
        <v>4013</v>
      </c>
      <c r="E218" s="131">
        <f t="shared" si="122"/>
        <v>4013</v>
      </c>
      <c r="F218" s="131">
        <f t="shared" si="120"/>
        <v>0</v>
      </c>
      <c r="G218" s="131"/>
      <c r="H218" s="131"/>
      <c r="I218" s="131"/>
      <c r="J218" s="131"/>
      <c r="K218" s="131"/>
      <c r="L218" s="131"/>
      <c r="M218" s="131"/>
      <c r="N218" s="131"/>
      <c r="O218" s="131"/>
      <c r="P218" s="131"/>
      <c r="Q218" s="131"/>
      <c r="R218" s="131"/>
      <c r="S218" s="131"/>
      <c r="T218" s="131"/>
      <c r="U218" s="131"/>
      <c r="V218" s="131">
        <f t="shared" si="121"/>
        <v>4013</v>
      </c>
      <c r="AZ218" s="176"/>
      <c r="BA218" s="176"/>
    </row>
    <row r="219" spans="1:53">
      <c r="A219" s="163" t="s">
        <v>755</v>
      </c>
      <c r="B219" s="39" t="s">
        <v>214</v>
      </c>
      <c r="C219" s="163"/>
      <c r="D219" s="131">
        <v>11342</v>
      </c>
      <c r="E219" s="131">
        <f t="shared" si="122"/>
        <v>11342</v>
      </c>
      <c r="F219" s="131">
        <f t="shared" si="120"/>
        <v>0</v>
      </c>
      <c r="G219" s="131"/>
      <c r="H219" s="131"/>
      <c r="I219" s="131"/>
      <c r="J219" s="131"/>
      <c r="K219" s="131"/>
      <c r="L219" s="131"/>
      <c r="M219" s="131"/>
      <c r="N219" s="131"/>
      <c r="O219" s="131"/>
      <c r="P219" s="131"/>
      <c r="Q219" s="131"/>
      <c r="R219" s="131"/>
      <c r="S219" s="131"/>
      <c r="T219" s="131"/>
      <c r="U219" s="131"/>
      <c r="V219" s="131">
        <f t="shared" si="121"/>
        <v>11342</v>
      </c>
      <c r="AZ219" s="176"/>
      <c r="BA219" s="176"/>
    </row>
    <row r="220" spans="1:53">
      <c r="A220" s="163" t="s">
        <v>756</v>
      </c>
      <c r="B220" s="39" t="s">
        <v>757</v>
      </c>
      <c r="C220" s="163"/>
      <c r="D220" s="131">
        <v>455</v>
      </c>
      <c r="E220" s="131">
        <f t="shared" si="122"/>
        <v>455</v>
      </c>
      <c r="F220" s="131">
        <f t="shared" si="120"/>
        <v>0</v>
      </c>
      <c r="G220" s="131"/>
      <c r="H220" s="131"/>
      <c r="I220" s="131"/>
      <c r="J220" s="131"/>
      <c r="K220" s="131"/>
      <c r="L220" s="131"/>
      <c r="M220" s="131"/>
      <c r="N220" s="131"/>
      <c r="O220" s="131"/>
      <c r="P220" s="131"/>
      <c r="Q220" s="131"/>
      <c r="R220" s="131"/>
      <c r="S220" s="131"/>
      <c r="T220" s="131"/>
      <c r="U220" s="131"/>
      <c r="V220" s="131">
        <f t="shared" si="121"/>
        <v>455</v>
      </c>
      <c r="AZ220" s="176"/>
      <c r="BA220" s="176"/>
    </row>
    <row r="221" spans="1:53">
      <c r="A221" s="163" t="s">
        <v>758</v>
      </c>
      <c r="B221" s="39" t="s">
        <v>483</v>
      </c>
      <c r="C221" s="163"/>
      <c r="D221" s="131">
        <v>6420</v>
      </c>
      <c r="E221" s="131">
        <f t="shared" si="122"/>
        <v>6420</v>
      </c>
      <c r="F221" s="131">
        <f t="shared" si="120"/>
        <v>0</v>
      </c>
      <c r="G221" s="131"/>
      <c r="H221" s="131"/>
      <c r="I221" s="131"/>
      <c r="J221" s="131"/>
      <c r="K221" s="131"/>
      <c r="L221" s="131"/>
      <c r="M221" s="131"/>
      <c r="N221" s="131"/>
      <c r="O221" s="131"/>
      <c r="P221" s="131"/>
      <c r="Q221" s="131"/>
      <c r="R221" s="131"/>
      <c r="S221" s="131"/>
      <c r="T221" s="131"/>
      <c r="U221" s="131"/>
      <c r="V221" s="131">
        <f t="shared" si="121"/>
        <v>6420</v>
      </c>
      <c r="AZ221" s="176"/>
      <c r="BA221" s="176"/>
    </row>
    <row r="222" spans="1:53">
      <c r="A222" s="163" t="s">
        <v>759</v>
      </c>
      <c r="B222" s="39" t="s">
        <v>760</v>
      </c>
      <c r="C222" s="163"/>
      <c r="D222" s="131">
        <v>4327</v>
      </c>
      <c r="E222" s="131">
        <f t="shared" si="122"/>
        <v>4327</v>
      </c>
      <c r="F222" s="131">
        <f t="shared" si="120"/>
        <v>0</v>
      </c>
      <c r="G222" s="131"/>
      <c r="H222" s="131"/>
      <c r="I222" s="131"/>
      <c r="J222" s="131"/>
      <c r="K222" s="131"/>
      <c r="L222" s="131"/>
      <c r="M222" s="131"/>
      <c r="N222" s="131"/>
      <c r="O222" s="131"/>
      <c r="P222" s="131"/>
      <c r="Q222" s="131"/>
      <c r="R222" s="131"/>
      <c r="S222" s="131"/>
      <c r="T222" s="131"/>
      <c r="U222" s="131"/>
      <c r="V222" s="131">
        <f t="shared" si="121"/>
        <v>4327</v>
      </c>
      <c r="AZ222" s="176"/>
      <c r="BA222" s="176"/>
    </row>
    <row r="223" spans="1:53">
      <c r="A223" s="163" t="s">
        <v>761</v>
      </c>
      <c r="B223" s="39" t="s">
        <v>343</v>
      </c>
      <c r="C223" s="163"/>
      <c r="D223" s="131">
        <v>1500</v>
      </c>
      <c r="E223" s="131">
        <f t="shared" si="122"/>
        <v>1500</v>
      </c>
      <c r="F223" s="131">
        <f t="shared" si="120"/>
        <v>0</v>
      </c>
      <c r="G223" s="131"/>
      <c r="H223" s="131"/>
      <c r="I223" s="131"/>
      <c r="J223" s="131"/>
      <c r="K223" s="131"/>
      <c r="L223" s="131"/>
      <c r="M223" s="131"/>
      <c r="N223" s="131"/>
      <c r="O223" s="131"/>
      <c r="P223" s="131"/>
      <c r="Q223" s="131"/>
      <c r="R223" s="131"/>
      <c r="S223" s="131"/>
      <c r="T223" s="131"/>
      <c r="U223" s="131"/>
      <c r="V223" s="131">
        <f t="shared" si="121"/>
        <v>1500</v>
      </c>
      <c r="AZ223" s="176"/>
      <c r="BA223" s="176"/>
    </row>
    <row r="224" spans="1:53">
      <c r="A224" s="163" t="s">
        <v>762</v>
      </c>
      <c r="B224" s="39" t="s">
        <v>763</v>
      </c>
      <c r="C224" s="163"/>
      <c r="D224" s="131">
        <v>300</v>
      </c>
      <c r="E224" s="131">
        <f t="shared" si="122"/>
        <v>300</v>
      </c>
      <c r="F224" s="131">
        <f t="shared" si="120"/>
        <v>0</v>
      </c>
      <c r="G224" s="131"/>
      <c r="H224" s="131"/>
      <c r="I224" s="131"/>
      <c r="J224" s="131"/>
      <c r="K224" s="131"/>
      <c r="L224" s="131"/>
      <c r="M224" s="131"/>
      <c r="N224" s="131"/>
      <c r="O224" s="131"/>
      <c r="P224" s="131"/>
      <c r="Q224" s="131"/>
      <c r="R224" s="131"/>
      <c r="S224" s="131"/>
      <c r="T224" s="131"/>
      <c r="U224" s="131"/>
      <c r="V224" s="131">
        <f t="shared" si="121"/>
        <v>300</v>
      </c>
      <c r="AZ224" s="176"/>
      <c r="BA224" s="176"/>
    </row>
    <row r="225" spans="1:53">
      <c r="A225" s="163" t="s">
        <v>764</v>
      </c>
      <c r="B225" s="39" t="s">
        <v>765</v>
      </c>
      <c r="C225" s="163"/>
      <c r="D225" s="131">
        <f>291+780+1438+114</f>
        <v>2623</v>
      </c>
      <c r="E225" s="131">
        <f t="shared" si="122"/>
        <v>2623</v>
      </c>
      <c r="F225" s="131">
        <f t="shared" si="120"/>
        <v>0</v>
      </c>
      <c r="G225" s="131"/>
      <c r="H225" s="131"/>
      <c r="I225" s="131"/>
      <c r="J225" s="131"/>
      <c r="K225" s="131"/>
      <c r="L225" s="131"/>
      <c r="M225" s="131"/>
      <c r="N225" s="131"/>
      <c r="O225" s="131"/>
      <c r="P225" s="131"/>
      <c r="Q225" s="131"/>
      <c r="R225" s="131"/>
      <c r="S225" s="131"/>
      <c r="T225" s="131"/>
      <c r="U225" s="131"/>
      <c r="V225" s="131">
        <f t="shared" si="121"/>
        <v>2623</v>
      </c>
      <c r="AZ225" s="176"/>
      <c r="BA225" s="176"/>
    </row>
    <row r="226" spans="1:53" s="160" customFormat="1" ht="26">
      <c r="A226" s="161" t="s">
        <v>11</v>
      </c>
      <c r="B226" s="162" t="s">
        <v>766</v>
      </c>
      <c r="C226" s="161"/>
      <c r="D226" s="130">
        <f>D227+D236</f>
        <v>13372</v>
      </c>
      <c r="E226" s="130">
        <f t="shared" si="122"/>
        <v>13372</v>
      </c>
      <c r="F226" s="130">
        <f t="shared" ref="F226:V226" si="123">F227+F236</f>
        <v>0</v>
      </c>
      <c r="G226" s="130">
        <f t="shared" si="123"/>
        <v>0</v>
      </c>
      <c r="H226" s="130">
        <f t="shared" si="123"/>
        <v>0</v>
      </c>
      <c r="I226" s="130">
        <f t="shared" si="123"/>
        <v>0</v>
      </c>
      <c r="J226" s="130">
        <f t="shared" si="123"/>
        <v>0</v>
      </c>
      <c r="K226" s="130">
        <f t="shared" si="123"/>
        <v>0</v>
      </c>
      <c r="L226" s="130">
        <f t="shared" si="123"/>
        <v>0</v>
      </c>
      <c r="M226" s="130">
        <f t="shared" si="123"/>
        <v>0</v>
      </c>
      <c r="N226" s="130">
        <f t="shared" si="123"/>
        <v>0</v>
      </c>
      <c r="O226" s="130">
        <f t="shared" si="123"/>
        <v>0</v>
      </c>
      <c r="P226" s="130">
        <f t="shared" si="123"/>
        <v>0</v>
      </c>
      <c r="Q226" s="130">
        <f t="shared" si="123"/>
        <v>0</v>
      </c>
      <c r="R226" s="130">
        <f t="shared" si="123"/>
        <v>0</v>
      </c>
      <c r="S226" s="130">
        <f t="shared" si="123"/>
        <v>0</v>
      </c>
      <c r="T226" s="130">
        <f t="shared" si="123"/>
        <v>0</v>
      </c>
      <c r="U226" s="130">
        <f t="shared" si="123"/>
        <v>13372</v>
      </c>
      <c r="V226" s="130">
        <f t="shared" si="123"/>
        <v>0</v>
      </c>
      <c r="AZ226" s="174"/>
      <c r="BA226" s="174"/>
    </row>
    <row r="227" spans="1:53" s="160" customFormat="1">
      <c r="A227" s="161" t="s">
        <v>293</v>
      </c>
      <c r="B227" s="162" t="s">
        <v>767</v>
      </c>
      <c r="C227" s="161"/>
      <c r="D227" s="130">
        <f>SUM(D228:D235)</f>
        <v>6810</v>
      </c>
      <c r="E227" s="130">
        <f t="shared" si="122"/>
        <v>6810</v>
      </c>
      <c r="F227" s="130">
        <f t="shared" ref="F227:V227" si="124">SUM(F228:F235)</f>
        <v>0</v>
      </c>
      <c r="G227" s="130">
        <f t="shared" si="124"/>
        <v>0</v>
      </c>
      <c r="H227" s="130">
        <f t="shared" si="124"/>
        <v>0</v>
      </c>
      <c r="I227" s="130">
        <f t="shared" si="124"/>
        <v>0</v>
      </c>
      <c r="J227" s="130">
        <f t="shared" si="124"/>
        <v>0</v>
      </c>
      <c r="K227" s="130">
        <f t="shared" si="124"/>
        <v>0</v>
      </c>
      <c r="L227" s="130">
        <f t="shared" si="124"/>
        <v>0</v>
      </c>
      <c r="M227" s="130">
        <f t="shared" si="124"/>
        <v>0</v>
      </c>
      <c r="N227" s="130">
        <f t="shared" si="124"/>
        <v>0</v>
      </c>
      <c r="O227" s="130">
        <f t="shared" si="124"/>
        <v>0</v>
      </c>
      <c r="P227" s="130">
        <f t="shared" si="124"/>
        <v>0</v>
      </c>
      <c r="Q227" s="130">
        <f t="shared" si="124"/>
        <v>0</v>
      </c>
      <c r="R227" s="130">
        <f t="shared" si="124"/>
        <v>0</v>
      </c>
      <c r="S227" s="130">
        <f t="shared" si="124"/>
        <v>0</v>
      </c>
      <c r="T227" s="130">
        <f t="shared" si="124"/>
        <v>0</v>
      </c>
      <c r="U227" s="130">
        <f t="shared" si="124"/>
        <v>6810</v>
      </c>
      <c r="V227" s="130">
        <f t="shared" si="124"/>
        <v>0</v>
      </c>
      <c r="AZ227" s="174"/>
      <c r="BA227" s="174"/>
    </row>
    <row r="228" spans="1:53">
      <c r="A228" s="163" t="s">
        <v>105</v>
      </c>
      <c r="B228" s="39" t="s">
        <v>343</v>
      </c>
      <c r="C228" s="163"/>
      <c r="D228" s="131">
        <v>1900</v>
      </c>
      <c r="E228" s="131">
        <f t="shared" si="122"/>
        <v>1900</v>
      </c>
      <c r="F228" s="131">
        <f t="shared" ref="F228:F235" si="125">G228+H228+AZ228+BA228+I228+J228+K228+L228+M228+N228+R228+S228+T228</f>
        <v>0</v>
      </c>
      <c r="G228" s="131"/>
      <c r="H228" s="131"/>
      <c r="I228" s="131"/>
      <c r="J228" s="131"/>
      <c r="K228" s="131"/>
      <c r="L228" s="131"/>
      <c r="M228" s="131"/>
      <c r="N228" s="131"/>
      <c r="O228" s="131"/>
      <c r="P228" s="131"/>
      <c r="Q228" s="131"/>
      <c r="R228" s="131"/>
      <c r="S228" s="131"/>
      <c r="T228" s="131"/>
      <c r="U228" s="131">
        <f t="shared" ref="U228:U235" si="126">D228</f>
        <v>1900</v>
      </c>
      <c r="V228" s="131"/>
      <c r="AZ228" s="176"/>
      <c r="BA228" s="176"/>
    </row>
    <row r="229" spans="1:53">
      <c r="A229" s="163" t="s">
        <v>106</v>
      </c>
      <c r="B229" s="39" t="s">
        <v>768</v>
      </c>
      <c r="C229" s="163"/>
      <c r="D229" s="131">
        <v>200</v>
      </c>
      <c r="E229" s="131">
        <f t="shared" si="122"/>
        <v>200</v>
      </c>
      <c r="F229" s="131">
        <f t="shared" si="125"/>
        <v>0</v>
      </c>
      <c r="G229" s="131"/>
      <c r="H229" s="131"/>
      <c r="I229" s="131"/>
      <c r="J229" s="131"/>
      <c r="K229" s="131"/>
      <c r="L229" s="131"/>
      <c r="M229" s="131"/>
      <c r="N229" s="131"/>
      <c r="O229" s="131"/>
      <c r="P229" s="131"/>
      <c r="Q229" s="131"/>
      <c r="R229" s="131"/>
      <c r="S229" s="131"/>
      <c r="T229" s="131"/>
      <c r="U229" s="131">
        <f t="shared" si="126"/>
        <v>200</v>
      </c>
      <c r="V229" s="131"/>
      <c r="AZ229" s="176"/>
      <c r="BA229" s="176"/>
    </row>
    <row r="230" spans="1:53">
      <c r="A230" s="163" t="s">
        <v>107</v>
      </c>
      <c r="B230" s="39" t="s">
        <v>306</v>
      </c>
      <c r="C230" s="163"/>
      <c r="D230" s="131">
        <v>3000</v>
      </c>
      <c r="E230" s="131">
        <f t="shared" si="122"/>
        <v>3000</v>
      </c>
      <c r="F230" s="131">
        <f t="shared" si="125"/>
        <v>0</v>
      </c>
      <c r="G230" s="131"/>
      <c r="H230" s="131"/>
      <c r="I230" s="131"/>
      <c r="J230" s="131"/>
      <c r="K230" s="131"/>
      <c r="L230" s="131"/>
      <c r="M230" s="131"/>
      <c r="N230" s="131"/>
      <c r="O230" s="131"/>
      <c r="P230" s="131"/>
      <c r="Q230" s="131"/>
      <c r="R230" s="131"/>
      <c r="S230" s="131"/>
      <c r="T230" s="131"/>
      <c r="U230" s="131">
        <f t="shared" si="126"/>
        <v>3000</v>
      </c>
      <c r="V230" s="131"/>
      <c r="AZ230" s="176"/>
      <c r="BA230" s="176"/>
    </row>
    <row r="231" spans="1:53">
      <c r="A231" s="163" t="s">
        <v>109</v>
      </c>
      <c r="B231" s="39" t="s">
        <v>309</v>
      </c>
      <c r="C231" s="163"/>
      <c r="D231" s="131">
        <v>200</v>
      </c>
      <c r="E231" s="131">
        <f t="shared" si="122"/>
        <v>200</v>
      </c>
      <c r="F231" s="131">
        <f t="shared" si="125"/>
        <v>0</v>
      </c>
      <c r="G231" s="131"/>
      <c r="H231" s="131"/>
      <c r="I231" s="131"/>
      <c r="J231" s="131"/>
      <c r="K231" s="131"/>
      <c r="L231" s="131"/>
      <c r="M231" s="131"/>
      <c r="N231" s="131"/>
      <c r="O231" s="131"/>
      <c r="P231" s="131"/>
      <c r="Q231" s="131"/>
      <c r="R231" s="131"/>
      <c r="S231" s="131"/>
      <c r="T231" s="131"/>
      <c r="U231" s="131">
        <f t="shared" si="126"/>
        <v>200</v>
      </c>
      <c r="V231" s="131"/>
      <c r="AZ231" s="176"/>
      <c r="BA231" s="176"/>
    </row>
    <row r="232" spans="1:53">
      <c r="A232" s="163" t="s">
        <v>111</v>
      </c>
      <c r="B232" s="39" t="s">
        <v>308</v>
      </c>
      <c r="C232" s="163"/>
      <c r="D232" s="131">
        <v>360</v>
      </c>
      <c r="E232" s="131">
        <f t="shared" si="122"/>
        <v>360</v>
      </c>
      <c r="F232" s="131">
        <f t="shared" si="125"/>
        <v>0</v>
      </c>
      <c r="G232" s="131"/>
      <c r="H232" s="131"/>
      <c r="I232" s="131"/>
      <c r="J232" s="131"/>
      <c r="K232" s="131"/>
      <c r="L232" s="131"/>
      <c r="M232" s="131"/>
      <c r="N232" s="131"/>
      <c r="O232" s="131"/>
      <c r="P232" s="131"/>
      <c r="Q232" s="131"/>
      <c r="R232" s="131"/>
      <c r="S232" s="131"/>
      <c r="T232" s="131"/>
      <c r="U232" s="131">
        <f t="shared" si="126"/>
        <v>360</v>
      </c>
      <c r="V232" s="131"/>
      <c r="AZ232" s="176"/>
      <c r="BA232" s="176"/>
    </row>
    <row r="233" spans="1:53">
      <c r="A233" s="163" t="s">
        <v>113</v>
      </c>
      <c r="B233" s="39" t="s">
        <v>310</v>
      </c>
      <c r="C233" s="163"/>
      <c r="D233" s="131">
        <v>300</v>
      </c>
      <c r="E233" s="131">
        <f t="shared" si="122"/>
        <v>300</v>
      </c>
      <c r="F233" s="131">
        <f t="shared" si="125"/>
        <v>0</v>
      </c>
      <c r="G233" s="131"/>
      <c r="H233" s="131"/>
      <c r="I233" s="131"/>
      <c r="J233" s="131"/>
      <c r="K233" s="131"/>
      <c r="L233" s="131"/>
      <c r="M233" s="131"/>
      <c r="N233" s="131"/>
      <c r="O233" s="131"/>
      <c r="P233" s="131"/>
      <c r="Q233" s="131"/>
      <c r="R233" s="131"/>
      <c r="S233" s="131"/>
      <c r="T233" s="131"/>
      <c r="U233" s="131">
        <f t="shared" si="126"/>
        <v>300</v>
      </c>
      <c r="V233" s="131"/>
      <c r="AZ233" s="176"/>
      <c r="BA233" s="176"/>
    </row>
    <row r="234" spans="1:53">
      <c r="A234" s="163" t="s">
        <v>115</v>
      </c>
      <c r="B234" s="39" t="s">
        <v>307</v>
      </c>
      <c r="C234" s="163"/>
      <c r="D234" s="131">
        <v>350</v>
      </c>
      <c r="E234" s="131">
        <f t="shared" si="122"/>
        <v>350</v>
      </c>
      <c r="F234" s="131">
        <f t="shared" si="125"/>
        <v>0</v>
      </c>
      <c r="G234" s="131"/>
      <c r="H234" s="131"/>
      <c r="I234" s="131"/>
      <c r="J234" s="131"/>
      <c r="K234" s="131"/>
      <c r="L234" s="131"/>
      <c r="M234" s="131"/>
      <c r="N234" s="131"/>
      <c r="O234" s="131"/>
      <c r="P234" s="131"/>
      <c r="Q234" s="131"/>
      <c r="R234" s="131"/>
      <c r="S234" s="131"/>
      <c r="T234" s="131"/>
      <c r="U234" s="131">
        <f t="shared" si="126"/>
        <v>350</v>
      </c>
      <c r="V234" s="131"/>
      <c r="AZ234" s="176"/>
      <c r="BA234" s="176"/>
    </row>
    <row r="235" spans="1:53">
      <c r="A235" s="163" t="s">
        <v>117</v>
      </c>
      <c r="B235" s="39" t="s">
        <v>769</v>
      </c>
      <c r="C235" s="163"/>
      <c r="D235" s="131">
        <v>500</v>
      </c>
      <c r="E235" s="131">
        <f t="shared" si="122"/>
        <v>500</v>
      </c>
      <c r="F235" s="131">
        <f t="shared" si="125"/>
        <v>0</v>
      </c>
      <c r="G235" s="131"/>
      <c r="H235" s="131"/>
      <c r="I235" s="131"/>
      <c r="J235" s="131"/>
      <c r="K235" s="131"/>
      <c r="L235" s="131"/>
      <c r="M235" s="131"/>
      <c r="N235" s="131"/>
      <c r="O235" s="131"/>
      <c r="P235" s="131"/>
      <c r="Q235" s="131"/>
      <c r="R235" s="131"/>
      <c r="S235" s="131"/>
      <c r="T235" s="131"/>
      <c r="U235" s="131">
        <f t="shared" si="126"/>
        <v>500</v>
      </c>
      <c r="V235" s="131"/>
      <c r="AZ235" s="176"/>
      <c r="BA235" s="176"/>
    </row>
    <row r="236" spans="1:53" s="160" customFormat="1">
      <c r="A236" s="161" t="s">
        <v>294</v>
      </c>
      <c r="B236" s="162" t="s">
        <v>770</v>
      </c>
      <c r="C236" s="161"/>
      <c r="D236" s="130">
        <f>SUM(D237:D240)</f>
        <v>6562</v>
      </c>
      <c r="E236" s="130">
        <f t="shared" si="122"/>
        <v>6562</v>
      </c>
      <c r="F236" s="130">
        <f t="shared" ref="F236:V236" si="127">SUM(F237:F240)</f>
        <v>0</v>
      </c>
      <c r="G236" s="130">
        <f t="shared" si="127"/>
        <v>0</v>
      </c>
      <c r="H236" s="130">
        <f t="shared" si="127"/>
        <v>0</v>
      </c>
      <c r="I236" s="130">
        <f t="shared" si="127"/>
        <v>0</v>
      </c>
      <c r="J236" s="130">
        <f t="shared" si="127"/>
        <v>0</v>
      </c>
      <c r="K236" s="130">
        <f t="shared" si="127"/>
        <v>0</v>
      </c>
      <c r="L236" s="130">
        <f t="shared" si="127"/>
        <v>0</v>
      </c>
      <c r="M236" s="130">
        <f t="shared" si="127"/>
        <v>0</v>
      </c>
      <c r="N236" s="130">
        <f t="shared" si="127"/>
        <v>0</v>
      </c>
      <c r="O236" s="130">
        <f t="shared" si="127"/>
        <v>0</v>
      </c>
      <c r="P236" s="130">
        <f t="shared" si="127"/>
        <v>0</v>
      </c>
      <c r="Q236" s="130">
        <f t="shared" si="127"/>
        <v>0</v>
      </c>
      <c r="R236" s="130">
        <f t="shared" si="127"/>
        <v>0</v>
      </c>
      <c r="S236" s="130">
        <f t="shared" si="127"/>
        <v>0</v>
      </c>
      <c r="T236" s="130">
        <f t="shared" si="127"/>
        <v>0</v>
      </c>
      <c r="U236" s="130">
        <f t="shared" si="127"/>
        <v>6562</v>
      </c>
      <c r="V236" s="130">
        <f t="shared" si="127"/>
        <v>0</v>
      </c>
      <c r="AZ236" s="174"/>
      <c r="BA236" s="174"/>
    </row>
    <row r="237" spans="1:53">
      <c r="A237" s="163" t="s">
        <v>215</v>
      </c>
      <c r="B237" s="39" t="s">
        <v>343</v>
      </c>
      <c r="C237" s="163"/>
      <c r="D237" s="131">
        <v>1990</v>
      </c>
      <c r="E237" s="131">
        <f t="shared" si="122"/>
        <v>1990</v>
      </c>
      <c r="F237" s="131">
        <f>G237+H237+AZ237+BA237+I237+J237+K237+L237+M237+N237+R237+S237+T237</f>
        <v>0</v>
      </c>
      <c r="G237" s="131"/>
      <c r="H237" s="131"/>
      <c r="I237" s="131"/>
      <c r="J237" s="131"/>
      <c r="K237" s="131"/>
      <c r="L237" s="131"/>
      <c r="M237" s="131"/>
      <c r="N237" s="131"/>
      <c r="O237" s="131"/>
      <c r="P237" s="131"/>
      <c r="Q237" s="131"/>
      <c r="R237" s="131"/>
      <c r="S237" s="131"/>
      <c r="T237" s="131"/>
      <c r="U237" s="131">
        <f>D237</f>
        <v>1990</v>
      </c>
      <c r="V237" s="131"/>
      <c r="AZ237" s="176"/>
      <c r="BA237" s="176"/>
    </row>
    <row r="238" spans="1:53">
      <c r="A238" s="163" t="s">
        <v>216</v>
      </c>
      <c r="B238" s="39" t="s">
        <v>768</v>
      </c>
      <c r="C238" s="163"/>
      <c r="D238" s="131">
        <v>841</v>
      </c>
      <c r="E238" s="131">
        <f t="shared" si="122"/>
        <v>841</v>
      </c>
      <c r="F238" s="131">
        <f>G238+H238+AZ238+BA238+I238+J238+K238+L238+M238+N238+R238+S238+T238</f>
        <v>0</v>
      </c>
      <c r="G238" s="131"/>
      <c r="H238" s="131"/>
      <c r="I238" s="131"/>
      <c r="J238" s="131"/>
      <c r="K238" s="131"/>
      <c r="L238" s="131"/>
      <c r="M238" s="131"/>
      <c r="N238" s="131"/>
      <c r="O238" s="131"/>
      <c r="P238" s="131"/>
      <c r="Q238" s="131"/>
      <c r="R238" s="131"/>
      <c r="S238" s="131"/>
      <c r="T238" s="131"/>
      <c r="U238" s="131">
        <f>D238</f>
        <v>841</v>
      </c>
      <c r="V238" s="131"/>
      <c r="AZ238" s="176"/>
      <c r="BA238" s="176"/>
    </row>
    <row r="239" spans="1:53">
      <c r="A239" s="163" t="s">
        <v>217</v>
      </c>
      <c r="B239" s="39" t="s">
        <v>194</v>
      </c>
      <c r="C239" s="163"/>
      <c r="D239" s="131">
        <v>3417</v>
      </c>
      <c r="E239" s="131">
        <f t="shared" si="122"/>
        <v>3417</v>
      </c>
      <c r="F239" s="131">
        <f>G239+H239+AZ239+BA239+I239+J239+K239+L239+M239+N239+R239+S239+T239</f>
        <v>0</v>
      </c>
      <c r="G239" s="131"/>
      <c r="H239" s="131"/>
      <c r="I239" s="131"/>
      <c r="J239" s="131"/>
      <c r="K239" s="131"/>
      <c r="L239" s="131"/>
      <c r="M239" s="131"/>
      <c r="N239" s="131"/>
      <c r="O239" s="131"/>
      <c r="P239" s="131"/>
      <c r="Q239" s="131"/>
      <c r="R239" s="131"/>
      <c r="S239" s="131"/>
      <c r="T239" s="131"/>
      <c r="U239" s="131">
        <f>D239</f>
        <v>3417</v>
      </c>
      <c r="V239" s="131"/>
      <c r="AZ239" s="176"/>
      <c r="BA239" s="176"/>
    </row>
    <row r="240" spans="1:53">
      <c r="A240" s="163" t="s">
        <v>684</v>
      </c>
      <c r="B240" s="39" t="s">
        <v>771</v>
      </c>
      <c r="C240" s="163"/>
      <c r="D240" s="131">
        <v>314</v>
      </c>
      <c r="E240" s="131">
        <f t="shared" si="122"/>
        <v>314</v>
      </c>
      <c r="F240" s="131">
        <f>G240+H240+AZ240+BA240+I240+J240+K240+L240+M240+N240+R240+S240+T240</f>
        <v>0</v>
      </c>
      <c r="G240" s="131"/>
      <c r="H240" s="131"/>
      <c r="I240" s="131"/>
      <c r="J240" s="131"/>
      <c r="K240" s="131"/>
      <c r="L240" s="131"/>
      <c r="M240" s="131"/>
      <c r="N240" s="131"/>
      <c r="O240" s="131"/>
      <c r="P240" s="131"/>
      <c r="Q240" s="131"/>
      <c r="R240" s="131"/>
      <c r="S240" s="131"/>
      <c r="T240" s="131"/>
      <c r="U240" s="131">
        <f>D240</f>
        <v>314</v>
      </c>
      <c r="V240" s="131"/>
      <c r="AZ240" s="176"/>
      <c r="BA240" s="176"/>
    </row>
    <row r="241" spans="1:53">
      <c r="A241" s="165"/>
      <c r="B241" s="166"/>
      <c r="C241" s="179"/>
      <c r="D241" s="133"/>
      <c r="E241" s="133"/>
      <c r="F241" s="54"/>
      <c r="G241" s="180"/>
      <c r="H241" s="180"/>
      <c r="I241" s="180"/>
      <c r="J241" s="180"/>
      <c r="K241" s="180"/>
      <c r="L241" s="180"/>
      <c r="M241" s="180"/>
      <c r="N241" s="180"/>
      <c r="O241" s="180"/>
      <c r="P241" s="180"/>
      <c r="Q241" s="180"/>
      <c r="R241" s="54"/>
      <c r="S241" s="54"/>
      <c r="T241" s="54"/>
      <c r="U241" s="167"/>
      <c r="V241" s="167"/>
      <c r="AZ241" s="181"/>
      <c r="BA241" s="181"/>
    </row>
    <row r="244" spans="1:53">
      <c r="A244" s="147"/>
      <c r="B244" s="147"/>
      <c r="C244" s="147"/>
    </row>
    <row r="245" spans="1:53">
      <c r="A245" s="147"/>
      <c r="B245" s="147"/>
      <c r="C245" s="147"/>
    </row>
    <row r="246" spans="1:53">
      <c r="A246" s="147"/>
      <c r="B246" s="147"/>
      <c r="C246" s="147"/>
    </row>
    <row r="247" spans="1:53">
      <c r="A247" s="147"/>
      <c r="B247" s="147"/>
      <c r="C247" s="147"/>
    </row>
    <row r="248" spans="1:53">
      <c r="A248" s="147"/>
      <c r="B248" s="147"/>
      <c r="C248" s="147"/>
    </row>
    <row r="249" spans="1:53">
      <c r="A249" s="147"/>
      <c r="B249" s="147"/>
      <c r="C249" s="147"/>
    </row>
    <row r="250" spans="1:53">
      <c r="A250" s="147"/>
      <c r="B250" s="147"/>
      <c r="C250" s="147"/>
    </row>
    <row r="251" spans="1:53">
      <c r="A251" s="147"/>
      <c r="B251" s="147"/>
      <c r="C251" s="147"/>
    </row>
    <row r="252" spans="1:53">
      <c r="A252" s="147"/>
      <c r="B252" s="147"/>
      <c r="C252" s="147"/>
    </row>
    <row r="253" spans="1:53">
      <c r="A253" s="147"/>
      <c r="B253" s="147"/>
      <c r="C253" s="147"/>
    </row>
    <row r="254" spans="1:53">
      <c r="A254" s="147"/>
      <c r="B254" s="147"/>
      <c r="C254" s="147"/>
    </row>
    <row r="255" spans="1:53">
      <c r="A255" s="147"/>
      <c r="B255" s="147"/>
      <c r="C255" s="147"/>
    </row>
    <row r="256" spans="1:53">
      <c r="A256" s="147"/>
      <c r="B256" s="147"/>
      <c r="C256" s="147"/>
    </row>
    <row r="257" s="147" customFormat="1"/>
    <row r="258" s="147" customFormat="1"/>
    <row r="259" s="147" customFormat="1"/>
    <row r="260" s="147" customFormat="1"/>
    <row r="261" s="147" customFormat="1"/>
    <row r="262" s="147" customFormat="1"/>
    <row r="263" s="147" customFormat="1"/>
    <row r="264" s="147" customFormat="1"/>
    <row r="265" s="147" customFormat="1"/>
    <row r="266" s="147" customFormat="1"/>
    <row r="267" s="147" customFormat="1"/>
    <row r="268" s="147" customFormat="1"/>
    <row r="269" s="147" customFormat="1"/>
    <row r="270" s="147" customFormat="1"/>
    <row r="271" s="147" customFormat="1"/>
    <row r="272" s="147" customFormat="1"/>
    <row r="273" s="147" customFormat="1"/>
  </sheetData>
  <mergeCells count="28">
    <mergeCell ref="A1:B1"/>
    <mergeCell ref="A2:V2"/>
    <mergeCell ref="A4:A7"/>
    <mergeCell ref="B4:B7"/>
    <mergeCell ref="C4:C7"/>
    <mergeCell ref="D4:D7"/>
    <mergeCell ref="E4:E7"/>
    <mergeCell ref="F4:F7"/>
    <mergeCell ref="G4:T4"/>
    <mergeCell ref="U4:U7"/>
    <mergeCell ref="V4:V7"/>
    <mergeCell ref="G5:G7"/>
    <mergeCell ref="H5:H7"/>
    <mergeCell ref="I5:I7"/>
    <mergeCell ref="J5:J7"/>
    <mergeCell ref="K5:K7"/>
    <mergeCell ref="L5:L7"/>
    <mergeCell ref="M5:M7"/>
    <mergeCell ref="N5:N7"/>
    <mergeCell ref="BA5:BA7"/>
    <mergeCell ref="O6:O7"/>
    <mergeCell ref="P6:P7"/>
    <mergeCell ref="Q6:Q7"/>
    <mergeCell ref="O5:Q5"/>
    <mergeCell ref="R5:R7"/>
    <mergeCell ref="S5:S7"/>
    <mergeCell ref="T5:T7"/>
    <mergeCell ref="AZ5:AZ7"/>
  </mergeCells>
  <phoneticPr fontId="237" type="noConversion"/>
  <printOptions horizontalCentered="1"/>
  <pageMargins left="0" right="0" top="0.35433070866141736" bottom="0.35433070866141736" header="0.19685039370078741" footer="0"/>
  <pageSetup paperSize="9" scale="80"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9F07B-3DF9-45E6-947E-EE7247D6DD70}">
  <sheetPr>
    <tabColor rgb="FFFFFF00"/>
  </sheetPr>
  <dimension ref="A1:T334"/>
  <sheetViews>
    <sheetView showZeros="0" tabSelected="1" zoomScale="60" zoomScaleNormal="60" workbookViewId="0">
      <pane xSplit="3" ySplit="12" topLeftCell="D13" activePane="bottomRight" state="frozen"/>
      <selection pane="topRight" activeCell="D1" sqref="D1"/>
      <selection pane="bottomLeft" activeCell="A12" sqref="A12"/>
      <selection pane="bottomRight" sqref="A1:XFD1048576"/>
    </sheetView>
  </sheetViews>
  <sheetFormatPr defaultColWidth="9.08984375" defaultRowHeight="13" outlineLevelRow="1" outlineLevelCol="1"/>
  <cols>
    <col min="1" max="1" width="6.6328125" style="242" customWidth="1"/>
    <col min="2" max="2" width="38.90625" style="243" customWidth="1"/>
    <col min="3" max="3" width="10.453125" style="241" hidden="1" customWidth="1" outlineLevel="1"/>
    <col min="4" max="4" width="10.90625" style="241" customWidth="1" collapsed="1"/>
    <col min="5" max="5" width="9" style="241" customWidth="1"/>
    <col min="6" max="6" width="11.36328125" style="241" customWidth="1"/>
    <col min="7" max="7" width="6.453125" style="241" customWidth="1"/>
    <col min="8" max="8" width="6.36328125" style="241" customWidth="1" collapsed="1"/>
    <col min="9" max="9" width="8.08984375" style="241" customWidth="1" collapsed="1"/>
    <col min="10" max="10" width="8.453125" style="241" customWidth="1" collapsed="1"/>
    <col min="11" max="11" width="7" style="241" customWidth="1" collapsed="1"/>
    <col min="12" max="12" width="8" style="241" customWidth="1" collapsed="1"/>
    <col min="13" max="14" width="7.90625" style="241" customWidth="1" collapsed="1"/>
    <col min="15" max="15" width="10.08984375" style="241" customWidth="1" collapsed="1"/>
    <col min="16" max="16" width="7.453125" style="241" customWidth="1" collapsed="1"/>
    <col min="17" max="16384" width="9.08984375" style="241"/>
  </cols>
  <sheetData>
    <row r="1" spans="1:18" s="262" customFormat="1" ht="14.5">
      <c r="A1" s="419" t="s">
        <v>40</v>
      </c>
      <c r="B1" s="419" t="s">
        <v>85</v>
      </c>
      <c r="F1" s="241"/>
      <c r="P1" s="263" t="s">
        <v>124</v>
      </c>
    </row>
    <row r="2" spans="1:18" s="262" customFormat="1" ht="50.25" customHeight="1">
      <c r="A2" s="430" t="s">
        <v>835</v>
      </c>
      <c r="B2" s="430"/>
      <c r="C2" s="430"/>
      <c r="D2" s="430"/>
      <c r="E2" s="430"/>
      <c r="F2" s="430"/>
      <c r="G2" s="430"/>
      <c r="H2" s="430"/>
      <c r="I2" s="430"/>
      <c r="J2" s="430"/>
      <c r="K2" s="430"/>
      <c r="L2" s="430"/>
      <c r="M2" s="430"/>
      <c r="N2" s="430"/>
      <c r="O2" s="430"/>
      <c r="P2" s="430"/>
    </row>
    <row r="3" spans="1:18" s="262" customFormat="1" ht="26.5" customHeight="1">
      <c r="A3" s="429" t="s">
        <v>972</v>
      </c>
      <c r="B3" s="429"/>
      <c r="C3" s="429"/>
      <c r="D3" s="429"/>
      <c r="E3" s="429"/>
      <c r="F3" s="429"/>
      <c r="G3" s="429"/>
      <c r="H3" s="429"/>
      <c r="I3" s="429"/>
      <c r="J3" s="429"/>
      <c r="K3" s="429"/>
      <c r="L3" s="429"/>
      <c r="M3" s="429"/>
      <c r="N3" s="429"/>
      <c r="O3" s="429"/>
      <c r="P3" s="429"/>
    </row>
    <row r="4" spans="1:18">
      <c r="D4" s="245"/>
      <c r="P4" s="244" t="s">
        <v>353</v>
      </c>
    </row>
    <row r="5" spans="1:18" ht="16.5" customHeight="1">
      <c r="A5" s="420" t="s">
        <v>2</v>
      </c>
      <c r="B5" s="416" t="s">
        <v>354</v>
      </c>
      <c r="C5" s="423" t="s">
        <v>86</v>
      </c>
      <c r="D5" s="423" t="s">
        <v>138</v>
      </c>
      <c r="E5" s="415" t="s">
        <v>607</v>
      </c>
      <c r="F5" s="415" t="s">
        <v>608</v>
      </c>
      <c r="G5" s="415" t="s">
        <v>609</v>
      </c>
      <c r="H5" s="415" t="s">
        <v>610</v>
      </c>
      <c r="I5" s="424" t="s">
        <v>611</v>
      </c>
      <c r="J5" s="415" t="s">
        <v>612</v>
      </c>
      <c r="K5" s="415" t="s">
        <v>613</v>
      </c>
      <c r="L5" s="425" t="s">
        <v>614</v>
      </c>
      <c r="M5" s="426"/>
      <c r="N5" s="427"/>
      <c r="O5" s="415" t="s">
        <v>615</v>
      </c>
      <c r="P5" s="415" t="s">
        <v>616</v>
      </c>
      <c r="R5" s="245"/>
    </row>
    <row r="6" spans="1:18" ht="12.75" customHeight="1">
      <c r="A6" s="421"/>
      <c r="B6" s="417"/>
      <c r="C6" s="423"/>
      <c r="D6" s="423"/>
      <c r="E6" s="415"/>
      <c r="F6" s="415"/>
      <c r="G6" s="415"/>
      <c r="H6" s="415"/>
      <c r="I6" s="424"/>
      <c r="J6" s="415"/>
      <c r="K6" s="415"/>
      <c r="L6" s="416" t="s">
        <v>138</v>
      </c>
      <c r="M6" s="416" t="s">
        <v>24</v>
      </c>
      <c r="N6" s="416" t="s">
        <v>25</v>
      </c>
      <c r="O6" s="415"/>
      <c r="P6" s="415"/>
      <c r="R6" s="245"/>
    </row>
    <row r="7" spans="1:18" ht="12.75" customHeight="1">
      <c r="A7" s="421"/>
      <c r="B7" s="417"/>
      <c r="C7" s="423"/>
      <c r="D7" s="423"/>
      <c r="E7" s="415"/>
      <c r="F7" s="415"/>
      <c r="G7" s="415"/>
      <c r="H7" s="415"/>
      <c r="I7" s="424"/>
      <c r="J7" s="415"/>
      <c r="K7" s="415"/>
      <c r="L7" s="417"/>
      <c r="M7" s="417"/>
      <c r="N7" s="417"/>
      <c r="O7" s="415"/>
      <c r="P7" s="415"/>
    </row>
    <row r="8" spans="1:18" ht="107.5" customHeight="1">
      <c r="A8" s="422"/>
      <c r="B8" s="418"/>
      <c r="C8" s="423"/>
      <c r="D8" s="423"/>
      <c r="E8" s="415"/>
      <c r="F8" s="415"/>
      <c r="G8" s="415"/>
      <c r="H8" s="415"/>
      <c r="I8" s="424"/>
      <c r="J8" s="415"/>
      <c r="K8" s="415"/>
      <c r="L8" s="418"/>
      <c r="M8" s="418"/>
      <c r="N8" s="418"/>
      <c r="O8" s="415"/>
      <c r="P8" s="415"/>
    </row>
    <row r="9" spans="1:18" ht="17.25" customHeight="1">
      <c r="A9" s="379" t="s">
        <v>5</v>
      </c>
      <c r="B9" s="378" t="s">
        <v>21</v>
      </c>
      <c r="C9" s="377"/>
      <c r="D9" s="377">
        <v>1</v>
      </c>
      <c r="E9" s="377">
        <v>2</v>
      </c>
      <c r="F9" s="246">
        <v>3</v>
      </c>
      <c r="G9" s="377">
        <v>4</v>
      </c>
      <c r="H9" s="377">
        <v>5</v>
      </c>
      <c r="I9" s="377">
        <v>6</v>
      </c>
      <c r="J9" s="377">
        <v>7</v>
      </c>
      <c r="K9" s="377">
        <v>8</v>
      </c>
      <c r="L9" s="377">
        <v>9</v>
      </c>
      <c r="M9" s="377">
        <v>10</v>
      </c>
      <c r="N9" s="377">
        <v>11</v>
      </c>
      <c r="O9" s="377">
        <v>12</v>
      </c>
      <c r="P9" s="377">
        <v>13</v>
      </c>
    </row>
    <row r="10" spans="1:18" ht="17.25" customHeight="1">
      <c r="A10" s="247"/>
      <c r="B10" s="248" t="s">
        <v>617</v>
      </c>
      <c r="C10" s="249">
        <f t="shared" ref="C10:P10" si="0">C11+C214+C241</f>
        <v>4509986.5</v>
      </c>
      <c r="D10" s="249">
        <f t="shared" si="0"/>
        <v>4509986.5</v>
      </c>
      <c r="E10" s="249">
        <f t="shared" si="0"/>
        <v>513733</v>
      </c>
      <c r="F10" s="249">
        <f t="shared" si="0"/>
        <v>1636506.5</v>
      </c>
      <c r="G10" s="249">
        <f t="shared" si="0"/>
        <v>2000</v>
      </c>
      <c r="H10" s="249">
        <f t="shared" si="0"/>
        <v>1000</v>
      </c>
      <c r="I10" s="249">
        <f t="shared" si="0"/>
        <v>828492</v>
      </c>
      <c r="J10" s="249">
        <f t="shared" si="0"/>
        <v>66785</v>
      </c>
      <c r="K10" s="249">
        <f t="shared" si="0"/>
        <v>83900</v>
      </c>
      <c r="L10" s="249">
        <f t="shared" si="0"/>
        <v>0</v>
      </c>
      <c r="M10" s="249">
        <f t="shared" si="0"/>
        <v>0</v>
      </c>
      <c r="N10" s="249">
        <f t="shared" si="0"/>
        <v>0</v>
      </c>
      <c r="O10" s="249">
        <f t="shared" si="0"/>
        <v>1377570</v>
      </c>
      <c r="P10" s="249">
        <f t="shared" si="0"/>
        <v>0</v>
      </c>
      <c r="Q10" s="245"/>
      <c r="R10" s="245"/>
    </row>
    <row r="11" spans="1:18" s="147" customFormat="1" ht="26">
      <c r="A11" s="152" t="s">
        <v>5</v>
      </c>
      <c r="B11" s="153" t="s">
        <v>618</v>
      </c>
      <c r="C11" s="154">
        <f t="shared" ref="C11:P11" si="1">C12+C213</f>
        <v>3132416.5</v>
      </c>
      <c r="D11" s="154">
        <f t="shared" si="1"/>
        <v>3132416.5</v>
      </c>
      <c r="E11" s="154">
        <f t="shared" si="1"/>
        <v>513733</v>
      </c>
      <c r="F11" s="154">
        <f t="shared" si="1"/>
        <v>1636506.5</v>
      </c>
      <c r="G11" s="154">
        <f t="shared" si="1"/>
        <v>2000</v>
      </c>
      <c r="H11" s="154">
        <f t="shared" si="1"/>
        <v>1000</v>
      </c>
      <c r="I11" s="154">
        <f t="shared" si="1"/>
        <v>828492</v>
      </c>
      <c r="J11" s="154">
        <f t="shared" si="1"/>
        <v>66785</v>
      </c>
      <c r="K11" s="154">
        <f t="shared" si="1"/>
        <v>83900</v>
      </c>
      <c r="L11" s="154">
        <f t="shared" si="1"/>
        <v>0</v>
      </c>
      <c r="M11" s="154">
        <f t="shared" si="1"/>
        <v>0</v>
      </c>
      <c r="N11" s="154">
        <f t="shared" si="1"/>
        <v>0</v>
      </c>
      <c r="O11" s="154">
        <f t="shared" si="1"/>
        <v>0</v>
      </c>
      <c r="P11" s="154">
        <f t="shared" si="1"/>
        <v>0</v>
      </c>
      <c r="Q11" s="245"/>
      <c r="R11" s="245"/>
    </row>
    <row r="12" spans="1:18" s="147" customFormat="1" ht="17.25" customHeight="1">
      <c r="A12" s="38" t="s">
        <v>363</v>
      </c>
      <c r="B12" s="37" t="s">
        <v>362</v>
      </c>
      <c r="C12" s="129">
        <f>C13+C36+C208+C209+C210+C212</f>
        <v>3048516.5</v>
      </c>
      <c r="D12" s="129">
        <f t="shared" ref="D12:E12" si="2">D13+D36+D208+D209+D210+D212+D211</f>
        <v>3048516.5</v>
      </c>
      <c r="E12" s="129">
        <f t="shared" si="2"/>
        <v>513733</v>
      </c>
      <c r="F12" s="129">
        <f t="shared" ref="F12:P12" si="3">F13+F36+F208+F209+F210+F212+F211</f>
        <v>1636506.5</v>
      </c>
      <c r="G12" s="129">
        <f t="shared" si="3"/>
        <v>2000</v>
      </c>
      <c r="H12" s="129">
        <f t="shared" si="3"/>
        <v>1000</v>
      </c>
      <c r="I12" s="129">
        <f t="shared" si="3"/>
        <v>828492</v>
      </c>
      <c r="J12" s="129">
        <f t="shared" si="3"/>
        <v>66785</v>
      </c>
      <c r="K12" s="129">
        <f t="shared" si="3"/>
        <v>0</v>
      </c>
      <c r="L12" s="129">
        <f t="shared" si="3"/>
        <v>0</v>
      </c>
      <c r="M12" s="129">
        <f t="shared" si="3"/>
        <v>0</v>
      </c>
      <c r="N12" s="129">
        <f t="shared" si="3"/>
        <v>0</v>
      </c>
      <c r="O12" s="129">
        <f t="shared" si="3"/>
        <v>0</v>
      </c>
      <c r="P12" s="129">
        <f t="shared" si="3"/>
        <v>0</v>
      </c>
      <c r="Q12" s="245"/>
      <c r="R12" s="245"/>
    </row>
    <row r="13" spans="1:18" s="147" customFormat="1" ht="17.25" customHeight="1">
      <c r="A13" s="38" t="s">
        <v>7</v>
      </c>
      <c r="B13" s="37" t="s">
        <v>24</v>
      </c>
      <c r="C13" s="129">
        <f>D13</f>
        <v>513733</v>
      </c>
      <c r="D13" s="129">
        <f t="shared" ref="D13:P13" si="4">SUM(D14:D35)</f>
        <v>513733</v>
      </c>
      <c r="E13" s="129">
        <f t="shared" si="4"/>
        <v>513733</v>
      </c>
      <c r="F13" s="129">
        <f t="shared" si="4"/>
        <v>0</v>
      </c>
      <c r="G13" s="129">
        <f t="shared" si="4"/>
        <v>0</v>
      </c>
      <c r="H13" s="129">
        <f t="shared" si="4"/>
        <v>0</v>
      </c>
      <c r="I13" s="129">
        <f t="shared" si="4"/>
        <v>0</v>
      </c>
      <c r="J13" s="129">
        <f t="shared" si="4"/>
        <v>0</v>
      </c>
      <c r="K13" s="129">
        <f t="shared" si="4"/>
        <v>0</v>
      </c>
      <c r="L13" s="129">
        <f t="shared" si="4"/>
        <v>0</v>
      </c>
      <c r="M13" s="129">
        <f t="shared" si="4"/>
        <v>0</v>
      </c>
      <c r="N13" s="129">
        <f t="shared" si="4"/>
        <v>0</v>
      </c>
      <c r="O13" s="129">
        <f t="shared" si="4"/>
        <v>0</v>
      </c>
      <c r="P13" s="129">
        <f t="shared" si="4"/>
        <v>0</v>
      </c>
      <c r="Q13" s="245"/>
      <c r="R13" s="245"/>
    </row>
    <row r="14" spans="1:18" s="147" customFormat="1" ht="17.25" customHeight="1">
      <c r="A14" s="155" t="s">
        <v>293</v>
      </c>
      <c r="B14" s="42" t="s">
        <v>341</v>
      </c>
      <c r="C14" s="156">
        <f>D14</f>
        <v>25530.146000000001</v>
      </c>
      <c r="D14" s="131">
        <f t="shared" ref="D14:D35" si="5">E14+F14+G14+H14+I14+J14+K14+L14+O14+P14</f>
        <v>25530.146000000001</v>
      </c>
      <c r="E14" s="156">
        <v>25530.146000000001</v>
      </c>
      <c r="F14" s="156"/>
      <c r="G14" s="156"/>
      <c r="H14" s="156"/>
      <c r="I14" s="156"/>
      <c r="J14" s="156"/>
      <c r="K14" s="156"/>
      <c r="L14" s="156"/>
      <c r="M14" s="156"/>
      <c r="N14" s="156"/>
      <c r="O14" s="156"/>
      <c r="P14" s="156"/>
      <c r="Q14" s="245"/>
      <c r="R14" s="245"/>
    </row>
    <row r="15" spans="1:18" s="147" customFormat="1" ht="17.25" customHeight="1">
      <c r="A15" s="155" t="s">
        <v>294</v>
      </c>
      <c r="B15" s="42" t="s">
        <v>343</v>
      </c>
      <c r="C15" s="156">
        <f t="shared" ref="C15:C35" si="6">D15</f>
        <v>10000</v>
      </c>
      <c r="D15" s="131">
        <f t="shared" si="5"/>
        <v>10000</v>
      </c>
      <c r="E15" s="156">
        <v>10000</v>
      </c>
      <c r="F15" s="156"/>
      <c r="G15" s="156"/>
      <c r="H15" s="156"/>
      <c r="I15" s="156"/>
      <c r="J15" s="156"/>
      <c r="K15" s="156"/>
      <c r="L15" s="156"/>
      <c r="M15" s="156"/>
      <c r="N15" s="156"/>
      <c r="O15" s="156"/>
      <c r="P15" s="156"/>
      <c r="Q15" s="245"/>
      <c r="R15" s="245"/>
    </row>
    <row r="16" spans="1:18" s="147" customFormat="1" ht="17.25" customHeight="1">
      <c r="A16" s="155" t="s">
        <v>295</v>
      </c>
      <c r="B16" s="42" t="s">
        <v>485</v>
      </c>
      <c r="C16" s="156">
        <f t="shared" si="6"/>
        <v>20298</v>
      </c>
      <c r="D16" s="131">
        <f t="shared" si="5"/>
        <v>20298</v>
      </c>
      <c r="E16" s="156">
        <v>20298</v>
      </c>
      <c r="F16" s="156"/>
      <c r="G16" s="156"/>
      <c r="H16" s="156"/>
      <c r="I16" s="156"/>
      <c r="J16" s="156"/>
      <c r="K16" s="156"/>
      <c r="L16" s="156"/>
      <c r="M16" s="156"/>
      <c r="N16" s="156"/>
      <c r="O16" s="156"/>
      <c r="P16" s="156"/>
      <c r="Q16" s="245"/>
      <c r="R16" s="245"/>
    </row>
    <row r="17" spans="1:18" s="147" customFormat="1" ht="17.25" customHeight="1">
      <c r="A17" s="155" t="s">
        <v>297</v>
      </c>
      <c r="B17" s="42" t="s">
        <v>345</v>
      </c>
      <c r="C17" s="156">
        <f t="shared" si="6"/>
        <v>1816</v>
      </c>
      <c r="D17" s="131">
        <f t="shared" si="5"/>
        <v>1816</v>
      </c>
      <c r="E17" s="156">
        <v>1816</v>
      </c>
      <c r="F17" s="156"/>
      <c r="G17" s="156"/>
      <c r="H17" s="156"/>
      <c r="I17" s="156"/>
      <c r="J17" s="156"/>
      <c r="K17" s="156"/>
      <c r="L17" s="156"/>
      <c r="M17" s="156"/>
      <c r="N17" s="156"/>
      <c r="O17" s="156"/>
      <c r="P17" s="156"/>
      <c r="Q17" s="245"/>
      <c r="R17" s="245"/>
    </row>
    <row r="18" spans="1:18" s="147" customFormat="1" ht="17.25" customHeight="1">
      <c r="A18" s="155" t="s">
        <v>298</v>
      </c>
      <c r="B18" s="42" t="s">
        <v>565</v>
      </c>
      <c r="C18" s="156">
        <f t="shared" si="6"/>
        <v>12500</v>
      </c>
      <c r="D18" s="131">
        <f t="shared" si="5"/>
        <v>12500</v>
      </c>
      <c r="E18" s="156">
        <v>12500</v>
      </c>
      <c r="F18" s="156"/>
      <c r="G18" s="156"/>
      <c r="H18" s="156"/>
      <c r="I18" s="156"/>
      <c r="J18" s="156"/>
      <c r="K18" s="156"/>
      <c r="L18" s="156"/>
      <c r="M18" s="156"/>
      <c r="N18" s="156"/>
      <c r="O18" s="156"/>
      <c r="P18" s="156"/>
      <c r="Q18" s="245"/>
      <c r="R18" s="245"/>
    </row>
    <row r="19" spans="1:18" s="147" customFormat="1" ht="17.25" customHeight="1">
      <c r="A19" s="155" t="s">
        <v>372</v>
      </c>
      <c r="B19" s="42" t="s">
        <v>503</v>
      </c>
      <c r="C19" s="156">
        <f t="shared" si="6"/>
        <v>1200</v>
      </c>
      <c r="D19" s="131">
        <f t="shared" si="5"/>
        <v>1200</v>
      </c>
      <c r="E19" s="156">
        <v>1200</v>
      </c>
      <c r="F19" s="156"/>
      <c r="G19" s="156"/>
      <c r="H19" s="156"/>
      <c r="I19" s="156"/>
      <c r="J19" s="156"/>
      <c r="K19" s="156"/>
      <c r="L19" s="156"/>
      <c r="M19" s="156"/>
      <c r="N19" s="156"/>
      <c r="O19" s="156"/>
      <c r="P19" s="156"/>
      <c r="Q19" s="245"/>
      <c r="R19" s="245"/>
    </row>
    <row r="20" spans="1:18" s="147" customFormat="1" ht="17.25" customHeight="1">
      <c r="A20" s="155" t="s">
        <v>375</v>
      </c>
      <c r="B20" s="42" t="s">
        <v>902</v>
      </c>
      <c r="C20" s="156">
        <f t="shared" si="6"/>
        <v>2950</v>
      </c>
      <c r="D20" s="131">
        <f t="shared" si="5"/>
        <v>2950</v>
      </c>
      <c r="E20" s="156">
        <v>2950</v>
      </c>
      <c r="F20" s="156"/>
      <c r="G20" s="156"/>
      <c r="H20" s="156"/>
      <c r="I20" s="156"/>
      <c r="J20" s="156"/>
      <c r="K20" s="156"/>
      <c r="L20" s="156"/>
      <c r="M20" s="156"/>
      <c r="N20" s="156"/>
      <c r="O20" s="156"/>
      <c r="P20" s="156"/>
      <c r="Q20" s="245"/>
      <c r="R20" s="245"/>
    </row>
    <row r="21" spans="1:18" s="147" customFormat="1" ht="17.25" customHeight="1">
      <c r="A21" s="155" t="s">
        <v>379</v>
      </c>
      <c r="B21" s="42" t="s">
        <v>325</v>
      </c>
      <c r="C21" s="156">
        <f t="shared" si="6"/>
        <v>24976</v>
      </c>
      <c r="D21" s="131">
        <f t="shared" si="5"/>
        <v>24976</v>
      </c>
      <c r="E21" s="156">
        <v>24976</v>
      </c>
      <c r="F21" s="156"/>
      <c r="G21" s="156"/>
      <c r="H21" s="156"/>
      <c r="I21" s="156"/>
      <c r="J21" s="156"/>
      <c r="K21" s="156"/>
      <c r="L21" s="156"/>
      <c r="M21" s="156"/>
      <c r="N21" s="156"/>
      <c r="O21" s="156"/>
      <c r="P21" s="156"/>
      <c r="Q21" s="245"/>
      <c r="R21" s="245"/>
    </row>
    <row r="22" spans="1:18" s="147" customFormat="1">
      <c r="A22" s="155" t="s">
        <v>381</v>
      </c>
      <c r="B22" s="42" t="s">
        <v>903</v>
      </c>
      <c r="C22" s="156">
        <f t="shared" si="6"/>
        <v>13624</v>
      </c>
      <c r="D22" s="131">
        <f t="shared" si="5"/>
        <v>13624</v>
      </c>
      <c r="E22" s="156">
        <v>13624</v>
      </c>
      <c r="F22" s="156"/>
      <c r="G22" s="156"/>
      <c r="H22" s="156"/>
      <c r="I22" s="156"/>
      <c r="J22" s="156"/>
      <c r="K22" s="156"/>
      <c r="L22" s="156"/>
      <c r="M22" s="156"/>
      <c r="N22" s="156"/>
      <c r="O22" s="156"/>
      <c r="P22" s="156"/>
      <c r="Q22" s="245"/>
      <c r="R22" s="245"/>
    </row>
    <row r="23" spans="1:18" s="147" customFormat="1" ht="17.25" customHeight="1">
      <c r="A23" s="155" t="s">
        <v>383</v>
      </c>
      <c r="B23" s="42" t="s">
        <v>504</v>
      </c>
      <c r="C23" s="156">
        <f t="shared" si="6"/>
        <v>60100</v>
      </c>
      <c r="D23" s="131">
        <f t="shared" si="5"/>
        <v>60100</v>
      </c>
      <c r="E23" s="156">
        <v>60100</v>
      </c>
      <c r="F23" s="156"/>
      <c r="G23" s="156"/>
      <c r="H23" s="156"/>
      <c r="I23" s="156"/>
      <c r="J23" s="156"/>
      <c r="K23" s="156"/>
      <c r="L23" s="156"/>
      <c r="M23" s="156"/>
      <c r="N23" s="156"/>
      <c r="O23" s="156"/>
      <c r="P23" s="156"/>
      <c r="Q23" s="245"/>
      <c r="R23" s="245"/>
    </row>
    <row r="24" spans="1:18" s="147" customFormat="1" ht="25.5" customHeight="1">
      <c r="A24" s="155" t="s">
        <v>385</v>
      </c>
      <c r="B24" s="42" t="s">
        <v>506</v>
      </c>
      <c r="C24" s="156">
        <f t="shared" si="6"/>
        <v>30000</v>
      </c>
      <c r="D24" s="131">
        <f t="shared" si="5"/>
        <v>30000</v>
      </c>
      <c r="E24" s="156">
        <v>30000</v>
      </c>
      <c r="F24" s="156"/>
      <c r="G24" s="156"/>
      <c r="H24" s="156"/>
      <c r="I24" s="156"/>
      <c r="J24" s="156"/>
      <c r="K24" s="156"/>
      <c r="L24" s="156"/>
      <c r="M24" s="156"/>
      <c r="N24" s="156"/>
      <c r="O24" s="156"/>
      <c r="P24" s="156"/>
      <c r="Q24" s="245"/>
      <c r="R24" s="245"/>
    </row>
    <row r="25" spans="1:18" s="147" customFormat="1" ht="17.25" customHeight="1">
      <c r="A25" s="155" t="s">
        <v>387</v>
      </c>
      <c r="B25" s="42" t="s">
        <v>482</v>
      </c>
      <c r="C25" s="156">
        <f t="shared" si="6"/>
        <v>520</v>
      </c>
      <c r="D25" s="131">
        <f t="shared" si="5"/>
        <v>520</v>
      </c>
      <c r="E25" s="156">
        <v>520</v>
      </c>
      <c r="F25" s="156"/>
      <c r="G25" s="156"/>
      <c r="H25" s="156"/>
      <c r="I25" s="156"/>
      <c r="J25" s="156"/>
      <c r="K25" s="156"/>
      <c r="L25" s="156"/>
      <c r="M25" s="156"/>
      <c r="N25" s="156"/>
      <c r="O25" s="156"/>
      <c r="P25" s="156"/>
      <c r="Q25" s="245"/>
      <c r="R25" s="245"/>
    </row>
    <row r="26" spans="1:18" s="147" customFormat="1">
      <c r="A26" s="155" t="s">
        <v>389</v>
      </c>
      <c r="B26" s="42" t="s">
        <v>904</v>
      </c>
      <c r="C26" s="156">
        <f t="shared" si="6"/>
        <v>1353.5720000000001</v>
      </c>
      <c r="D26" s="131">
        <f t="shared" si="5"/>
        <v>1353.5720000000001</v>
      </c>
      <c r="E26" s="156">
        <v>1353.5720000000001</v>
      </c>
      <c r="F26" s="156"/>
      <c r="G26" s="156"/>
      <c r="H26" s="156"/>
      <c r="I26" s="156"/>
      <c r="J26" s="156"/>
      <c r="K26" s="156"/>
      <c r="L26" s="156"/>
      <c r="M26" s="156"/>
      <c r="N26" s="156"/>
      <c r="O26" s="156"/>
      <c r="P26" s="156"/>
      <c r="Q26" s="245"/>
      <c r="R26" s="245"/>
    </row>
    <row r="27" spans="1:18" s="147" customFormat="1" ht="17.25" customHeight="1">
      <c r="A27" s="155" t="s">
        <v>391</v>
      </c>
      <c r="B27" s="42" t="s">
        <v>567</v>
      </c>
      <c r="C27" s="156">
        <f t="shared" si="6"/>
        <v>23202</v>
      </c>
      <c r="D27" s="131">
        <f t="shared" si="5"/>
        <v>23202</v>
      </c>
      <c r="E27" s="156">
        <v>23202</v>
      </c>
      <c r="F27" s="156"/>
      <c r="G27" s="156"/>
      <c r="H27" s="156"/>
      <c r="I27" s="156"/>
      <c r="J27" s="156"/>
      <c r="K27" s="156"/>
      <c r="L27" s="156"/>
      <c r="M27" s="156"/>
      <c r="N27" s="156"/>
      <c r="O27" s="156"/>
      <c r="P27" s="156"/>
      <c r="Q27" s="245"/>
      <c r="R27" s="245"/>
    </row>
    <row r="28" spans="1:18" s="147" customFormat="1" ht="17.25" hidden="1" customHeight="1">
      <c r="A28" s="155" t="s">
        <v>393</v>
      </c>
      <c r="B28" s="42" t="s">
        <v>569</v>
      </c>
      <c r="C28" s="156">
        <f t="shared" si="6"/>
        <v>0</v>
      </c>
      <c r="D28" s="131">
        <f t="shared" si="5"/>
        <v>0</v>
      </c>
      <c r="E28" s="156">
        <v>0</v>
      </c>
      <c r="F28" s="156"/>
      <c r="G28" s="156"/>
      <c r="H28" s="156"/>
      <c r="I28" s="156"/>
      <c r="J28" s="156"/>
      <c r="K28" s="156"/>
      <c r="L28" s="156"/>
      <c r="M28" s="156"/>
      <c r="N28" s="156"/>
      <c r="O28" s="156"/>
      <c r="P28" s="156"/>
      <c r="Q28" s="245"/>
      <c r="R28" s="245"/>
    </row>
    <row r="29" spans="1:18" s="147" customFormat="1" ht="25.5" hidden="1" customHeight="1">
      <c r="A29" s="155" t="s">
        <v>488</v>
      </c>
      <c r="B29" s="42" t="s">
        <v>508</v>
      </c>
      <c r="C29" s="156">
        <f t="shared" si="6"/>
        <v>0</v>
      </c>
      <c r="D29" s="131">
        <f t="shared" si="5"/>
        <v>0</v>
      </c>
      <c r="E29" s="156">
        <v>0</v>
      </c>
      <c r="F29" s="156"/>
      <c r="G29" s="156"/>
      <c r="H29" s="156"/>
      <c r="I29" s="156"/>
      <c r="J29" s="156"/>
      <c r="K29" s="156"/>
      <c r="L29" s="156"/>
      <c r="M29" s="156"/>
      <c r="N29" s="156"/>
      <c r="O29" s="156"/>
      <c r="P29" s="156"/>
      <c r="Q29" s="245"/>
      <c r="R29" s="245"/>
    </row>
    <row r="30" spans="1:18" s="147" customFormat="1" ht="17.25" customHeight="1">
      <c r="A30" s="155" t="s">
        <v>490</v>
      </c>
      <c r="B30" s="42" t="s">
        <v>334</v>
      </c>
      <c r="C30" s="156">
        <f t="shared" si="6"/>
        <v>215154</v>
      </c>
      <c r="D30" s="131">
        <f t="shared" si="5"/>
        <v>215154</v>
      </c>
      <c r="E30" s="156">
        <v>215154</v>
      </c>
      <c r="F30" s="156"/>
      <c r="G30" s="156"/>
      <c r="H30" s="156"/>
      <c r="I30" s="156"/>
      <c r="J30" s="156"/>
      <c r="K30" s="156"/>
      <c r="L30" s="156"/>
      <c r="M30" s="156"/>
      <c r="N30" s="156"/>
      <c r="O30" s="156"/>
      <c r="P30" s="156"/>
      <c r="Q30" s="245"/>
      <c r="R30" s="245"/>
    </row>
    <row r="31" spans="1:18" s="147" customFormat="1" ht="17.25" customHeight="1">
      <c r="A31" s="155" t="s">
        <v>619</v>
      </c>
      <c r="B31" s="42" t="s">
        <v>585</v>
      </c>
      <c r="C31" s="156">
        <f t="shared" si="6"/>
        <v>15000</v>
      </c>
      <c r="D31" s="131">
        <f t="shared" si="5"/>
        <v>15000</v>
      </c>
      <c r="E31" s="156">
        <v>15000</v>
      </c>
      <c r="F31" s="156"/>
      <c r="G31" s="156"/>
      <c r="H31" s="156"/>
      <c r="I31" s="156"/>
      <c r="J31" s="156"/>
      <c r="K31" s="156"/>
      <c r="L31" s="156"/>
      <c r="M31" s="156"/>
      <c r="N31" s="156"/>
      <c r="O31" s="156"/>
      <c r="P31" s="156"/>
      <c r="Q31" s="245"/>
      <c r="R31" s="245"/>
    </row>
    <row r="32" spans="1:18" s="147" customFormat="1" ht="17.25" customHeight="1">
      <c r="A32" s="155" t="s">
        <v>541</v>
      </c>
      <c r="B32" s="42" t="s">
        <v>348</v>
      </c>
      <c r="C32" s="156">
        <f t="shared" si="6"/>
        <v>3302</v>
      </c>
      <c r="D32" s="131">
        <f t="shared" si="5"/>
        <v>3302</v>
      </c>
      <c r="E32" s="156">
        <v>3302</v>
      </c>
      <c r="F32" s="156"/>
      <c r="G32" s="156"/>
      <c r="H32" s="156"/>
      <c r="I32" s="156"/>
      <c r="J32" s="156"/>
      <c r="K32" s="156"/>
      <c r="L32" s="156"/>
      <c r="M32" s="156"/>
      <c r="N32" s="156"/>
      <c r="O32" s="156"/>
      <c r="P32" s="156"/>
      <c r="Q32" s="245"/>
      <c r="R32" s="245"/>
    </row>
    <row r="33" spans="1:18" s="147" customFormat="1" ht="17.25" customHeight="1">
      <c r="A33" s="155" t="s">
        <v>620</v>
      </c>
      <c r="B33" s="42" t="s">
        <v>350</v>
      </c>
      <c r="C33" s="156">
        <f t="shared" si="6"/>
        <v>25000</v>
      </c>
      <c r="D33" s="131">
        <f t="shared" si="5"/>
        <v>25000</v>
      </c>
      <c r="E33" s="156">
        <v>25000</v>
      </c>
      <c r="F33" s="156"/>
      <c r="G33" s="156"/>
      <c r="H33" s="156"/>
      <c r="I33" s="156"/>
      <c r="J33" s="156"/>
      <c r="K33" s="156"/>
      <c r="L33" s="156"/>
      <c r="M33" s="156"/>
      <c r="N33" s="156"/>
      <c r="O33" s="156"/>
      <c r="P33" s="156"/>
      <c r="Q33" s="245"/>
      <c r="R33" s="245"/>
    </row>
    <row r="34" spans="1:18" s="147" customFormat="1" ht="17.25" customHeight="1">
      <c r="A34" s="155" t="s">
        <v>794</v>
      </c>
      <c r="B34" s="42" t="s">
        <v>351</v>
      </c>
      <c r="C34" s="156">
        <f t="shared" si="6"/>
        <v>10794.691999999999</v>
      </c>
      <c r="D34" s="131">
        <f t="shared" si="5"/>
        <v>10794.691999999999</v>
      </c>
      <c r="E34" s="156">
        <v>10794.691999999999</v>
      </c>
      <c r="F34" s="156"/>
      <c r="G34" s="156"/>
      <c r="H34" s="156"/>
      <c r="I34" s="156"/>
      <c r="J34" s="156"/>
      <c r="K34" s="156"/>
      <c r="L34" s="156"/>
      <c r="M34" s="156"/>
      <c r="N34" s="156"/>
      <c r="O34" s="156"/>
      <c r="P34" s="156"/>
      <c r="Q34" s="245"/>
      <c r="R34" s="245"/>
    </row>
    <row r="35" spans="1:18" s="147" customFormat="1" ht="17.25" customHeight="1">
      <c r="A35" s="155" t="s">
        <v>795</v>
      </c>
      <c r="B35" s="42" t="s">
        <v>509</v>
      </c>
      <c r="C35" s="156">
        <f t="shared" si="6"/>
        <v>16412.589999999997</v>
      </c>
      <c r="D35" s="131">
        <f t="shared" si="5"/>
        <v>16412.589999999997</v>
      </c>
      <c r="E35" s="156">
        <v>16412.589999999997</v>
      </c>
      <c r="F35" s="156"/>
      <c r="G35" s="156"/>
      <c r="H35" s="156"/>
      <c r="I35" s="156"/>
      <c r="J35" s="156"/>
      <c r="K35" s="156"/>
      <c r="L35" s="156"/>
      <c r="M35" s="156"/>
      <c r="N35" s="156"/>
      <c r="O35" s="156"/>
      <c r="P35" s="156"/>
      <c r="Q35" s="245"/>
      <c r="R35" s="245"/>
    </row>
    <row r="36" spans="1:18" ht="17.25" customHeight="1">
      <c r="A36" s="250" t="s">
        <v>11</v>
      </c>
      <c r="B36" s="251" t="s">
        <v>25</v>
      </c>
      <c r="C36" s="252">
        <f>C37+C177+C186+C188+C192+C203+C187+C191</f>
        <v>1636506.5</v>
      </c>
      <c r="D36" s="252">
        <f>D37+D177+D186+D188+D192+D203+D187+D191</f>
        <v>1636506.5</v>
      </c>
      <c r="E36" s="252">
        <f t="shared" ref="E36:P36" si="7">E37+E177+E186+E188+E192+E203+E187+E191</f>
        <v>0</v>
      </c>
      <c r="F36" s="252">
        <f t="shared" si="7"/>
        <v>1636506.5</v>
      </c>
      <c r="G36" s="252">
        <f t="shared" si="7"/>
        <v>0</v>
      </c>
      <c r="H36" s="252">
        <f t="shared" si="7"/>
        <v>0</v>
      </c>
      <c r="I36" s="252">
        <f t="shared" si="7"/>
        <v>0</v>
      </c>
      <c r="J36" s="252">
        <f t="shared" si="7"/>
        <v>0</v>
      </c>
      <c r="K36" s="252">
        <f t="shared" si="7"/>
        <v>0</v>
      </c>
      <c r="L36" s="252">
        <f t="shared" si="7"/>
        <v>0</v>
      </c>
      <c r="M36" s="252">
        <f t="shared" si="7"/>
        <v>0</v>
      </c>
      <c r="N36" s="252">
        <f t="shared" si="7"/>
        <v>0</v>
      </c>
      <c r="O36" s="252">
        <f t="shared" si="7"/>
        <v>0</v>
      </c>
      <c r="P36" s="252">
        <f t="shared" si="7"/>
        <v>0</v>
      </c>
      <c r="Q36" s="245"/>
      <c r="R36" s="245"/>
    </row>
    <row r="37" spans="1:18" ht="17.25" customHeight="1">
      <c r="A37" s="51" t="s">
        <v>293</v>
      </c>
      <c r="B37" s="41" t="s">
        <v>364</v>
      </c>
      <c r="C37" s="130">
        <f>C38+C41+C44+C47+C51+C54+C61+C67+C71+C75+C78+C82+C85+C89+C92+C97+C101+C102+C103+C104+C105+C106+C109+C113+C114+C115+C116+C119+C120+C123+C124+C128+C129+C132+C133+C134+C135+C136+C137+C138+C141+C142+C143+C146+C147+C148+C149+C152+C169+C156+C173+C174+C175+C176</f>
        <v>1563178.9</v>
      </c>
      <c r="D37" s="130">
        <f t="shared" ref="D37:P37" si="8">D38+D41+D44+D47+D51+D54+D61+D67+D71+D75+D78+D82+D85+D89+D92+D97+D101+D102+D103+D104+D105+D106+D109+D113+D114+D115+D116+D119+D120+D123+D124+D128+D129+D132+D133+D134+D135+D136+D137+D138+D141+D142+D143+D146+D147+D148+D149+D152+D169+D156+D173+D174+D175+D176</f>
        <v>1563178.9</v>
      </c>
      <c r="E37" s="130">
        <f t="shared" si="8"/>
        <v>0</v>
      </c>
      <c r="F37" s="130">
        <f t="shared" si="8"/>
        <v>1563178.9</v>
      </c>
      <c r="G37" s="130">
        <f t="shared" si="8"/>
        <v>0</v>
      </c>
      <c r="H37" s="130">
        <f t="shared" si="8"/>
        <v>0</v>
      </c>
      <c r="I37" s="130">
        <f t="shared" si="8"/>
        <v>0</v>
      </c>
      <c r="J37" s="130">
        <f t="shared" si="8"/>
        <v>0</v>
      </c>
      <c r="K37" s="130">
        <f t="shared" si="8"/>
        <v>0</v>
      </c>
      <c r="L37" s="130">
        <f t="shared" si="8"/>
        <v>0</v>
      </c>
      <c r="M37" s="130">
        <f t="shared" si="8"/>
        <v>0</v>
      </c>
      <c r="N37" s="130">
        <f t="shared" si="8"/>
        <v>0</v>
      </c>
      <c r="O37" s="130">
        <f t="shared" si="8"/>
        <v>0</v>
      </c>
      <c r="P37" s="130">
        <f t="shared" si="8"/>
        <v>0</v>
      </c>
      <c r="Q37" s="245"/>
      <c r="R37" s="245"/>
    </row>
    <row r="38" spans="1:18" ht="17.25" customHeight="1">
      <c r="A38" s="157" t="s">
        <v>105</v>
      </c>
      <c r="B38" s="42" t="s">
        <v>366</v>
      </c>
      <c r="C38" s="131">
        <f>C39+C40</f>
        <v>165840</v>
      </c>
      <c r="D38" s="131">
        <f t="shared" ref="D38:D104" si="9">E38+F38+G38+H38+I38+J38+K38+L38+O38+P38</f>
        <v>165840</v>
      </c>
      <c r="E38" s="131">
        <f t="shared" ref="E38:P38" si="10">E39+E40</f>
        <v>0</v>
      </c>
      <c r="F38" s="131">
        <f>C38</f>
        <v>165840</v>
      </c>
      <c r="G38" s="131">
        <f t="shared" si="10"/>
        <v>0</v>
      </c>
      <c r="H38" s="131">
        <f t="shared" si="10"/>
        <v>0</v>
      </c>
      <c r="I38" s="131">
        <f t="shared" si="10"/>
        <v>0</v>
      </c>
      <c r="J38" s="131">
        <f t="shared" si="10"/>
        <v>0</v>
      </c>
      <c r="K38" s="131">
        <f t="shared" si="10"/>
        <v>0</v>
      </c>
      <c r="L38" s="131">
        <f t="shared" si="10"/>
        <v>0</v>
      </c>
      <c r="M38" s="131">
        <f t="shared" si="10"/>
        <v>0</v>
      </c>
      <c r="N38" s="131">
        <f t="shared" si="10"/>
        <v>0</v>
      </c>
      <c r="O38" s="131">
        <f t="shared" si="10"/>
        <v>0</v>
      </c>
      <c r="P38" s="131">
        <f t="shared" si="10"/>
        <v>0</v>
      </c>
      <c r="Q38" s="245"/>
      <c r="R38" s="245"/>
    </row>
    <row r="39" spans="1:18" ht="17.25" hidden="1" customHeight="1" outlineLevel="1">
      <c r="A39" s="157" t="s">
        <v>46</v>
      </c>
      <c r="B39" s="42" t="s">
        <v>367</v>
      </c>
      <c r="C39" s="131">
        <v>70655</v>
      </c>
      <c r="D39" s="131">
        <f t="shared" si="9"/>
        <v>70655</v>
      </c>
      <c r="E39" s="131"/>
      <c r="F39" s="131">
        <f t="shared" ref="F39:F105" si="11">C39</f>
        <v>70655</v>
      </c>
      <c r="G39" s="131"/>
      <c r="H39" s="131"/>
      <c r="I39" s="131"/>
      <c r="J39" s="131"/>
      <c r="K39" s="131"/>
      <c r="L39" s="131"/>
      <c r="M39" s="131"/>
      <c r="N39" s="131"/>
      <c r="O39" s="131"/>
      <c r="P39" s="131"/>
      <c r="Q39" s="245"/>
      <c r="R39" s="245"/>
    </row>
    <row r="40" spans="1:18" ht="17.25" hidden="1" customHeight="1" outlineLevel="1">
      <c r="A40" s="157" t="s">
        <v>46</v>
      </c>
      <c r="B40" s="42" t="s">
        <v>621</v>
      </c>
      <c r="C40" s="131">
        <v>95185</v>
      </c>
      <c r="D40" s="131">
        <f t="shared" si="9"/>
        <v>95185</v>
      </c>
      <c r="E40" s="131"/>
      <c r="F40" s="131">
        <f t="shared" si="11"/>
        <v>95185</v>
      </c>
      <c r="G40" s="131"/>
      <c r="H40" s="131"/>
      <c r="I40" s="131"/>
      <c r="J40" s="131"/>
      <c r="K40" s="131"/>
      <c r="L40" s="131"/>
      <c r="M40" s="131"/>
      <c r="N40" s="131"/>
      <c r="O40" s="131"/>
      <c r="P40" s="131"/>
      <c r="Q40" s="245"/>
      <c r="R40" s="245"/>
    </row>
    <row r="41" spans="1:18" ht="17.25" customHeight="1" collapsed="1">
      <c r="A41" s="47" t="s">
        <v>106</v>
      </c>
      <c r="B41" s="253" t="s">
        <v>368</v>
      </c>
      <c r="C41" s="131">
        <f>C42+C43</f>
        <v>32226</v>
      </c>
      <c r="D41" s="131">
        <f t="shared" si="9"/>
        <v>32226</v>
      </c>
      <c r="E41" s="131">
        <f t="shared" ref="E41:P41" si="12">E42+E43</f>
        <v>0</v>
      </c>
      <c r="F41" s="131">
        <f t="shared" si="11"/>
        <v>32226</v>
      </c>
      <c r="G41" s="131">
        <f t="shared" si="12"/>
        <v>0</v>
      </c>
      <c r="H41" s="131">
        <f t="shared" si="12"/>
        <v>0</v>
      </c>
      <c r="I41" s="131">
        <f t="shared" si="12"/>
        <v>0</v>
      </c>
      <c r="J41" s="131">
        <f t="shared" si="12"/>
        <v>0</v>
      </c>
      <c r="K41" s="131">
        <f t="shared" si="12"/>
        <v>0</v>
      </c>
      <c r="L41" s="131">
        <f t="shared" si="12"/>
        <v>0</v>
      </c>
      <c r="M41" s="131">
        <f t="shared" si="12"/>
        <v>0</v>
      </c>
      <c r="N41" s="131">
        <f t="shared" si="12"/>
        <v>0</v>
      </c>
      <c r="O41" s="131">
        <f t="shared" si="12"/>
        <v>0</v>
      </c>
      <c r="P41" s="131">
        <f t="shared" si="12"/>
        <v>0</v>
      </c>
      <c r="Q41" s="245"/>
      <c r="R41" s="245"/>
    </row>
    <row r="42" spans="1:18" ht="17.25" hidden="1" customHeight="1" outlineLevel="1">
      <c r="A42" s="157" t="s">
        <v>46</v>
      </c>
      <c r="B42" s="42" t="s">
        <v>367</v>
      </c>
      <c r="C42" s="131">
        <v>6415</v>
      </c>
      <c r="D42" s="131">
        <f t="shared" si="9"/>
        <v>6415</v>
      </c>
      <c r="E42" s="131"/>
      <c r="F42" s="131">
        <f t="shared" si="11"/>
        <v>6415</v>
      </c>
      <c r="G42" s="131"/>
      <c r="H42" s="131"/>
      <c r="I42" s="131"/>
      <c r="J42" s="131"/>
      <c r="K42" s="131"/>
      <c r="L42" s="131"/>
      <c r="M42" s="131"/>
      <c r="N42" s="131"/>
      <c r="O42" s="131"/>
      <c r="P42" s="131"/>
      <c r="Q42" s="245"/>
      <c r="R42" s="245"/>
    </row>
    <row r="43" spans="1:18" ht="17.25" hidden="1" customHeight="1" outlineLevel="1">
      <c r="A43" s="157" t="s">
        <v>46</v>
      </c>
      <c r="B43" s="42" t="s">
        <v>622</v>
      </c>
      <c r="C43" s="131">
        <v>25811</v>
      </c>
      <c r="D43" s="131">
        <f t="shared" si="9"/>
        <v>25811</v>
      </c>
      <c r="E43" s="131"/>
      <c r="F43" s="131">
        <f t="shared" si="11"/>
        <v>25811</v>
      </c>
      <c r="G43" s="131"/>
      <c r="H43" s="131"/>
      <c r="I43" s="131"/>
      <c r="J43" s="131"/>
      <c r="K43" s="131"/>
      <c r="L43" s="131"/>
      <c r="M43" s="131"/>
      <c r="N43" s="131"/>
      <c r="O43" s="131"/>
      <c r="P43" s="131"/>
      <c r="Q43" s="245"/>
      <c r="R43" s="245"/>
    </row>
    <row r="44" spans="1:18" ht="17.25" customHeight="1" collapsed="1">
      <c r="A44" s="47" t="s">
        <v>107</v>
      </c>
      <c r="B44" s="45" t="s">
        <v>369</v>
      </c>
      <c r="C44" s="131">
        <f>C45+C46</f>
        <v>5803</v>
      </c>
      <c r="D44" s="131">
        <f t="shared" si="9"/>
        <v>5803</v>
      </c>
      <c r="E44" s="131">
        <f t="shared" ref="E44:P44" si="13">E45+E46</f>
        <v>0</v>
      </c>
      <c r="F44" s="131">
        <f t="shared" si="11"/>
        <v>5803</v>
      </c>
      <c r="G44" s="131">
        <f t="shared" si="13"/>
        <v>0</v>
      </c>
      <c r="H44" s="131">
        <f t="shared" si="13"/>
        <v>0</v>
      </c>
      <c r="I44" s="131">
        <f t="shared" si="13"/>
        <v>0</v>
      </c>
      <c r="J44" s="131">
        <f t="shared" si="13"/>
        <v>0</v>
      </c>
      <c r="K44" s="131">
        <f t="shared" si="13"/>
        <v>0</v>
      </c>
      <c r="L44" s="131">
        <f t="shared" si="13"/>
        <v>0</v>
      </c>
      <c r="M44" s="131">
        <f t="shared" si="13"/>
        <v>0</v>
      </c>
      <c r="N44" s="131">
        <f t="shared" si="13"/>
        <v>0</v>
      </c>
      <c r="O44" s="131">
        <f t="shared" si="13"/>
        <v>0</v>
      </c>
      <c r="P44" s="131">
        <f t="shared" si="13"/>
        <v>0</v>
      </c>
      <c r="Q44" s="245"/>
      <c r="R44" s="245"/>
    </row>
    <row r="45" spans="1:18" ht="17.25" hidden="1" customHeight="1" outlineLevel="1">
      <c r="A45" s="157" t="s">
        <v>46</v>
      </c>
      <c r="B45" s="42" t="s">
        <v>367</v>
      </c>
      <c r="C45" s="131">
        <v>4931</v>
      </c>
      <c r="D45" s="131">
        <f t="shared" si="9"/>
        <v>4931</v>
      </c>
      <c r="E45" s="131"/>
      <c r="F45" s="131">
        <f t="shared" si="11"/>
        <v>4931</v>
      </c>
      <c r="G45" s="131"/>
      <c r="H45" s="131"/>
      <c r="I45" s="131"/>
      <c r="J45" s="131"/>
      <c r="K45" s="131"/>
      <c r="L45" s="131"/>
      <c r="M45" s="131"/>
      <c r="N45" s="131"/>
      <c r="O45" s="131"/>
      <c r="P45" s="131"/>
      <c r="Q45" s="245"/>
      <c r="R45" s="245"/>
    </row>
    <row r="46" spans="1:18" ht="17.25" hidden="1" customHeight="1" outlineLevel="1">
      <c r="A46" s="157" t="s">
        <v>46</v>
      </c>
      <c r="B46" s="42" t="s">
        <v>623</v>
      </c>
      <c r="C46" s="131">
        <v>872</v>
      </c>
      <c r="D46" s="131">
        <f t="shared" si="9"/>
        <v>872</v>
      </c>
      <c r="E46" s="131"/>
      <c r="F46" s="131">
        <f t="shared" si="11"/>
        <v>872</v>
      </c>
      <c r="G46" s="131"/>
      <c r="H46" s="131"/>
      <c r="I46" s="131"/>
      <c r="J46" s="131"/>
      <c r="K46" s="131"/>
      <c r="L46" s="131"/>
      <c r="M46" s="131"/>
      <c r="N46" s="131"/>
      <c r="O46" s="131"/>
      <c r="P46" s="131"/>
      <c r="Q46" s="245"/>
      <c r="R46" s="245"/>
    </row>
    <row r="47" spans="1:18" ht="17.25" customHeight="1" collapsed="1">
      <c r="A47" s="47" t="s">
        <v>109</v>
      </c>
      <c r="B47" s="45" t="s">
        <v>370</v>
      </c>
      <c r="C47" s="131">
        <f>C48+C49+C50</f>
        <v>30693</v>
      </c>
      <c r="D47" s="131">
        <f t="shared" si="9"/>
        <v>30693</v>
      </c>
      <c r="E47" s="131">
        <f t="shared" ref="E47:P47" si="14">E48+E49+E50</f>
        <v>0</v>
      </c>
      <c r="F47" s="131">
        <f t="shared" si="11"/>
        <v>30693</v>
      </c>
      <c r="G47" s="131">
        <f t="shared" si="14"/>
        <v>0</v>
      </c>
      <c r="H47" s="131">
        <f t="shared" si="14"/>
        <v>0</v>
      </c>
      <c r="I47" s="131">
        <f t="shared" si="14"/>
        <v>0</v>
      </c>
      <c r="J47" s="131">
        <f t="shared" si="14"/>
        <v>0</v>
      </c>
      <c r="K47" s="131">
        <f t="shared" si="14"/>
        <v>0</v>
      </c>
      <c r="L47" s="131">
        <f t="shared" si="14"/>
        <v>0</v>
      </c>
      <c r="M47" s="131">
        <f t="shared" si="14"/>
        <v>0</v>
      </c>
      <c r="N47" s="131">
        <f t="shared" si="14"/>
        <v>0</v>
      </c>
      <c r="O47" s="131">
        <f t="shared" si="14"/>
        <v>0</v>
      </c>
      <c r="P47" s="131">
        <f t="shared" si="14"/>
        <v>0</v>
      </c>
      <c r="Q47" s="245"/>
      <c r="R47" s="245"/>
    </row>
    <row r="48" spans="1:18" ht="17.25" hidden="1" customHeight="1" outlineLevel="1">
      <c r="A48" s="157" t="s">
        <v>46</v>
      </c>
      <c r="B48" s="42" t="s">
        <v>367</v>
      </c>
      <c r="C48" s="131">
        <v>6595</v>
      </c>
      <c r="D48" s="131">
        <f t="shared" si="9"/>
        <v>6595</v>
      </c>
      <c r="E48" s="131"/>
      <c r="F48" s="131">
        <f t="shared" si="11"/>
        <v>6595</v>
      </c>
      <c r="G48" s="131"/>
      <c r="H48" s="131"/>
      <c r="I48" s="131"/>
      <c r="J48" s="131"/>
      <c r="K48" s="131"/>
      <c r="L48" s="131"/>
      <c r="M48" s="131"/>
      <c r="N48" s="131"/>
      <c r="O48" s="131"/>
      <c r="P48" s="131"/>
      <c r="Q48" s="245"/>
      <c r="R48" s="245"/>
    </row>
    <row r="49" spans="1:18" ht="17.25" hidden="1" customHeight="1" outlineLevel="1">
      <c r="A49" s="157" t="s">
        <v>46</v>
      </c>
      <c r="B49" s="42" t="s">
        <v>623</v>
      </c>
      <c r="C49" s="131">
        <v>20135</v>
      </c>
      <c r="D49" s="131">
        <f t="shared" si="9"/>
        <v>20135</v>
      </c>
      <c r="E49" s="131"/>
      <c r="F49" s="131">
        <f t="shared" si="11"/>
        <v>20135</v>
      </c>
      <c r="G49" s="131"/>
      <c r="H49" s="131"/>
      <c r="I49" s="131"/>
      <c r="J49" s="131"/>
      <c r="K49" s="131"/>
      <c r="L49" s="131"/>
      <c r="M49" s="131"/>
      <c r="N49" s="131"/>
      <c r="O49" s="131"/>
      <c r="P49" s="131"/>
      <c r="Q49" s="245"/>
      <c r="R49" s="245"/>
    </row>
    <row r="50" spans="1:18" ht="17.25" hidden="1" customHeight="1" outlineLevel="1">
      <c r="A50" s="157" t="s">
        <v>46</v>
      </c>
      <c r="B50" s="42" t="s">
        <v>624</v>
      </c>
      <c r="C50" s="131">
        <v>3963</v>
      </c>
      <c r="D50" s="131">
        <f t="shared" si="9"/>
        <v>3963</v>
      </c>
      <c r="E50" s="131"/>
      <c r="F50" s="131">
        <f t="shared" si="11"/>
        <v>3963</v>
      </c>
      <c r="G50" s="131"/>
      <c r="H50" s="131"/>
      <c r="I50" s="131"/>
      <c r="J50" s="131"/>
      <c r="K50" s="131"/>
      <c r="L50" s="131"/>
      <c r="M50" s="131"/>
      <c r="N50" s="131"/>
      <c r="O50" s="131"/>
      <c r="P50" s="131"/>
      <c r="Q50" s="245"/>
      <c r="R50" s="245"/>
    </row>
    <row r="51" spans="1:18" ht="17.25" customHeight="1" collapsed="1">
      <c r="A51" s="47" t="s">
        <v>111</v>
      </c>
      <c r="B51" s="42" t="s">
        <v>371</v>
      </c>
      <c r="C51" s="131">
        <f>C52+C53</f>
        <v>9222</v>
      </c>
      <c r="D51" s="131">
        <f t="shared" si="9"/>
        <v>9222</v>
      </c>
      <c r="E51" s="131">
        <f t="shared" ref="E51:P51" si="15">E52+E53</f>
        <v>0</v>
      </c>
      <c r="F51" s="131">
        <f t="shared" si="11"/>
        <v>9222</v>
      </c>
      <c r="G51" s="131">
        <f t="shared" si="15"/>
        <v>0</v>
      </c>
      <c r="H51" s="131">
        <f t="shared" si="15"/>
        <v>0</v>
      </c>
      <c r="I51" s="131">
        <f t="shared" si="15"/>
        <v>0</v>
      </c>
      <c r="J51" s="131">
        <f t="shared" si="15"/>
        <v>0</v>
      </c>
      <c r="K51" s="131">
        <f t="shared" si="15"/>
        <v>0</v>
      </c>
      <c r="L51" s="131">
        <f t="shared" si="15"/>
        <v>0</v>
      </c>
      <c r="M51" s="131">
        <f t="shared" si="15"/>
        <v>0</v>
      </c>
      <c r="N51" s="131">
        <f t="shared" si="15"/>
        <v>0</v>
      </c>
      <c r="O51" s="131">
        <f t="shared" si="15"/>
        <v>0</v>
      </c>
      <c r="P51" s="131">
        <f t="shared" si="15"/>
        <v>0</v>
      </c>
      <c r="Q51" s="245"/>
      <c r="R51" s="245"/>
    </row>
    <row r="52" spans="1:18" ht="17.25" hidden="1" customHeight="1" outlineLevel="1">
      <c r="A52" s="157" t="s">
        <v>46</v>
      </c>
      <c r="B52" s="42" t="s">
        <v>367</v>
      </c>
      <c r="C52" s="131">
        <v>5654</v>
      </c>
      <c r="D52" s="131">
        <f t="shared" si="9"/>
        <v>5654</v>
      </c>
      <c r="E52" s="131"/>
      <c r="F52" s="131">
        <f t="shared" si="11"/>
        <v>5654</v>
      </c>
      <c r="G52" s="131"/>
      <c r="H52" s="131"/>
      <c r="I52" s="131"/>
      <c r="J52" s="131"/>
      <c r="K52" s="131"/>
      <c r="L52" s="131"/>
      <c r="M52" s="131"/>
      <c r="N52" s="131"/>
      <c r="O52" s="131"/>
      <c r="P52" s="131"/>
      <c r="Q52" s="245"/>
      <c r="R52" s="245"/>
    </row>
    <row r="53" spans="1:18" ht="17.25" hidden="1" customHeight="1" outlineLevel="1">
      <c r="A53" s="157" t="s">
        <v>46</v>
      </c>
      <c r="B53" s="42" t="s">
        <v>623</v>
      </c>
      <c r="C53" s="131">
        <v>3568</v>
      </c>
      <c r="D53" s="131">
        <f t="shared" si="9"/>
        <v>3568</v>
      </c>
      <c r="E53" s="131"/>
      <c r="F53" s="131">
        <f t="shared" si="11"/>
        <v>3568</v>
      </c>
      <c r="G53" s="131"/>
      <c r="H53" s="131"/>
      <c r="I53" s="131"/>
      <c r="J53" s="131"/>
      <c r="K53" s="131"/>
      <c r="L53" s="131"/>
      <c r="M53" s="131"/>
      <c r="N53" s="131"/>
      <c r="O53" s="131"/>
      <c r="P53" s="131"/>
      <c r="Q53" s="245"/>
      <c r="R53" s="245"/>
    </row>
    <row r="54" spans="1:18" ht="17.25" customHeight="1" collapsed="1">
      <c r="A54" s="47" t="s">
        <v>113</v>
      </c>
      <c r="B54" s="45" t="s">
        <v>373</v>
      </c>
      <c r="C54" s="131">
        <f>C55+C59+C60</f>
        <v>349969</v>
      </c>
      <c r="D54" s="131">
        <f t="shared" si="9"/>
        <v>349969</v>
      </c>
      <c r="E54" s="131">
        <f t="shared" ref="E54:P54" si="16">E55+E59+E60</f>
        <v>0</v>
      </c>
      <c r="F54" s="131">
        <f t="shared" si="11"/>
        <v>349969</v>
      </c>
      <c r="G54" s="131">
        <f t="shared" si="16"/>
        <v>0</v>
      </c>
      <c r="H54" s="131">
        <f t="shared" si="16"/>
        <v>0</v>
      </c>
      <c r="I54" s="131">
        <f t="shared" si="16"/>
        <v>0</v>
      </c>
      <c r="J54" s="131">
        <f t="shared" si="16"/>
        <v>0</v>
      </c>
      <c r="K54" s="131">
        <f t="shared" si="16"/>
        <v>0</v>
      </c>
      <c r="L54" s="131">
        <f t="shared" si="16"/>
        <v>0</v>
      </c>
      <c r="M54" s="131">
        <f t="shared" si="16"/>
        <v>0</v>
      </c>
      <c r="N54" s="131">
        <f t="shared" si="16"/>
        <v>0</v>
      </c>
      <c r="O54" s="131">
        <f t="shared" si="16"/>
        <v>0</v>
      </c>
      <c r="P54" s="131">
        <f t="shared" si="16"/>
        <v>0</v>
      </c>
      <c r="Q54" s="245"/>
      <c r="R54" s="245"/>
    </row>
    <row r="55" spans="1:18" ht="17.25" hidden="1" customHeight="1" outlineLevel="1">
      <c r="A55" s="43" t="s">
        <v>166</v>
      </c>
      <c r="B55" s="45" t="s">
        <v>374</v>
      </c>
      <c r="C55" s="131">
        <f>C56+C57+C58</f>
        <v>328290</v>
      </c>
      <c r="D55" s="131">
        <f>E55+F55+G55+H55+I55+J55+K55+L55+O55+P55</f>
        <v>328290</v>
      </c>
      <c r="E55" s="131">
        <f t="shared" ref="E55:P55" si="17">E56+E57</f>
        <v>0</v>
      </c>
      <c r="F55" s="131">
        <f>C55</f>
        <v>328290</v>
      </c>
      <c r="G55" s="131">
        <f t="shared" si="17"/>
        <v>0</v>
      </c>
      <c r="H55" s="131">
        <f t="shared" si="17"/>
        <v>0</v>
      </c>
      <c r="I55" s="131">
        <f t="shared" si="17"/>
        <v>0</v>
      </c>
      <c r="J55" s="131">
        <f t="shared" si="17"/>
        <v>0</v>
      </c>
      <c r="K55" s="131">
        <f t="shared" si="17"/>
        <v>0</v>
      </c>
      <c r="L55" s="131">
        <f t="shared" si="17"/>
        <v>0</v>
      </c>
      <c r="M55" s="131">
        <f t="shared" si="17"/>
        <v>0</v>
      </c>
      <c r="N55" s="131">
        <f t="shared" si="17"/>
        <v>0</v>
      </c>
      <c r="O55" s="131">
        <f t="shared" si="17"/>
        <v>0</v>
      </c>
      <c r="P55" s="131">
        <f t="shared" si="17"/>
        <v>0</v>
      </c>
      <c r="Q55" s="245"/>
      <c r="R55" s="245"/>
    </row>
    <row r="56" spans="1:18" ht="17.25" hidden="1" customHeight="1" outlineLevel="1">
      <c r="A56" s="157" t="s">
        <v>46</v>
      </c>
      <c r="B56" s="42" t="s">
        <v>367</v>
      </c>
      <c r="C56" s="131">
        <v>7526</v>
      </c>
      <c r="D56" s="131">
        <f t="shared" si="9"/>
        <v>7526</v>
      </c>
      <c r="E56" s="131"/>
      <c r="F56" s="131">
        <f t="shared" si="11"/>
        <v>7526</v>
      </c>
      <c r="G56" s="131"/>
      <c r="H56" s="131"/>
      <c r="I56" s="131"/>
      <c r="J56" s="131"/>
      <c r="K56" s="131"/>
      <c r="L56" s="131"/>
      <c r="M56" s="131"/>
      <c r="N56" s="131"/>
      <c r="O56" s="131"/>
      <c r="P56" s="131"/>
      <c r="Q56" s="245"/>
      <c r="R56" s="245"/>
    </row>
    <row r="57" spans="1:18" ht="17.25" hidden="1" customHeight="1" outlineLevel="1">
      <c r="A57" s="157" t="s">
        <v>46</v>
      </c>
      <c r="B57" s="158" t="s">
        <v>625</v>
      </c>
      <c r="C57" s="131">
        <v>312549</v>
      </c>
      <c r="D57" s="131">
        <f t="shared" si="9"/>
        <v>312549</v>
      </c>
      <c r="E57" s="131"/>
      <c r="F57" s="131">
        <f t="shared" si="11"/>
        <v>312549</v>
      </c>
      <c r="G57" s="131"/>
      <c r="H57" s="131"/>
      <c r="I57" s="131"/>
      <c r="J57" s="131"/>
      <c r="K57" s="131"/>
      <c r="L57" s="131"/>
      <c r="M57" s="131"/>
      <c r="N57" s="131"/>
      <c r="O57" s="131"/>
      <c r="P57" s="131"/>
      <c r="Q57" s="245"/>
      <c r="R57" s="245"/>
    </row>
    <row r="58" spans="1:18" ht="17.25" hidden="1" customHeight="1" outlineLevel="1">
      <c r="A58" s="157" t="s">
        <v>46</v>
      </c>
      <c r="B58" s="158" t="s">
        <v>836</v>
      </c>
      <c r="C58" s="131">
        <v>8215</v>
      </c>
      <c r="D58" s="131">
        <f t="shared" si="9"/>
        <v>8215</v>
      </c>
      <c r="E58" s="131"/>
      <c r="F58" s="131">
        <f t="shared" si="11"/>
        <v>8215</v>
      </c>
      <c r="G58" s="131"/>
      <c r="H58" s="131"/>
      <c r="I58" s="131"/>
      <c r="J58" s="131"/>
      <c r="K58" s="131"/>
      <c r="L58" s="131"/>
      <c r="M58" s="131"/>
      <c r="N58" s="131"/>
      <c r="O58" s="131"/>
      <c r="P58" s="131"/>
      <c r="Q58" s="245"/>
      <c r="R58" s="245"/>
    </row>
    <row r="59" spans="1:18" ht="43.5" hidden="1" customHeight="1" outlineLevel="1" collapsed="1">
      <c r="A59" s="43" t="s">
        <v>167</v>
      </c>
      <c r="B59" s="45" t="s">
        <v>837</v>
      </c>
      <c r="C59" s="131">
        <v>18519</v>
      </c>
      <c r="D59" s="131">
        <f t="shared" si="9"/>
        <v>18519</v>
      </c>
      <c r="E59" s="131"/>
      <c r="F59" s="131">
        <f t="shared" si="11"/>
        <v>18519</v>
      </c>
      <c r="G59" s="131"/>
      <c r="H59" s="131"/>
      <c r="I59" s="131"/>
      <c r="J59" s="131"/>
      <c r="K59" s="131"/>
      <c r="L59" s="131"/>
      <c r="M59" s="131"/>
      <c r="N59" s="131"/>
      <c r="O59" s="131"/>
      <c r="P59" s="131"/>
      <c r="Q59" s="245"/>
      <c r="R59" s="245"/>
    </row>
    <row r="60" spans="1:18" ht="27.75" hidden="1" customHeight="1" outlineLevel="1">
      <c r="A60" s="43" t="s">
        <v>218</v>
      </c>
      <c r="B60" s="45" t="s">
        <v>626</v>
      </c>
      <c r="C60" s="131">
        <v>3160</v>
      </c>
      <c r="D60" s="131">
        <f t="shared" si="9"/>
        <v>3160</v>
      </c>
      <c r="E60" s="131"/>
      <c r="F60" s="131">
        <f t="shared" si="11"/>
        <v>3160</v>
      </c>
      <c r="G60" s="131"/>
      <c r="H60" s="131"/>
      <c r="I60" s="131"/>
      <c r="J60" s="131"/>
      <c r="K60" s="131"/>
      <c r="L60" s="131"/>
      <c r="M60" s="131"/>
      <c r="N60" s="131"/>
      <c r="O60" s="131"/>
      <c r="P60" s="131"/>
      <c r="Q60" s="245"/>
      <c r="R60" s="245"/>
    </row>
    <row r="61" spans="1:18" ht="17.25" customHeight="1" collapsed="1">
      <c r="A61" s="47" t="s">
        <v>115</v>
      </c>
      <c r="B61" s="45" t="s">
        <v>345</v>
      </c>
      <c r="C61" s="131">
        <f>C62+C63+C66+C65+C64</f>
        <v>306306</v>
      </c>
      <c r="D61" s="131">
        <f t="shared" si="9"/>
        <v>306306</v>
      </c>
      <c r="E61" s="131">
        <f t="shared" ref="E61:P61" si="18">E62+E63+E66+E65</f>
        <v>0</v>
      </c>
      <c r="F61" s="131">
        <f t="shared" si="11"/>
        <v>306306</v>
      </c>
      <c r="G61" s="131">
        <f t="shared" si="18"/>
        <v>0</v>
      </c>
      <c r="H61" s="131">
        <f t="shared" si="18"/>
        <v>0</v>
      </c>
      <c r="I61" s="131">
        <f t="shared" si="18"/>
        <v>0</v>
      </c>
      <c r="J61" s="131">
        <f t="shared" si="18"/>
        <v>0</v>
      </c>
      <c r="K61" s="131">
        <f t="shared" si="18"/>
        <v>0</v>
      </c>
      <c r="L61" s="131">
        <f t="shared" si="18"/>
        <v>0</v>
      </c>
      <c r="M61" s="131">
        <f t="shared" si="18"/>
        <v>0</v>
      </c>
      <c r="N61" s="131">
        <f t="shared" si="18"/>
        <v>0</v>
      </c>
      <c r="O61" s="131">
        <f t="shared" si="18"/>
        <v>0</v>
      </c>
      <c r="P61" s="131">
        <f t="shared" si="18"/>
        <v>0</v>
      </c>
      <c r="Q61" s="245"/>
      <c r="R61" s="245"/>
    </row>
    <row r="62" spans="1:18" ht="17.25" customHeight="1" outlineLevel="1">
      <c r="A62" s="157" t="s">
        <v>46</v>
      </c>
      <c r="B62" s="42" t="s">
        <v>367</v>
      </c>
      <c r="C62" s="131">
        <v>8592</v>
      </c>
      <c r="D62" s="131">
        <f t="shared" si="9"/>
        <v>8592</v>
      </c>
      <c r="E62" s="131"/>
      <c r="F62" s="131">
        <f t="shared" si="11"/>
        <v>8592</v>
      </c>
      <c r="G62" s="131"/>
      <c r="H62" s="131"/>
      <c r="I62" s="131"/>
      <c r="J62" s="131"/>
      <c r="K62" s="131"/>
      <c r="L62" s="131"/>
      <c r="M62" s="131"/>
      <c r="N62" s="131"/>
      <c r="O62" s="131"/>
      <c r="P62" s="131"/>
      <c r="Q62" s="245"/>
      <c r="R62" s="245"/>
    </row>
    <row r="63" spans="1:18" ht="17.25" customHeight="1" outlineLevel="1">
      <c r="A63" s="157" t="s">
        <v>46</v>
      </c>
      <c r="B63" s="42" t="s">
        <v>627</v>
      </c>
      <c r="C63" s="131">
        <v>214762</v>
      </c>
      <c r="D63" s="131">
        <f t="shared" si="9"/>
        <v>214762</v>
      </c>
      <c r="E63" s="131"/>
      <c r="F63" s="131">
        <f t="shared" si="11"/>
        <v>214762</v>
      </c>
      <c r="G63" s="131"/>
      <c r="H63" s="131"/>
      <c r="I63" s="131"/>
      <c r="J63" s="131"/>
      <c r="K63" s="131"/>
      <c r="L63" s="131"/>
      <c r="M63" s="131"/>
      <c r="N63" s="131"/>
      <c r="O63" s="131"/>
      <c r="P63" s="131"/>
      <c r="Q63" s="245"/>
      <c r="R63" s="245"/>
    </row>
    <row r="64" spans="1:18" ht="17.25" customHeight="1" outlineLevel="1">
      <c r="A64" s="157" t="s">
        <v>46</v>
      </c>
      <c r="B64" s="42" t="s">
        <v>838</v>
      </c>
      <c r="C64" s="131">
        <v>3072</v>
      </c>
      <c r="D64" s="131">
        <f t="shared" si="9"/>
        <v>3072</v>
      </c>
      <c r="E64" s="131"/>
      <c r="F64" s="131">
        <f t="shared" si="11"/>
        <v>3072</v>
      </c>
      <c r="G64" s="131"/>
      <c r="H64" s="131"/>
      <c r="I64" s="131"/>
      <c r="J64" s="131"/>
      <c r="K64" s="131"/>
      <c r="L64" s="131"/>
      <c r="M64" s="131"/>
      <c r="N64" s="131"/>
      <c r="O64" s="131"/>
      <c r="P64" s="131"/>
      <c r="Q64" s="245"/>
      <c r="R64" s="245"/>
    </row>
    <row r="65" spans="1:18" ht="24" customHeight="1" outlineLevel="1">
      <c r="A65" s="157" t="s">
        <v>46</v>
      </c>
      <c r="B65" s="42" t="s">
        <v>839</v>
      </c>
      <c r="C65" s="131">
        <v>78000</v>
      </c>
      <c r="D65" s="131">
        <f t="shared" si="9"/>
        <v>78000</v>
      </c>
      <c r="E65" s="131"/>
      <c r="F65" s="131">
        <f t="shared" si="11"/>
        <v>78000</v>
      </c>
      <c r="G65" s="131"/>
      <c r="H65" s="131"/>
      <c r="I65" s="131"/>
      <c r="J65" s="131"/>
      <c r="K65" s="131"/>
      <c r="L65" s="131"/>
      <c r="M65" s="131"/>
      <c r="N65" s="131"/>
      <c r="O65" s="131"/>
      <c r="P65" s="131"/>
      <c r="Q65" s="245"/>
      <c r="R65" s="245"/>
    </row>
    <row r="66" spans="1:18" ht="17.25" customHeight="1" outlineLevel="1">
      <c r="A66" s="157" t="s">
        <v>46</v>
      </c>
      <c r="B66" s="42" t="s">
        <v>625</v>
      </c>
      <c r="C66" s="131">
        <v>1880</v>
      </c>
      <c r="D66" s="131">
        <f t="shared" si="9"/>
        <v>1880</v>
      </c>
      <c r="E66" s="131"/>
      <c r="F66" s="131">
        <f t="shared" si="11"/>
        <v>1880</v>
      </c>
      <c r="G66" s="131"/>
      <c r="H66" s="131"/>
      <c r="I66" s="131"/>
      <c r="J66" s="131"/>
      <c r="K66" s="131"/>
      <c r="L66" s="131"/>
      <c r="M66" s="131"/>
      <c r="N66" s="131"/>
      <c r="O66" s="131"/>
      <c r="P66" s="131"/>
      <c r="Q66" s="245"/>
      <c r="R66" s="245"/>
    </row>
    <row r="67" spans="1:18" ht="17.25" customHeight="1">
      <c r="A67" s="47" t="s">
        <v>117</v>
      </c>
      <c r="B67" s="45" t="s">
        <v>380</v>
      </c>
      <c r="C67" s="131">
        <f>C68+C69+C70</f>
        <v>46031</v>
      </c>
      <c r="D67" s="131">
        <f t="shared" si="9"/>
        <v>46031</v>
      </c>
      <c r="E67" s="131">
        <f t="shared" ref="E67:P67" si="19">E68+E69+E70</f>
        <v>0</v>
      </c>
      <c r="F67" s="131">
        <f t="shared" si="11"/>
        <v>46031</v>
      </c>
      <c r="G67" s="131">
        <f t="shared" si="19"/>
        <v>0</v>
      </c>
      <c r="H67" s="131">
        <f t="shared" si="19"/>
        <v>0</v>
      </c>
      <c r="I67" s="131">
        <f t="shared" si="19"/>
        <v>0</v>
      </c>
      <c r="J67" s="131">
        <f t="shared" si="19"/>
        <v>0</v>
      </c>
      <c r="K67" s="131">
        <f t="shared" si="19"/>
        <v>0</v>
      </c>
      <c r="L67" s="131">
        <f t="shared" si="19"/>
        <v>0</v>
      </c>
      <c r="M67" s="131">
        <f t="shared" si="19"/>
        <v>0</v>
      </c>
      <c r="N67" s="131">
        <f t="shared" si="19"/>
        <v>0</v>
      </c>
      <c r="O67" s="131">
        <f t="shared" si="19"/>
        <v>0</v>
      </c>
      <c r="P67" s="131">
        <f t="shared" si="19"/>
        <v>0</v>
      </c>
      <c r="Q67" s="245"/>
      <c r="R67" s="245"/>
    </row>
    <row r="68" spans="1:18" ht="17.25" hidden="1" customHeight="1" outlineLevel="1">
      <c r="A68" s="157" t="s">
        <v>46</v>
      </c>
      <c r="B68" s="42" t="s">
        <v>367</v>
      </c>
      <c r="C68" s="131">
        <v>7056</v>
      </c>
      <c r="D68" s="131">
        <f t="shared" si="9"/>
        <v>7056</v>
      </c>
      <c r="E68" s="131"/>
      <c r="F68" s="131">
        <f t="shared" si="11"/>
        <v>7056</v>
      </c>
      <c r="G68" s="131"/>
      <c r="H68" s="131"/>
      <c r="I68" s="131"/>
      <c r="J68" s="131"/>
      <c r="K68" s="131"/>
      <c r="L68" s="131"/>
      <c r="M68" s="131"/>
      <c r="N68" s="131"/>
      <c r="O68" s="131"/>
      <c r="P68" s="131"/>
      <c r="Q68" s="245"/>
      <c r="R68" s="245"/>
    </row>
    <row r="69" spans="1:18" ht="17.25" hidden="1" customHeight="1" outlineLevel="1">
      <c r="A69" s="157" t="s">
        <v>46</v>
      </c>
      <c r="B69" s="42" t="s">
        <v>628</v>
      </c>
      <c r="C69" s="131">
        <v>25759</v>
      </c>
      <c r="D69" s="131">
        <f t="shared" si="9"/>
        <v>25759</v>
      </c>
      <c r="E69" s="131"/>
      <c r="F69" s="131">
        <f t="shared" si="11"/>
        <v>25759</v>
      </c>
      <c r="G69" s="131"/>
      <c r="H69" s="131"/>
      <c r="I69" s="131"/>
      <c r="J69" s="131"/>
      <c r="K69" s="131"/>
      <c r="L69" s="131"/>
      <c r="M69" s="131"/>
      <c r="N69" s="131"/>
      <c r="O69" s="131"/>
      <c r="P69" s="131"/>
      <c r="Q69" s="245"/>
      <c r="R69" s="245"/>
    </row>
    <row r="70" spans="1:18" ht="17.25" hidden="1" customHeight="1" outlineLevel="1">
      <c r="A70" s="157" t="s">
        <v>46</v>
      </c>
      <c r="B70" s="42" t="s">
        <v>629</v>
      </c>
      <c r="C70" s="131">
        <v>13216</v>
      </c>
      <c r="D70" s="131">
        <f t="shared" si="9"/>
        <v>13216</v>
      </c>
      <c r="E70" s="131"/>
      <c r="F70" s="131">
        <f t="shared" si="11"/>
        <v>13216</v>
      </c>
      <c r="G70" s="131"/>
      <c r="H70" s="131"/>
      <c r="I70" s="131"/>
      <c r="J70" s="131"/>
      <c r="K70" s="131"/>
      <c r="L70" s="131"/>
      <c r="M70" s="131"/>
      <c r="N70" s="131"/>
      <c r="O70" s="131"/>
      <c r="P70" s="131"/>
      <c r="Q70" s="245"/>
      <c r="R70" s="245"/>
    </row>
    <row r="71" spans="1:18" ht="17.25" customHeight="1" collapsed="1">
      <c r="A71" s="47" t="s">
        <v>119</v>
      </c>
      <c r="B71" s="45" t="s">
        <v>382</v>
      </c>
      <c r="C71" s="131">
        <f>C72+C73+C74</f>
        <v>210821</v>
      </c>
      <c r="D71" s="131">
        <f t="shared" si="9"/>
        <v>210821</v>
      </c>
      <c r="E71" s="131">
        <f t="shared" ref="E71:P71" si="20">E72+E73+E74</f>
        <v>0</v>
      </c>
      <c r="F71" s="131">
        <f t="shared" si="11"/>
        <v>210821</v>
      </c>
      <c r="G71" s="131">
        <f t="shared" si="20"/>
        <v>0</v>
      </c>
      <c r="H71" s="131">
        <f t="shared" si="20"/>
        <v>0</v>
      </c>
      <c r="I71" s="131">
        <f t="shared" si="20"/>
        <v>0</v>
      </c>
      <c r="J71" s="131">
        <f t="shared" si="20"/>
        <v>0</v>
      </c>
      <c r="K71" s="131">
        <f t="shared" si="20"/>
        <v>0</v>
      </c>
      <c r="L71" s="131">
        <f t="shared" si="20"/>
        <v>0</v>
      </c>
      <c r="M71" s="131">
        <f t="shared" si="20"/>
        <v>0</v>
      </c>
      <c r="N71" s="131">
        <f t="shared" si="20"/>
        <v>0</v>
      </c>
      <c r="O71" s="131">
        <f t="shared" si="20"/>
        <v>0</v>
      </c>
      <c r="P71" s="131">
        <f t="shared" si="20"/>
        <v>0</v>
      </c>
      <c r="Q71" s="245"/>
      <c r="R71" s="245"/>
    </row>
    <row r="72" spans="1:18" ht="17.25" hidden="1" customHeight="1" outlineLevel="1">
      <c r="A72" s="157" t="s">
        <v>46</v>
      </c>
      <c r="B72" s="42" t="s">
        <v>367</v>
      </c>
      <c r="C72" s="131">
        <v>6792</v>
      </c>
      <c r="D72" s="131">
        <f t="shared" si="9"/>
        <v>6792</v>
      </c>
      <c r="E72" s="131"/>
      <c r="F72" s="131">
        <f t="shared" si="11"/>
        <v>6792</v>
      </c>
      <c r="G72" s="131"/>
      <c r="H72" s="131"/>
      <c r="I72" s="131"/>
      <c r="J72" s="131"/>
      <c r="K72" s="131"/>
      <c r="L72" s="131"/>
      <c r="M72" s="131"/>
      <c r="N72" s="131"/>
      <c r="O72" s="131"/>
      <c r="P72" s="131"/>
      <c r="Q72" s="245"/>
      <c r="R72" s="245"/>
    </row>
    <row r="73" spans="1:18" ht="17.25" hidden="1" customHeight="1" outlineLevel="1">
      <c r="A73" s="157" t="s">
        <v>46</v>
      </c>
      <c r="B73" s="42" t="s">
        <v>630</v>
      </c>
      <c r="C73" s="131">
        <v>18895</v>
      </c>
      <c r="D73" s="131">
        <f t="shared" si="9"/>
        <v>18895</v>
      </c>
      <c r="E73" s="131"/>
      <c r="F73" s="131">
        <f t="shared" si="11"/>
        <v>18895</v>
      </c>
      <c r="G73" s="131"/>
      <c r="H73" s="131"/>
      <c r="I73" s="131"/>
      <c r="J73" s="131"/>
      <c r="K73" s="131"/>
      <c r="L73" s="131"/>
      <c r="M73" s="131"/>
      <c r="N73" s="131"/>
      <c r="O73" s="131"/>
      <c r="P73" s="131"/>
      <c r="Q73" s="245"/>
      <c r="R73" s="245"/>
    </row>
    <row r="74" spans="1:18" ht="17.25" hidden="1" customHeight="1" outlineLevel="1">
      <c r="A74" s="157" t="s">
        <v>46</v>
      </c>
      <c r="B74" s="42" t="s">
        <v>627</v>
      </c>
      <c r="C74" s="131">
        <v>185134</v>
      </c>
      <c r="D74" s="131">
        <f t="shared" si="9"/>
        <v>185134</v>
      </c>
      <c r="E74" s="131"/>
      <c r="F74" s="131">
        <f t="shared" si="11"/>
        <v>185134</v>
      </c>
      <c r="G74" s="131"/>
      <c r="H74" s="131"/>
      <c r="I74" s="131"/>
      <c r="J74" s="131"/>
      <c r="K74" s="131"/>
      <c r="L74" s="131"/>
      <c r="M74" s="131"/>
      <c r="N74" s="131"/>
      <c r="O74" s="131"/>
      <c r="P74" s="131"/>
      <c r="Q74" s="245"/>
      <c r="R74" s="245"/>
    </row>
    <row r="75" spans="1:18" ht="17.25" customHeight="1" collapsed="1">
      <c r="A75" s="47" t="s">
        <v>121</v>
      </c>
      <c r="B75" s="45" t="s">
        <v>384</v>
      </c>
      <c r="C75" s="131">
        <f>C76+C77</f>
        <v>9247</v>
      </c>
      <c r="D75" s="131">
        <f t="shared" si="9"/>
        <v>9247</v>
      </c>
      <c r="E75" s="131">
        <f t="shared" ref="E75:P75" si="21">E76+E77</f>
        <v>0</v>
      </c>
      <c r="F75" s="131">
        <f t="shared" si="11"/>
        <v>9247</v>
      </c>
      <c r="G75" s="131">
        <f t="shared" si="21"/>
        <v>0</v>
      </c>
      <c r="H75" s="131">
        <f t="shared" si="21"/>
        <v>0</v>
      </c>
      <c r="I75" s="131">
        <f t="shared" si="21"/>
        <v>0</v>
      </c>
      <c r="J75" s="131">
        <f t="shared" si="21"/>
        <v>0</v>
      </c>
      <c r="K75" s="131">
        <f t="shared" si="21"/>
        <v>0</v>
      </c>
      <c r="L75" s="131">
        <f t="shared" si="21"/>
        <v>0</v>
      </c>
      <c r="M75" s="131">
        <f t="shared" si="21"/>
        <v>0</v>
      </c>
      <c r="N75" s="131">
        <f t="shared" si="21"/>
        <v>0</v>
      </c>
      <c r="O75" s="131">
        <f t="shared" si="21"/>
        <v>0</v>
      </c>
      <c r="P75" s="131">
        <f t="shared" si="21"/>
        <v>0</v>
      </c>
      <c r="Q75" s="245"/>
      <c r="R75" s="245"/>
    </row>
    <row r="76" spans="1:18" ht="17.25" hidden="1" customHeight="1" outlineLevel="1">
      <c r="A76" s="157" t="s">
        <v>46</v>
      </c>
      <c r="B76" s="42" t="s">
        <v>367</v>
      </c>
      <c r="C76" s="131">
        <v>5048</v>
      </c>
      <c r="D76" s="131">
        <f t="shared" si="9"/>
        <v>5048</v>
      </c>
      <c r="E76" s="131"/>
      <c r="F76" s="131">
        <f t="shared" si="11"/>
        <v>5048</v>
      </c>
      <c r="G76" s="131"/>
      <c r="H76" s="131"/>
      <c r="I76" s="131"/>
      <c r="J76" s="131"/>
      <c r="K76" s="131"/>
      <c r="L76" s="131"/>
      <c r="M76" s="131"/>
      <c r="N76" s="131"/>
      <c r="O76" s="131"/>
      <c r="P76" s="131"/>
      <c r="Q76" s="245"/>
      <c r="R76" s="245"/>
    </row>
    <row r="77" spans="1:18" ht="17.25" hidden="1" customHeight="1" outlineLevel="1">
      <c r="A77" s="157" t="s">
        <v>46</v>
      </c>
      <c r="B77" s="42" t="s">
        <v>630</v>
      </c>
      <c r="C77" s="131">
        <v>4199</v>
      </c>
      <c r="D77" s="131">
        <f t="shared" si="9"/>
        <v>4199</v>
      </c>
      <c r="E77" s="131"/>
      <c r="F77" s="131">
        <f t="shared" si="11"/>
        <v>4199</v>
      </c>
      <c r="G77" s="131"/>
      <c r="H77" s="131"/>
      <c r="I77" s="131"/>
      <c r="J77" s="131"/>
      <c r="K77" s="131"/>
      <c r="L77" s="131"/>
      <c r="M77" s="131"/>
      <c r="N77" s="131"/>
      <c r="O77" s="131"/>
      <c r="P77" s="131"/>
      <c r="Q77" s="245"/>
      <c r="R77" s="245"/>
    </row>
    <row r="78" spans="1:18" ht="17.25" customHeight="1" collapsed="1">
      <c r="A78" s="47" t="s">
        <v>532</v>
      </c>
      <c r="B78" s="45" t="s">
        <v>386</v>
      </c>
      <c r="C78" s="131">
        <f>C79+C80+C81</f>
        <v>66158</v>
      </c>
      <c r="D78" s="131">
        <f t="shared" si="9"/>
        <v>66158</v>
      </c>
      <c r="E78" s="131">
        <f t="shared" ref="E78:P78" si="22">E79+E80+E81</f>
        <v>0</v>
      </c>
      <c r="F78" s="131">
        <f t="shared" si="11"/>
        <v>66158</v>
      </c>
      <c r="G78" s="131">
        <f t="shared" si="22"/>
        <v>0</v>
      </c>
      <c r="H78" s="131">
        <f t="shared" si="22"/>
        <v>0</v>
      </c>
      <c r="I78" s="131">
        <f t="shared" si="22"/>
        <v>0</v>
      </c>
      <c r="J78" s="131">
        <f t="shared" si="22"/>
        <v>0</v>
      </c>
      <c r="K78" s="131">
        <f t="shared" si="22"/>
        <v>0</v>
      </c>
      <c r="L78" s="131">
        <f t="shared" si="22"/>
        <v>0</v>
      </c>
      <c r="M78" s="131">
        <f t="shared" si="22"/>
        <v>0</v>
      </c>
      <c r="N78" s="131">
        <f t="shared" si="22"/>
        <v>0</v>
      </c>
      <c r="O78" s="131">
        <f t="shared" si="22"/>
        <v>0</v>
      </c>
      <c r="P78" s="131">
        <f t="shared" si="22"/>
        <v>0</v>
      </c>
      <c r="Q78" s="245"/>
      <c r="R78" s="245"/>
    </row>
    <row r="79" spans="1:18" ht="17.25" customHeight="1" outlineLevel="1">
      <c r="A79" s="157" t="s">
        <v>46</v>
      </c>
      <c r="B79" s="42" t="s">
        <v>367</v>
      </c>
      <c r="C79" s="131">
        <f>54165+3530</f>
        <v>57695</v>
      </c>
      <c r="D79" s="131">
        <f t="shared" si="9"/>
        <v>57695</v>
      </c>
      <c r="E79" s="131"/>
      <c r="F79" s="131">
        <f t="shared" si="11"/>
        <v>57695</v>
      </c>
      <c r="G79" s="131"/>
      <c r="H79" s="131"/>
      <c r="I79" s="131"/>
      <c r="J79" s="131"/>
      <c r="K79" s="131"/>
      <c r="L79" s="131"/>
      <c r="M79" s="131"/>
      <c r="N79" s="131"/>
      <c r="O79" s="131"/>
      <c r="P79" s="131"/>
      <c r="Q79" s="245"/>
      <c r="R79" s="245"/>
    </row>
    <row r="80" spans="1:18" ht="17.25" customHeight="1" outlineLevel="1">
      <c r="A80" s="157" t="s">
        <v>46</v>
      </c>
      <c r="B80" s="42" t="s">
        <v>628</v>
      </c>
      <c r="C80" s="131">
        <f>11793-3530</f>
        <v>8263</v>
      </c>
      <c r="D80" s="131">
        <f t="shared" si="9"/>
        <v>8263</v>
      </c>
      <c r="E80" s="131"/>
      <c r="F80" s="131">
        <f t="shared" si="11"/>
        <v>8263</v>
      </c>
      <c r="G80" s="131"/>
      <c r="H80" s="131"/>
      <c r="I80" s="131"/>
      <c r="J80" s="131"/>
      <c r="K80" s="131"/>
      <c r="L80" s="131"/>
      <c r="M80" s="131"/>
      <c r="N80" s="131"/>
      <c r="O80" s="131"/>
      <c r="P80" s="131"/>
      <c r="Q80" s="245"/>
      <c r="R80" s="245"/>
    </row>
    <row r="81" spans="1:18" ht="17.25" customHeight="1" outlineLevel="1">
      <c r="A81" s="157" t="s">
        <v>46</v>
      </c>
      <c r="B81" s="42" t="s">
        <v>623</v>
      </c>
      <c r="C81" s="131">
        <v>200</v>
      </c>
      <c r="D81" s="131">
        <f t="shared" si="9"/>
        <v>200</v>
      </c>
      <c r="E81" s="131"/>
      <c r="F81" s="131">
        <f t="shared" si="11"/>
        <v>200</v>
      </c>
      <c r="G81" s="131"/>
      <c r="H81" s="131"/>
      <c r="I81" s="131"/>
      <c r="J81" s="131"/>
      <c r="K81" s="131"/>
      <c r="L81" s="131"/>
      <c r="M81" s="131"/>
      <c r="N81" s="131"/>
      <c r="O81" s="131"/>
      <c r="P81" s="131"/>
      <c r="Q81" s="245"/>
      <c r="R81" s="245"/>
    </row>
    <row r="82" spans="1:18" ht="17.25" customHeight="1">
      <c r="A82" s="47" t="s">
        <v>631</v>
      </c>
      <c r="B82" s="45" t="s">
        <v>388</v>
      </c>
      <c r="C82" s="131">
        <f>C83+C84</f>
        <v>19352</v>
      </c>
      <c r="D82" s="131">
        <f t="shared" si="9"/>
        <v>19352</v>
      </c>
      <c r="E82" s="131">
        <f t="shared" ref="E82:P82" si="23">E83+E84</f>
        <v>0</v>
      </c>
      <c r="F82" s="131">
        <f t="shared" si="11"/>
        <v>19352</v>
      </c>
      <c r="G82" s="131">
        <f t="shared" si="23"/>
        <v>0</v>
      </c>
      <c r="H82" s="131">
        <f t="shared" si="23"/>
        <v>0</v>
      </c>
      <c r="I82" s="131">
        <f t="shared" si="23"/>
        <v>0</v>
      </c>
      <c r="J82" s="131">
        <f t="shared" si="23"/>
        <v>0</v>
      </c>
      <c r="K82" s="131">
        <f t="shared" si="23"/>
        <v>0</v>
      </c>
      <c r="L82" s="131">
        <f t="shared" si="23"/>
        <v>0</v>
      </c>
      <c r="M82" s="131">
        <f t="shared" si="23"/>
        <v>0</v>
      </c>
      <c r="N82" s="131">
        <f t="shared" si="23"/>
        <v>0</v>
      </c>
      <c r="O82" s="131">
        <f t="shared" si="23"/>
        <v>0</v>
      </c>
      <c r="P82" s="131">
        <f t="shared" si="23"/>
        <v>0</v>
      </c>
      <c r="Q82" s="245"/>
      <c r="R82" s="245"/>
    </row>
    <row r="83" spans="1:18" ht="17.25" hidden="1" customHeight="1" outlineLevel="1">
      <c r="A83" s="157" t="s">
        <v>46</v>
      </c>
      <c r="B83" s="42" t="s">
        <v>367</v>
      </c>
      <c r="C83" s="131">
        <v>4911</v>
      </c>
      <c r="D83" s="131">
        <f t="shared" si="9"/>
        <v>4911</v>
      </c>
      <c r="E83" s="131"/>
      <c r="F83" s="131">
        <f t="shared" si="11"/>
        <v>4911</v>
      </c>
      <c r="G83" s="131"/>
      <c r="H83" s="131"/>
      <c r="I83" s="131"/>
      <c r="J83" s="131"/>
      <c r="K83" s="131"/>
      <c r="L83" s="131"/>
      <c r="M83" s="131"/>
      <c r="N83" s="131"/>
      <c r="O83" s="131"/>
      <c r="P83" s="131"/>
      <c r="Q83" s="245"/>
      <c r="R83" s="245"/>
    </row>
    <row r="84" spans="1:18" ht="17.25" hidden="1" customHeight="1" outlineLevel="1">
      <c r="A84" s="157" t="s">
        <v>46</v>
      </c>
      <c r="B84" s="42" t="s">
        <v>632</v>
      </c>
      <c r="C84" s="131">
        <v>14441</v>
      </c>
      <c r="D84" s="131">
        <f t="shared" si="9"/>
        <v>14441</v>
      </c>
      <c r="E84" s="131"/>
      <c r="F84" s="131">
        <f t="shared" si="11"/>
        <v>14441</v>
      </c>
      <c r="G84" s="131"/>
      <c r="H84" s="131"/>
      <c r="I84" s="131"/>
      <c r="J84" s="131"/>
      <c r="K84" s="131"/>
      <c r="L84" s="131"/>
      <c r="M84" s="131"/>
      <c r="N84" s="131"/>
      <c r="O84" s="131"/>
      <c r="P84" s="131"/>
      <c r="Q84" s="245"/>
      <c r="R84" s="245"/>
    </row>
    <row r="85" spans="1:18" ht="17.25" customHeight="1" collapsed="1">
      <c r="A85" s="47" t="s">
        <v>633</v>
      </c>
      <c r="B85" s="45" t="s">
        <v>390</v>
      </c>
      <c r="C85" s="131">
        <f>C86+C87+C88</f>
        <v>11204</v>
      </c>
      <c r="D85" s="131">
        <f t="shared" si="9"/>
        <v>11204</v>
      </c>
      <c r="E85" s="131">
        <f t="shared" ref="E85:P85" si="24">E86+E87+E88</f>
        <v>0</v>
      </c>
      <c r="F85" s="131">
        <f t="shared" si="11"/>
        <v>11204</v>
      </c>
      <c r="G85" s="131">
        <f t="shared" si="24"/>
        <v>0</v>
      </c>
      <c r="H85" s="131">
        <f t="shared" si="24"/>
        <v>0</v>
      </c>
      <c r="I85" s="131">
        <f t="shared" si="24"/>
        <v>0</v>
      </c>
      <c r="J85" s="131">
        <f t="shared" si="24"/>
        <v>0</v>
      </c>
      <c r="K85" s="131">
        <f t="shared" si="24"/>
        <v>0</v>
      </c>
      <c r="L85" s="131">
        <f t="shared" si="24"/>
        <v>0</v>
      </c>
      <c r="M85" s="131">
        <f t="shared" si="24"/>
        <v>0</v>
      </c>
      <c r="N85" s="131">
        <f t="shared" si="24"/>
        <v>0</v>
      </c>
      <c r="O85" s="131">
        <f t="shared" si="24"/>
        <v>0</v>
      </c>
      <c r="P85" s="131">
        <f t="shared" si="24"/>
        <v>0</v>
      </c>
      <c r="Q85" s="245"/>
      <c r="R85" s="245"/>
    </row>
    <row r="86" spans="1:18" ht="17.25" hidden="1" customHeight="1" outlineLevel="1">
      <c r="A86" s="157" t="s">
        <v>46</v>
      </c>
      <c r="B86" s="42" t="s">
        <v>367</v>
      </c>
      <c r="C86" s="131">
        <v>7336</v>
      </c>
      <c r="D86" s="131">
        <f t="shared" si="9"/>
        <v>7336</v>
      </c>
      <c r="E86" s="131"/>
      <c r="F86" s="131">
        <f t="shared" si="11"/>
        <v>7336</v>
      </c>
      <c r="G86" s="131"/>
      <c r="H86" s="131"/>
      <c r="I86" s="131"/>
      <c r="J86" s="131"/>
      <c r="K86" s="131"/>
      <c r="L86" s="131"/>
      <c r="M86" s="131"/>
      <c r="N86" s="131"/>
      <c r="O86" s="131"/>
      <c r="P86" s="131"/>
      <c r="Q86" s="245"/>
      <c r="R86" s="245"/>
    </row>
    <row r="87" spans="1:18" ht="17.25" hidden="1" customHeight="1" outlineLevel="1">
      <c r="A87" s="157" t="s">
        <v>46</v>
      </c>
      <c r="B87" s="42" t="s">
        <v>628</v>
      </c>
      <c r="C87" s="131">
        <v>3108</v>
      </c>
      <c r="D87" s="131">
        <f t="shared" si="9"/>
        <v>3108</v>
      </c>
      <c r="E87" s="131"/>
      <c r="F87" s="131">
        <f t="shared" si="11"/>
        <v>3108</v>
      </c>
      <c r="G87" s="131"/>
      <c r="H87" s="131"/>
      <c r="I87" s="131"/>
      <c r="J87" s="131"/>
      <c r="K87" s="131"/>
      <c r="L87" s="131"/>
      <c r="M87" s="131"/>
      <c r="N87" s="131"/>
      <c r="O87" s="131"/>
      <c r="P87" s="131"/>
      <c r="Q87" s="245"/>
      <c r="R87" s="245"/>
    </row>
    <row r="88" spans="1:18" ht="17.25" hidden="1" customHeight="1" outlineLevel="1">
      <c r="A88" s="157" t="s">
        <v>46</v>
      </c>
      <c r="B88" s="42" t="s">
        <v>623</v>
      </c>
      <c r="C88" s="131">
        <v>760</v>
      </c>
      <c r="D88" s="131">
        <f t="shared" si="9"/>
        <v>760</v>
      </c>
      <c r="E88" s="131"/>
      <c r="F88" s="131">
        <f t="shared" si="11"/>
        <v>760</v>
      </c>
      <c r="G88" s="131"/>
      <c r="H88" s="131"/>
      <c r="I88" s="131"/>
      <c r="J88" s="131"/>
      <c r="K88" s="131"/>
      <c r="L88" s="131"/>
      <c r="M88" s="131"/>
      <c r="N88" s="131"/>
      <c r="O88" s="131"/>
      <c r="P88" s="131"/>
      <c r="Q88" s="245"/>
      <c r="R88" s="245"/>
    </row>
    <row r="89" spans="1:18" ht="17.25" customHeight="1" collapsed="1">
      <c r="A89" s="47" t="s">
        <v>634</v>
      </c>
      <c r="B89" s="45" t="s">
        <v>392</v>
      </c>
      <c r="C89" s="131">
        <f>C90+C91</f>
        <v>12746</v>
      </c>
      <c r="D89" s="131">
        <f t="shared" si="9"/>
        <v>12746</v>
      </c>
      <c r="E89" s="131">
        <f t="shared" ref="E89:P89" si="25">E90+E91</f>
        <v>0</v>
      </c>
      <c r="F89" s="131">
        <f t="shared" si="11"/>
        <v>12746</v>
      </c>
      <c r="G89" s="131">
        <f t="shared" si="25"/>
        <v>0</v>
      </c>
      <c r="H89" s="131">
        <f t="shared" si="25"/>
        <v>0</v>
      </c>
      <c r="I89" s="131">
        <f t="shared" si="25"/>
        <v>0</v>
      </c>
      <c r="J89" s="131">
        <f t="shared" si="25"/>
        <v>0</v>
      </c>
      <c r="K89" s="131">
        <f t="shared" si="25"/>
        <v>0</v>
      </c>
      <c r="L89" s="131">
        <f t="shared" si="25"/>
        <v>0</v>
      </c>
      <c r="M89" s="131">
        <f t="shared" si="25"/>
        <v>0</v>
      </c>
      <c r="N89" s="131">
        <f t="shared" si="25"/>
        <v>0</v>
      </c>
      <c r="O89" s="131">
        <f t="shared" si="25"/>
        <v>0</v>
      </c>
      <c r="P89" s="131">
        <f t="shared" si="25"/>
        <v>0</v>
      </c>
      <c r="Q89" s="245"/>
      <c r="R89" s="245"/>
    </row>
    <row r="90" spans="1:18" ht="17.25" hidden="1" customHeight="1" outlineLevel="1">
      <c r="A90" s="157" t="s">
        <v>46</v>
      </c>
      <c r="B90" s="42" t="s">
        <v>367</v>
      </c>
      <c r="C90" s="131">
        <v>3701</v>
      </c>
      <c r="D90" s="131">
        <f t="shared" si="9"/>
        <v>3701</v>
      </c>
      <c r="E90" s="131"/>
      <c r="F90" s="131">
        <f t="shared" si="11"/>
        <v>3701</v>
      </c>
      <c r="G90" s="131"/>
      <c r="H90" s="131"/>
      <c r="I90" s="131"/>
      <c r="J90" s="131"/>
      <c r="K90" s="131"/>
      <c r="L90" s="131"/>
      <c r="M90" s="131"/>
      <c r="N90" s="131"/>
      <c r="O90" s="131"/>
      <c r="P90" s="131"/>
      <c r="Q90" s="245"/>
      <c r="R90" s="245"/>
    </row>
    <row r="91" spans="1:18" ht="17.25" hidden="1" customHeight="1" outlineLevel="1">
      <c r="A91" s="157" t="s">
        <v>46</v>
      </c>
      <c r="B91" s="42" t="s">
        <v>623</v>
      </c>
      <c r="C91" s="131">
        <v>9045</v>
      </c>
      <c r="D91" s="131">
        <f t="shared" si="9"/>
        <v>9045</v>
      </c>
      <c r="E91" s="131"/>
      <c r="F91" s="131">
        <f t="shared" si="11"/>
        <v>9045</v>
      </c>
      <c r="G91" s="131"/>
      <c r="H91" s="131"/>
      <c r="I91" s="131"/>
      <c r="J91" s="131"/>
      <c r="K91" s="131"/>
      <c r="L91" s="131"/>
      <c r="M91" s="131"/>
      <c r="N91" s="131"/>
      <c r="O91" s="131"/>
      <c r="P91" s="131"/>
      <c r="Q91" s="245"/>
      <c r="R91" s="245"/>
    </row>
    <row r="92" spans="1:18" ht="17.25" customHeight="1" collapsed="1">
      <c r="A92" s="47" t="s">
        <v>635</v>
      </c>
      <c r="B92" s="45" t="s">
        <v>394</v>
      </c>
      <c r="C92" s="131">
        <f>C93+C94+C95+C96</f>
        <v>14895</v>
      </c>
      <c r="D92" s="131">
        <f t="shared" si="9"/>
        <v>14895</v>
      </c>
      <c r="E92" s="131">
        <f t="shared" ref="E92:P92" si="26">E93+E94+E95</f>
        <v>0</v>
      </c>
      <c r="F92" s="131">
        <f t="shared" si="11"/>
        <v>14895</v>
      </c>
      <c r="G92" s="131">
        <f t="shared" si="26"/>
        <v>0</v>
      </c>
      <c r="H92" s="131">
        <f t="shared" si="26"/>
        <v>0</v>
      </c>
      <c r="I92" s="131">
        <f t="shared" si="26"/>
        <v>0</v>
      </c>
      <c r="J92" s="131">
        <f t="shared" si="26"/>
        <v>0</v>
      </c>
      <c r="K92" s="131">
        <f t="shared" si="26"/>
        <v>0</v>
      </c>
      <c r="L92" s="131">
        <f t="shared" si="26"/>
        <v>0</v>
      </c>
      <c r="M92" s="131">
        <f t="shared" si="26"/>
        <v>0</v>
      </c>
      <c r="N92" s="131">
        <f t="shared" si="26"/>
        <v>0</v>
      </c>
      <c r="O92" s="131">
        <f t="shared" si="26"/>
        <v>0</v>
      </c>
      <c r="P92" s="131">
        <f t="shared" si="26"/>
        <v>0</v>
      </c>
      <c r="Q92" s="245"/>
      <c r="R92" s="245"/>
    </row>
    <row r="93" spans="1:18" ht="17.25" hidden="1" customHeight="1" outlineLevel="1">
      <c r="A93" s="157" t="s">
        <v>46</v>
      </c>
      <c r="B93" s="42" t="s">
        <v>367</v>
      </c>
      <c r="C93" s="131">
        <v>7986</v>
      </c>
      <c r="D93" s="131">
        <f t="shared" si="9"/>
        <v>7986</v>
      </c>
      <c r="E93" s="131"/>
      <c r="F93" s="131">
        <f t="shared" si="11"/>
        <v>7986</v>
      </c>
      <c r="G93" s="131"/>
      <c r="H93" s="131"/>
      <c r="I93" s="131"/>
      <c r="J93" s="131"/>
      <c r="K93" s="131"/>
      <c r="L93" s="131"/>
      <c r="M93" s="131"/>
      <c r="N93" s="131"/>
      <c r="O93" s="131"/>
      <c r="P93" s="131"/>
      <c r="Q93" s="245"/>
      <c r="R93" s="245"/>
    </row>
    <row r="94" spans="1:18" ht="17.25" hidden="1" customHeight="1" outlineLevel="1">
      <c r="A94" s="157" t="s">
        <v>46</v>
      </c>
      <c r="B94" s="42" t="s">
        <v>623</v>
      </c>
      <c r="C94" s="131">
        <v>3829</v>
      </c>
      <c r="D94" s="131">
        <f t="shared" si="9"/>
        <v>3829</v>
      </c>
      <c r="E94" s="131"/>
      <c r="F94" s="131">
        <f t="shared" si="11"/>
        <v>3829</v>
      </c>
      <c r="G94" s="131"/>
      <c r="H94" s="131"/>
      <c r="I94" s="131"/>
      <c r="J94" s="131"/>
      <c r="K94" s="131"/>
      <c r="L94" s="131"/>
      <c r="M94" s="131"/>
      <c r="N94" s="131"/>
      <c r="O94" s="131"/>
      <c r="P94" s="131"/>
      <c r="Q94" s="245"/>
      <c r="R94" s="245"/>
    </row>
    <row r="95" spans="1:18" ht="17.25" hidden="1" customHeight="1" outlineLevel="1">
      <c r="A95" s="157" t="s">
        <v>46</v>
      </c>
      <c r="B95" s="42" t="s">
        <v>636</v>
      </c>
      <c r="C95" s="131">
        <v>1695</v>
      </c>
      <c r="D95" s="131">
        <f t="shared" si="9"/>
        <v>1695</v>
      </c>
      <c r="E95" s="131"/>
      <c r="F95" s="131">
        <f t="shared" si="11"/>
        <v>1695</v>
      </c>
      <c r="G95" s="131"/>
      <c r="H95" s="131"/>
      <c r="I95" s="131"/>
      <c r="J95" s="131"/>
      <c r="K95" s="131"/>
      <c r="L95" s="131"/>
      <c r="M95" s="131"/>
      <c r="N95" s="131"/>
      <c r="O95" s="131"/>
      <c r="P95" s="131"/>
      <c r="Q95" s="245"/>
      <c r="R95" s="245"/>
    </row>
    <row r="96" spans="1:18" ht="39" hidden="1" customHeight="1" outlineLevel="1">
      <c r="A96" s="157" t="s">
        <v>46</v>
      </c>
      <c r="B96" s="42" t="s">
        <v>840</v>
      </c>
      <c r="C96" s="131">
        <v>1385</v>
      </c>
      <c r="D96" s="131">
        <f t="shared" si="9"/>
        <v>1385</v>
      </c>
      <c r="E96" s="131"/>
      <c r="F96" s="131">
        <f t="shared" si="11"/>
        <v>1385</v>
      </c>
      <c r="G96" s="131"/>
      <c r="H96" s="131"/>
      <c r="I96" s="131"/>
      <c r="J96" s="131"/>
      <c r="K96" s="131"/>
      <c r="L96" s="131"/>
      <c r="M96" s="131"/>
      <c r="N96" s="131"/>
      <c r="O96" s="131"/>
      <c r="P96" s="131"/>
      <c r="Q96" s="245"/>
      <c r="R96" s="245"/>
    </row>
    <row r="97" spans="1:18" ht="17.25" customHeight="1" collapsed="1">
      <c r="A97" s="47" t="s">
        <v>637</v>
      </c>
      <c r="B97" s="45" t="s">
        <v>395</v>
      </c>
      <c r="C97" s="131">
        <f>C98+C99+C100</f>
        <v>15315</v>
      </c>
      <c r="D97" s="131">
        <f t="shared" si="9"/>
        <v>15315</v>
      </c>
      <c r="E97" s="131">
        <f t="shared" ref="E97:P97" si="27">E98+E99+E100</f>
        <v>0</v>
      </c>
      <c r="F97" s="131">
        <f t="shared" si="11"/>
        <v>15315</v>
      </c>
      <c r="G97" s="131">
        <f t="shared" si="27"/>
        <v>0</v>
      </c>
      <c r="H97" s="131">
        <f t="shared" si="27"/>
        <v>0</v>
      </c>
      <c r="I97" s="131">
        <f t="shared" si="27"/>
        <v>0</v>
      </c>
      <c r="J97" s="131">
        <f t="shared" si="27"/>
        <v>0</v>
      </c>
      <c r="K97" s="131">
        <f t="shared" si="27"/>
        <v>0</v>
      </c>
      <c r="L97" s="131">
        <f t="shared" si="27"/>
        <v>0</v>
      </c>
      <c r="M97" s="131">
        <f t="shared" si="27"/>
        <v>0</v>
      </c>
      <c r="N97" s="131">
        <f t="shared" si="27"/>
        <v>0</v>
      </c>
      <c r="O97" s="131">
        <f t="shared" si="27"/>
        <v>0</v>
      </c>
      <c r="P97" s="131">
        <f t="shared" si="27"/>
        <v>0</v>
      </c>
      <c r="Q97" s="245"/>
      <c r="R97" s="245"/>
    </row>
    <row r="98" spans="1:18" ht="17.25" hidden="1" customHeight="1" outlineLevel="1">
      <c r="A98" s="157" t="s">
        <v>46</v>
      </c>
      <c r="B98" s="42" t="s">
        <v>367</v>
      </c>
      <c r="C98" s="131">
        <v>12032</v>
      </c>
      <c r="D98" s="131">
        <f t="shared" si="9"/>
        <v>12032</v>
      </c>
      <c r="E98" s="131"/>
      <c r="F98" s="131">
        <f t="shared" si="11"/>
        <v>12032</v>
      </c>
      <c r="G98" s="131"/>
      <c r="H98" s="131"/>
      <c r="I98" s="131"/>
      <c r="J98" s="131"/>
      <c r="K98" s="131"/>
      <c r="L98" s="131"/>
      <c r="M98" s="131"/>
      <c r="N98" s="131"/>
      <c r="O98" s="131"/>
      <c r="P98" s="131"/>
      <c r="Q98" s="245"/>
      <c r="R98" s="245"/>
    </row>
    <row r="99" spans="1:18" ht="17.25" hidden="1" customHeight="1" outlineLevel="1">
      <c r="A99" s="157" t="s">
        <v>46</v>
      </c>
      <c r="B99" s="42" t="s">
        <v>623</v>
      </c>
      <c r="C99" s="131">
        <v>3283</v>
      </c>
      <c r="D99" s="131">
        <f t="shared" si="9"/>
        <v>3283</v>
      </c>
      <c r="E99" s="131"/>
      <c r="F99" s="131">
        <f t="shared" si="11"/>
        <v>3283</v>
      </c>
      <c r="G99" s="131"/>
      <c r="H99" s="131"/>
      <c r="I99" s="131"/>
      <c r="J99" s="131"/>
      <c r="K99" s="131"/>
      <c r="L99" s="131"/>
      <c r="M99" s="131"/>
      <c r="N99" s="131"/>
      <c r="O99" s="131"/>
      <c r="P99" s="131"/>
      <c r="Q99" s="245"/>
      <c r="R99" s="245"/>
    </row>
    <row r="100" spans="1:18" ht="17.25" hidden="1" customHeight="1" outlineLevel="1">
      <c r="A100" s="157" t="s">
        <v>46</v>
      </c>
      <c r="B100" s="42" t="s">
        <v>625</v>
      </c>
      <c r="C100" s="131"/>
      <c r="D100" s="131">
        <f t="shared" si="9"/>
        <v>0</v>
      </c>
      <c r="E100" s="131"/>
      <c r="F100" s="131">
        <f t="shared" si="11"/>
        <v>0</v>
      </c>
      <c r="G100" s="131"/>
      <c r="H100" s="131"/>
      <c r="I100" s="131"/>
      <c r="J100" s="131"/>
      <c r="K100" s="131"/>
      <c r="L100" s="131"/>
      <c r="M100" s="131"/>
      <c r="N100" s="131"/>
      <c r="O100" s="131"/>
      <c r="P100" s="131"/>
      <c r="Q100" s="245"/>
      <c r="R100" s="245"/>
    </row>
    <row r="101" spans="1:18" ht="17.25" customHeight="1" collapsed="1">
      <c r="A101" s="47" t="s">
        <v>638</v>
      </c>
      <c r="B101" s="45" t="s">
        <v>396</v>
      </c>
      <c r="C101" s="131">
        <v>10250</v>
      </c>
      <c r="D101" s="131">
        <f t="shared" si="9"/>
        <v>10250</v>
      </c>
      <c r="E101" s="131"/>
      <c r="F101" s="131">
        <f t="shared" si="11"/>
        <v>10250</v>
      </c>
      <c r="G101" s="131"/>
      <c r="H101" s="131"/>
      <c r="I101" s="131"/>
      <c r="J101" s="131"/>
      <c r="K101" s="131"/>
      <c r="L101" s="131"/>
      <c r="M101" s="131"/>
      <c r="N101" s="131"/>
      <c r="O101" s="131"/>
      <c r="P101" s="131"/>
      <c r="Q101" s="245"/>
      <c r="R101" s="245"/>
    </row>
    <row r="102" spans="1:18" ht="17.25" customHeight="1">
      <c r="A102" s="47" t="s">
        <v>639</v>
      </c>
      <c r="B102" s="45" t="s">
        <v>640</v>
      </c>
      <c r="C102" s="131">
        <v>32570</v>
      </c>
      <c r="D102" s="131">
        <f t="shared" si="9"/>
        <v>32570</v>
      </c>
      <c r="E102" s="131"/>
      <c r="F102" s="131">
        <f t="shared" si="11"/>
        <v>32570</v>
      </c>
      <c r="G102" s="131"/>
      <c r="H102" s="131"/>
      <c r="I102" s="131"/>
      <c r="J102" s="131"/>
      <c r="K102" s="131"/>
      <c r="L102" s="131"/>
      <c r="M102" s="131"/>
      <c r="N102" s="131"/>
      <c r="O102" s="131"/>
      <c r="P102" s="131"/>
      <c r="Q102" s="245"/>
      <c r="R102" s="245"/>
    </row>
    <row r="103" spans="1:18" ht="17.25" customHeight="1">
      <c r="A103" s="47" t="s">
        <v>641</v>
      </c>
      <c r="B103" s="45" t="s">
        <v>397</v>
      </c>
      <c r="C103" s="131">
        <v>6493</v>
      </c>
      <c r="D103" s="131">
        <f t="shared" si="9"/>
        <v>6493</v>
      </c>
      <c r="E103" s="131"/>
      <c r="F103" s="131">
        <f t="shared" si="11"/>
        <v>6493</v>
      </c>
      <c r="G103" s="131"/>
      <c r="H103" s="131"/>
      <c r="I103" s="131"/>
      <c r="J103" s="131"/>
      <c r="K103" s="131"/>
      <c r="L103" s="131"/>
      <c r="M103" s="131"/>
      <c r="N103" s="131"/>
      <c r="O103" s="131"/>
      <c r="P103" s="131"/>
      <c r="Q103" s="245"/>
      <c r="R103" s="245"/>
    </row>
    <row r="104" spans="1:18" ht="17.25" customHeight="1">
      <c r="A104" s="47" t="s">
        <v>642</v>
      </c>
      <c r="B104" s="45" t="s">
        <v>643</v>
      </c>
      <c r="C104" s="131">
        <v>16918</v>
      </c>
      <c r="D104" s="131">
        <f t="shared" si="9"/>
        <v>16918</v>
      </c>
      <c r="E104" s="131"/>
      <c r="F104" s="131">
        <f t="shared" si="11"/>
        <v>16918</v>
      </c>
      <c r="G104" s="131"/>
      <c r="H104" s="131"/>
      <c r="I104" s="131"/>
      <c r="J104" s="131"/>
      <c r="K104" s="131"/>
      <c r="L104" s="131"/>
      <c r="M104" s="131"/>
      <c r="N104" s="131"/>
      <c r="O104" s="131"/>
      <c r="P104" s="131"/>
      <c r="Q104" s="245"/>
      <c r="R104" s="245"/>
    </row>
    <row r="105" spans="1:18" ht="17.25" customHeight="1">
      <c r="A105" s="47" t="s">
        <v>644</v>
      </c>
      <c r="B105" s="45" t="s">
        <v>398</v>
      </c>
      <c r="C105" s="131">
        <v>4814</v>
      </c>
      <c r="D105" s="131">
        <f t="shared" ref="D105:D171" si="28">E105+F105+G105+H105+I105+J105+K105+L105+O105+P105</f>
        <v>4814</v>
      </c>
      <c r="E105" s="131"/>
      <c r="F105" s="131">
        <f t="shared" si="11"/>
        <v>4814</v>
      </c>
      <c r="G105" s="131"/>
      <c r="H105" s="131"/>
      <c r="I105" s="131"/>
      <c r="J105" s="131"/>
      <c r="K105" s="131"/>
      <c r="L105" s="131"/>
      <c r="M105" s="131"/>
      <c r="N105" s="131"/>
      <c r="O105" s="131"/>
      <c r="P105" s="131"/>
      <c r="Q105" s="245"/>
      <c r="R105" s="245"/>
    </row>
    <row r="106" spans="1:18" ht="17.25" customHeight="1">
      <c r="A106" s="47" t="s">
        <v>645</v>
      </c>
      <c r="B106" s="45" t="s">
        <v>194</v>
      </c>
      <c r="C106" s="131">
        <f>C107+C108</f>
        <v>5915</v>
      </c>
      <c r="D106" s="131">
        <f t="shared" si="28"/>
        <v>5915</v>
      </c>
      <c r="E106" s="131">
        <f t="shared" ref="E106:P106" si="29">E107+E108</f>
        <v>0</v>
      </c>
      <c r="F106" s="131">
        <f t="shared" ref="F106:F172" si="30">C106</f>
        <v>5915</v>
      </c>
      <c r="G106" s="131">
        <f t="shared" si="29"/>
        <v>0</v>
      </c>
      <c r="H106" s="131">
        <f t="shared" si="29"/>
        <v>0</v>
      </c>
      <c r="I106" s="131">
        <f t="shared" si="29"/>
        <v>0</v>
      </c>
      <c r="J106" s="131">
        <f t="shared" si="29"/>
        <v>0</v>
      </c>
      <c r="K106" s="131">
        <f t="shared" si="29"/>
        <v>0</v>
      </c>
      <c r="L106" s="131">
        <f t="shared" si="29"/>
        <v>0</v>
      </c>
      <c r="M106" s="131">
        <f t="shared" si="29"/>
        <v>0</v>
      </c>
      <c r="N106" s="131">
        <f t="shared" si="29"/>
        <v>0</v>
      </c>
      <c r="O106" s="131">
        <f t="shared" si="29"/>
        <v>0</v>
      </c>
      <c r="P106" s="131">
        <f t="shared" si="29"/>
        <v>0</v>
      </c>
      <c r="Q106" s="245"/>
      <c r="R106" s="245"/>
    </row>
    <row r="107" spans="1:18" ht="17.25" hidden="1" customHeight="1" outlineLevel="1">
      <c r="A107" s="157" t="s">
        <v>46</v>
      </c>
      <c r="B107" s="42" t="s">
        <v>367</v>
      </c>
      <c r="C107" s="131">
        <v>3291</v>
      </c>
      <c r="D107" s="131">
        <f t="shared" si="28"/>
        <v>3291</v>
      </c>
      <c r="E107" s="131"/>
      <c r="F107" s="131">
        <f t="shared" si="30"/>
        <v>3291</v>
      </c>
      <c r="G107" s="131"/>
      <c r="H107" s="131"/>
      <c r="I107" s="131"/>
      <c r="J107" s="131"/>
      <c r="K107" s="131"/>
      <c r="L107" s="131"/>
      <c r="M107" s="131"/>
      <c r="N107" s="131"/>
      <c r="O107" s="131"/>
      <c r="P107" s="131"/>
      <c r="Q107" s="245"/>
      <c r="R107" s="245"/>
    </row>
    <row r="108" spans="1:18" ht="17.25" hidden="1" customHeight="1" outlineLevel="1">
      <c r="A108" s="157" t="s">
        <v>46</v>
      </c>
      <c r="B108" s="42" t="s">
        <v>623</v>
      </c>
      <c r="C108" s="131">
        <v>2624</v>
      </c>
      <c r="D108" s="131">
        <f t="shared" si="28"/>
        <v>2624</v>
      </c>
      <c r="E108" s="131"/>
      <c r="F108" s="131">
        <f t="shared" si="30"/>
        <v>2624</v>
      </c>
      <c r="G108" s="131"/>
      <c r="H108" s="131"/>
      <c r="I108" s="131"/>
      <c r="J108" s="131"/>
      <c r="K108" s="131"/>
      <c r="L108" s="131"/>
      <c r="M108" s="131"/>
      <c r="N108" s="131"/>
      <c r="O108" s="131"/>
      <c r="P108" s="131"/>
      <c r="Q108" s="245"/>
      <c r="R108" s="245"/>
    </row>
    <row r="109" spans="1:18" ht="17.25" customHeight="1" collapsed="1">
      <c r="A109" s="47" t="s">
        <v>646</v>
      </c>
      <c r="B109" s="45" t="s">
        <v>399</v>
      </c>
      <c r="C109" s="131">
        <f>C110+C111+C112</f>
        <v>8351</v>
      </c>
      <c r="D109" s="131">
        <f t="shared" si="28"/>
        <v>8351</v>
      </c>
      <c r="E109" s="131">
        <f t="shared" ref="E109:P109" si="31">E110+E111+E112</f>
        <v>0</v>
      </c>
      <c r="F109" s="131">
        <f t="shared" si="30"/>
        <v>8351</v>
      </c>
      <c r="G109" s="131">
        <f t="shared" si="31"/>
        <v>0</v>
      </c>
      <c r="H109" s="131">
        <f t="shared" si="31"/>
        <v>0</v>
      </c>
      <c r="I109" s="131">
        <f t="shared" si="31"/>
        <v>0</v>
      </c>
      <c r="J109" s="131">
        <f t="shared" si="31"/>
        <v>0</v>
      </c>
      <c r="K109" s="131">
        <f t="shared" si="31"/>
        <v>0</v>
      </c>
      <c r="L109" s="131">
        <f t="shared" si="31"/>
        <v>0</v>
      </c>
      <c r="M109" s="131">
        <f t="shared" si="31"/>
        <v>0</v>
      </c>
      <c r="N109" s="131">
        <f t="shared" si="31"/>
        <v>0</v>
      </c>
      <c r="O109" s="131">
        <f t="shared" si="31"/>
        <v>0</v>
      </c>
      <c r="P109" s="131">
        <f t="shared" si="31"/>
        <v>0</v>
      </c>
      <c r="Q109" s="245"/>
      <c r="R109" s="245"/>
    </row>
    <row r="110" spans="1:18" ht="17.25" hidden="1" customHeight="1" outlineLevel="1">
      <c r="A110" s="157" t="s">
        <v>46</v>
      </c>
      <c r="B110" s="42" t="s">
        <v>367</v>
      </c>
      <c r="C110" s="131">
        <v>2958</v>
      </c>
      <c r="D110" s="131">
        <f t="shared" si="28"/>
        <v>2958</v>
      </c>
      <c r="E110" s="131"/>
      <c r="F110" s="131">
        <f t="shared" si="30"/>
        <v>2958</v>
      </c>
      <c r="G110" s="131"/>
      <c r="H110" s="131"/>
      <c r="I110" s="131"/>
      <c r="J110" s="131"/>
      <c r="K110" s="131"/>
      <c r="L110" s="131"/>
      <c r="M110" s="131"/>
      <c r="N110" s="131"/>
      <c r="O110" s="131"/>
      <c r="P110" s="131"/>
      <c r="Q110" s="245"/>
      <c r="R110" s="245"/>
    </row>
    <row r="111" spans="1:18" ht="17.25" hidden="1" customHeight="1" outlineLevel="1">
      <c r="A111" s="157" t="s">
        <v>46</v>
      </c>
      <c r="B111" s="42" t="s">
        <v>623</v>
      </c>
      <c r="C111" s="131">
        <v>1193</v>
      </c>
      <c r="D111" s="131">
        <f t="shared" si="28"/>
        <v>1193</v>
      </c>
      <c r="E111" s="131"/>
      <c r="F111" s="131">
        <f t="shared" si="30"/>
        <v>1193</v>
      </c>
      <c r="G111" s="131"/>
      <c r="H111" s="131"/>
      <c r="I111" s="131"/>
      <c r="J111" s="131"/>
      <c r="K111" s="131"/>
      <c r="L111" s="131"/>
      <c r="M111" s="131"/>
      <c r="N111" s="131"/>
      <c r="O111" s="131"/>
      <c r="P111" s="131"/>
      <c r="Q111" s="245"/>
      <c r="R111" s="245"/>
    </row>
    <row r="112" spans="1:18" ht="17.25" hidden="1" customHeight="1" outlineLevel="1">
      <c r="A112" s="157" t="s">
        <v>46</v>
      </c>
      <c r="B112" s="158" t="s">
        <v>647</v>
      </c>
      <c r="C112" s="131">
        <v>4200</v>
      </c>
      <c r="D112" s="131">
        <f t="shared" si="28"/>
        <v>4200</v>
      </c>
      <c r="E112" s="131"/>
      <c r="F112" s="131">
        <f t="shared" si="30"/>
        <v>4200</v>
      </c>
      <c r="G112" s="131"/>
      <c r="H112" s="131"/>
      <c r="I112" s="131"/>
      <c r="J112" s="131"/>
      <c r="K112" s="131"/>
      <c r="L112" s="131"/>
      <c r="M112" s="131"/>
      <c r="N112" s="131"/>
      <c r="O112" s="131"/>
      <c r="P112" s="131"/>
      <c r="Q112" s="245"/>
      <c r="R112" s="245"/>
    </row>
    <row r="113" spans="1:18" ht="17.25" customHeight="1" collapsed="1">
      <c r="A113" s="47" t="s">
        <v>648</v>
      </c>
      <c r="B113" s="45" t="s">
        <v>400</v>
      </c>
      <c r="C113" s="131">
        <v>7272</v>
      </c>
      <c r="D113" s="131">
        <f t="shared" si="28"/>
        <v>7272</v>
      </c>
      <c r="E113" s="131"/>
      <c r="F113" s="131">
        <f t="shared" si="30"/>
        <v>7272</v>
      </c>
      <c r="G113" s="131"/>
      <c r="H113" s="131"/>
      <c r="I113" s="131"/>
      <c r="J113" s="131"/>
      <c r="K113" s="131"/>
      <c r="L113" s="131"/>
      <c r="M113" s="131"/>
      <c r="N113" s="131"/>
      <c r="O113" s="131"/>
      <c r="P113" s="131"/>
      <c r="Q113" s="245"/>
      <c r="R113" s="245"/>
    </row>
    <row r="114" spans="1:18" ht="17.25" customHeight="1">
      <c r="A114" s="47" t="s">
        <v>649</v>
      </c>
      <c r="B114" s="45" t="s">
        <v>401</v>
      </c>
      <c r="C114" s="131">
        <f>13815</f>
        <v>13815</v>
      </c>
      <c r="D114" s="131">
        <f t="shared" si="28"/>
        <v>13815</v>
      </c>
      <c r="E114" s="131"/>
      <c r="F114" s="131">
        <f t="shared" si="30"/>
        <v>13815</v>
      </c>
      <c r="G114" s="131"/>
      <c r="H114" s="131"/>
      <c r="I114" s="131"/>
      <c r="J114" s="131"/>
      <c r="K114" s="131"/>
      <c r="L114" s="131"/>
      <c r="M114" s="131"/>
      <c r="N114" s="131"/>
      <c r="O114" s="131"/>
      <c r="P114" s="131"/>
      <c r="Q114" s="245"/>
      <c r="R114" s="245"/>
    </row>
    <row r="115" spans="1:18" ht="17.25" customHeight="1">
      <c r="A115" s="47" t="s">
        <v>650</v>
      </c>
      <c r="B115" s="45" t="s">
        <v>402</v>
      </c>
      <c r="C115" s="131">
        <v>300</v>
      </c>
      <c r="D115" s="131">
        <f t="shared" si="28"/>
        <v>300</v>
      </c>
      <c r="E115" s="131"/>
      <c r="F115" s="131">
        <f t="shared" si="30"/>
        <v>300</v>
      </c>
      <c r="G115" s="131"/>
      <c r="H115" s="131"/>
      <c r="I115" s="131"/>
      <c r="J115" s="131"/>
      <c r="K115" s="131"/>
      <c r="L115" s="131"/>
      <c r="M115" s="131"/>
      <c r="N115" s="131"/>
      <c r="O115" s="131"/>
      <c r="P115" s="131"/>
      <c r="Q115" s="245"/>
      <c r="R115" s="245"/>
    </row>
    <row r="116" spans="1:18" ht="17.25" customHeight="1">
      <c r="A116" s="47" t="s">
        <v>651</v>
      </c>
      <c r="B116" s="45" t="s">
        <v>403</v>
      </c>
      <c r="C116" s="131">
        <f>C117+C118</f>
        <v>12188.5</v>
      </c>
      <c r="D116" s="131">
        <f t="shared" si="28"/>
        <v>12188.5</v>
      </c>
      <c r="E116" s="131">
        <f t="shared" ref="E116:P116" si="32">E117+E118</f>
        <v>0</v>
      </c>
      <c r="F116" s="131">
        <f t="shared" si="30"/>
        <v>12188.5</v>
      </c>
      <c r="G116" s="131">
        <f t="shared" si="32"/>
        <v>0</v>
      </c>
      <c r="H116" s="131">
        <f t="shared" si="32"/>
        <v>0</v>
      </c>
      <c r="I116" s="131">
        <f t="shared" si="32"/>
        <v>0</v>
      </c>
      <c r="J116" s="131">
        <f t="shared" si="32"/>
        <v>0</v>
      </c>
      <c r="K116" s="131">
        <f t="shared" si="32"/>
        <v>0</v>
      </c>
      <c r="L116" s="131">
        <f t="shared" si="32"/>
        <v>0</v>
      </c>
      <c r="M116" s="131">
        <f t="shared" si="32"/>
        <v>0</v>
      </c>
      <c r="N116" s="131">
        <f t="shared" si="32"/>
        <v>0</v>
      </c>
      <c r="O116" s="131">
        <f t="shared" si="32"/>
        <v>0</v>
      </c>
      <c r="P116" s="131">
        <f t="shared" si="32"/>
        <v>0</v>
      </c>
      <c r="Q116" s="245"/>
      <c r="R116" s="245"/>
    </row>
    <row r="117" spans="1:18" ht="17.25" hidden="1" customHeight="1" outlineLevel="1">
      <c r="A117" s="157" t="s">
        <v>46</v>
      </c>
      <c r="B117" s="42" t="s">
        <v>367</v>
      </c>
      <c r="C117" s="131">
        <v>8168</v>
      </c>
      <c r="D117" s="131">
        <f t="shared" si="28"/>
        <v>8168</v>
      </c>
      <c r="E117" s="131"/>
      <c r="F117" s="131">
        <f t="shared" si="30"/>
        <v>8168</v>
      </c>
      <c r="G117" s="131"/>
      <c r="H117" s="131"/>
      <c r="I117" s="131"/>
      <c r="J117" s="131"/>
      <c r="K117" s="131"/>
      <c r="L117" s="131"/>
      <c r="M117" s="131"/>
      <c r="N117" s="131"/>
      <c r="O117" s="131"/>
      <c r="P117" s="131"/>
      <c r="Q117" s="245"/>
      <c r="R117" s="245"/>
    </row>
    <row r="118" spans="1:18" ht="17.25" hidden="1" customHeight="1" outlineLevel="1">
      <c r="A118" s="157" t="s">
        <v>46</v>
      </c>
      <c r="B118" s="42" t="s">
        <v>623</v>
      </c>
      <c r="C118" s="131">
        <v>4020.5</v>
      </c>
      <c r="D118" s="131">
        <f t="shared" si="28"/>
        <v>4020.5</v>
      </c>
      <c r="E118" s="131"/>
      <c r="F118" s="131">
        <f t="shared" si="30"/>
        <v>4020.5</v>
      </c>
      <c r="G118" s="131"/>
      <c r="H118" s="131"/>
      <c r="I118" s="131"/>
      <c r="J118" s="131"/>
      <c r="K118" s="131"/>
      <c r="L118" s="131"/>
      <c r="M118" s="131"/>
      <c r="N118" s="131"/>
      <c r="O118" s="131"/>
      <c r="P118" s="131"/>
      <c r="Q118" s="245"/>
      <c r="R118" s="245"/>
    </row>
    <row r="119" spans="1:18" ht="17.25" customHeight="1" collapsed="1">
      <c r="A119" s="47" t="s">
        <v>652</v>
      </c>
      <c r="B119" s="45" t="s">
        <v>404</v>
      </c>
      <c r="C119" s="131">
        <v>9876</v>
      </c>
      <c r="D119" s="131">
        <f t="shared" si="28"/>
        <v>9876</v>
      </c>
      <c r="E119" s="131"/>
      <c r="F119" s="131">
        <f t="shared" si="30"/>
        <v>9876</v>
      </c>
      <c r="G119" s="131"/>
      <c r="H119" s="131"/>
      <c r="I119" s="131"/>
      <c r="J119" s="131"/>
      <c r="K119" s="131"/>
      <c r="L119" s="131"/>
      <c r="M119" s="131"/>
      <c r="N119" s="131"/>
      <c r="O119" s="131"/>
      <c r="P119" s="131"/>
      <c r="Q119" s="245"/>
      <c r="R119" s="245"/>
    </row>
    <row r="120" spans="1:18" ht="17.25" customHeight="1">
      <c r="A120" s="47" t="s">
        <v>653</v>
      </c>
      <c r="B120" s="45" t="s">
        <v>405</v>
      </c>
      <c r="C120" s="131">
        <f>C121+C122</f>
        <v>29090</v>
      </c>
      <c r="D120" s="131">
        <f t="shared" si="28"/>
        <v>29090</v>
      </c>
      <c r="E120" s="131">
        <f t="shared" ref="E120:P120" si="33">E121+E122</f>
        <v>0</v>
      </c>
      <c r="F120" s="131">
        <f t="shared" si="30"/>
        <v>29090</v>
      </c>
      <c r="G120" s="131">
        <f t="shared" si="33"/>
        <v>0</v>
      </c>
      <c r="H120" s="131">
        <f t="shared" si="33"/>
        <v>0</v>
      </c>
      <c r="I120" s="131">
        <f t="shared" si="33"/>
        <v>0</v>
      </c>
      <c r="J120" s="131">
        <f t="shared" si="33"/>
        <v>0</v>
      </c>
      <c r="K120" s="131">
        <f t="shared" si="33"/>
        <v>0</v>
      </c>
      <c r="L120" s="131">
        <f t="shared" si="33"/>
        <v>0</v>
      </c>
      <c r="M120" s="131">
        <f t="shared" si="33"/>
        <v>0</v>
      </c>
      <c r="N120" s="131">
        <f t="shared" si="33"/>
        <v>0</v>
      </c>
      <c r="O120" s="131">
        <f t="shared" si="33"/>
        <v>0</v>
      </c>
      <c r="P120" s="131">
        <f t="shared" si="33"/>
        <v>0</v>
      </c>
      <c r="Q120" s="245"/>
      <c r="R120" s="245"/>
    </row>
    <row r="121" spans="1:18" ht="17.25" hidden="1" customHeight="1" outlineLevel="1">
      <c r="A121" s="157" t="s">
        <v>46</v>
      </c>
      <c r="B121" s="42" t="s">
        <v>367</v>
      </c>
      <c r="C121" s="131">
        <v>20470</v>
      </c>
      <c r="D121" s="131">
        <f t="shared" si="28"/>
        <v>20470</v>
      </c>
      <c r="E121" s="131"/>
      <c r="F121" s="131">
        <f t="shared" si="30"/>
        <v>20470</v>
      </c>
      <c r="G121" s="131"/>
      <c r="H121" s="131"/>
      <c r="I121" s="131"/>
      <c r="J121" s="131"/>
      <c r="K121" s="131"/>
      <c r="L121" s="131"/>
      <c r="M121" s="131"/>
      <c r="N121" s="131"/>
      <c r="O121" s="131"/>
      <c r="P121" s="131"/>
      <c r="Q121" s="245"/>
      <c r="R121" s="245"/>
    </row>
    <row r="122" spans="1:18" ht="17.25" hidden="1" customHeight="1" outlineLevel="1">
      <c r="A122" s="157" t="s">
        <v>46</v>
      </c>
      <c r="B122" s="42" t="s">
        <v>623</v>
      </c>
      <c r="C122" s="131">
        <v>8620</v>
      </c>
      <c r="D122" s="131">
        <f t="shared" si="28"/>
        <v>8620</v>
      </c>
      <c r="E122" s="131"/>
      <c r="F122" s="131">
        <f t="shared" si="30"/>
        <v>8620</v>
      </c>
      <c r="G122" s="131"/>
      <c r="H122" s="131"/>
      <c r="I122" s="131"/>
      <c r="J122" s="131"/>
      <c r="K122" s="131"/>
      <c r="L122" s="131"/>
      <c r="M122" s="131"/>
      <c r="N122" s="131"/>
      <c r="O122" s="131"/>
      <c r="P122" s="131"/>
      <c r="Q122" s="245"/>
      <c r="R122" s="245"/>
    </row>
    <row r="123" spans="1:18" ht="17.25" customHeight="1" collapsed="1">
      <c r="A123" s="47" t="s">
        <v>654</v>
      </c>
      <c r="B123" s="45" t="s">
        <v>406</v>
      </c>
      <c r="C123" s="131">
        <v>2581</v>
      </c>
      <c r="D123" s="131">
        <f t="shared" si="28"/>
        <v>2581</v>
      </c>
      <c r="E123" s="131"/>
      <c r="F123" s="131">
        <f t="shared" si="30"/>
        <v>2581</v>
      </c>
      <c r="G123" s="131"/>
      <c r="H123" s="131"/>
      <c r="I123" s="131"/>
      <c r="J123" s="131"/>
      <c r="K123" s="131"/>
      <c r="L123" s="131"/>
      <c r="M123" s="131"/>
      <c r="N123" s="131"/>
      <c r="O123" s="131"/>
      <c r="P123" s="131"/>
      <c r="Q123" s="245"/>
      <c r="R123" s="245"/>
    </row>
    <row r="124" spans="1:18" ht="17.25" customHeight="1">
      <c r="A124" s="47" t="s">
        <v>655</v>
      </c>
      <c r="B124" s="45" t="s">
        <v>407</v>
      </c>
      <c r="C124" s="131">
        <f>C125+C126+C127</f>
        <v>4505.3999999999996</v>
      </c>
      <c r="D124" s="131">
        <f t="shared" si="28"/>
        <v>4505.3999999999996</v>
      </c>
      <c r="E124" s="131">
        <f t="shared" ref="E124:P124" si="34">E125+E126+E127</f>
        <v>0</v>
      </c>
      <c r="F124" s="131">
        <f t="shared" si="30"/>
        <v>4505.3999999999996</v>
      </c>
      <c r="G124" s="131">
        <f t="shared" si="34"/>
        <v>0</v>
      </c>
      <c r="H124" s="131">
        <f t="shared" si="34"/>
        <v>0</v>
      </c>
      <c r="I124" s="131">
        <f t="shared" si="34"/>
        <v>0</v>
      </c>
      <c r="J124" s="131">
        <f t="shared" si="34"/>
        <v>0</v>
      </c>
      <c r="K124" s="131">
        <f t="shared" si="34"/>
        <v>0</v>
      </c>
      <c r="L124" s="131">
        <f t="shared" si="34"/>
        <v>0</v>
      </c>
      <c r="M124" s="131">
        <f t="shared" si="34"/>
        <v>0</v>
      </c>
      <c r="N124" s="131">
        <f t="shared" si="34"/>
        <v>0</v>
      </c>
      <c r="O124" s="131">
        <f t="shared" si="34"/>
        <v>0</v>
      </c>
      <c r="P124" s="131">
        <f t="shared" si="34"/>
        <v>0</v>
      </c>
      <c r="Q124" s="245"/>
      <c r="R124" s="245"/>
    </row>
    <row r="125" spans="1:18" ht="17.25" hidden="1" customHeight="1" outlineLevel="1">
      <c r="A125" s="157" t="s">
        <v>46</v>
      </c>
      <c r="B125" s="42" t="s">
        <v>367</v>
      </c>
      <c r="C125" s="131">
        <v>4034.4</v>
      </c>
      <c r="D125" s="131">
        <f t="shared" si="28"/>
        <v>4034.4</v>
      </c>
      <c r="E125" s="131"/>
      <c r="F125" s="131">
        <f t="shared" si="30"/>
        <v>4034.4</v>
      </c>
      <c r="G125" s="131"/>
      <c r="H125" s="131"/>
      <c r="I125" s="131"/>
      <c r="J125" s="131"/>
      <c r="K125" s="131"/>
      <c r="L125" s="131"/>
      <c r="M125" s="131"/>
      <c r="N125" s="131"/>
      <c r="O125" s="131"/>
      <c r="P125" s="131"/>
      <c r="Q125" s="245"/>
      <c r="R125" s="245"/>
    </row>
    <row r="126" spans="1:18" ht="17.25" hidden="1" customHeight="1" outlineLevel="1">
      <c r="A126" s="157" t="s">
        <v>46</v>
      </c>
      <c r="B126" s="42" t="s">
        <v>625</v>
      </c>
      <c r="C126" s="131">
        <v>286</v>
      </c>
      <c r="D126" s="131">
        <f t="shared" si="28"/>
        <v>286</v>
      </c>
      <c r="E126" s="131"/>
      <c r="F126" s="131">
        <f t="shared" si="30"/>
        <v>286</v>
      </c>
      <c r="G126" s="131"/>
      <c r="H126" s="131"/>
      <c r="I126" s="131"/>
      <c r="J126" s="131"/>
      <c r="K126" s="131"/>
      <c r="L126" s="131"/>
      <c r="M126" s="131"/>
      <c r="N126" s="131"/>
      <c r="O126" s="131"/>
      <c r="P126" s="131"/>
      <c r="Q126" s="245"/>
      <c r="R126" s="245"/>
    </row>
    <row r="127" spans="1:18" ht="17.25" hidden="1" customHeight="1" outlineLevel="1">
      <c r="A127" s="157" t="s">
        <v>46</v>
      </c>
      <c r="B127" s="42" t="s">
        <v>623</v>
      </c>
      <c r="C127" s="131">
        <v>185</v>
      </c>
      <c r="D127" s="131">
        <f t="shared" si="28"/>
        <v>185</v>
      </c>
      <c r="E127" s="131"/>
      <c r="F127" s="131">
        <f t="shared" si="30"/>
        <v>185</v>
      </c>
      <c r="G127" s="131"/>
      <c r="H127" s="131"/>
      <c r="I127" s="131"/>
      <c r="J127" s="131"/>
      <c r="K127" s="131"/>
      <c r="L127" s="131"/>
      <c r="M127" s="131"/>
      <c r="N127" s="131"/>
      <c r="O127" s="131"/>
      <c r="P127" s="131"/>
      <c r="Q127" s="245"/>
      <c r="R127" s="245"/>
    </row>
    <row r="128" spans="1:18" ht="17.25" customHeight="1" collapsed="1">
      <c r="A128" s="47" t="s">
        <v>656</v>
      </c>
      <c r="B128" s="45" t="s">
        <v>408</v>
      </c>
      <c r="C128" s="131">
        <v>7685</v>
      </c>
      <c r="D128" s="131">
        <f t="shared" si="28"/>
        <v>7685</v>
      </c>
      <c r="E128" s="131"/>
      <c r="F128" s="131">
        <f t="shared" si="30"/>
        <v>7685</v>
      </c>
      <c r="G128" s="131"/>
      <c r="H128" s="131"/>
      <c r="I128" s="131"/>
      <c r="J128" s="131"/>
      <c r="K128" s="131"/>
      <c r="L128" s="131"/>
      <c r="M128" s="131"/>
      <c r="N128" s="131"/>
      <c r="O128" s="131"/>
      <c r="P128" s="131"/>
      <c r="Q128" s="245"/>
      <c r="R128" s="245"/>
    </row>
    <row r="129" spans="1:20" ht="17.25" customHeight="1">
      <c r="A129" s="47" t="s">
        <v>657</v>
      </c>
      <c r="B129" s="45" t="s">
        <v>409</v>
      </c>
      <c r="C129" s="131">
        <f>C130+C131</f>
        <v>6365</v>
      </c>
      <c r="D129" s="131">
        <f t="shared" si="28"/>
        <v>6365</v>
      </c>
      <c r="E129" s="131">
        <f t="shared" ref="E129:P129" si="35">E130+E131</f>
        <v>0</v>
      </c>
      <c r="F129" s="131">
        <f t="shared" si="30"/>
        <v>6365</v>
      </c>
      <c r="G129" s="131">
        <f t="shared" si="35"/>
        <v>0</v>
      </c>
      <c r="H129" s="131">
        <f t="shared" si="35"/>
        <v>0</v>
      </c>
      <c r="I129" s="131">
        <f t="shared" si="35"/>
        <v>0</v>
      </c>
      <c r="J129" s="131">
        <f t="shared" si="35"/>
        <v>0</v>
      </c>
      <c r="K129" s="131">
        <f t="shared" si="35"/>
        <v>0</v>
      </c>
      <c r="L129" s="131">
        <f t="shared" si="35"/>
        <v>0</v>
      </c>
      <c r="M129" s="131">
        <f t="shared" si="35"/>
        <v>0</v>
      </c>
      <c r="N129" s="131">
        <f t="shared" si="35"/>
        <v>0</v>
      </c>
      <c r="O129" s="131">
        <f t="shared" si="35"/>
        <v>0</v>
      </c>
      <c r="P129" s="131">
        <f t="shared" si="35"/>
        <v>0</v>
      </c>
      <c r="Q129" s="245"/>
      <c r="R129" s="245"/>
    </row>
    <row r="130" spans="1:20" ht="17.25" hidden="1" customHeight="1" outlineLevel="1">
      <c r="A130" s="157" t="s">
        <v>46</v>
      </c>
      <c r="B130" s="42" t="s">
        <v>367</v>
      </c>
      <c r="C130" s="131">
        <v>6243</v>
      </c>
      <c r="D130" s="131">
        <f t="shared" si="28"/>
        <v>6243</v>
      </c>
      <c r="E130" s="131"/>
      <c r="F130" s="131">
        <f t="shared" si="30"/>
        <v>6243</v>
      </c>
      <c r="G130" s="131"/>
      <c r="H130" s="131"/>
      <c r="I130" s="131"/>
      <c r="J130" s="131"/>
      <c r="K130" s="131"/>
      <c r="L130" s="131"/>
      <c r="M130" s="131"/>
      <c r="N130" s="131"/>
      <c r="O130" s="131"/>
      <c r="P130" s="131"/>
      <c r="Q130" s="245"/>
      <c r="R130" s="245"/>
    </row>
    <row r="131" spans="1:20" ht="17.25" hidden="1" customHeight="1" outlineLevel="1">
      <c r="A131" s="157" t="s">
        <v>46</v>
      </c>
      <c r="B131" s="42" t="s">
        <v>630</v>
      </c>
      <c r="C131" s="131">
        <v>122</v>
      </c>
      <c r="D131" s="131">
        <f t="shared" si="28"/>
        <v>122</v>
      </c>
      <c r="E131" s="131"/>
      <c r="F131" s="131">
        <f t="shared" si="30"/>
        <v>122</v>
      </c>
      <c r="G131" s="131"/>
      <c r="H131" s="131"/>
      <c r="I131" s="131"/>
      <c r="J131" s="131"/>
      <c r="K131" s="131"/>
      <c r="L131" s="131"/>
      <c r="M131" s="131"/>
      <c r="N131" s="131"/>
      <c r="O131" s="131"/>
      <c r="P131" s="131"/>
      <c r="Q131" s="245"/>
      <c r="R131" s="245"/>
    </row>
    <row r="132" spans="1:20" ht="17.25" customHeight="1" collapsed="1">
      <c r="A132" s="47" t="s">
        <v>658</v>
      </c>
      <c r="B132" s="45" t="s">
        <v>410</v>
      </c>
      <c r="C132" s="131">
        <v>685</v>
      </c>
      <c r="D132" s="131">
        <f t="shared" si="28"/>
        <v>685</v>
      </c>
      <c r="E132" s="131"/>
      <c r="F132" s="131">
        <f t="shared" si="30"/>
        <v>685</v>
      </c>
      <c r="G132" s="131"/>
      <c r="H132" s="131"/>
      <c r="I132" s="131"/>
      <c r="J132" s="131"/>
      <c r="K132" s="131"/>
      <c r="L132" s="131"/>
      <c r="M132" s="131"/>
      <c r="N132" s="131"/>
      <c r="O132" s="131"/>
      <c r="P132" s="131"/>
      <c r="Q132" s="245"/>
      <c r="R132" s="245"/>
    </row>
    <row r="133" spans="1:20" ht="17.25" customHeight="1">
      <c r="A133" s="47" t="s">
        <v>659</v>
      </c>
      <c r="B133" s="45" t="s">
        <v>660</v>
      </c>
      <c r="C133" s="131">
        <v>436</v>
      </c>
      <c r="D133" s="131">
        <f t="shared" si="28"/>
        <v>436</v>
      </c>
      <c r="E133" s="131"/>
      <c r="F133" s="131">
        <f t="shared" si="30"/>
        <v>436</v>
      </c>
      <c r="G133" s="131"/>
      <c r="H133" s="131"/>
      <c r="I133" s="131"/>
      <c r="J133" s="131"/>
      <c r="K133" s="131"/>
      <c r="L133" s="131"/>
      <c r="M133" s="131"/>
      <c r="N133" s="131"/>
      <c r="O133" s="131"/>
      <c r="P133" s="131"/>
      <c r="Q133" s="245"/>
      <c r="R133" s="245"/>
    </row>
    <row r="134" spans="1:20" ht="17.25" customHeight="1">
      <c r="A134" s="47" t="s">
        <v>661</v>
      </c>
      <c r="B134" s="45" t="s">
        <v>662</v>
      </c>
      <c r="C134" s="131">
        <v>526</v>
      </c>
      <c r="D134" s="131">
        <f t="shared" si="28"/>
        <v>526</v>
      </c>
      <c r="E134" s="131"/>
      <c r="F134" s="131">
        <f t="shared" si="30"/>
        <v>526</v>
      </c>
      <c r="G134" s="131"/>
      <c r="H134" s="131"/>
      <c r="I134" s="131"/>
      <c r="J134" s="131"/>
      <c r="K134" s="131"/>
      <c r="L134" s="131"/>
      <c r="M134" s="131"/>
      <c r="N134" s="131"/>
      <c r="O134" s="131"/>
      <c r="P134" s="131"/>
      <c r="Q134" s="245"/>
      <c r="R134" s="245"/>
    </row>
    <row r="135" spans="1:20" ht="17.25" customHeight="1">
      <c r="A135" s="47" t="s">
        <v>663</v>
      </c>
      <c r="B135" s="45" t="s">
        <v>411</v>
      </c>
      <c r="C135" s="131">
        <v>345</v>
      </c>
      <c r="D135" s="131">
        <f t="shared" si="28"/>
        <v>345</v>
      </c>
      <c r="E135" s="131"/>
      <c r="F135" s="131">
        <f t="shared" si="30"/>
        <v>345</v>
      </c>
      <c r="G135" s="131"/>
      <c r="H135" s="131"/>
      <c r="I135" s="131"/>
      <c r="J135" s="131"/>
      <c r="K135" s="131"/>
      <c r="L135" s="131"/>
      <c r="M135" s="131"/>
      <c r="N135" s="131"/>
      <c r="O135" s="131"/>
      <c r="P135" s="131"/>
      <c r="Q135" s="245"/>
      <c r="R135" s="245"/>
    </row>
    <row r="136" spans="1:20" ht="17.25" customHeight="1">
      <c r="A136" s="47" t="s">
        <v>664</v>
      </c>
      <c r="B136" s="45" t="s">
        <v>412</v>
      </c>
      <c r="C136" s="131">
        <v>90</v>
      </c>
      <c r="D136" s="131">
        <f t="shared" si="28"/>
        <v>90</v>
      </c>
      <c r="E136" s="131"/>
      <c r="F136" s="131">
        <f t="shared" si="30"/>
        <v>90</v>
      </c>
      <c r="G136" s="131"/>
      <c r="H136" s="131"/>
      <c r="I136" s="131"/>
      <c r="J136" s="131"/>
      <c r="K136" s="131"/>
      <c r="L136" s="131"/>
      <c r="M136" s="131"/>
      <c r="N136" s="131"/>
      <c r="O136" s="131"/>
      <c r="P136" s="131"/>
      <c r="Q136" s="245"/>
      <c r="R136" s="245"/>
    </row>
    <row r="137" spans="1:20" ht="17.25" customHeight="1">
      <c r="A137" s="47" t="s">
        <v>665</v>
      </c>
      <c r="B137" s="45" t="s">
        <v>413</v>
      </c>
      <c r="C137" s="131">
        <v>898</v>
      </c>
      <c r="D137" s="131">
        <f t="shared" si="28"/>
        <v>898</v>
      </c>
      <c r="E137" s="131"/>
      <c r="F137" s="131">
        <f t="shared" si="30"/>
        <v>898</v>
      </c>
      <c r="G137" s="131"/>
      <c r="H137" s="131"/>
      <c r="I137" s="131"/>
      <c r="J137" s="131"/>
      <c r="K137" s="131"/>
      <c r="L137" s="131"/>
      <c r="M137" s="131"/>
      <c r="N137" s="131"/>
      <c r="O137" s="131"/>
      <c r="P137" s="131"/>
      <c r="Q137" s="245"/>
      <c r="R137" s="245"/>
    </row>
    <row r="138" spans="1:20" ht="17.25" customHeight="1">
      <c r="A138" s="47" t="s">
        <v>666</v>
      </c>
      <c r="B138" s="45" t="s">
        <v>667</v>
      </c>
      <c r="C138" s="131">
        <f>C139+C140</f>
        <v>1745</v>
      </c>
      <c r="D138" s="131">
        <f t="shared" si="28"/>
        <v>1745</v>
      </c>
      <c r="E138" s="131">
        <f t="shared" ref="E138:P138" si="36">E139+E140</f>
        <v>0</v>
      </c>
      <c r="F138" s="131">
        <f t="shared" si="30"/>
        <v>1745</v>
      </c>
      <c r="G138" s="131">
        <f t="shared" si="36"/>
        <v>0</v>
      </c>
      <c r="H138" s="131">
        <f t="shared" si="36"/>
        <v>0</v>
      </c>
      <c r="I138" s="131">
        <f t="shared" si="36"/>
        <v>0</v>
      </c>
      <c r="J138" s="131">
        <f t="shared" si="36"/>
        <v>0</v>
      </c>
      <c r="K138" s="131">
        <f t="shared" si="36"/>
        <v>0</v>
      </c>
      <c r="L138" s="131">
        <f t="shared" si="36"/>
        <v>0</v>
      </c>
      <c r="M138" s="131">
        <f t="shared" si="36"/>
        <v>0</v>
      </c>
      <c r="N138" s="131">
        <f t="shared" si="36"/>
        <v>0</v>
      </c>
      <c r="O138" s="131">
        <f t="shared" si="36"/>
        <v>0</v>
      </c>
      <c r="P138" s="131">
        <f t="shared" si="36"/>
        <v>0</v>
      </c>
      <c r="Q138" s="245"/>
      <c r="R138" s="245"/>
    </row>
    <row r="139" spans="1:20" ht="17.25" hidden="1" customHeight="1" outlineLevel="1">
      <c r="A139" s="157" t="s">
        <v>46</v>
      </c>
      <c r="B139" s="42" t="s">
        <v>367</v>
      </c>
      <c r="C139" s="131">
        <v>1295</v>
      </c>
      <c r="D139" s="131">
        <f t="shared" si="28"/>
        <v>1295</v>
      </c>
      <c r="E139" s="131"/>
      <c r="F139" s="131">
        <f t="shared" si="30"/>
        <v>1295</v>
      </c>
      <c r="G139" s="131"/>
      <c r="H139" s="131"/>
      <c r="I139" s="131"/>
      <c r="J139" s="131"/>
      <c r="K139" s="131"/>
      <c r="L139" s="131"/>
      <c r="M139" s="131"/>
      <c r="N139" s="131"/>
      <c r="O139" s="131"/>
      <c r="P139" s="131"/>
      <c r="Q139" s="245"/>
      <c r="R139" s="245"/>
    </row>
    <row r="140" spans="1:20" ht="17.25" hidden="1" customHeight="1" outlineLevel="1">
      <c r="A140" s="157" t="s">
        <v>46</v>
      </c>
      <c r="B140" s="42" t="s">
        <v>632</v>
      </c>
      <c r="C140" s="131">
        <v>450</v>
      </c>
      <c r="D140" s="131">
        <f t="shared" si="28"/>
        <v>450</v>
      </c>
      <c r="E140" s="131"/>
      <c r="F140" s="131">
        <f t="shared" si="30"/>
        <v>450</v>
      </c>
      <c r="G140" s="131"/>
      <c r="H140" s="131"/>
      <c r="I140" s="131"/>
      <c r="J140" s="131"/>
      <c r="K140" s="131"/>
      <c r="L140" s="131"/>
      <c r="M140" s="131"/>
      <c r="N140" s="131"/>
      <c r="O140" s="131"/>
      <c r="P140" s="131"/>
      <c r="Q140" s="245"/>
      <c r="R140" s="245"/>
      <c r="T140" s="245"/>
    </row>
    <row r="141" spans="1:20" ht="17.25" customHeight="1" collapsed="1">
      <c r="A141" s="47" t="s">
        <v>668</v>
      </c>
      <c r="B141" s="45" t="s">
        <v>414</v>
      </c>
      <c r="C141" s="131">
        <v>322</v>
      </c>
      <c r="D141" s="131">
        <f t="shared" si="28"/>
        <v>322</v>
      </c>
      <c r="E141" s="131"/>
      <c r="F141" s="131">
        <f t="shared" si="30"/>
        <v>322</v>
      </c>
      <c r="G141" s="131"/>
      <c r="H141" s="131"/>
      <c r="I141" s="131"/>
      <c r="J141" s="131"/>
      <c r="K141" s="131"/>
      <c r="L141" s="131"/>
      <c r="M141" s="131"/>
      <c r="N141" s="131"/>
      <c r="O141" s="131"/>
      <c r="P141" s="131"/>
      <c r="Q141" s="245"/>
      <c r="R141" s="245"/>
    </row>
    <row r="142" spans="1:20" ht="17.25" customHeight="1">
      <c r="A142" s="47" t="s">
        <v>669</v>
      </c>
      <c r="B142" s="45" t="s">
        <v>415</v>
      </c>
      <c r="C142" s="131">
        <v>1291</v>
      </c>
      <c r="D142" s="131">
        <f t="shared" si="28"/>
        <v>1291</v>
      </c>
      <c r="E142" s="131"/>
      <c r="F142" s="131">
        <f t="shared" si="30"/>
        <v>1291</v>
      </c>
      <c r="G142" s="131"/>
      <c r="H142" s="131"/>
      <c r="I142" s="131"/>
      <c r="J142" s="131"/>
      <c r="K142" s="131"/>
      <c r="L142" s="131"/>
      <c r="M142" s="131"/>
      <c r="N142" s="131"/>
      <c r="O142" s="131"/>
      <c r="P142" s="131"/>
      <c r="Q142" s="245"/>
      <c r="R142" s="245"/>
    </row>
    <row r="143" spans="1:20" ht="17.25" customHeight="1">
      <c r="A143" s="47" t="s">
        <v>670</v>
      </c>
      <c r="B143" s="45" t="s">
        <v>416</v>
      </c>
      <c r="C143" s="131">
        <v>118</v>
      </c>
      <c r="D143" s="131">
        <f t="shared" si="28"/>
        <v>118</v>
      </c>
      <c r="E143" s="131"/>
      <c r="F143" s="131">
        <f t="shared" si="30"/>
        <v>118</v>
      </c>
      <c r="G143" s="131"/>
      <c r="H143" s="131"/>
      <c r="I143" s="131"/>
      <c r="J143" s="131"/>
      <c r="K143" s="131"/>
      <c r="L143" s="131"/>
      <c r="M143" s="131"/>
      <c r="N143" s="131"/>
      <c r="O143" s="131"/>
      <c r="P143" s="131"/>
      <c r="Q143" s="245"/>
      <c r="R143" s="245"/>
    </row>
    <row r="144" spans="1:20" ht="17.25" customHeight="1">
      <c r="A144" s="47" t="s">
        <v>46</v>
      </c>
      <c r="B144" s="45" t="s">
        <v>841</v>
      </c>
      <c r="C144" s="131">
        <v>86</v>
      </c>
      <c r="D144" s="131">
        <f t="shared" si="28"/>
        <v>86</v>
      </c>
      <c r="E144" s="131"/>
      <c r="F144" s="131">
        <f t="shared" si="30"/>
        <v>86</v>
      </c>
      <c r="G144" s="131"/>
      <c r="H144" s="131"/>
      <c r="I144" s="131"/>
      <c r="J144" s="131"/>
      <c r="K144" s="131"/>
      <c r="L144" s="131"/>
      <c r="M144" s="131"/>
      <c r="N144" s="131"/>
      <c r="O144" s="131"/>
      <c r="P144" s="131"/>
      <c r="Q144" s="245"/>
      <c r="R144" s="245"/>
    </row>
    <row r="145" spans="1:18" ht="17.25" customHeight="1">
      <c r="A145" s="47" t="s">
        <v>46</v>
      </c>
      <c r="B145" s="45" t="s">
        <v>842</v>
      </c>
      <c r="C145" s="131">
        <v>32</v>
      </c>
      <c r="D145" s="131">
        <f t="shared" si="28"/>
        <v>32</v>
      </c>
      <c r="E145" s="131"/>
      <c r="F145" s="131">
        <f t="shared" si="30"/>
        <v>32</v>
      </c>
      <c r="G145" s="131"/>
      <c r="H145" s="131"/>
      <c r="I145" s="131"/>
      <c r="J145" s="131"/>
      <c r="K145" s="131"/>
      <c r="L145" s="131"/>
      <c r="M145" s="131"/>
      <c r="N145" s="131"/>
      <c r="O145" s="131"/>
      <c r="P145" s="131"/>
      <c r="Q145" s="245"/>
      <c r="R145" s="245"/>
    </row>
    <row r="146" spans="1:18" ht="17.25" customHeight="1">
      <c r="A146" s="47" t="s">
        <v>671</v>
      </c>
      <c r="B146" s="45" t="s">
        <v>417</v>
      </c>
      <c r="C146" s="131">
        <v>43</v>
      </c>
      <c r="D146" s="131">
        <f t="shared" si="28"/>
        <v>43</v>
      </c>
      <c r="E146" s="131"/>
      <c r="F146" s="131">
        <f t="shared" si="30"/>
        <v>43</v>
      </c>
      <c r="G146" s="131"/>
      <c r="H146" s="131"/>
      <c r="I146" s="131"/>
      <c r="J146" s="131"/>
      <c r="K146" s="131"/>
      <c r="L146" s="131"/>
      <c r="M146" s="131"/>
      <c r="N146" s="131"/>
      <c r="O146" s="131"/>
      <c r="P146" s="131"/>
      <c r="Q146" s="245"/>
      <c r="R146" s="245"/>
    </row>
    <row r="147" spans="1:18" ht="17.25" customHeight="1">
      <c r="A147" s="47" t="s">
        <v>672</v>
      </c>
      <c r="B147" s="45" t="s">
        <v>418</v>
      </c>
      <c r="C147" s="131">
        <v>383</v>
      </c>
      <c r="D147" s="131">
        <f t="shared" si="28"/>
        <v>383</v>
      </c>
      <c r="E147" s="131"/>
      <c r="F147" s="131">
        <f t="shared" si="30"/>
        <v>383</v>
      </c>
      <c r="G147" s="131"/>
      <c r="H147" s="131"/>
      <c r="I147" s="131"/>
      <c r="J147" s="131"/>
      <c r="K147" s="131"/>
      <c r="L147" s="131"/>
      <c r="M147" s="131"/>
      <c r="N147" s="131"/>
      <c r="O147" s="131"/>
      <c r="P147" s="131"/>
      <c r="Q147" s="245"/>
      <c r="R147" s="245"/>
    </row>
    <row r="148" spans="1:18" ht="17.25" customHeight="1">
      <c r="A148" s="47" t="s">
        <v>673</v>
      </c>
      <c r="B148" s="42" t="s">
        <v>419</v>
      </c>
      <c r="C148" s="131">
        <v>2003</v>
      </c>
      <c r="D148" s="131">
        <f t="shared" si="28"/>
        <v>2003</v>
      </c>
      <c r="E148" s="131"/>
      <c r="F148" s="131">
        <f t="shared" si="30"/>
        <v>2003</v>
      </c>
      <c r="G148" s="131"/>
      <c r="H148" s="131"/>
      <c r="I148" s="131"/>
      <c r="J148" s="131"/>
      <c r="K148" s="131"/>
      <c r="L148" s="131"/>
      <c r="M148" s="131"/>
      <c r="N148" s="131"/>
      <c r="O148" s="131"/>
      <c r="P148" s="131"/>
      <c r="Q148" s="245"/>
      <c r="R148" s="245"/>
    </row>
    <row r="149" spans="1:18" ht="17.25" customHeight="1">
      <c r="A149" s="47" t="s">
        <v>674</v>
      </c>
      <c r="B149" s="42" t="s">
        <v>420</v>
      </c>
      <c r="C149" s="131">
        <f>C150+C151</f>
        <v>1789</v>
      </c>
      <c r="D149" s="131">
        <f t="shared" si="28"/>
        <v>1789</v>
      </c>
      <c r="E149" s="131">
        <f t="shared" ref="E149:P149" si="37">E150+E151</f>
        <v>0</v>
      </c>
      <c r="F149" s="131">
        <f t="shared" si="30"/>
        <v>1789</v>
      </c>
      <c r="G149" s="131">
        <f t="shared" si="37"/>
        <v>0</v>
      </c>
      <c r="H149" s="131">
        <f t="shared" si="37"/>
        <v>0</v>
      </c>
      <c r="I149" s="131">
        <f t="shared" si="37"/>
        <v>0</v>
      </c>
      <c r="J149" s="131">
        <f t="shared" si="37"/>
        <v>0</v>
      </c>
      <c r="K149" s="131">
        <f t="shared" si="37"/>
        <v>0</v>
      </c>
      <c r="L149" s="131">
        <f t="shared" si="37"/>
        <v>0</v>
      </c>
      <c r="M149" s="131">
        <f t="shared" si="37"/>
        <v>0</v>
      </c>
      <c r="N149" s="131">
        <f t="shared" si="37"/>
        <v>0</v>
      </c>
      <c r="O149" s="131">
        <f t="shared" si="37"/>
        <v>0</v>
      </c>
      <c r="P149" s="131">
        <f t="shared" si="37"/>
        <v>0</v>
      </c>
      <c r="Q149" s="245"/>
      <c r="R149" s="245"/>
    </row>
    <row r="150" spans="1:18" ht="17.25" hidden="1" customHeight="1" outlineLevel="1">
      <c r="A150" s="157" t="s">
        <v>46</v>
      </c>
      <c r="B150" s="42" t="s">
        <v>367</v>
      </c>
      <c r="C150" s="131">
        <v>1589</v>
      </c>
      <c r="D150" s="131">
        <f t="shared" si="28"/>
        <v>1589</v>
      </c>
      <c r="E150" s="131"/>
      <c r="F150" s="131">
        <f t="shared" si="30"/>
        <v>1589</v>
      </c>
      <c r="G150" s="131"/>
      <c r="H150" s="131"/>
      <c r="I150" s="131"/>
      <c r="J150" s="131"/>
      <c r="K150" s="131"/>
      <c r="L150" s="131"/>
      <c r="M150" s="131"/>
      <c r="N150" s="131"/>
      <c r="O150" s="131"/>
      <c r="P150" s="131"/>
      <c r="Q150" s="245"/>
      <c r="R150" s="245"/>
    </row>
    <row r="151" spans="1:18" ht="17.25" hidden="1" customHeight="1" outlineLevel="1">
      <c r="A151" s="157" t="s">
        <v>46</v>
      </c>
      <c r="B151" s="42" t="s">
        <v>623</v>
      </c>
      <c r="C151" s="131">
        <v>200</v>
      </c>
      <c r="D151" s="131">
        <f t="shared" si="28"/>
        <v>200</v>
      </c>
      <c r="E151" s="131"/>
      <c r="F151" s="131">
        <f t="shared" si="30"/>
        <v>200</v>
      </c>
      <c r="G151" s="131"/>
      <c r="H151" s="131"/>
      <c r="I151" s="131"/>
      <c r="J151" s="131"/>
      <c r="K151" s="131"/>
      <c r="L151" s="131"/>
      <c r="M151" s="131"/>
      <c r="N151" s="131"/>
      <c r="O151" s="131"/>
      <c r="P151" s="131"/>
      <c r="Q151" s="245"/>
      <c r="R151" s="245"/>
    </row>
    <row r="152" spans="1:18" ht="17.25" customHeight="1" collapsed="1">
      <c r="A152" s="47" t="s">
        <v>675</v>
      </c>
      <c r="B152" s="42" t="s">
        <v>421</v>
      </c>
      <c r="C152" s="131">
        <f>C153+C154+C155</f>
        <v>119</v>
      </c>
      <c r="D152" s="131">
        <f t="shared" si="28"/>
        <v>119</v>
      </c>
      <c r="E152" s="131">
        <f t="shared" ref="E152:P152" si="38">SUM(E153:E155)</f>
        <v>0</v>
      </c>
      <c r="F152" s="131">
        <f t="shared" si="30"/>
        <v>119</v>
      </c>
      <c r="G152" s="131">
        <f t="shared" si="38"/>
        <v>0</v>
      </c>
      <c r="H152" s="131">
        <f t="shared" si="38"/>
        <v>0</v>
      </c>
      <c r="I152" s="131">
        <f t="shared" si="38"/>
        <v>0</v>
      </c>
      <c r="J152" s="131">
        <f t="shared" si="38"/>
        <v>0</v>
      </c>
      <c r="K152" s="131">
        <f t="shared" si="38"/>
        <v>0</v>
      </c>
      <c r="L152" s="131">
        <f t="shared" si="38"/>
        <v>0</v>
      </c>
      <c r="M152" s="131">
        <f t="shared" si="38"/>
        <v>0</v>
      </c>
      <c r="N152" s="131">
        <f t="shared" si="38"/>
        <v>0</v>
      </c>
      <c r="O152" s="131">
        <f t="shared" si="38"/>
        <v>0</v>
      </c>
      <c r="P152" s="131">
        <f t="shared" si="38"/>
        <v>0</v>
      </c>
      <c r="Q152" s="245"/>
      <c r="R152" s="245"/>
    </row>
    <row r="153" spans="1:18" ht="17.25" customHeight="1">
      <c r="A153" s="47" t="s">
        <v>46</v>
      </c>
      <c r="B153" s="45" t="s">
        <v>422</v>
      </c>
      <c r="C153" s="131">
        <v>65</v>
      </c>
      <c r="D153" s="131">
        <f t="shared" si="28"/>
        <v>65</v>
      </c>
      <c r="E153" s="131"/>
      <c r="F153" s="131">
        <f t="shared" si="30"/>
        <v>65</v>
      </c>
      <c r="G153" s="131"/>
      <c r="H153" s="131"/>
      <c r="I153" s="131"/>
      <c r="J153" s="131"/>
      <c r="K153" s="131"/>
      <c r="L153" s="131"/>
      <c r="M153" s="131"/>
      <c r="N153" s="131"/>
      <c r="O153" s="131"/>
      <c r="P153" s="131"/>
      <c r="Q153" s="245"/>
      <c r="R153" s="245"/>
    </row>
    <row r="154" spans="1:18" ht="17.25" customHeight="1">
      <c r="A154" s="47" t="s">
        <v>46</v>
      </c>
      <c r="B154" s="45" t="s">
        <v>843</v>
      </c>
      <c r="C154" s="131">
        <v>34</v>
      </c>
      <c r="D154" s="131">
        <f t="shared" si="28"/>
        <v>34</v>
      </c>
      <c r="E154" s="131"/>
      <c r="F154" s="131">
        <f t="shared" si="30"/>
        <v>34</v>
      </c>
      <c r="G154" s="131"/>
      <c r="H154" s="131"/>
      <c r="I154" s="131"/>
      <c r="J154" s="131"/>
      <c r="K154" s="131"/>
      <c r="L154" s="131"/>
      <c r="M154" s="131"/>
      <c r="N154" s="131"/>
      <c r="O154" s="131"/>
      <c r="P154" s="131"/>
      <c r="Q154" s="245"/>
      <c r="R154" s="245"/>
    </row>
    <row r="155" spans="1:18" ht="17.25" customHeight="1">
      <c r="A155" s="47" t="s">
        <v>46</v>
      </c>
      <c r="B155" s="45" t="s">
        <v>423</v>
      </c>
      <c r="C155" s="131">
        <v>20</v>
      </c>
      <c r="D155" s="131">
        <f t="shared" si="28"/>
        <v>20</v>
      </c>
      <c r="E155" s="131"/>
      <c r="F155" s="131">
        <f t="shared" si="30"/>
        <v>20</v>
      </c>
      <c r="G155" s="131"/>
      <c r="H155" s="131"/>
      <c r="I155" s="131"/>
      <c r="J155" s="131"/>
      <c r="K155" s="131"/>
      <c r="L155" s="131"/>
      <c r="M155" s="131"/>
      <c r="N155" s="131"/>
      <c r="O155" s="131"/>
      <c r="P155" s="131"/>
      <c r="Q155" s="245"/>
      <c r="R155" s="245"/>
    </row>
    <row r="156" spans="1:18" ht="26.25" customHeight="1">
      <c r="A156" s="47" t="s">
        <v>676</v>
      </c>
      <c r="B156" s="45" t="s">
        <v>424</v>
      </c>
      <c r="C156" s="131">
        <f>C157+C158+C159+C160+C161+C162+C163+C164+C165+C166+C167+C168</f>
        <v>208</v>
      </c>
      <c r="D156" s="131">
        <f t="shared" si="28"/>
        <v>208</v>
      </c>
      <c r="E156" s="131">
        <f t="shared" ref="E156:P156" si="39">E157+E158+E159+E160+E161+E162+E163+E164+E165+E166+E167+E168</f>
        <v>0</v>
      </c>
      <c r="F156" s="131">
        <f t="shared" si="30"/>
        <v>208</v>
      </c>
      <c r="G156" s="131">
        <f t="shared" si="39"/>
        <v>0</v>
      </c>
      <c r="H156" s="131">
        <f t="shared" si="39"/>
        <v>0</v>
      </c>
      <c r="I156" s="131">
        <f t="shared" si="39"/>
        <v>0</v>
      </c>
      <c r="J156" s="131">
        <f t="shared" si="39"/>
        <v>0</v>
      </c>
      <c r="K156" s="131">
        <f t="shared" si="39"/>
        <v>0</v>
      </c>
      <c r="L156" s="131">
        <f t="shared" si="39"/>
        <v>0</v>
      </c>
      <c r="M156" s="131">
        <f t="shared" si="39"/>
        <v>0</v>
      </c>
      <c r="N156" s="131">
        <f t="shared" si="39"/>
        <v>0</v>
      </c>
      <c r="O156" s="131">
        <f t="shared" si="39"/>
        <v>0</v>
      </c>
      <c r="P156" s="131">
        <f t="shared" si="39"/>
        <v>0</v>
      </c>
      <c r="Q156" s="245"/>
      <c r="R156" s="245"/>
    </row>
    <row r="157" spans="1:18" ht="17.25" customHeight="1">
      <c r="A157" s="47" t="s">
        <v>46</v>
      </c>
      <c r="B157" s="45" t="s">
        <v>425</v>
      </c>
      <c r="C157" s="131">
        <v>16</v>
      </c>
      <c r="D157" s="131">
        <f t="shared" si="28"/>
        <v>16</v>
      </c>
      <c r="E157" s="131"/>
      <c r="F157" s="131">
        <f t="shared" si="30"/>
        <v>16</v>
      </c>
      <c r="G157" s="131"/>
      <c r="H157" s="131"/>
      <c r="I157" s="131"/>
      <c r="J157" s="131"/>
      <c r="K157" s="131"/>
      <c r="L157" s="131"/>
      <c r="M157" s="131"/>
      <c r="N157" s="131"/>
      <c r="O157" s="131"/>
      <c r="P157" s="131"/>
      <c r="Q157" s="245"/>
      <c r="R157" s="245"/>
    </row>
    <row r="158" spans="1:18" ht="17.25" customHeight="1">
      <c r="A158" s="47" t="s">
        <v>46</v>
      </c>
      <c r="B158" s="45" t="s">
        <v>426</v>
      </c>
      <c r="C158" s="131">
        <v>20</v>
      </c>
      <c r="D158" s="131">
        <f t="shared" si="28"/>
        <v>20</v>
      </c>
      <c r="E158" s="131"/>
      <c r="F158" s="131">
        <f t="shared" si="30"/>
        <v>20</v>
      </c>
      <c r="G158" s="131"/>
      <c r="H158" s="131"/>
      <c r="I158" s="131"/>
      <c r="J158" s="131"/>
      <c r="K158" s="131"/>
      <c r="L158" s="131"/>
      <c r="M158" s="131"/>
      <c r="N158" s="131"/>
      <c r="O158" s="131"/>
      <c r="P158" s="131"/>
      <c r="Q158" s="245"/>
      <c r="R158" s="245"/>
    </row>
    <row r="159" spans="1:18" ht="17.25" customHeight="1">
      <c r="A159" s="47" t="s">
        <v>46</v>
      </c>
      <c r="B159" s="45" t="s">
        <v>427</v>
      </c>
      <c r="C159" s="131">
        <v>17</v>
      </c>
      <c r="D159" s="131">
        <f t="shared" si="28"/>
        <v>17</v>
      </c>
      <c r="E159" s="131"/>
      <c r="F159" s="131">
        <f t="shared" si="30"/>
        <v>17</v>
      </c>
      <c r="G159" s="131"/>
      <c r="H159" s="131"/>
      <c r="I159" s="131"/>
      <c r="J159" s="131"/>
      <c r="K159" s="131"/>
      <c r="L159" s="131"/>
      <c r="M159" s="131"/>
      <c r="N159" s="131"/>
      <c r="O159" s="131"/>
      <c r="P159" s="131"/>
      <c r="Q159" s="245"/>
      <c r="R159" s="245"/>
    </row>
    <row r="160" spans="1:18" ht="17.25" customHeight="1">
      <c r="A160" s="47" t="s">
        <v>46</v>
      </c>
      <c r="B160" s="45" t="s">
        <v>428</v>
      </c>
      <c r="C160" s="131">
        <v>18</v>
      </c>
      <c r="D160" s="131">
        <f t="shared" si="28"/>
        <v>18</v>
      </c>
      <c r="E160" s="131"/>
      <c r="F160" s="131">
        <f t="shared" si="30"/>
        <v>18</v>
      </c>
      <c r="G160" s="131"/>
      <c r="H160" s="131"/>
      <c r="I160" s="131"/>
      <c r="J160" s="131"/>
      <c r="K160" s="131"/>
      <c r="L160" s="131"/>
      <c r="M160" s="131"/>
      <c r="N160" s="131"/>
      <c r="O160" s="131"/>
      <c r="P160" s="131"/>
      <c r="Q160" s="245"/>
      <c r="R160" s="245"/>
    </row>
    <row r="161" spans="1:18" ht="17.25" customHeight="1">
      <c r="A161" s="47" t="s">
        <v>46</v>
      </c>
      <c r="B161" s="45" t="s">
        <v>429</v>
      </c>
      <c r="C161" s="131">
        <v>17</v>
      </c>
      <c r="D161" s="131">
        <f t="shared" si="28"/>
        <v>17</v>
      </c>
      <c r="E161" s="131"/>
      <c r="F161" s="131">
        <f t="shared" si="30"/>
        <v>17</v>
      </c>
      <c r="G161" s="131"/>
      <c r="H161" s="131"/>
      <c r="I161" s="131"/>
      <c r="J161" s="131"/>
      <c r="K161" s="131"/>
      <c r="L161" s="131"/>
      <c r="M161" s="131"/>
      <c r="N161" s="131"/>
      <c r="O161" s="131"/>
      <c r="P161" s="131"/>
      <c r="Q161" s="245"/>
      <c r="R161" s="245"/>
    </row>
    <row r="162" spans="1:18" ht="17.25" customHeight="1">
      <c r="A162" s="47" t="s">
        <v>46</v>
      </c>
      <c r="B162" s="45" t="s">
        <v>430</v>
      </c>
      <c r="C162" s="131">
        <v>17</v>
      </c>
      <c r="D162" s="131">
        <f t="shared" si="28"/>
        <v>17</v>
      </c>
      <c r="E162" s="131"/>
      <c r="F162" s="131">
        <f t="shared" si="30"/>
        <v>17</v>
      </c>
      <c r="G162" s="131"/>
      <c r="H162" s="131"/>
      <c r="I162" s="131"/>
      <c r="J162" s="131"/>
      <c r="K162" s="131"/>
      <c r="L162" s="131"/>
      <c r="M162" s="131"/>
      <c r="N162" s="131"/>
      <c r="O162" s="131"/>
      <c r="P162" s="131"/>
      <c r="Q162" s="245"/>
      <c r="R162" s="245"/>
    </row>
    <row r="163" spans="1:18" ht="17.25" customHeight="1">
      <c r="A163" s="47" t="s">
        <v>46</v>
      </c>
      <c r="B163" s="45" t="s">
        <v>431</v>
      </c>
      <c r="C163" s="131">
        <v>16</v>
      </c>
      <c r="D163" s="131">
        <f t="shared" si="28"/>
        <v>16</v>
      </c>
      <c r="E163" s="131"/>
      <c r="F163" s="131">
        <f t="shared" si="30"/>
        <v>16</v>
      </c>
      <c r="G163" s="131"/>
      <c r="H163" s="131"/>
      <c r="I163" s="131"/>
      <c r="J163" s="131"/>
      <c r="K163" s="131"/>
      <c r="L163" s="131"/>
      <c r="M163" s="131"/>
      <c r="N163" s="131"/>
      <c r="O163" s="131"/>
      <c r="P163" s="131"/>
      <c r="Q163" s="245"/>
      <c r="R163" s="245"/>
    </row>
    <row r="164" spans="1:18" ht="17.25" customHeight="1">
      <c r="A164" s="47" t="s">
        <v>46</v>
      </c>
      <c r="B164" s="45" t="s">
        <v>432</v>
      </c>
      <c r="C164" s="131">
        <v>15</v>
      </c>
      <c r="D164" s="131">
        <f t="shared" si="28"/>
        <v>15</v>
      </c>
      <c r="E164" s="131"/>
      <c r="F164" s="131">
        <f t="shared" si="30"/>
        <v>15</v>
      </c>
      <c r="G164" s="131"/>
      <c r="H164" s="131"/>
      <c r="I164" s="131"/>
      <c r="J164" s="131"/>
      <c r="K164" s="131"/>
      <c r="L164" s="131"/>
      <c r="M164" s="131"/>
      <c r="N164" s="131"/>
      <c r="O164" s="131"/>
      <c r="P164" s="131"/>
      <c r="Q164" s="245"/>
      <c r="R164" s="245"/>
    </row>
    <row r="165" spans="1:18" ht="17.25" customHeight="1">
      <c r="A165" s="47" t="s">
        <v>46</v>
      </c>
      <c r="B165" s="45" t="s">
        <v>433</v>
      </c>
      <c r="C165" s="131">
        <v>21</v>
      </c>
      <c r="D165" s="131">
        <f t="shared" si="28"/>
        <v>21</v>
      </c>
      <c r="E165" s="131"/>
      <c r="F165" s="131">
        <f t="shared" si="30"/>
        <v>21</v>
      </c>
      <c r="G165" s="131"/>
      <c r="H165" s="131"/>
      <c r="I165" s="131"/>
      <c r="J165" s="131"/>
      <c r="K165" s="131"/>
      <c r="L165" s="131"/>
      <c r="M165" s="131"/>
      <c r="N165" s="131"/>
      <c r="O165" s="131"/>
      <c r="P165" s="131"/>
      <c r="Q165" s="245"/>
      <c r="R165" s="245"/>
    </row>
    <row r="166" spans="1:18" ht="17.25" customHeight="1">
      <c r="A166" s="47" t="s">
        <v>46</v>
      </c>
      <c r="B166" s="45" t="s">
        <v>434</v>
      </c>
      <c r="C166" s="131">
        <v>15</v>
      </c>
      <c r="D166" s="131">
        <f t="shared" si="28"/>
        <v>15</v>
      </c>
      <c r="E166" s="131"/>
      <c r="F166" s="131">
        <f t="shared" si="30"/>
        <v>15</v>
      </c>
      <c r="G166" s="131"/>
      <c r="H166" s="131"/>
      <c r="I166" s="131"/>
      <c r="J166" s="131"/>
      <c r="K166" s="131"/>
      <c r="L166" s="131"/>
      <c r="M166" s="131"/>
      <c r="N166" s="131"/>
      <c r="O166" s="131"/>
      <c r="P166" s="131"/>
      <c r="Q166" s="245"/>
      <c r="R166" s="245"/>
    </row>
    <row r="167" spans="1:18" ht="17.25" customHeight="1">
      <c r="A167" s="47" t="s">
        <v>46</v>
      </c>
      <c r="B167" s="45" t="s">
        <v>435</v>
      </c>
      <c r="C167" s="131">
        <v>15</v>
      </c>
      <c r="D167" s="131">
        <f t="shared" si="28"/>
        <v>15</v>
      </c>
      <c r="E167" s="131"/>
      <c r="F167" s="131">
        <f t="shared" si="30"/>
        <v>15</v>
      </c>
      <c r="G167" s="131"/>
      <c r="H167" s="131"/>
      <c r="I167" s="131"/>
      <c r="J167" s="131"/>
      <c r="K167" s="131"/>
      <c r="L167" s="131"/>
      <c r="M167" s="131"/>
      <c r="N167" s="131"/>
      <c r="O167" s="131"/>
      <c r="P167" s="131"/>
      <c r="Q167" s="245"/>
      <c r="R167" s="245"/>
    </row>
    <row r="168" spans="1:18" ht="17.25" customHeight="1">
      <c r="A168" s="47" t="s">
        <v>46</v>
      </c>
      <c r="B168" s="45" t="s">
        <v>436</v>
      </c>
      <c r="C168" s="131">
        <v>21</v>
      </c>
      <c r="D168" s="131">
        <f t="shared" si="28"/>
        <v>21</v>
      </c>
      <c r="E168" s="131"/>
      <c r="F168" s="131">
        <f t="shared" si="30"/>
        <v>21</v>
      </c>
      <c r="G168" s="131"/>
      <c r="H168" s="131"/>
      <c r="I168" s="131"/>
      <c r="J168" s="131"/>
      <c r="K168" s="131"/>
      <c r="L168" s="131"/>
      <c r="M168" s="131"/>
      <c r="N168" s="131"/>
      <c r="O168" s="131"/>
      <c r="P168" s="131"/>
      <c r="Q168" s="245"/>
      <c r="R168" s="245"/>
    </row>
    <row r="169" spans="1:18" ht="17.25" customHeight="1">
      <c r="A169" s="47" t="s">
        <v>681</v>
      </c>
      <c r="B169" s="45" t="s">
        <v>845</v>
      </c>
      <c r="C169" s="131">
        <f>C170+C171+C172</f>
        <v>120</v>
      </c>
      <c r="D169" s="131">
        <f t="shared" si="28"/>
        <v>120</v>
      </c>
      <c r="E169" s="131">
        <f t="shared" ref="E169:P169" si="40">E170+E171+E172</f>
        <v>0</v>
      </c>
      <c r="F169" s="131">
        <f t="shared" si="30"/>
        <v>120</v>
      </c>
      <c r="G169" s="131">
        <f t="shared" si="40"/>
        <v>0</v>
      </c>
      <c r="H169" s="131">
        <f t="shared" si="40"/>
        <v>0</v>
      </c>
      <c r="I169" s="131">
        <f t="shared" si="40"/>
        <v>0</v>
      </c>
      <c r="J169" s="131">
        <f t="shared" si="40"/>
        <v>0</v>
      </c>
      <c r="K169" s="131">
        <f t="shared" si="40"/>
        <v>0</v>
      </c>
      <c r="L169" s="131">
        <f t="shared" si="40"/>
        <v>0</v>
      </c>
      <c r="M169" s="131">
        <f t="shared" si="40"/>
        <v>0</v>
      </c>
      <c r="N169" s="131">
        <f t="shared" si="40"/>
        <v>0</v>
      </c>
      <c r="O169" s="131">
        <f t="shared" si="40"/>
        <v>0</v>
      </c>
      <c r="P169" s="131">
        <f t="shared" si="40"/>
        <v>0</v>
      </c>
      <c r="Q169" s="245"/>
      <c r="R169" s="245"/>
    </row>
    <row r="170" spans="1:18" ht="17.25" customHeight="1">
      <c r="A170" s="47" t="s">
        <v>46</v>
      </c>
      <c r="B170" s="45" t="s">
        <v>438</v>
      </c>
      <c r="C170" s="131">
        <v>100</v>
      </c>
      <c r="D170" s="131">
        <f t="shared" si="28"/>
        <v>100</v>
      </c>
      <c r="E170" s="131"/>
      <c r="F170" s="131">
        <f t="shared" si="30"/>
        <v>100</v>
      </c>
      <c r="G170" s="131"/>
      <c r="H170" s="131"/>
      <c r="I170" s="131"/>
      <c r="J170" s="131"/>
      <c r="K170" s="131"/>
      <c r="L170" s="131"/>
      <c r="M170" s="131"/>
      <c r="N170" s="131"/>
      <c r="O170" s="131"/>
      <c r="P170" s="131"/>
      <c r="Q170" s="245"/>
      <c r="R170" s="245"/>
    </row>
    <row r="171" spans="1:18" ht="17.25" customHeight="1">
      <c r="A171" s="47" t="s">
        <v>46</v>
      </c>
      <c r="B171" s="45" t="s">
        <v>439</v>
      </c>
      <c r="C171" s="131">
        <v>10</v>
      </c>
      <c r="D171" s="131">
        <f t="shared" si="28"/>
        <v>10</v>
      </c>
      <c r="E171" s="131"/>
      <c r="F171" s="131">
        <f t="shared" si="30"/>
        <v>10</v>
      </c>
      <c r="G171" s="131"/>
      <c r="H171" s="131"/>
      <c r="I171" s="131"/>
      <c r="J171" s="131"/>
      <c r="K171" s="131"/>
      <c r="L171" s="131"/>
      <c r="M171" s="131"/>
      <c r="N171" s="131"/>
      <c r="O171" s="131"/>
      <c r="P171" s="131"/>
      <c r="Q171" s="245"/>
      <c r="R171" s="245"/>
    </row>
    <row r="172" spans="1:18" ht="17.25" customHeight="1">
      <c r="A172" s="47" t="s">
        <v>46</v>
      </c>
      <c r="B172" s="45" t="s">
        <v>846</v>
      </c>
      <c r="C172" s="131">
        <v>10</v>
      </c>
      <c r="D172" s="131">
        <f t="shared" ref="D172:D173" si="41">E172+F172+G172+H172+I172+J172+K172+L172+O172+P172</f>
        <v>10</v>
      </c>
      <c r="E172" s="131"/>
      <c r="F172" s="131">
        <f t="shared" si="30"/>
        <v>10</v>
      </c>
      <c r="G172" s="131"/>
      <c r="H172" s="131"/>
      <c r="I172" s="131"/>
      <c r="J172" s="131"/>
      <c r="K172" s="131"/>
      <c r="L172" s="131"/>
      <c r="M172" s="131"/>
      <c r="N172" s="131"/>
      <c r="O172" s="131"/>
      <c r="P172" s="131"/>
      <c r="Q172" s="245"/>
      <c r="R172" s="245"/>
    </row>
    <row r="173" spans="1:18" ht="45" customHeight="1">
      <c r="A173" s="47" t="s">
        <v>677</v>
      </c>
      <c r="B173" s="45" t="s">
        <v>847</v>
      </c>
      <c r="C173" s="131">
        <v>1500</v>
      </c>
      <c r="D173" s="131">
        <f t="shared" si="41"/>
        <v>1500</v>
      </c>
      <c r="E173" s="131"/>
      <c r="F173" s="131">
        <f t="shared" ref="F173:F207" si="42">C173</f>
        <v>1500</v>
      </c>
      <c r="G173" s="131"/>
      <c r="H173" s="131"/>
      <c r="I173" s="131"/>
      <c r="J173" s="131"/>
      <c r="K173" s="131"/>
      <c r="L173" s="131"/>
      <c r="M173" s="131"/>
      <c r="N173" s="131"/>
      <c r="O173" s="131"/>
      <c r="P173" s="131"/>
      <c r="Q173" s="245"/>
      <c r="R173" s="245"/>
    </row>
    <row r="174" spans="1:18" ht="17.25" customHeight="1">
      <c r="A174" s="47" t="s">
        <v>679</v>
      </c>
      <c r="B174" s="45" t="s">
        <v>680</v>
      </c>
      <c r="C174" s="131">
        <v>120</v>
      </c>
      <c r="D174" s="131">
        <f>E174+F174+G174+H174+I174+J174+K174+L174+O174+P174</f>
        <v>120</v>
      </c>
      <c r="E174" s="131"/>
      <c r="F174" s="131">
        <f t="shared" si="42"/>
        <v>120</v>
      </c>
      <c r="G174" s="131"/>
      <c r="H174" s="131"/>
      <c r="I174" s="131"/>
      <c r="J174" s="131"/>
      <c r="K174" s="131"/>
      <c r="L174" s="131"/>
      <c r="M174" s="131"/>
      <c r="N174" s="131"/>
      <c r="O174" s="131"/>
      <c r="P174" s="131"/>
      <c r="Q174" s="245"/>
      <c r="R174" s="245"/>
    </row>
    <row r="175" spans="1:18" ht="17.25" customHeight="1">
      <c r="A175" s="47" t="s">
        <v>681</v>
      </c>
      <c r="B175" s="45" t="s">
        <v>436</v>
      </c>
      <c r="C175" s="131">
        <v>120</v>
      </c>
      <c r="D175" s="131">
        <f>E175+F175+G175+H175+I175+J175+K175+L175+O175+P175</f>
        <v>120</v>
      </c>
      <c r="E175" s="131"/>
      <c r="F175" s="131">
        <f t="shared" si="42"/>
        <v>120</v>
      </c>
      <c r="G175" s="131"/>
      <c r="H175" s="131"/>
      <c r="I175" s="131"/>
      <c r="J175" s="131"/>
      <c r="K175" s="131"/>
      <c r="L175" s="131"/>
      <c r="M175" s="131"/>
      <c r="N175" s="131"/>
      <c r="O175" s="131"/>
      <c r="P175" s="131"/>
      <c r="Q175" s="245"/>
      <c r="R175" s="245"/>
    </row>
    <row r="176" spans="1:18" ht="17.25" customHeight="1">
      <c r="A176" s="47" t="s">
        <v>844</v>
      </c>
      <c r="B176" s="45" t="s">
        <v>489</v>
      </c>
      <c r="C176" s="131">
        <v>65501</v>
      </c>
      <c r="D176" s="131">
        <v>65501</v>
      </c>
      <c r="E176" s="131"/>
      <c r="F176" s="131">
        <v>65501</v>
      </c>
      <c r="G176" s="131"/>
      <c r="H176" s="131"/>
      <c r="I176" s="131"/>
      <c r="J176" s="131"/>
      <c r="K176" s="131"/>
      <c r="L176" s="131"/>
      <c r="M176" s="131"/>
      <c r="N176" s="131"/>
      <c r="O176" s="131"/>
      <c r="P176" s="131"/>
      <c r="Q176" s="245"/>
      <c r="R176" s="245"/>
    </row>
    <row r="177" spans="1:18" ht="30" customHeight="1">
      <c r="A177" s="51" t="s">
        <v>294</v>
      </c>
      <c r="B177" s="41" t="s">
        <v>682</v>
      </c>
      <c r="C177" s="130">
        <f>SUM(C178:C185)</f>
        <v>3255.6</v>
      </c>
      <c r="D177" s="130">
        <f t="shared" ref="D177:F177" si="43">SUM(D178:D185)</f>
        <v>3255.6</v>
      </c>
      <c r="E177" s="130">
        <f t="shared" si="43"/>
        <v>0</v>
      </c>
      <c r="F177" s="130">
        <f t="shared" si="43"/>
        <v>3255.6</v>
      </c>
      <c r="G177" s="130">
        <f t="shared" ref="G177:P177" si="44">SUM(G178:G184)</f>
        <v>0</v>
      </c>
      <c r="H177" s="130">
        <f t="shared" si="44"/>
        <v>0</v>
      </c>
      <c r="I177" s="130">
        <f t="shared" si="44"/>
        <v>0</v>
      </c>
      <c r="J177" s="130">
        <f t="shared" si="44"/>
        <v>0</v>
      </c>
      <c r="K177" s="130">
        <f t="shared" si="44"/>
        <v>0</v>
      </c>
      <c r="L177" s="130">
        <f t="shared" si="44"/>
        <v>0</v>
      </c>
      <c r="M177" s="130">
        <f t="shared" si="44"/>
        <v>0</v>
      </c>
      <c r="N177" s="130">
        <f t="shared" si="44"/>
        <v>0</v>
      </c>
      <c r="O177" s="130">
        <f t="shared" si="44"/>
        <v>0</v>
      </c>
      <c r="P177" s="130">
        <f t="shared" si="44"/>
        <v>0</v>
      </c>
      <c r="Q177" s="245"/>
      <c r="R177" s="245"/>
    </row>
    <row r="178" spans="1:18" ht="18" customHeight="1">
      <c r="A178" s="43" t="s">
        <v>215</v>
      </c>
      <c r="B178" s="42" t="s">
        <v>848</v>
      </c>
      <c r="C178" s="131">
        <v>490</v>
      </c>
      <c r="D178" s="131">
        <f t="shared" ref="D178:D213" si="45">E178+F178+G178+H178+I178+J178+K178+L178+O178+P178</f>
        <v>490</v>
      </c>
      <c r="E178" s="131"/>
      <c r="F178" s="131">
        <f t="shared" si="42"/>
        <v>490</v>
      </c>
      <c r="G178" s="131"/>
      <c r="H178" s="131"/>
      <c r="I178" s="131"/>
      <c r="J178" s="131"/>
      <c r="K178" s="131"/>
      <c r="L178" s="131"/>
      <c r="M178" s="131"/>
      <c r="N178" s="131"/>
      <c r="O178" s="131"/>
      <c r="P178" s="131"/>
      <c r="Q178" s="245"/>
      <c r="R178" s="245"/>
    </row>
    <row r="179" spans="1:18" ht="18" customHeight="1">
      <c r="A179" s="43" t="s">
        <v>216</v>
      </c>
      <c r="B179" s="42" t="s">
        <v>771</v>
      </c>
      <c r="C179" s="131">
        <v>760</v>
      </c>
      <c r="D179" s="131">
        <f t="shared" si="45"/>
        <v>760</v>
      </c>
      <c r="E179" s="131"/>
      <c r="F179" s="131">
        <f t="shared" si="42"/>
        <v>760</v>
      </c>
      <c r="G179" s="131"/>
      <c r="H179" s="131"/>
      <c r="I179" s="131"/>
      <c r="J179" s="131"/>
      <c r="K179" s="131"/>
      <c r="L179" s="131"/>
      <c r="M179" s="131"/>
      <c r="N179" s="131"/>
      <c r="O179" s="131"/>
      <c r="P179" s="131"/>
      <c r="Q179" s="245"/>
      <c r="R179" s="245"/>
    </row>
    <row r="180" spans="1:18" ht="18" customHeight="1">
      <c r="A180" s="43" t="s">
        <v>217</v>
      </c>
      <c r="B180" s="42" t="s">
        <v>343</v>
      </c>
      <c r="C180" s="131">
        <v>280</v>
      </c>
      <c r="D180" s="131">
        <f t="shared" si="45"/>
        <v>280</v>
      </c>
      <c r="E180" s="131"/>
      <c r="F180" s="131">
        <f t="shared" si="42"/>
        <v>280</v>
      </c>
      <c r="G180" s="131"/>
      <c r="H180" s="131"/>
      <c r="I180" s="131"/>
      <c r="J180" s="131"/>
      <c r="K180" s="131"/>
      <c r="L180" s="131"/>
      <c r="M180" s="131"/>
      <c r="N180" s="131"/>
      <c r="O180" s="131"/>
      <c r="P180" s="131"/>
      <c r="Q180" s="245"/>
      <c r="R180" s="245"/>
    </row>
    <row r="181" spans="1:18" ht="18" customHeight="1">
      <c r="A181" s="43" t="s">
        <v>684</v>
      </c>
      <c r="B181" s="42" t="s">
        <v>849</v>
      </c>
      <c r="C181" s="131">
        <v>220</v>
      </c>
      <c r="D181" s="131">
        <f t="shared" si="45"/>
        <v>220</v>
      </c>
      <c r="E181" s="131"/>
      <c r="F181" s="131">
        <f t="shared" si="42"/>
        <v>220</v>
      </c>
      <c r="G181" s="131"/>
      <c r="H181" s="131"/>
      <c r="I181" s="131"/>
      <c r="J181" s="131"/>
      <c r="K181" s="131"/>
      <c r="L181" s="131"/>
      <c r="M181" s="131"/>
      <c r="N181" s="131"/>
      <c r="O181" s="131"/>
      <c r="P181" s="131"/>
      <c r="Q181" s="245"/>
      <c r="R181" s="245"/>
    </row>
    <row r="182" spans="1:18" ht="18" customHeight="1">
      <c r="A182" s="43" t="s">
        <v>685</v>
      </c>
      <c r="B182" s="42" t="s">
        <v>850</v>
      </c>
      <c r="C182" s="131">
        <v>280</v>
      </c>
      <c r="D182" s="131">
        <f t="shared" si="45"/>
        <v>280</v>
      </c>
      <c r="E182" s="131"/>
      <c r="F182" s="131">
        <f t="shared" si="42"/>
        <v>280</v>
      </c>
      <c r="G182" s="131"/>
      <c r="H182" s="131"/>
      <c r="I182" s="131"/>
      <c r="J182" s="131"/>
      <c r="K182" s="131"/>
      <c r="L182" s="131"/>
      <c r="M182" s="131"/>
      <c r="N182" s="131"/>
      <c r="O182" s="131"/>
      <c r="P182" s="131"/>
      <c r="Q182" s="245"/>
      <c r="R182" s="245"/>
    </row>
    <row r="183" spans="1:18" ht="18" customHeight="1">
      <c r="A183" s="43" t="s">
        <v>687</v>
      </c>
      <c r="B183" s="42" t="s">
        <v>851</v>
      </c>
      <c r="C183" s="131">
        <v>400</v>
      </c>
      <c r="D183" s="131">
        <f t="shared" si="45"/>
        <v>400</v>
      </c>
      <c r="E183" s="131"/>
      <c r="F183" s="131">
        <f t="shared" si="42"/>
        <v>400</v>
      </c>
      <c r="G183" s="131"/>
      <c r="H183" s="131"/>
      <c r="I183" s="131"/>
      <c r="J183" s="131"/>
      <c r="K183" s="131"/>
      <c r="L183" s="131"/>
      <c r="M183" s="131"/>
      <c r="N183" s="131"/>
      <c r="O183" s="131"/>
      <c r="P183" s="131"/>
      <c r="Q183" s="245"/>
      <c r="R183" s="245"/>
    </row>
    <row r="184" spans="1:18" ht="18" customHeight="1">
      <c r="A184" s="43" t="s">
        <v>689</v>
      </c>
      <c r="B184" s="42" t="s">
        <v>852</v>
      </c>
      <c r="C184" s="131">
        <v>500</v>
      </c>
      <c r="D184" s="131">
        <f t="shared" si="45"/>
        <v>500</v>
      </c>
      <c r="E184" s="131"/>
      <c r="F184" s="131">
        <f t="shared" si="42"/>
        <v>500</v>
      </c>
      <c r="G184" s="131"/>
      <c r="H184" s="131"/>
      <c r="I184" s="131"/>
      <c r="J184" s="131"/>
      <c r="K184" s="131"/>
      <c r="L184" s="131"/>
      <c r="M184" s="131"/>
      <c r="N184" s="131"/>
      <c r="O184" s="131"/>
      <c r="P184" s="131"/>
      <c r="Q184" s="245"/>
      <c r="R184" s="245"/>
    </row>
    <row r="185" spans="1:18" ht="18" customHeight="1">
      <c r="A185" s="43" t="s">
        <v>713</v>
      </c>
      <c r="B185" s="42" t="s">
        <v>690</v>
      </c>
      <c r="C185" s="131">
        <v>325.60000000000002</v>
      </c>
      <c r="D185" s="131">
        <f t="shared" si="45"/>
        <v>325.60000000000002</v>
      </c>
      <c r="E185" s="131"/>
      <c r="F185" s="131">
        <f t="shared" si="42"/>
        <v>325.60000000000002</v>
      </c>
      <c r="G185" s="131"/>
      <c r="H185" s="131"/>
      <c r="I185" s="131"/>
      <c r="J185" s="131"/>
      <c r="K185" s="131"/>
      <c r="L185" s="131"/>
      <c r="M185" s="131"/>
      <c r="N185" s="131"/>
      <c r="O185" s="131"/>
      <c r="P185" s="131"/>
      <c r="Q185" s="245"/>
      <c r="R185" s="245"/>
    </row>
    <row r="186" spans="1:18" s="255" customFormat="1" ht="38.25" customHeight="1">
      <c r="A186" s="51" t="s">
        <v>295</v>
      </c>
      <c r="B186" s="254" t="s">
        <v>491</v>
      </c>
      <c r="C186" s="130">
        <v>5000</v>
      </c>
      <c r="D186" s="130">
        <f t="shared" si="45"/>
        <v>5000</v>
      </c>
      <c r="E186" s="130"/>
      <c r="F186" s="130">
        <f t="shared" si="42"/>
        <v>5000</v>
      </c>
      <c r="G186" s="130"/>
      <c r="H186" s="130"/>
      <c r="I186" s="130"/>
      <c r="J186" s="130"/>
      <c r="K186" s="130"/>
      <c r="L186" s="130"/>
      <c r="M186" s="130"/>
      <c r="N186" s="130"/>
      <c r="O186" s="130"/>
      <c r="P186" s="130"/>
      <c r="Q186" s="245"/>
      <c r="R186" s="245"/>
    </row>
    <row r="187" spans="1:18" s="255" customFormat="1" ht="26">
      <c r="A187" s="51" t="s">
        <v>297</v>
      </c>
      <c r="B187" s="254" t="s">
        <v>691</v>
      </c>
      <c r="C187" s="130">
        <v>5000</v>
      </c>
      <c r="D187" s="130">
        <f t="shared" si="45"/>
        <v>5000</v>
      </c>
      <c r="E187" s="130"/>
      <c r="F187" s="130">
        <f t="shared" si="42"/>
        <v>5000</v>
      </c>
      <c r="G187" s="130"/>
      <c r="H187" s="130"/>
      <c r="I187" s="130"/>
      <c r="J187" s="130"/>
      <c r="K187" s="130"/>
      <c r="L187" s="130"/>
      <c r="M187" s="130"/>
      <c r="N187" s="130"/>
      <c r="O187" s="130"/>
      <c r="P187" s="130"/>
      <c r="Q187" s="245"/>
      <c r="R187" s="245"/>
    </row>
    <row r="188" spans="1:18" s="255" customFormat="1" ht="30.75" customHeight="1">
      <c r="A188" s="51" t="s">
        <v>298</v>
      </c>
      <c r="B188" s="41" t="s">
        <v>692</v>
      </c>
      <c r="C188" s="130">
        <f>C189+C190</f>
        <v>6000</v>
      </c>
      <c r="D188" s="130">
        <f t="shared" si="45"/>
        <v>6000</v>
      </c>
      <c r="E188" s="130">
        <f t="shared" ref="E188:P188" si="46">E189+E190</f>
        <v>0</v>
      </c>
      <c r="F188" s="130">
        <f t="shared" si="42"/>
        <v>6000</v>
      </c>
      <c r="G188" s="130">
        <f t="shared" si="46"/>
        <v>0</v>
      </c>
      <c r="H188" s="130">
        <f t="shared" si="46"/>
        <v>0</v>
      </c>
      <c r="I188" s="130">
        <f t="shared" si="46"/>
        <v>0</v>
      </c>
      <c r="J188" s="130">
        <f t="shared" si="46"/>
        <v>0</v>
      </c>
      <c r="K188" s="130">
        <f t="shared" si="46"/>
        <v>0</v>
      </c>
      <c r="L188" s="130">
        <f t="shared" si="46"/>
        <v>0</v>
      </c>
      <c r="M188" s="130">
        <f t="shared" si="46"/>
        <v>0</v>
      </c>
      <c r="N188" s="130">
        <f t="shared" si="46"/>
        <v>0</v>
      </c>
      <c r="O188" s="130">
        <f t="shared" si="46"/>
        <v>0</v>
      </c>
      <c r="P188" s="130">
        <f t="shared" si="46"/>
        <v>0</v>
      </c>
      <c r="Q188" s="245"/>
      <c r="R188" s="245"/>
    </row>
    <row r="189" spans="1:18" ht="26">
      <c r="A189" s="43" t="s">
        <v>46</v>
      </c>
      <c r="B189" s="42" t="s">
        <v>693</v>
      </c>
      <c r="C189" s="131">
        <v>5000</v>
      </c>
      <c r="D189" s="131">
        <f t="shared" si="45"/>
        <v>5000</v>
      </c>
      <c r="E189" s="131"/>
      <c r="F189" s="131">
        <f t="shared" si="42"/>
        <v>5000</v>
      </c>
      <c r="G189" s="131"/>
      <c r="H189" s="131"/>
      <c r="I189" s="131"/>
      <c r="J189" s="131"/>
      <c r="K189" s="131"/>
      <c r="L189" s="131"/>
      <c r="M189" s="131"/>
      <c r="N189" s="131"/>
      <c r="O189" s="131"/>
      <c r="P189" s="131"/>
      <c r="Q189" s="245"/>
      <c r="R189" s="245"/>
    </row>
    <row r="190" spans="1:18" ht="26">
      <c r="A190" s="43" t="s">
        <v>46</v>
      </c>
      <c r="B190" s="42" t="s">
        <v>495</v>
      </c>
      <c r="C190" s="131">
        <v>1000</v>
      </c>
      <c r="D190" s="131">
        <f t="shared" si="45"/>
        <v>1000</v>
      </c>
      <c r="E190" s="131"/>
      <c r="F190" s="131">
        <f t="shared" si="42"/>
        <v>1000</v>
      </c>
      <c r="G190" s="131"/>
      <c r="H190" s="131"/>
      <c r="I190" s="131"/>
      <c r="J190" s="131"/>
      <c r="K190" s="131"/>
      <c r="L190" s="131"/>
      <c r="M190" s="131"/>
      <c r="N190" s="131"/>
      <c r="O190" s="131"/>
      <c r="P190" s="131"/>
      <c r="Q190" s="245"/>
      <c r="R190" s="245"/>
    </row>
    <row r="191" spans="1:18" s="255" customFormat="1" ht="26">
      <c r="A191" s="51" t="s">
        <v>372</v>
      </c>
      <c r="B191" s="159" t="s">
        <v>853</v>
      </c>
      <c r="C191" s="130">
        <v>10000</v>
      </c>
      <c r="D191" s="130">
        <f t="shared" si="45"/>
        <v>10000</v>
      </c>
      <c r="E191" s="130"/>
      <c r="F191" s="131">
        <f t="shared" si="42"/>
        <v>10000</v>
      </c>
      <c r="G191" s="130"/>
      <c r="H191" s="130"/>
      <c r="I191" s="130"/>
      <c r="J191" s="130"/>
      <c r="K191" s="130"/>
      <c r="L191" s="130"/>
      <c r="M191" s="130"/>
      <c r="N191" s="130"/>
      <c r="O191" s="130"/>
      <c r="P191" s="130"/>
      <c r="Q191" s="245"/>
      <c r="R191" s="245"/>
    </row>
    <row r="192" spans="1:18" ht="17.25" customHeight="1">
      <c r="A192" s="51" t="s">
        <v>375</v>
      </c>
      <c r="B192" s="50" t="s">
        <v>440</v>
      </c>
      <c r="C192" s="130">
        <f>C193+C194+C195+C196+C197+C198</f>
        <v>47919</v>
      </c>
      <c r="D192" s="130">
        <f t="shared" si="45"/>
        <v>47919</v>
      </c>
      <c r="E192" s="130">
        <f t="shared" ref="E192:P192" si="47">E193+E194+E195+E196+E197+E198</f>
        <v>0</v>
      </c>
      <c r="F192" s="131">
        <f t="shared" si="42"/>
        <v>47919</v>
      </c>
      <c r="G192" s="130">
        <f t="shared" si="47"/>
        <v>0</v>
      </c>
      <c r="H192" s="130">
        <f t="shared" si="47"/>
        <v>0</v>
      </c>
      <c r="I192" s="130">
        <f t="shared" si="47"/>
        <v>0</v>
      </c>
      <c r="J192" s="130">
        <f t="shared" si="47"/>
        <v>0</v>
      </c>
      <c r="K192" s="130">
        <f t="shared" si="47"/>
        <v>0</v>
      </c>
      <c r="L192" s="130">
        <f t="shared" si="47"/>
        <v>0</v>
      </c>
      <c r="M192" s="130">
        <f t="shared" si="47"/>
        <v>0</v>
      </c>
      <c r="N192" s="130">
        <f t="shared" si="47"/>
        <v>0</v>
      </c>
      <c r="O192" s="130">
        <f t="shared" si="47"/>
        <v>0</v>
      </c>
      <c r="P192" s="130">
        <f t="shared" si="47"/>
        <v>0</v>
      </c>
      <c r="Q192" s="245"/>
      <c r="R192" s="245"/>
    </row>
    <row r="193" spans="1:18" ht="17.25" customHeight="1">
      <c r="A193" s="47" t="s">
        <v>299</v>
      </c>
      <c r="B193" s="45" t="s">
        <v>441</v>
      </c>
      <c r="C193" s="131">
        <v>2000</v>
      </c>
      <c r="D193" s="131">
        <f t="shared" si="45"/>
        <v>2000</v>
      </c>
      <c r="E193" s="131"/>
      <c r="F193" s="131">
        <f t="shared" si="42"/>
        <v>2000</v>
      </c>
      <c r="G193" s="131"/>
      <c r="H193" s="131"/>
      <c r="I193" s="131"/>
      <c r="J193" s="131"/>
      <c r="K193" s="131"/>
      <c r="L193" s="131"/>
      <c r="M193" s="131"/>
      <c r="N193" s="131"/>
      <c r="O193" s="131"/>
      <c r="P193" s="131"/>
      <c r="Q193" s="245"/>
      <c r="R193" s="245"/>
    </row>
    <row r="194" spans="1:18" ht="17.25" customHeight="1">
      <c r="A194" s="47" t="s">
        <v>300</v>
      </c>
      <c r="B194" s="45" t="s">
        <v>695</v>
      </c>
      <c r="C194" s="131">
        <v>3642</v>
      </c>
      <c r="D194" s="131">
        <f t="shared" si="45"/>
        <v>3642</v>
      </c>
      <c r="E194" s="131"/>
      <c r="F194" s="131">
        <f t="shared" si="42"/>
        <v>3642</v>
      </c>
      <c r="G194" s="131"/>
      <c r="H194" s="131"/>
      <c r="I194" s="131"/>
      <c r="J194" s="131"/>
      <c r="K194" s="131"/>
      <c r="L194" s="131"/>
      <c r="M194" s="131"/>
      <c r="N194" s="131"/>
      <c r="O194" s="131"/>
      <c r="P194" s="131"/>
      <c r="Q194" s="245"/>
      <c r="R194" s="245"/>
    </row>
    <row r="195" spans="1:18" ht="17.25" customHeight="1">
      <c r="A195" s="47" t="s">
        <v>376</v>
      </c>
      <c r="B195" s="45" t="s">
        <v>442</v>
      </c>
      <c r="C195" s="131">
        <v>1721</v>
      </c>
      <c r="D195" s="131">
        <f t="shared" si="45"/>
        <v>1721</v>
      </c>
      <c r="E195" s="131"/>
      <c r="F195" s="131">
        <f t="shared" si="42"/>
        <v>1721</v>
      </c>
      <c r="G195" s="131"/>
      <c r="H195" s="131"/>
      <c r="I195" s="131"/>
      <c r="J195" s="131"/>
      <c r="K195" s="131"/>
      <c r="L195" s="131"/>
      <c r="M195" s="131"/>
      <c r="N195" s="131"/>
      <c r="O195" s="131"/>
      <c r="P195" s="131"/>
      <c r="Q195" s="245"/>
      <c r="R195" s="245"/>
    </row>
    <row r="196" spans="1:18" ht="17.25" customHeight="1">
      <c r="A196" s="47" t="s">
        <v>377</v>
      </c>
      <c r="B196" s="45" t="s">
        <v>443</v>
      </c>
      <c r="C196" s="131">
        <v>2800</v>
      </c>
      <c r="D196" s="131">
        <f t="shared" si="45"/>
        <v>2800</v>
      </c>
      <c r="E196" s="131"/>
      <c r="F196" s="131">
        <f t="shared" si="42"/>
        <v>2800</v>
      </c>
      <c r="G196" s="131"/>
      <c r="H196" s="131"/>
      <c r="I196" s="131"/>
      <c r="J196" s="131"/>
      <c r="K196" s="131"/>
      <c r="L196" s="131"/>
      <c r="M196" s="131"/>
      <c r="N196" s="131"/>
      <c r="O196" s="131"/>
      <c r="P196" s="131"/>
      <c r="Q196" s="245"/>
      <c r="R196" s="245"/>
    </row>
    <row r="197" spans="1:18" ht="17.25" customHeight="1">
      <c r="A197" s="47" t="s">
        <v>378</v>
      </c>
      <c r="B197" s="253" t="s">
        <v>696</v>
      </c>
      <c r="C197" s="131">
        <v>1000</v>
      </c>
      <c r="D197" s="131">
        <f t="shared" si="45"/>
        <v>1000</v>
      </c>
      <c r="E197" s="131"/>
      <c r="F197" s="131">
        <f t="shared" si="42"/>
        <v>1000</v>
      </c>
      <c r="G197" s="131"/>
      <c r="H197" s="131"/>
      <c r="I197" s="131"/>
      <c r="J197" s="131"/>
      <c r="K197" s="131"/>
      <c r="L197" s="131"/>
      <c r="M197" s="131"/>
      <c r="N197" s="131"/>
      <c r="O197" s="131"/>
      <c r="P197" s="131"/>
      <c r="Q197" s="245"/>
    </row>
    <row r="198" spans="1:18" ht="26.25" customHeight="1">
      <c r="A198" s="47" t="s">
        <v>697</v>
      </c>
      <c r="B198" s="253" t="s">
        <v>698</v>
      </c>
      <c r="C198" s="131">
        <f>C199+C200+C201+C202</f>
        <v>36756</v>
      </c>
      <c r="D198" s="131">
        <f t="shared" ref="D198:P198" si="48">D199+D200+D201+D202</f>
        <v>36756</v>
      </c>
      <c r="E198" s="131">
        <f t="shared" si="48"/>
        <v>0</v>
      </c>
      <c r="F198" s="131">
        <f t="shared" si="48"/>
        <v>36756</v>
      </c>
      <c r="G198" s="131">
        <f t="shared" si="48"/>
        <v>0</v>
      </c>
      <c r="H198" s="131">
        <f t="shared" si="48"/>
        <v>0</v>
      </c>
      <c r="I198" s="131">
        <f t="shared" si="48"/>
        <v>0</v>
      </c>
      <c r="J198" s="131">
        <f t="shared" si="48"/>
        <v>0</v>
      </c>
      <c r="K198" s="131">
        <f t="shared" si="48"/>
        <v>0</v>
      </c>
      <c r="L198" s="131">
        <f t="shared" si="48"/>
        <v>0</v>
      </c>
      <c r="M198" s="131">
        <f t="shared" si="48"/>
        <v>0</v>
      </c>
      <c r="N198" s="131">
        <f t="shared" si="48"/>
        <v>0</v>
      </c>
      <c r="O198" s="131">
        <f t="shared" si="48"/>
        <v>0</v>
      </c>
      <c r="P198" s="131">
        <f t="shared" si="48"/>
        <v>0</v>
      </c>
      <c r="Q198" s="245"/>
    </row>
    <row r="199" spans="1:18" ht="39">
      <c r="A199" s="47" t="s">
        <v>46</v>
      </c>
      <c r="B199" s="253" t="s">
        <v>700</v>
      </c>
      <c r="C199" s="131">
        <v>5000</v>
      </c>
      <c r="D199" s="131">
        <f t="shared" si="45"/>
        <v>5000</v>
      </c>
      <c r="E199" s="131"/>
      <c r="F199" s="131">
        <f t="shared" si="42"/>
        <v>5000</v>
      </c>
      <c r="G199" s="131"/>
      <c r="H199" s="131"/>
      <c r="I199" s="131"/>
      <c r="J199" s="131"/>
      <c r="K199" s="131"/>
      <c r="L199" s="131"/>
      <c r="M199" s="131"/>
      <c r="N199" s="131"/>
      <c r="O199" s="131"/>
      <c r="P199" s="131"/>
      <c r="Q199" s="245"/>
    </row>
    <row r="200" spans="1:18" ht="26.25" customHeight="1">
      <c r="A200" s="47" t="s">
        <v>46</v>
      </c>
      <c r="B200" s="253" t="s">
        <v>492</v>
      </c>
      <c r="C200" s="131">
        <v>5000</v>
      </c>
      <c r="D200" s="131">
        <f t="shared" si="45"/>
        <v>5000</v>
      </c>
      <c r="E200" s="131"/>
      <c r="F200" s="131">
        <f t="shared" si="42"/>
        <v>5000</v>
      </c>
      <c r="G200" s="131"/>
      <c r="H200" s="131"/>
      <c r="I200" s="131"/>
      <c r="J200" s="131"/>
      <c r="K200" s="131"/>
      <c r="L200" s="131"/>
      <c r="M200" s="131"/>
      <c r="N200" s="131"/>
      <c r="O200" s="131"/>
      <c r="P200" s="131"/>
      <c r="Q200" s="245"/>
    </row>
    <row r="201" spans="1:18" ht="26">
      <c r="A201" s="47" t="s">
        <v>46</v>
      </c>
      <c r="B201" s="253" t="s">
        <v>701</v>
      </c>
      <c r="C201" s="131">
        <v>5000</v>
      </c>
      <c r="D201" s="131">
        <f t="shared" si="45"/>
        <v>5000</v>
      </c>
      <c r="E201" s="131"/>
      <c r="F201" s="131">
        <f t="shared" si="42"/>
        <v>5000</v>
      </c>
      <c r="G201" s="131"/>
      <c r="H201" s="131"/>
      <c r="I201" s="131"/>
      <c r="J201" s="131"/>
      <c r="K201" s="131"/>
      <c r="L201" s="131"/>
      <c r="M201" s="131"/>
      <c r="N201" s="131"/>
      <c r="O201" s="131"/>
      <c r="P201" s="131"/>
      <c r="Q201" s="245"/>
    </row>
    <row r="202" spans="1:18" ht="86.25" customHeight="1">
      <c r="A202" s="47" t="s">
        <v>46</v>
      </c>
      <c r="B202" s="253" t="s">
        <v>702</v>
      </c>
      <c r="C202" s="131">
        <v>21756</v>
      </c>
      <c r="D202" s="131">
        <f t="shared" si="45"/>
        <v>21756</v>
      </c>
      <c r="E202" s="131"/>
      <c r="F202" s="131">
        <f t="shared" si="42"/>
        <v>21756</v>
      </c>
      <c r="G202" s="131"/>
      <c r="H202" s="131"/>
      <c r="I202" s="131"/>
      <c r="J202" s="131"/>
      <c r="K202" s="131"/>
      <c r="L202" s="131"/>
      <c r="M202" s="131"/>
      <c r="N202" s="131"/>
      <c r="O202" s="131"/>
      <c r="P202" s="131"/>
      <c r="Q202" s="245"/>
    </row>
    <row r="203" spans="1:18" s="255" customFormat="1" ht="17.25" customHeight="1">
      <c r="A203" s="49" t="s">
        <v>379</v>
      </c>
      <c r="B203" s="254" t="s">
        <v>444</v>
      </c>
      <c r="C203" s="130">
        <f t="shared" ref="C203:P203" si="49">SUM(C204:C207)</f>
        <v>-3847</v>
      </c>
      <c r="D203" s="130">
        <f t="shared" si="49"/>
        <v>-3847</v>
      </c>
      <c r="E203" s="130">
        <f t="shared" si="49"/>
        <v>0</v>
      </c>
      <c r="F203" s="130">
        <f t="shared" si="49"/>
        <v>-3847</v>
      </c>
      <c r="G203" s="130">
        <f t="shared" si="49"/>
        <v>0</v>
      </c>
      <c r="H203" s="130">
        <f t="shared" si="49"/>
        <v>0</v>
      </c>
      <c r="I203" s="130">
        <f t="shared" si="49"/>
        <v>0</v>
      </c>
      <c r="J203" s="130">
        <f t="shared" si="49"/>
        <v>0</v>
      </c>
      <c r="K203" s="130">
        <f t="shared" si="49"/>
        <v>0</v>
      </c>
      <c r="L203" s="130">
        <f t="shared" si="49"/>
        <v>0</v>
      </c>
      <c r="M203" s="130">
        <f t="shared" si="49"/>
        <v>0</v>
      </c>
      <c r="N203" s="130">
        <f t="shared" si="49"/>
        <v>0</v>
      </c>
      <c r="O203" s="130">
        <f t="shared" si="49"/>
        <v>0</v>
      </c>
      <c r="P203" s="130">
        <f t="shared" si="49"/>
        <v>0</v>
      </c>
      <c r="Q203" s="245"/>
    </row>
    <row r="204" spans="1:18" ht="17.25" customHeight="1">
      <c r="A204" s="47" t="s">
        <v>46</v>
      </c>
      <c r="B204" s="253" t="s">
        <v>355</v>
      </c>
      <c r="C204" s="131">
        <v>2147</v>
      </c>
      <c r="D204" s="131">
        <f t="shared" si="45"/>
        <v>2147</v>
      </c>
      <c r="E204" s="131"/>
      <c r="F204" s="131">
        <f t="shared" si="42"/>
        <v>2147</v>
      </c>
      <c r="G204" s="131"/>
      <c r="H204" s="131"/>
      <c r="I204" s="131"/>
      <c r="J204" s="131"/>
      <c r="K204" s="131"/>
      <c r="L204" s="131"/>
      <c r="M204" s="131"/>
      <c r="N204" s="131"/>
      <c r="O204" s="131"/>
      <c r="P204" s="131"/>
      <c r="Q204" s="245"/>
    </row>
    <row r="205" spans="1:18" ht="17.25" customHeight="1">
      <c r="A205" s="47" t="s">
        <v>46</v>
      </c>
      <c r="B205" s="253" t="s">
        <v>356</v>
      </c>
      <c r="C205" s="131">
        <v>51</v>
      </c>
      <c r="D205" s="131">
        <f t="shared" si="45"/>
        <v>51</v>
      </c>
      <c r="E205" s="131"/>
      <c r="F205" s="131">
        <f t="shared" si="42"/>
        <v>51</v>
      </c>
      <c r="G205" s="131"/>
      <c r="H205" s="131"/>
      <c r="I205" s="131"/>
      <c r="J205" s="131"/>
      <c r="K205" s="131"/>
      <c r="L205" s="131"/>
      <c r="M205" s="131"/>
      <c r="N205" s="131"/>
      <c r="O205" s="131"/>
      <c r="P205" s="131"/>
      <c r="Q205" s="245"/>
    </row>
    <row r="206" spans="1:18" ht="17.25" customHeight="1">
      <c r="A206" s="47" t="s">
        <v>46</v>
      </c>
      <c r="B206" s="253" t="s">
        <v>357</v>
      </c>
      <c r="C206" s="131">
        <v>1652</v>
      </c>
      <c r="D206" s="131">
        <f t="shared" si="45"/>
        <v>1652</v>
      </c>
      <c r="E206" s="131"/>
      <c r="F206" s="131">
        <f t="shared" si="42"/>
        <v>1652</v>
      </c>
      <c r="G206" s="131"/>
      <c r="H206" s="131"/>
      <c r="I206" s="131"/>
      <c r="J206" s="131"/>
      <c r="K206" s="131"/>
      <c r="L206" s="131"/>
      <c r="M206" s="131"/>
      <c r="N206" s="131"/>
      <c r="O206" s="131"/>
      <c r="P206" s="131"/>
      <c r="Q206" s="245"/>
    </row>
    <row r="207" spans="1:18" ht="17.25" customHeight="1">
      <c r="A207" s="47" t="s">
        <v>46</v>
      </c>
      <c r="B207" s="256" t="s">
        <v>703</v>
      </c>
      <c r="C207" s="131">
        <f>24911-32608</f>
        <v>-7697</v>
      </c>
      <c r="D207" s="131">
        <f t="shared" si="45"/>
        <v>-7697</v>
      </c>
      <c r="E207" s="131"/>
      <c r="F207" s="131">
        <f t="shared" si="42"/>
        <v>-7697</v>
      </c>
      <c r="G207" s="131"/>
      <c r="H207" s="131"/>
      <c r="I207" s="131"/>
      <c r="J207" s="131"/>
      <c r="K207" s="131"/>
      <c r="L207" s="131"/>
      <c r="M207" s="131"/>
      <c r="N207" s="131"/>
      <c r="O207" s="131"/>
      <c r="P207" s="131"/>
      <c r="Q207" s="245"/>
    </row>
    <row r="208" spans="1:18" s="255" customFormat="1" ht="17.25" customHeight="1">
      <c r="A208" s="49" t="s">
        <v>15</v>
      </c>
      <c r="B208" s="254" t="s">
        <v>445</v>
      </c>
      <c r="C208" s="130">
        <v>2000</v>
      </c>
      <c r="D208" s="130">
        <f t="shared" si="45"/>
        <v>2000</v>
      </c>
      <c r="E208" s="130"/>
      <c r="F208" s="130"/>
      <c r="G208" s="130">
        <f>C208</f>
        <v>2000</v>
      </c>
      <c r="H208" s="130"/>
      <c r="I208" s="130"/>
      <c r="J208" s="130"/>
      <c r="K208" s="130"/>
      <c r="L208" s="130"/>
      <c r="M208" s="130"/>
      <c r="N208" s="130"/>
      <c r="O208" s="130"/>
      <c r="P208" s="130"/>
      <c r="Q208" s="245"/>
    </row>
    <row r="209" spans="1:17" s="255" customFormat="1" ht="17.25" customHeight="1">
      <c r="A209" s="51" t="s">
        <v>17</v>
      </c>
      <c r="B209" s="254" t="s">
        <v>704</v>
      </c>
      <c r="C209" s="130">
        <v>1000</v>
      </c>
      <c r="D209" s="130">
        <f t="shared" si="45"/>
        <v>1000</v>
      </c>
      <c r="E209" s="130"/>
      <c r="F209" s="130"/>
      <c r="G209" s="130"/>
      <c r="H209" s="130">
        <f>C209</f>
        <v>1000</v>
      </c>
      <c r="I209" s="130"/>
      <c r="J209" s="130"/>
      <c r="K209" s="130"/>
      <c r="L209" s="130"/>
      <c r="M209" s="130"/>
      <c r="N209" s="130"/>
      <c r="O209" s="130"/>
      <c r="P209" s="130"/>
      <c r="Q209" s="245"/>
    </row>
    <row r="210" spans="1:17" s="255" customFormat="1" ht="78">
      <c r="A210" s="51" t="s">
        <v>19</v>
      </c>
      <c r="B210" s="254" t="s">
        <v>869</v>
      </c>
      <c r="C210" s="130">
        <v>828492</v>
      </c>
      <c r="D210" s="130">
        <f t="shared" si="45"/>
        <v>789492</v>
      </c>
      <c r="E210" s="130"/>
      <c r="F210" s="130"/>
      <c r="G210" s="130"/>
      <c r="H210" s="130"/>
      <c r="I210" s="130">
        <v>789492</v>
      </c>
      <c r="J210" s="130"/>
      <c r="K210" s="130"/>
      <c r="L210" s="130"/>
      <c r="M210" s="130"/>
      <c r="N210" s="130"/>
      <c r="O210" s="130"/>
      <c r="P210" s="130"/>
      <c r="Q210" s="245"/>
    </row>
    <row r="211" spans="1:17" s="255" customFormat="1">
      <c r="A211" s="51" t="s">
        <v>100</v>
      </c>
      <c r="B211" s="254" t="s">
        <v>870</v>
      </c>
      <c r="C211" s="130"/>
      <c r="D211" s="130">
        <f t="shared" si="45"/>
        <v>39000</v>
      </c>
      <c r="E211" s="130"/>
      <c r="F211" s="130"/>
      <c r="G211" s="130"/>
      <c r="H211" s="130"/>
      <c r="I211" s="130">
        <v>39000</v>
      </c>
      <c r="J211" s="130"/>
      <c r="K211" s="130"/>
      <c r="L211" s="130"/>
      <c r="M211" s="130"/>
      <c r="N211" s="130"/>
      <c r="O211" s="130"/>
      <c r="P211" s="130"/>
      <c r="Q211" s="245"/>
    </row>
    <row r="212" spans="1:17" s="255" customFormat="1" ht="17.25" customHeight="1">
      <c r="A212" s="51" t="s">
        <v>126</v>
      </c>
      <c r="B212" s="254" t="s">
        <v>28</v>
      </c>
      <c r="C212" s="130">
        <v>66785</v>
      </c>
      <c r="D212" s="130">
        <f t="shared" si="45"/>
        <v>66785</v>
      </c>
      <c r="E212" s="130"/>
      <c r="F212" s="130"/>
      <c r="G212" s="130"/>
      <c r="H212" s="130"/>
      <c r="I212" s="130"/>
      <c r="J212" s="130">
        <f>C212</f>
        <v>66785</v>
      </c>
      <c r="K212" s="130"/>
      <c r="L212" s="130"/>
      <c r="M212" s="130"/>
      <c r="N212" s="130"/>
      <c r="O212" s="130"/>
      <c r="P212" s="130"/>
      <c r="Q212" s="245"/>
    </row>
    <row r="213" spans="1:17" s="255" customFormat="1">
      <c r="A213" s="257" t="s">
        <v>365</v>
      </c>
      <c r="B213" s="258" t="s">
        <v>706</v>
      </c>
      <c r="C213" s="130">
        <v>83900</v>
      </c>
      <c r="D213" s="130">
        <f t="shared" si="45"/>
        <v>83900</v>
      </c>
      <c r="E213" s="130"/>
      <c r="F213" s="130"/>
      <c r="G213" s="130"/>
      <c r="H213" s="130"/>
      <c r="I213" s="130"/>
      <c r="J213" s="130"/>
      <c r="K213" s="130">
        <f>C213</f>
        <v>83900</v>
      </c>
      <c r="L213" s="130"/>
      <c r="M213" s="130"/>
      <c r="N213" s="130"/>
      <c r="O213" s="130"/>
      <c r="P213" s="130"/>
      <c r="Q213" s="245"/>
    </row>
    <row r="214" spans="1:17" s="255" customFormat="1" ht="52">
      <c r="A214" s="257" t="s">
        <v>21</v>
      </c>
      <c r="B214" s="258" t="s">
        <v>707</v>
      </c>
      <c r="C214" s="130">
        <f>C215+C216+C219</f>
        <v>1377570</v>
      </c>
      <c r="D214" s="130">
        <f>D215+D216+D219</f>
        <v>1377570</v>
      </c>
      <c r="E214" s="130">
        <f>E215+E216+E219</f>
        <v>0</v>
      </c>
      <c r="F214" s="130"/>
      <c r="G214" s="130">
        <f t="shared" ref="G214:P214" si="50">G215+G216+G219</f>
        <v>0</v>
      </c>
      <c r="H214" s="130">
        <f t="shared" si="50"/>
        <v>0</v>
      </c>
      <c r="I214" s="130">
        <f t="shared" si="50"/>
        <v>0</v>
      </c>
      <c r="J214" s="130">
        <f t="shared" si="50"/>
        <v>0</v>
      </c>
      <c r="K214" s="130">
        <f t="shared" si="50"/>
        <v>0</v>
      </c>
      <c r="L214" s="130">
        <f t="shared" si="50"/>
        <v>0</v>
      </c>
      <c r="M214" s="130">
        <f t="shared" si="50"/>
        <v>0</v>
      </c>
      <c r="N214" s="130">
        <f t="shared" si="50"/>
        <v>0</v>
      </c>
      <c r="O214" s="130">
        <f t="shared" si="50"/>
        <v>1377570</v>
      </c>
      <c r="P214" s="130">
        <f t="shared" si="50"/>
        <v>0</v>
      </c>
      <c r="Q214" s="245"/>
    </row>
    <row r="215" spans="1:17" s="255" customFormat="1" ht="26">
      <c r="A215" s="257" t="s">
        <v>7</v>
      </c>
      <c r="B215" s="258" t="s">
        <v>493</v>
      </c>
      <c r="C215" s="130">
        <v>1234788</v>
      </c>
      <c r="D215" s="130">
        <f>E215+F215+G215+H215+I215+J215+K215+L215+O215+P215</f>
        <v>1234788</v>
      </c>
      <c r="E215" s="130"/>
      <c r="F215" s="131"/>
      <c r="G215" s="130"/>
      <c r="H215" s="130"/>
      <c r="I215" s="130"/>
      <c r="J215" s="130"/>
      <c r="K215" s="130"/>
      <c r="L215" s="130"/>
      <c r="M215" s="130"/>
      <c r="N215" s="130"/>
      <c r="O215" s="130">
        <f>C215</f>
        <v>1234788</v>
      </c>
      <c r="P215" s="130"/>
      <c r="Q215" s="245"/>
    </row>
    <row r="216" spans="1:17" s="255" customFormat="1" ht="39">
      <c r="A216" s="257" t="s">
        <v>11</v>
      </c>
      <c r="B216" s="258" t="s">
        <v>708</v>
      </c>
      <c r="C216" s="130">
        <f>C217+C218</f>
        <v>142782</v>
      </c>
      <c r="D216" s="130">
        <f t="shared" ref="D216:P216" si="51">D217+D218</f>
        <v>142782</v>
      </c>
      <c r="E216" s="130">
        <f t="shared" si="51"/>
        <v>0</v>
      </c>
      <c r="F216" s="130"/>
      <c r="G216" s="130">
        <f t="shared" si="51"/>
        <v>0</v>
      </c>
      <c r="H216" s="130">
        <f t="shared" si="51"/>
        <v>0</v>
      </c>
      <c r="I216" s="130">
        <f t="shared" si="51"/>
        <v>0</v>
      </c>
      <c r="J216" s="130">
        <f t="shared" si="51"/>
        <v>0</v>
      </c>
      <c r="K216" s="130">
        <f t="shared" si="51"/>
        <v>0</v>
      </c>
      <c r="L216" s="130">
        <f t="shared" si="51"/>
        <v>0</v>
      </c>
      <c r="M216" s="130">
        <f t="shared" si="51"/>
        <v>0</v>
      </c>
      <c r="N216" s="130">
        <f t="shared" si="51"/>
        <v>0</v>
      </c>
      <c r="O216" s="130">
        <f t="shared" si="51"/>
        <v>142782</v>
      </c>
      <c r="P216" s="130">
        <f t="shared" si="51"/>
        <v>0</v>
      </c>
      <c r="Q216" s="245"/>
    </row>
    <row r="217" spans="1:17">
      <c r="A217" s="259" t="s">
        <v>293</v>
      </c>
      <c r="B217" s="260" t="s">
        <v>150</v>
      </c>
      <c r="C217" s="131">
        <v>18680</v>
      </c>
      <c r="D217" s="131">
        <f>E217+F217+G217+H217+I217+J217+K217+L217+O217+P217</f>
        <v>18680</v>
      </c>
      <c r="E217" s="131"/>
      <c r="F217" s="131"/>
      <c r="G217" s="131"/>
      <c r="H217" s="131"/>
      <c r="I217" s="131"/>
      <c r="J217" s="131"/>
      <c r="K217" s="131"/>
      <c r="L217" s="131"/>
      <c r="M217" s="131"/>
      <c r="N217" s="131"/>
      <c r="O217" s="131">
        <f>C217</f>
        <v>18680</v>
      </c>
      <c r="P217" s="131"/>
      <c r="Q217" s="245"/>
    </row>
    <row r="218" spans="1:17">
      <c r="A218" s="259" t="s">
        <v>294</v>
      </c>
      <c r="B218" s="260" t="s">
        <v>149</v>
      </c>
      <c r="C218" s="131">
        <v>124102</v>
      </c>
      <c r="D218" s="131">
        <v>124102</v>
      </c>
      <c r="E218" s="131">
        <v>0</v>
      </c>
      <c r="F218" s="131">
        <v>0</v>
      </c>
      <c r="G218" s="131">
        <v>0</v>
      </c>
      <c r="H218" s="131">
        <v>0</v>
      </c>
      <c r="I218" s="131">
        <v>0</v>
      </c>
      <c r="J218" s="131">
        <v>0</v>
      </c>
      <c r="K218" s="131">
        <v>0</v>
      </c>
      <c r="L218" s="131">
        <v>0</v>
      </c>
      <c r="M218" s="131">
        <v>0</v>
      </c>
      <c r="N218" s="131">
        <v>0</v>
      </c>
      <c r="O218" s="131">
        <v>124102</v>
      </c>
      <c r="P218" s="131">
        <v>0</v>
      </c>
      <c r="Q218" s="245"/>
    </row>
    <row r="219" spans="1:17" s="255" customFormat="1" hidden="1" outlineLevel="1">
      <c r="A219" s="257" t="s">
        <v>15</v>
      </c>
      <c r="B219" s="258" t="s">
        <v>766</v>
      </c>
      <c r="C219" s="130">
        <f t="shared" ref="C219:P219" si="52">C220+C230</f>
        <v>0</v>
      </c>
      <c r="D219" s="130">
        <f t="shared" si="52"/>
        <v>0</v>
      </c>
      <c r="E219" s="130">
        <f t="shared" si="52"/>
        <v>0</v>
      </c>
      <c r="F219" s="130"/>
      <c r="G219" s="130">
        <f t="shared" si="52"/>
        <v>0</v>
      </c>
      <c r="H219" s="130">
        <f t="shared" si="52"/>
        <v>0</v>
      </c>
      <c r="I219" s="130">
        <f t="shared" si="52"/>
        <v>0</v>
      </c>
      <c r="J219" s="130">
        <f t="shared" si="52"/>
        <v>0</v>
      </c>
      <c r="K219" s="130">
        <f t="shared" si="52"/>
        <v>0</v>
      </c>
      <c r="L219" s="130">
        <f t="shared" si="52"/>
        <v>0</v>
      </c>
      <c r="M219" s="130">
        <f t="shared" si="52"/>
        <v>0</v>
      </c>
      <c r="N219" s="130">
        <f t="shared" si="52"/>
        <v>0</v>
      </c>
      <c r="O219" s="130">
        <f t="shared" si="52"/>
        <v>0</v>
      </c>
      <c r="P219" s="130">
        <f t="shared" si="52"/>
        <v>0</v>
      </c>
    </row>
    <row r="220" spans="1:17" s="255" customFormat="1" hidden="1" outlineLevel="1">
      <c r="A220" s="257" t="s">
        <v>293</v>
      </c>
      <c r="B220" s="258" t="s">
        <v>767</v>
      </c>
      <c r="C220" s="130">
        <f t="shared" ref="C220:P220" si="53">SUM(C221:C229)</f>
        <v>0</v>
      </c>
      <c r="D220" s="130">
        <f t="shared" si="53"/>
        <v>0</v>
      </c>
      <c r="E220" s="130">
        <f t="shared" si="53"/>
        <v>0</v>
      </c>
      <c r="F220" s="130"/>
      <c r="G220" s="130">
        <f t="shared" si="53"/>
        <v>0</v>
      </c>
      <c r="H220" s="130">
        <f t="shared" si="53"/>
        <v>0</v>
      </c>
      <c r="I220" s="130">
        <f t="shared" si="53"/>
        <v>0</v>
      </c>
      <c r="J220" s="130">
        <f t="shared" si="53"/>
        <v>0</v>
      </c>
      <c r="K220" s="130">
        <f t="shared" si="53"/>
        <v>0</v>
      </c>
      <c r="L220" s="130">
        <f t="shared" si="53"/>
        <v>0</v>
      </c>
      <c r="M220" s="130">
        <f t="shared" si="53"/>
        <v>0</v>
      </c>
      <c r="N220" s="130">
        <f t="shared" si="53"/>
        <v>0</v>
      </c>
      <c r="O220" s="130">
        <f t="shared" si="53"/>
        <v>0</v>
      </c>
      <c r="P220" s="130">
        <f t="shared" si="53"/>
        <v>0</v>
      </c>
    </row>
    <row r="221" spans="1:17" hidden="1" outlineLevel="1">
      <c r="A221" s="259" t="s">
        <v>105</v>
      </c>
      <c r="B221" s="260" t="s">
        <v>343</v>
      </c>
      <c r="C221" s="131"/>
      <c r="D221" s="131">
        <f t="shared" ref="D221:D229" si="54">E221+F221+G221+H221+I221+J221+K221+L221+O221+P221</f>
        <v>0</v>
      </c>
      <c r="E221" s="131"/>
      <c r="F221" s="131"/>
      <c r="G221" s="131"/>
      <c r="H221" s="131"/>
      <c r="I221" s="131"/>
      <c r="J221" s="131"/>
      <c r="K221" s="131"/>
      <c r="L221" s="131">
        <f>M221+N221</f>
        <v>0</v>
      </c>
      <c r="M221" s="131"/>
      <c r="N221" s="131">
        <f t="shared" ref="N221:N228" si="55">C221</f>
        <v>0</v>
      </c>
      <c r="O221" s="131"/>
      <c r="P221" s="131"/>
    </row>
    <row r="222" spans="1:17" hidden="1" outlineLevel="1">
      <c r="A222" s="259" t="s">
        <v>106</v>
      </c>
      <c r="B222" s="260" t="s">
        <v>768</v>
      </c>
      <c r="C222" s="131"/>
      <c r="D222" s="131">
        <f t="shared" si="54"/>
        <v>0</v>
      </c>
      <c r="E222" s="131"/>
      <c r="F222" s="131"/>
      <c r="G222" s="131"/>
      <c r="H222" s="131"/>
      <c r="I222" s="131"/>
      <c r="J222" s="131"/>
      <c r="K222" s="131"/>
      <c r="L222" s="131">
        <f t="shared" ref="L222:L229" si="56">M222+N222</f>
        <v>0</v>
      </c>
      <c r="M222" s="131"/>
      <c r="N222" s="131">
        <f t="shared" si="55"/>
        <v>0</v>
      </c>
      <c r="O222" s="131"/>
      <c r="P222" s="131"/>
    </row>
    <row r="223" spans="1:17" hidden="1" outlineLevel="1">
      <c r="A223" s="259" t="s">
        <v>107</v>
      </c>
      <c r="B223" s="260" t="s">
        <v>306</v>
      </c>
      <c r="C223" s="131"/>
      <c r="D223" s="131">
        <f t="shared" si="54"/>
        <v>0</v>
      </c>
      <c r="E223" s="131"/>
      <c r="F223" s="131"/>
      <c r="G223" s="131"/>
      <c r="H223" s="131"/>
      <c r="I223" s="131"/>
      <c r="J223" s="131"/>
      <c r="K223" s="131"/>
      <c r="L223" s="131">
        <f t="shared" si="56"/>
        <v>0</v>
      </c>
      <c r="M223" s="131"/>
      <c r="N223" s="131">
        <f t="shared" si="55"/>
        <v>0</v>
      </c>
      <c r="O223" s="131"/>
      <c r="P223" s="131"/>
    </row>
    <row r="224" spans="1:17" hidden="1" outlineLevel="1">
      <c r="A224" s="259" t="s">
        <v>109</v>
      </c>
      <c r="B224" s="260" t="s">
        <v>309</v>
      </c>
      <c r="C224" s="131"/>
      <c r="D224" s="131">
        <f t="shared" si="54"/>
        <v>0</v>
      </c>
      <c r="E224" s="131"/>
      <c r="F224" s="131"/>
      <c r="G224" s="131"/>
      <c r="H224" s="131"/>
      <c r="I224" s="131"/>
      <c r="J224" s="131"/>
      <c r="K224" s="131"/>
      <c r="L224" s="131">
        <f t="shared" si="56"/>
        <v>0</v>
      </c>
      <c r="M224" s="131"/>
      <c r="N224" s="131">
        <f t="shared" si="55"/>
        <v>0</v>
      </c>
      <c r="O224" s="131"/>
      <c r="P224" s="131"/>
    </row>
    <row r="225" spans="1:16" hidden="1" outlineLevel="1">
      <c r="A225" s="259" t="s">
        <v>111</v>
      </c>
      <c r="B225" s="260" t="s">
        <v>308</v>
      </c>
      <c r="C225" s="131"/>
      <c r="D225" s="131">
        <f t="shared" si="54"/>
        <v>0</v>
      </c>
      <c r="E225" s="131"/>
      <c r="F225" s="131"/>
      <c r="G225" s="131"/>
      <c r="H225" s="131"/>
      <c r="I225" s="131"/>
      <c r="J225" s="131"/>
      <c r="K225" s="131"/>
      <c r="L225" s="131">
        <f t="shared" si="56"/>
        <v>0</v>
      </c>
      <c r="M225" s="131"/>
      <c r="N225" s="131">
        <f t="shared" si="55"/>
        <v>0</v>
      </c>
      <c r="O225" s="131"/>
      <c r="P225" s="131"/>
    </row>
    <row r="226" spans="1:16" hidden="1" outlineLevel="1">
      <c r="A226" s="259" t="s">
        <v>113</v>
      </c>
      <c r="B226" s="260" t="s">
        <v>310</v>
      </c>
      <c r="C226" s="131"/>
      <c r="D226" s="131">
        <f t="shared" si="54"/>
        <v>0</v>
      </c>
      <c r="E226" s="131"/>
      <c r="F226" s="131"/>
      <c r="G226" s="131"/>
      <c r="H226" s="131"/>
      <c r="I226" s="131"/>
      <c r="J226" s="131"/>
      <c r="K226" s="131"/>
      <c r="L226" s="131">
        <f t="shared" si="56"/>
        <v>0</v>
      </c>
      <c r="M226" s="131"/>
      <c r="N226" s="131">
        <f t="shared" si="55"/>
        <v>0</v>
      </c>
      <c r="O226" s="131"/>
      <c r="P226" s="131"/>
    </row>
    <row r="227" spans="1:16" hidden="1" outlineLevel="1">
      <c r="A227" s="259" t="s">
        <v>115</v>
      </c>
      <c r="B227" s="260" t="s">
        <v>307</v>
      </c>
      <c r="C227" s="131"/>
      <c r="D227" s="131">
        <f t="shared" si="54"/>
        <v>0</v>
      </c>
      <c r="E227" s="131"/>
      <c r="F227" s="131"/>
      <c r="G227" s="131"/>
      <c r="H227" s="131"/>
      <c r="I227" s="131"/>
      <c r="J227" s="131"/>
      <c r="K227" s="131"/>
      <c r="L227" s="131">
        <f t="shared" si="56"/>
        <v>0</v>
      </c>
      <c r="M227" s="131"/>
      <c r="N227" s="131">
        <f t="shared" si="55"/>
        <v>0</v>
      </c>
      <c r="O227" s="131"/>
      <c r="P227" s="131"/>
    </row>
    <row r="228" spans="1:16" hidden="1" outlineLevel="1">
      <c r="A228" s="259" t="s">
        <v>117</v>
      </c>
      <c r="B228" s="260" t="s">
        <v>769</v>
      </c>
      <c r="C228" s="131"/>
      <c r="D228" s="131">
        <f t="shared" si="54"/>
        <v>0</v>
      </c>
      <c r="E228" s="131"/>
      <c r="F228" s="131"/>
      <c r="G228" s="131"/>
      <c r="H228" s="131"/>
      <c r="I228" s="131"/>
      <c r="J228" s="131"/>
      <c r="K228" s="131"/>
      <c r="L228" s="131">
        <f t="shared" si="56"/>
        <v>0</v>
      </c>
      <c r="M228" s="131"/>
      <c r="N228" s="131">
        <f t="shared" si="55"/>
        <v>0</v>
      </c>
      <c r="O228" s="131"/>
      <c r="P228" s="131"/>
    </row>
    <row r="229" spans="1:16" hidden="1" outlineLevel="1">
      <c r="A229" s="259" t="s">
        <v>119</v>
      </c>
      <c r="B229" s="260" t="s">
        <v>529</v>
      </c>
      <c r="C229" s="131"/>
      <c r="D229" s="131">
        <f t="shared" si="54"/>
        <v>0</v>
      </c>
      <c r="E229" s="131"/>
      <c r="F229" s="131"/>
      <c r="G229" s="131"/>
      <c r="H229" s="131"/>
      <c r="I229" s="131"/>
      <c r="J229" s="131"/>
      <c r="K229" s="131"/>
      <c r="L229" s="131">
        <f t="shared" si="56"/>
        <v>0</v>
      </c>
      <c r="M229" s="131">
        <f>C229</f>
        <v>0</v>
      </c>
      <c r="N229" s="131"/>
      <c r="O229" s="131"/>
      <c r="P229" s="131"/>
    </row>
    <row r="230" spans="1:16" s="255" customFormat="1" hidden="1" outlineLevel="1">
      <c r="A230" s="257" t="s">
        <v>294</v>
      </c>
      <c r="B230" s="258" t="s">
        <v>770</v>
      </c>
      <c r="C230" s="130">
        <f t="shared" ref="C230:P230" si="57">SUM(C231:C240)</f>
        <v>0</v>
      </c>
      <c r="D230" s="130">
        <f t="shared" si="57"/>
        <v>0</v>
      </c>
      <c r="E230" s="130">
        <f t="shared" si="57"/>
        <v>0</v>
      </c>
      <c r="F230" s="130"/>
      <c r="G230" s="130">
        <f t="shared" si="57"/>
        <v>0</v>
      </c>
      <c r="H230" s="130">
        <f t="shared" si="57"/>
        <v>0</v>
      </c>
      <c r="I230" s="130">
        <f t="shared" si="57"/>
        <v>0</v>
      </c>
      <c r="J230" s="130">
        <f t="shared" si="57"/>
        <v>0</v>
      </c>
      <c r="K230" s="130">
        <f t="shared" si="57"/>
        <v>0</v>
      </c>
      <c r="L230" s="130">
        <f t="shared" si="57"/>
        <v>0</v>
      </c>
      <c r="M230" s="130">
        <f t="shared" si="57"/>
        <v>0</v>
      </c>
      <c r="N230" s="130">
        <f t="shared" si="57"/>
        <v>0</v>
      </c>
      <c r="O230" s="130">
        <f t="shared" si="57"/>
        <v>0</v>
      </c>
      <c r="P230" s="130">
        <f t="shared" si="57"/>
        <v>0</v>
      </c>
    </row>
    <row r="231" spans="1:16" hidden="1" outlineLevel="1">
      <c r="A231" s="259" t="s">
        <v>215</v>
      </c>
      <c r="B231" s="260" t="s">
        <v>343</v>
      </c>
      <c r="C231" s="131"/>
      <c r="D231" s="131">
        <f t="shared" ref="D231:D241" si="58">E231+F231+G231+H231+I231+J231+K231+L231+O231+P231</f>
        <v>0</v>
      </c>
      <c r="E231" s="131"/>
      <c r="F231" s="131"/>
      <c r="G231" s="131"/>
      <c r="H231" s="131"/>
      <c r="I231" s="131"/>
      <c r="J231" s="131"/>
      <c r="K231" s="131"/>
      <c r="L231" s="131">
        <f t="shared" ref="L231:L240" si="59">M231+N231</f>
        <v>0</v>
      </c>
      <c r="M231" s="131"/>
      <c r="N231" s="131">
        <f>C231</f>
        <v>0</v>
      </c>
      <c r="O231" s="131"/>
      <c r="P231" s="131"/>
    </row>
    <row r="232" spans="1:16" hidden="1" outlineLevel="1">
      <c r="A232" s="259" t="s">
        <v>216</v>
      </c>
      <c r="B232" s="260" t="s">
        <v>768</v>
      </c>
      <c r="C232" s="131"/>
      <c r="D232" s="131">
        <f t="shared" si="58"/>
        <v>0</v>
      </c>
      <c r="E232" s="131"/>
      <c r="F232" s="131"/>
      <c r="G232" s="131"/>
      <c r="H232" s="131"/>
      <c r="I232" s="131"/>
      <c r="J232" s="131"/>
      <c r="K232" s="131"/>
      <c r="L232" s="131">
        <f t="shared" si="59"/>
        <v>0</v>
      </c>
      <c r="M232" s="131"/>
      <c r="N232" s="131">
        <f>C232</f>
        <v>0</v>
      </c>
      <c r="O232" s="131"/>
      <c r="P232" s="131"/>
    </row>
    <row r="233" spans="1:16" hidden="1" outlineLevel="1">
      <c r="A233" s="259" t="s">
        <v>217</v>
      </c>
      <c r="B233" s="260" t="s">
        <v>194</v>
      </c>
      <c r="C233" s="131"/>
      <c r="D233" s="131">
        <f t="shared" si="58"/>
        <v>0</v>
      </c>
      <c r="E233" s="131"/>
      <c r="F233" s="131"/>
      <c r="G233" s="131"/>
      <c r="H233" s="131"/>
      <c r="I233" s="131"/>
      <c r="J233" s="131"/>
      <c r="K233" s="131"/>
      <c r="L233" s="131">
        <f t="shared" si="59"/>
        <v>0</v>
      </c>
      <c r="M233" s="131"/>
      <c r="N233" s="131">
        <f>C233</f>
        <v>0</v>
      </c>
      <c r="O233" s="131"/>
      <c r="P233" s="131"/>
    </row>
    <row r="234" spans="1:16" hidden="1" outlineLevel="1">
      <c r="A234" s="259" t="s">
        <v>684</v>
      </c>
      <c r="B234" s="260" t="s">
        <v>771</v>
      </c>
      <c r="C234" s="131"/>
      <c r="D234" s="131">
        <f t="shared" si="58"/>
        <v>0</v>
      </c>
      <c r="E234" s="131"/>
      <c r="F234" s="131"/>
      <c r="G234" s="131"/>
      <c r="H234" s="131"/>
      <c r="I234" s="131"/>
      <c r="J234" s="131"/>
      <c r="K234" s="131"/>
      <c r="L234" s="131">
        <f t="shared" si="59"/>
        <v>0</v>
      </c>
      <c r="M234" s="131"/>
      <c r="N234" s="131">
        <f>C234</f>
        <v>0</v>
      </c>
      <c r="O234" s="131"/>
      <c r="P234" s="131"/>
    </row>
    <row r="235" spans="1:16" hidden="1" outlineLevel="1">
      <c r="A235" s="259" t="s">
        <v>715</v>
      </c>
      <c r="B235" s="260" t="s">
        <v>225</v>
      </c>
      <c r="C235" s="131"/>
      <c r="D235" s="131">
        <f t="shared" si="58"/>
        <v>0</v>
      </c>
      <c r="E235" s="131"/>
      <c r="F235" s="131"/>
      <c r="G235" s="131"/>
      <c r="H235" s="131"/>
      <c r="I235" s="131"/>
      <c r="J235" s="131"/>
      <c r="K235" s="131"/>
      <c r="L235" s="131">
        <f t="shared" si="59"/>
        <v>0</v>
      </c>
      <c r="M235" s="131">
        <f>C235-N235</f>
        <v>0</v>
      </c>
      <c r="N235" s="131"/>
      <c r="O235" s="131"/>
      <c r="P235" s="131"/>
    </row>
    <row r="236" spans="1:16" hidden="1" outlineLevel="1">
      <c r="A236" s="259" t="s">
        <v>717</v>
      </c>
      <c r="B236" s="260" t="s">
        <v>226</v>
      </c>
      <c r="C236" s="131"/>
      <c r="D236" s="131">
        <f t="shared" si="58"/>
        <v>0</v>
      </c>
      <c r="E236" s="131"/>
      <c r="F236" s="131"/>
      <c r="G236" s="131"/>
      <c r="H236" s="131"/>
      <c r="I236" s="131"/>
      <c r="J236" s="131"/>
      <c r="K236" s="131"/>
      <c r="L236" s="131">
        <f t="shared" si="59"/>
        <v>0</v>
      </c>
      <c r="M236" s="131">
        <f>C236-N236</f>
        <v>0</v>
      </c>
      <c r="N236" s="131"/>
      <c r="O236" s="131"/>
      <c r="P236" s="131"/>
    </row>
    <row r="237" spans="1:16" hidden="1" outlineLevel="1">
      <c r="A237" s="259" t="s">
        <v>719</v>
      </c>
      <c r="B237" s="260" t="s">
        <v>228</v>
      </c>
      <c r="C237" s="131"/>
      <c r="D237" s="131">
        <f t="shared" si="58"/>
        <v>0</v>
      </c>
      <c r="E237" s="131"/>
      <c r="F237" s="131"/>
      <c r="G237" s="131"/>
      <c r="H237" s="131"/>
      <c r="I237" s="131"/>
      <c r="J237" s="131"/>
      <c r="K237" s="131"/>
      <c r="L237" s="131">
        <f t="shared" si="59"/>
        <v>0</v>
      </c>
      <c r="M237" s="131">
        <f>C237-N237</f>
        <v>0</v>
      </c>
      <c r="N237" s="131"/>
      <c r="O237" s="131"/>
      <c r="P237" s="131"/>
    </row>
    <row r="238" spans="1:16" hidden="1" outlineLevel="1">
      <c r="A238" s="259" t="s">
        <v>721</v>
      </c>
      <c r="B238" s="260" t="s">
        <v>230</v>
      </c>
      <c r="C238" s="131"/>
      <c r="D238" s="131">
        <f t="shared" si="58"/>
        <v>0</v>
      </c>
      <c r="E238" s="131"/>
      <c r="F238" s="131"/>
      <c r="G238" s="131"/>
      <c r="H238" s="131"/>
      <c r="I238" s="131"/>
      <c r="J238" s="131"/>
      <c r="K238" s="131"/>
      <c r="L238" s="131">
        <f t="shared" si="59"/>
        <v>0</v>
      </c>
      <c r="M238" s="131"/>
      <c r="N238" s="131"/>
      <c r="O238" s="131"/>
      <c r="P238" s="131"/>
    </row>
    <row r="239" spans="1:16" hidden="1" outlineLevel="1">
      <c r="A239" s="259" t="s">
        <v>722</v>
      </c>
      <c r="B239" s="260" t="s">
        <v>469</v>
      </c>
      <c r="C239" s="131"/>
      <c r="D239" s="131">
        <f t="shared" si="58"/>
        <v>0</v>
      </c>
      <c r="E239" s="131"/>
      <c r="F239" s="131"/>
      <c r="G239" s="131"/>
      <c r="H239" s="131"/>
      <c r="I239" s="131"/>
      <c r="J239" s="131"/>
      <c r="K239" s="131"/>
      <c r="L239" s="131">
        <f t="shared" si="59"/>
        <v>0</v>
      </c>
      <c r="M239" s="131">
        <f>C239-N239</f>
        <v>0</v>
      </c>
      <c r="N239" s="131"/>
      <c r="O239" s="131"/>
      <c r="P239" s="131"/>
    </row>
    <row r="240" spans="1:16" hidden="1" outlineLevel="1">
      <c r="A240" s="259" t="s">
        <v>723</v>
      </c>
      <c r="B240" s="260" t="s">
        <v>470</v>
      </c>
      <c r="C240" s="131"/>
      <c r="D240" s="131">
        <f t="shared" si="58"/>
        <v>0</v>
      </c>
      <c r="E240" s="131"/>
      <c r="F240" s="131"/>
      <c r="G240" s="131"/>
      <c r="H240" s="131"/>
      <c r="I240" s="131"/>
      <c r="J240" s="131"/>
      <c r="K240" s="131"/>
      <c r="L240" s="131">
        <f t="shared" si="59"/>
        <v>0</v>
      </c>
      <c r="M240" s="131">
        <f>C240-N240</f>
        <v>0</v>
      </c>
      <c r="N240" s="131"/>
      <c r="O240" s="131"/>
      <c r="P240" s="131"/>
    </row>
    <row r="241" spans="1:16" ht="17.25" hidden="1" customHeight="1" outlineLevel="1">
      <c r="A241" s="49" t="s">
        <v>33</v>
      </c>
      <c r="B241" s="254" t="s">
        <v>102</v>
      </c>
      <c r="C241" s="130"/>
      <c r="D241" s="131">
        <f t="shared" si="58"/>
        <v>0</v>
      </c>
      <c r="E241" s="130"/>
      <c r="F241" s="131"/>
      <c r="G241" s="131"/>
      <c r="H241" s="131"/>
      <c r="I241" s="131"/>
      <c r="J241" s="131"/>
      <c r="K241" s="131"/>
      <c r="L241" s="131"/>
      <c r="M241" s="131"/>
      <c r="N241" s="131"/>
      <c r="O241" s="131"/>
      <c r="P241" s="131"/>
    </row>
    <row r="242" spans="1:16" collapsed="1">
      <c r="A242" s="165"/>
      <c r="B242" s="261"/>
      <c r="C242" s="133"/>
      <c r="D242" s="133"/>
      <c r="E242" s="167"/>
      <c r="F242" s="54"/>
      <c r="G242" s="167"/>
      <c r="H242" s="167"/>
      <c r="I242" s="167"/>
      <c r="J242" s="167"/>
      <c r="K242" s="167"/>
      <c r="L242" s="167"/>
      <c r="M242" s="167"/>
      <c r="N242" s="167"/>
      <c r="O242" s="167"/>
      <c r="P242" s="167"/>
    </row>
    <row r="257" s="241" customFormat="1"/>
    <row r="258" s="241" customFormat="1"/>
    <row r="259" s="241" customFormat="1"/>
    <row r="260" s="241" customFormat="1"/>
    <row r="261" s="241" customFormat="1"/>
    <row r="262" s="241" customFormat="1"/>
    <row r="263" s="241" customFormat="1"/>
    <row r="264" s="241" customFormat="1"/>
    <row r="265" s="241" customFormat="1"/>
    <row r="266" s="241" customFormat="1"/>
    <row r="267" s="241" customFormat="1"/>
    <row r="268" s="241" customFormat="1"/>
    <row r="269" s="241" customFormat="1"/>
    <row r="270" s="241" customFormat="1"/>
    <row r="271" s="241" customFormat="1"/>
    <row r="272" s="241" customFormat="1"/>
    <row r="273" s="241" customFormat="1"/>
    <row r="274" s="241" customFormat="1"/>
    <row r="275" s="241" customFormat="1"/>
    <row r="276" s="241" customFormat="1"/>
    <row r="277" s="241" customFormat="1"/>
    <row r="278" s="241" customFormat="1"/>
    <row r="279" s="241" customFormat="1"/>
    <row r="280" s="241" customFormat="1"/>
    <row r="281" s="241" customFormat="1"/>
    <row r="282" s="241" customFormat="1"/>
    <row r="283" s="241" customFormat="1"/>
    <row r="284" s="241" customFormat="1"/>
    <row r="285" s="241" customFormat="1"/>
    <row r="286" s="241" customFormat="1"/>
    <row r="287" s="241" customFormat="1"/>
    <row r="288" s="241" customFormat="1"/>
    <row r="289" s="241" customFormat="1"/>
    <row r="290" s="241" customFormat="1"/>
    <row r="291" s="241" customFormat="1"/>
    <row r="292" s="241" customFormat="1"/>
    <row r="293" s="241" customFormat="1"/>
    <row r="294" s="241" customFormat="1"/>
    <row r="295" s="241" customFormat="1"/>
    <row r="296" s="241" customFormat="1"/>
    <row r="297" s="241" customFormat="1"/>
    <row r="298" s="241" customFormat="1"/>
    <row r="299" s="241" customFormat="1"/>
    <row r="300" s="241" customFormat="1"/>
    <row r="301" s="241" customFormat="1"/>
    <row r="302" s="241" customFormat="1"/>
    <row r="303" s="241" customFormat="1"/>
    <row r="304" s="241" customFormat="1"/>
    <row r="305" s="241" customFormat="1"/>
    <row r="306" s="241" customFormat="1"/>
    <row r="307" s="241" customFormat="1"/>
    <row r="308" s="241" customFormat="1"/>
    <row r="309" s="241" customFormat="1"/>
    <row r="310" s="241" customFormat="1"/>
    <row r="311" s="241" customFormat="1"/>
    <row r="312" s="241" customFormat="1"/>
    <row r="313" s="241" customFormat="1"/>
    <row r="314" s="241" customFormat="1"/>
    <row r="315" s="241" customFormat="1"/>
    <row r="316" s="241" customFormat="1"/>
    <row r="317" s="241" customFormat="1"/>
    <row r="318" s="241" customFormat="1"/>
    <row r="319" s="241" customFormat="1"/>
    <row r="320" s="241" customFormat="1"/>
    <row r="321" s="241" customFormat="1"/>
    <row r="322" s="241" customFormat="1"/>
    <row r="323" s="241" customFormat="1"/>
    <row r="324" s="241" customFormat="1"/>
    <row r="325" s="241" customFormat="1"/>
    <row r="326" s="241" customFormat="1"/>
    <row r="327" s="241" customFormat="1"/>
    <row r="328" s="241" customFormat="1"/>
    <row r="329" s="241" customFormat="1"/>
    <row r="330" s="241" customFormat="1"/>
    <row r="331" s="241" customFormat="1"/>
    <row r="332" s="241" customFormat="1"/>
    <row r="333" s="241" customFormat="1" ht="32.25" customHeight="1"/>
    <row r="334" s="241" customFormat="1"/>
  </sheetData>
  <mergeCells count="20">
    <mergeCell ref="A1:B1"/>
    <mergeCell ref="A2:P2"/>
    <mergeCell ref="A5:A8"/>
    <mergeCell ref="B5:B8"/>
    <mergeCell ref="C5:C8"/>
    <mergeCell ref="D5:D8"/>
    <mergeCell ref="E5:E8"/>
    <mergeCell ref="F5:F8"/>
    <mergeCell ref="G5:G8"/>
    <mergeCell ref="H5:H8"/>
    <mergeCell ref="I5:I8"/>
    <mergeCell ref="J5:J8"/>
    <mergeCell ref="K5:K8"/>
    <mergeCell ref="L5:N5"/>
    <mergeCell ref="O5:O8"/>
    <mergeCell ref="P5:P8"/>
    <mergeCell ref="L6:L8"/>
    <mergeCell ref="M6:M8"/>
    <mergeCell ref="N6:N8"/>
    <mergeCell ref="A3:P3"/>
  </mergeCells>
  <phoneticPr fontId="237" type="noConversion"/>
  <printOptions horizontalCentered="1"/>
  <pageMargins left="0" right="0" top="0.47244094488188981" bottom="0.51181102362204722" header="0.31496062992125984" footer="0"/>
  <pageSetup paperSize="9" scale="90" orientation="landscape"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92262-FF85-4636-A44D-A430BCBEC4E1}">
  <sheetPr>
    <tabColor rgb="FFFFFF00"/>
  </sheetPr>
  <dimension ref="A1:S31"/>
  <sheetViews>
    <sheetView zoomScale="85" zoomScaleNormal="85" workbookViewId="0">
      <selection activeCell="A19" sqref="A1:XFD1048576"/>
    </sheetView>
  </sheetViews>
  <sheetFormatPr defaultColWidth="9.08984375" defaultRowHeight="14.5"/>
  <cols>
    <col min="1" max="1" width="4.08984375" style="492" bestFit="1" customWidth="1"/>
    <col min="2" max="2" width="32.453125" style="492" customWidth="1"/>
    <col min="3" max="3" width="11" style="492" customWidth="1"/>
    <col min="4" max="4" width="9.453125" style="492" hidden="1" customWidth="1"/>
    <col min="5" max="5" width="10.36328125" style="492" customWidth="1"/>
    <col min="6" max="6" width="9.453125" style="492" customWidth="1"/>
    <col min="7" max="7" width="9.08984375" style="492" customWidth="1"/>
    <col min="8" max="8" width="9.6328125" style="492" customWidth="1"/>
    <col min="9" max="9" width="10.453125" style="492" customWidth="1"/>
    <col min="10" max="10" width="9.08984375" style="492" customWidth="1"/>
    <col min="11" max="11" width="8.90625" style="492" customWidth="1"/>
    <col min="12" max="12" width="10.36328125" style="492" customWidth="1"/>
    <col min="13" max="13" width="9.453125" style="492" customWidth="1"/>
    <col min="14" max="14" width="10.08984375" style="492" customWidth="1"/>
    <col min="15" max="15" width="10.6328125" style="492" customWidth="1"/>
    <col min="16" max="16" width="9.90625" style="492" customWidth="1"/>
    <col min="17" max="17" width="9.36328125" style="492" customWidth="1"/>
    <col min="18" max="18" width="10.90625" style="492" customWidth="1"/>
    <col min="19" max="16384" width="9.08984375" style="492"/>
  </cols>
  <sheetData>
    <row r="1" spans="1:19" ht="25" customHeight="1">
      <c r="A1" s="490"/>
      <c r="B1" s="491" t="s">
        <v>40</v>
      </c>
      <c r="C1" s="491"/>
      <c r="O1" s="493" t="s">
        <v>127</v>
      </c>
      <c r="P1" s="493"/>
      <c r="Q1" s="493"/>
    </row>
    <row r="2" spans="1:19" ht="25" customHeight="1">
      <c r="A2" s="490"/>
      <c r="B2" s="494" t="s">
        <v>905</v>
      </c>
      <c r="C2" s="494"/>
      <c r="D2" s="494"/>
      <c r="E2" s="494"/>
      <c r="F2" s="494"/>
      <c r="G2" s="494"/>
      <c r="H2" s="494"/>
      <c r="I2" s="494"/>
      <c r="J2" s="494"/>
      <c r="K2" s="494"/>
      <c r="L2" s="494"/>
      <c r="M2" s="494"/>
      <c r="N2" s="494"/>
      <c r="O2" s="494"/>
      <c r="P2" s="494"/>
      <c r="Q2" s="494"/>
      <c r="R2" s="494"/>
    </row>
    <row r="3" spans="1:19" ht="18" customHeight="1">
      <c r="A3" s="495"/>
      <c r="B3" s="496" t="s">
        <v>972</v>
      </c>
      <c r="C3" s="496"/>
      <c r="D3" s="496"/>
      <c r="E3" s="496"/>
      <c r="F3" s="496"/>
      <c r="G3" s="496"/>
      <c r="H3" s="496"/>
      <c r="I3" s="496"/>
      <c r="J3" s="496"/>
      <c r="K3" s="496"/>
      <c r="L3" s="496"/>
      <c r="M3" s="496"/>
      <c r="N3" s="496"/>
      <c r="O3" s="496"/>
      <c r="P3" s="496"/>
      <c r="Q3" s="496"/>
      <c r="R3" s="496"/>
    </row>
    <row r="4" spans="1:19" ht="17.25" customHeight="1">
      <c r="A4" s="497"/>
      <c r="B4" s="497"/>
      <c r="P4" s="498" t="s">
        <v>1</v>
      </c>
      <c r="Q4" s="498"/>
      <c r="S4" s="499"/>
    </row>
    <row r="5" spans="1:19" s="505" customFormat="1" ht="17.25" customHeight="1">
      <c r="A5" s="500" t="s">
        <v>312</v>
      </c>
      <c r="B5" s="500" t="s">
        <v>313</v>
      </c>
      <c r="C5" s="501" t="s">
        <v>510</v>
      </c>
      <c r="D5" s="502" t="s">
        <v>146</v>
      </c>
      <c r="E5" s="503"/>
      <c r="F5" s="503"/>
      <c r="G5" s="503"/>
      <c r="H5" s="503"/>
      <c r="I5" s="503"/>
      <c r="J5" s="503"/>
      <c r="K5" s="503"/>
      <c r="L5" s="503"/>
      <c r="M5" s="503"/>
      <c r="N5" s="503"/>
      <c r="O5" s="503"/>
      <c r="P5" s="503"/>
      <c r="Q5" s="503"/>
      <c r="R5" s="504"/>
    </row>
    <row r="6" spans="1:19" s="505" customFormat="1" ht="16.5" customHeight="1">
      <c r="A6" s="506"/>
      <c r="B6" s="506"/>
      <c r="C6" s="507"/>
      <c r="D6" s="501" t="s">
        <v>511</v>
      </c>
      <c r="E6" s="501" t="s">
        <v>314</v>
      </c>
      <c r="F6" s="507" t="s">
        <v>315</v>
      </c>
      <c r="G6" s="507" t="s">
        <v>316</v>
      </c>
      <c r="H6" s="507" t="s">
        <v>317</v>
      </c>
      <c r="I6" s="507" t="s">
        <v>318</v>
      </c>
      <c r="J6" s="507" t="s">
        <v>319</v>
      </c>
      <c r="K6" s="507" t="s">
        <v>116</v>
      </c>
      <c r="L6" s="507" t="s">
        <v>118</v>
      </c>
      <c r="M6" s="508" t="s">
        <v>146</v>
      </c>
      <c r="N6" s="509"/>
      <c r="O6" s="510"/>
      <c r="P6" s="507" t="s">
        <v>320</v>
      </c>
      <c r="Q6" s="507" t="s">
        <v>122</v>
      </c>
      <c r="R6" s="507" t="s">
        <v>98</v>
      </c>
    </row>
    <row r="7" spans="1:19" s="505" customFormat="1" ht="25" customHeight="1">
      <c r="A7" s="506"/>
      <c r="B7" s="506"/>
      <c r="C7" s="507"/>
      <c r="D7" s="507"/>
      <c r="E7" s="507"/>
      <c r="F7" s="507"/>
      <c r="G7" s="507"/>
      <c r="H7" s="507"/>
      <c r="I7" s="507"/>
      <c r="J7" s="507"/>
      <c r="K7" s="507"/>
      <c r="L7" s="507"/>
      <c r="M7" s="501" t="s">
        <v>321</v>
      </c>
      <c r="N7" s="501" t="s">
        <v>512</v>
      </c>
      <c r="O7" s="501" t="s">
        <v>322</v>
      </c>
      <c r="P7" s="507"/>
      <c r="Q7" s="507"/>
      <c r="R7" s="507"/>
    </row>
    <row r="8" spans="1:19" s="505" customFormat="1" ht="9.75" customHeight="1">
      <c r="A8" s="506"/>
      <c r="B8" s="506"/>
      <c r="C8" s="507"/>
      <c r="D8" s="507"/>
      <c r="E8" s="507"/>
      <c r="F8" s="507"/>
      <c r="G8" s="507"/>
      <c r="H8" s="507"/>
      <c r="I8" s="507"/>
      <c r="J8" s="507"/>
      <c r="K8" s="507"/>
      <c r="L8" s="507"/>
      <c r="M8" s="507"/>
      <c r="N8" s="507"/>
      <c r="O8" s="507"/>
      <c r="P8" s="507"/>
      <c r="Q8" s="507"/>
      <c r="R8" s="507"/>
    </row>
    <row r="9" spans="1:19" s="505" customFormat="1" ht="28.5" customHeight="1">
      <c r="A9" s="511"/>
      <c r="B9" s="511"/>
      <c r="C9" s="512"/>
      <c r="D9" s="512"/>
      <c r="E9" s="512"/>
      <c r="F9" s="507"/>
      <c r="G9" s="507"/>
      <c r="H9" s="507"/>
      <c r="I9" s="507"/>
      <c r="J9" s="507"/>
      <c r="K9" s="507"/>
      <c r="L9" s="507"/>
      <c r="M9" s="507"/>
      <c r="N9" s="507"/>
      <c r="O9" s="507"/>
      <c r="P9" s="507"/>
      <c r="Q9" s="507"/>
      <c r="R9" s="507"/>
    </row>
    <row r="10" spans="1:19" s="505" customFormat="1" ht="17.25" customHeight="1">
      <c r="A10" s="513" t="s">
        <v>5</v>
      </c>
      <c r="B10" s="513" t="s">
        <v>21</v>
      </c>
      <c r="C10" s="514">
        <v>1</v>
      </c>
      <c r="D10" s="514">
        <v>2</v>
      </c>
      <c r="E10" s="514">
        <v>2</v>
      </c>
      <c r="F10" s="514">
        <v>3</v>
      </c>
      <c r="G10" s="514">
        <v>4</v>
      </c>
      <c r="H10" s="514">
        <v>5</v>
      </c>
      <c r="I10" s="514">
        <v>6</v>
      </c>
      <c r="J10" s="514">
        <v>7</v>
      </c>
      <c r="K10" s="514">
        <v>8</v>
      </c>
      <c r="L10" s="514">
        <v>9</v>
      </c>
      <c r="M10" s="514">
        <v>10</v>
      </c>
      <c r="N10" s="514">
        <v>11</v>
      </c>
      <c r="O10" s="514">
        <v>12</v>
      </c>
      <c r="P10" s="514">
        <v>13</v>
      </c>
      <c r="Q10" s="514">
        <v>14</v>
      </c>
      <c r="R10" s="514">
        <v>15</v>
      </c>
    </row>
    <row r="11" spans="1:19" s="505" customFormat="1" ht="28.5" customHeight="1">
      <c r="A11" s="515"/>
      <c r="B11" s="516" t="s">
        <v>138</v>
      </c>
      <c r="C11" s="517">
        <f t="shared" ref="C11:R11" si="0">SUBTOTAL(9,C12:C31)</f>
        <v>513733</v>
      </c>
      <c r="D11" s="517">
        <f t="shared" si="0"/>
        <v>0</v>
      </c>
      <c r="E11" s="517">
        <f t="shared" si="0"/>
        <v>40650</v>
      </c>
      <c r="F11" s="517">
        <f t="shared" si="0"/>
        <v>28912.589999999997</v>
      </c>
      <c r="G11" s="517">
        <f t="shared" si="0"/>
        <v>41816</v>
      </c>
      <c r="H11" s="517">
        <f t="shared" si="0"/>
        <v>3600</v>
      </c>
      <c r="I11" s="517">
        <f t="shared" si="0"/>
        <v>1200</v>
      </c>
      <c r="J11" s="517">
        <f t="shared" si="0"/>
        <v>16698</v>
      </c>
      <c r="K11" s="517">
        <f t="shared" si="0"/>
        <v>20970</v>
      </c>
      <c r="L11" s="517">
        <f t="shared" si="0"/>
        <v>302048.83799999999</v>
      </c>
      <c r="M11" s="517">
        <f t="shared" si="0"/>
        <v>45100</v>
      </c>
      <c r="N11" s="517">
        <f t="shared" si="0"/>
        <v>137844.83800000002</v>
      </c>
      <c r="O11" s="517">
        <f t="shared" si="0"/>
        <v>119104</v>
      </c>
      <c r="P11" s="517">
        <f t="shared" si="0"/>
        <v>48484</v>
      </c>
      <c r="Q11" s="517">
        <f t="shared" si="0"/>
        <v>1353.5720000000001</v>
      </c>
      <c r="R11" s="517">
        <f t="shared" si="0"/>
        <v>8000</v>
      </c>
    </row>
    <row r="12" spans="1:19" s="505" customFormat="1" ht="28" customHeight="1">
      <c r="A12" s="518" t="s">
        <v>293</v>
      </c>
      <c r="B12" s="519" t="s">
        <v>341</v>
      </c>
      <c r="C12" s="520">
        <f>D12+E12+F12+G12+H12+I12+J12+K12+L12+P12+Q12+R12</f>
        <v>25530.146000000001</v>
      </c>
      <c r="D12" s="521"/>
      <c r="E12" s="521">
        <v>0</v>
      </c>
      <c r="F12" s="521">
        <v>0</v>
      </c>
      <c r="G12" s="521">
        <v>0</v>
      </c>
      <c r="H12" s="521">
        <v>0</v>
      </c>
      <c r="I12" s="521">
        <v>0</v>
      </c>
      <c r="J12" s="521">
        <v>0</v>
      </c>
      <c r="K12" s="521">
        <v>0</v>
      </c>
      <c r="L12" s="520">
        <f>M12+N12+O12</f>
        <v>25530.146000000001</v>
      </c>
      <c r="M12" s="521">
        <v>10000</v>
      </c>
      <c r="N12" s="521">
        <v>15530.146000000001</v>
      </c>
      <c r="O12" s="521">
        <v>0</v>
      </c>
      <c r="P12" s="521">
        <v>0</v>
      </c>
      <c r="Q12" s="521">
        <v>0</v>
      </c>
      <c r="R12" s="521">
        <v>0</v>
      </c>
    </row>
    <row r="13" spans="1:19" s="505" customFormat="1" ht="28" customHeight="1">
      <c r="A13" s="518" t="s">
        <v>294</v>
      </c>
      <c r="B13" s="519" t="s">
        <v>343</v>
      </c>
      <c r="C13" s="520">
        <f t="shared" ref="C13:C31" si="1">D13+E13+F13+G13+H13+I13+J13+K13+L13+P13+Q13+R13</f>
        <v>10000</v>
      </c>
      <c r="D13" s="521"/>
      <c r="E13" s="521">
        <v>0</v>
      </c>
      <c r="F13" s="521">
        <v>0</v>
      </c>
      <c r="G13" s="521">
        <v>0</v>
      </c>
      <c r="H13" s="521">
        <v>0</v>
      </c>
      <c r="I13" s="521">
        <v>0</v>
      </c>
      <c r="J13" s="521">
        <v>0</v>
      </c>
      <c r="K13" s="521">
        <v>0</v>
      </c>
      <c r="L13" s="520">
        <f t="shared" ref="L13:L31" si="2">M13+N13+O13</f>
        <v>10000</v>
      </c>
      <c r="M13" s="521">
        <v>0</v>
      </c>
      <c r="N13" s="521">
        <v>10000</v>
      </c>
      <c r="O13" s="521">
        <v>0</v>
      </c>
      <c r="P13" s="521">
        <v>0</v>
      </c>
      <c r="Q13" s="521">
        <v>0</v>
      </c>
      <c r="R13" s="521">
        <v>0</v>
      </c>
    </row>
    <row r="14" spans="1:19" s="505" customFormat="1" ht="18.75" customHeight="1">
      <c r="A14" s="518">
        <v>3</v>
      </c>
      <c r="B14" s="519" t="s">
        <v>485</v>
      </c>
      <c r="C14" s="520">
        <f t="shared" si="1"/>
        <v>20298</v>
      </c>
      <c r="D14" s="521"/>
      <c r="E14" s="521">
        <v>0</v>
      </c>
      <c r="F14" s="521">
        <v>0</v>
      </c>
      <c r="G14" s="521">
        <v>0</v>
      </c>
      <c r="H14" s="521">
        <v>3600</v>
      </c>
      <c r="I14" s="521">
        <v>0</v>
      </c>
      <c r="J14" s="521">
        <v>16698</v>
      </c>
      <c r="K14" s="521">
        <v>0</v>
      </c>
      <c r="L14" s="520">
        <f t="shared" si="2"/>
        <v>0</v>
      </c>
      <c r="M14" s="521">
        <v>0</v>
      </c>
      <c r="N14" s="521">
        <v>0</v>
      </c>
      <c r="O14" s="521">
        <v>0</v>
      </c>
      <c r="P14" s="521">
        <v>0</v>
      </c>
      <c r="Q14" s="521">
        <v>0</v>
      </c>
      <c r="R14" s="521">
        <v>0</v>
      </c>
    </row>
    <row r="15" spans="1:19" s="505" customFormat="1" ht="24" customHeight="1">
      <c r="A15" s="518">
        <v>4</v>
      </c>
      <c r="B15" s="522" t="s">
        <v>345</v>
      </c>
      <c r="C15" s="520">
        <f t="shared" si="1"/>
        <v>1816</v>
      </c>
      <c r="D15" s="521"/>
      <c r="E15" s="521">
        <v>0</v>
      </c>
      <c r="F15" s="521">
        <v>0</v>
      </c>
      <c r="G15" s="521">
        <v>1816</v>
      </c>
      <c r="H15" s="521">
        <v>0</v>
      </c>
      <c r="I15" s="521">
        <v>0</v>
      </c>
      <c r="J15" s="521">
        <v>0</v>
      </c>
      <c r="K15" s="521">
        <v>0</v>
      </c>
      <c r="L15" s="520">
        <f t="shared" si="2"/>
        <v>0</v>
      </c>
      <c r="M15" s="521">
        <v>0</v>
      </c>
      <c r="N15" s="521">
        <v>0</v>
      </c>
      <c r="O15" s="521">
        <v>0</v>
      </c>
      <c r="P15" s="521">
        <v>0</v>
      </c>
      <c r="Q15" s="521">
        <v>0</v>
      </c>
      <c r="R15" s="521">
        <v>0</v>
      </c>
    </row>
    <row r="16" spans="1:19" s="505" customFormat="1" ht="25.5" customHeight="1">
      <c r="A16" s="518">
        <v>5</v>
      </c>
      <c r="B16" s="523" t="s">
        <v>565</v>
      </c>
      <c r="C16" s="520">
        <f t="shared" si="1"/>
        <v>12500</v>
      </c>
      <c r="D16" s="521"/>
      <c r="E16" s="521">
        <v>0</v>
      </c>
      <c r="F16" s="521">
        <v>12500</v>
      </c>
      <c r="G16" s="521">
        <v>0</v>
      </c>
      <c r="H16" s="521">
        <v>0</v>
      </c>
      <c r="I16" s="521">
        <v>0</v>
      </c>
      <c r="J16" s="521">
        <v>0</v>
      </c>
      <c r="K16" s="521">
        <v>0</v>
      </c>
      <c r="L16" s="520">
        <f t="shared" si="2"/>
        <v>0</v>
      </c>
      <c r="M16" s="521">
        <v>0</v>
      </c>
      <c r="N16" s="521">
        <v>0</v>
      </c>
      <c r="O16" s="521">
        <v>0</v>
      </c>
      <c r="P16" s="521">
        <v>0</v>
      </c>
      <c r="Q16" s="521">
        <v>0</v>
      </c>
      <c r="R16" s="521">
        <v>0</v>
      </c>
    </row>
    <row r="17" spans="1:18" s="505" customFormat="1" ht="30.75" customHeight="1">
      <c r="A17" s="518">
        <v>6</v>
      </c>
      <c r="B17" s="519" t="s">
        <v>503</v>
      </c>
      <c r="C17" s="520">
        <f t="shared" si="1"/>
        <v>1200</v>
      </c>
      <c r="D17" s="521"/>
      <c r="E17" s="521">
        <v>0</v>
      </c>
      <c r="F17" s="521">
        <v>0</v>
      </c>
      <c r="G17" s="521">
        <v>0</v>
      </c>
      <c r="H17" s="521">
        <v>0</v>
      </c>
      <c r="I17" s="521">
        <v>1200</v>
      </c>
      <c r="J17" s="521">
        <v>0</v>
      </c>
      <c r="K17" s="521">
        <v>0</v>
      </c>
      <c r="L17" s="520">
        <f t="shared" si="2"/>
        <v>0</v>
      </c>
      <c r="M17" s="521">
        <v>0</v>
      </c>
      <c r="N17" s="521">
        <v>0</v>
      </c>
      <c r="O17" s="521">
        <v>0</v>
      </c>
      <c r="P17" s="521">
        <v>0</v>
      </c>
      <c r="Q17" s="521">
        <v>0</v>
      </c>
      <c r="R17" s="521">
        <v>0</v>
      </c>
    </row>
    <row r="18" spans="1:18" s="524" customFormat="1" ht="24" customHeight="1">
      <c r="A18" s="518">
        <v>7</v>
      </c>
      <c r="B18" s="522" t="s">
        <v>325</v>
      </c>
      <c r="C18" s="520">
        <f t="shared" si="1"/>
        <v>24976</v>
      </c>
      <c r="D18" s="521"/>
      <c r="E18" s="521">
        <v>0</v>
      </c>
      <c r="F18" s="521">
        <v>0</v>
      </c>
      <c r="G18" s="521">
        <v>24976</v>
      </c>
      <c r="H18" s="521">
        <v>0</v>
      </c>
      <c r="I18" s="521">
        <v>0</v>
      </c>
      <c r="J18" s="521">
        <v>0</v>
      </c>
      <c r="K18" s="521">
        <v>0</v>
      </c>
      <c r="L18" s="520">
        <f t="shared" si="2"/>
        <v>0</v>
      </c>
      <c r="M18" s="521">
        <v>0</v>
      </c>
      <c r="N18" s="521">
        <v>0</v>
      </c>
      <c r="O18" s="521">
        <v>0</v>
      </c>
      <c r="P18" s="521">
        <v>0</v>
      </c>
      <c r="Q18" s="521">
        <v>0</v>
      </c>
      <c r="R18" s="521">
        <v>0</v>
      </c>
    </row>
    <row r="19" spans="1:18" s="524" customFormat="1" ht="24" customHeight="1">
      <c r="A19" s="518">
        <v>8</v>
      </c>
      <c r="B19" s="522" t="s">
        <v>903</v>
      </c>
      <c r="C19" s="520">
        <f t="shared" si="1"/>
        <v>13624</v>
      </c>
      <c r="D19" s="521"/>
      <c r="E19" s="521">
        <v>0</v>
      </c>
      <c r="F19" s="521">
        <v>0</v>
      </c>
      <c r="G19" s="521">
        <v>13624</v>
      </c>
      <c r="H19" s="521">
        <v>0</v>
      </c>
      <c r="I19" s="521">
        <v>0</v>
      </c>
      <c r="J19" s="521">
        <v>0</v>
      </c>
      <c r="K19" s="521">
        <v>0</v>
      </c>
      <c r="L19" s="520">
        <f t="shared" si="2"/>
        <v>0</v>
      </c>
      <c r="M19" s="521">
        <v>0</v>
      </c>
      <c r="N19" s="521">
        <v>0</v>
      </c>
      <c r="O19" s="521">
        <v>0</v>
      </c>
      <c r="P19" s="521">
        <v>0</v>
      </c>
      <c r="Q19" s="521">
        <v>0</v>
      </c>
      <c r="R19" s="521">
        <v>0</v>
      </c>
    </row>
    <row r="20" spans="1:18" s="505" customFormat="1" ht="18" customHeight="1">
      <c r="A20" s="525">
        <v>9</v>
      </c>
      <c r="B20" s="519" t="s">
        <v>504</v>
      </c>
      <c r="C20" s="520">
        <f t="shared" si="1"/>
        <v>60100</v>
      </c>
      <c r="D20" s="521"/>
      <c r="E20" s="521">
        <v>0</v>
      </c>
      <c r="F20" s="521">
        <v>0</v>
      </c>
      <c r="G20" s="521">
        <v>0</v>
      </c>
      <c r="H20" s="521">
        <v>0</v>
      </c>
      <c r="I20" s="521">
        <v>0</v>
      </c>
      <c r="J20" s="521">
        <v>0</v>
      </c>
      <c r="K20" s="521">
        <v>0</v>
      </c>
      <c r="L20" s="520">
        <f t="shared" si="2"/>
        <v>60100</v>
      </c>
      <c r="M20" s="521">
        <v>14100</v>
      </c>
      <c r="N20" s="521">
        <v>46000</v>
      </c>
      <c r="O20" s="521">
        <v>0</v>
      </c>
      <c r="P20" s="521">
        <v>0</v>
      </c>
      <c r="Q20" s="521">
        <v>0</v>
      </c>
      <c r="R20" s="521">
        <v>0</v>
      </c>
    </row>
    <row r="21" spans="1:18" s="505" customFormat="1" ht="40.5" customHeight="1">
      <c r="A21" s="518">
        <v>10</v>
      </c>
      <c r="B21" s="519" t="s">
        <v>506</v>
      </c>
      <c r="C21" s="520">
        <f t="shared" si="1"/>
        <v>30000</v>
      </c>
      <c r="D21" s="521"/>
      <c r="E21" s="521">
        <v>0</v>
      </c>
      <c r="F21" s="521">
        <v>0</v>
      </c>
      <c r="G21" s="521">
        <v>0</v>
      </c>
      <c r="H21" s="521">
        <v>0</v>
      </c>
      <c r="I21" s="521">
        <v>0</v>
      </c>
      <c r="J21" s="521">
        <v>0</v>
      </c>
      <c r="K21" s="521">
        <v>0</v>
      </c>
      <c r="L21" s="520">
        <f t="shared" si="2"/>
        <v>30000</v>
      </c>
      <c r="M21" s="521">
        <v>0</v>
      </c>
      <c r="N21" s="521">
        <v>30000</v>
      </c>
      <c r="O21" s="521">
        <v>0</v>
      </c>
      <c r="P21" s="521">
        <v>0</v>
      </c>
      <c r="Q21" s="521">
        <v>0</v>
      </c>
      <c r="R21" s="521">
        <v>0</v>
      </c>
    </row>
    <row r="22" spans="1:18" s="505" customFormat="1" ht="28.5" customHeight="1">
      <c r="A22" s="518">
        <v>11</v>
      </c>
      <c r="B22" s="519" t="s">
        <v>482</v>
      </c>
      <c r="C22" s="520">
        <f t="shared" si="1"/>
        <v>520</v>
      </c>
      <c r="D22" s="521"/>
      <c r="E22" s="521">
        <v>0</v>
      </c>
      <c r="F22" s="521">
        <v>0</v>
      </c>
      <c r="G22" s="521">
        <v>0</v>
      </c>
      <c r="H22" s="521">
        <v>0</v>
      </c>
      <c r="I22" s="521">
        <v>0</v>
      </c>
      <c r="J22" s="521">
        <v>0</v>
      </c>
      <c r="K22" s="521">
        <v>0</v>
      </c>
      <c r="L22" s="520">
        <f t="shared" si="2"/>
        <v>520</v>
      </c>
      <c r="M22" s="521">
        <v>0</v>
      </c>
      <c r="N22" s="521">
        <v>520</v>
      </c>
      <c r="O22" s="521">
        <v>0</v>
      </c>
      <c r="P22" s="521">
        <v>0</v>
      </c>
      <c r="Q22" s="521">
        <v>0</v>
      </c>
      <c r="R22" s="521">
        <v>0</v>
      </c>
    </row>
    <row r="23" spans="1:18" s="505" customFormat="1" ht="28.5" customHeight="1">
      <c r="A23" s="518">
        <v>12</v>
      </c>
      <c r="B23" s="523" t="s">
        <v>567</v>
      </c>
      <c r="C23" s="520">
        <f t="shared" si="1"/>
        <v>23202</v>
      </c>
      <c r="D23" s="521"/>
      <c r="E23" s="521">
        <v>0</v>
      </c>
      <c r="F23" s="521">
        <v>0</v>
      </c>
      <c r="G23" s="521">
        <v>0</v>
      </c>
      <c r="H23" s="521">
        <v>0</v>
      </c>
      <c r="I23" s="521">
        <v>0</v>
      </c>
      <c r="J23" s="521">
        <v>0</v>
      </c>
      <c r="K23" s="521">
        <v>20970</v>
      </c>
      <c r="L23" s="520">
        <f t="shared" si="2"/>
        <v>0</v>
      </c>
      <c r="M23" s="521">
        <v>0</v>
      </c>
      <c r="N23" s="521">
        <v>0</v>
      </c>
      <c r="O23" s="521">
        <v>0</v>
      </c>
      <c r="P23" s="521">
        <v>2232</v>
      </c>
      <c r="Q23" s="521">
        <v>0</v>
      </c>
      <c r="R23" s="521">
        <v>0</v>
      </c>
    </row>
    <row r="24" spans="1:18" s="505" customFormat="1" ht="27" customHeight="1">
      <c r="A24" s="525">
        <v>13</v>
      </c>
      <c r="B24" s="523" t="s">
        <v>904</v>
      </c>
      <c r="C24" s="520">
        <f t="shared" si="1"/>
        <v>1353.5720000000001</v>
      </c>
      <c r="D24" s="521"/>
      <c r="E24" s="521">
        <v>0</v>
      </c>
      <c r="F24" s="521">
        <v>0</v>
      </c>
      <c r="G24" s="521">
        <v>0</v>
      </c>
      <c r="H24" s="521">
        <v>0</v>
      </c>
      <c r="I24" s="521">
        <v>0</v>
      </c>
      <c r="J24" s="521">
        <v>0</v>
      </c>
      <c r="K24" s="521">
        <v>0</v>
      </c>
      <c r="L24" s="520">
        <f t="shared" si="2"/>
        <v>0</v>
      </c>
      <c r="M24" s="521">
        <v>0</v>
      </c>
      <c r="N24" s="521">
        <v>0</v>
      </c>
      <c r="O24" s="521">
        <v>0</v>
      </c>
      <c r="P24" s="521">
        <v>0</v>
      </c>
      <c r="Q24" s="521">
        <v>1353.5720000000001</v>
      </c>
      <c r="R24" s="521">
        <v>0</v>
      </c>
    </row>
    <row r="25" spans="1:18" s="505" customFormat="1" ht="18" customHeight="1">
      <c r="A25" s="525">
        <v>14</v>
      </c>
      <c r="B25" s="523" t="s">
        <v>902</v>
      </c>
      <c r="C25" s="520">
        <f t="shared" si="1"/>
        <v>2950</v>
      </c>
      <c r="D25" s="521"/>
      <c r="E25" s="521">
        <v>0</v>
      </c>
      <c r="F25" s="521">
        <v>0</v>
      </c>
      <c r="G25" s="521">
        <v>0</v>
      </c>
      <c r="H25" s="521">
        <v>0</v>
      </c>
      <c r="I25" s="521">
        <v>0</v>
      </c>
      <c r="J25" s="521">
        <v>0</v>
      </c>
      <c r="K25" s="521">
        <v>0</v>
      </c>
      <c r="L25" s="520">
        <f t="shared" si="2"/>
        <v>0</v>
      </c>
      <c r="M25" s="521">
        <v>0</v>
      </c>
      <c r="N25" s="521">
        <v>0</v>
      </c>
      <c r="O25" s="521">
        <v>0</v>
      </c>
      <c r="P25" s="521">
        <v>2950</v>
      </c>
      <c r="Q25" s="521">
        <v>0</v>
      </c>
      <c r="R25" s="521">
        <v>0</v>
      </c>
    </row>
    <row r="26" spans="1:18" s="505" customFormat="1" ht="28" customHeight="1">
      <c r="A26" s="518">
        <v>15</v>
      </c>
      <c r="B26" s="522" t="s">
        <v>334</v>
      </c>
      <c r="C26" s="520">
        <f t="shared" si="1"/>
        <v>215154</v>
      </c>
      <c r="D26" s="521"/>
      <c r="E26" s="521">
        <v>40650</v>
      </c>
      <c r="F26" s="521">
        <v>0</v>
      </c>
      <c r="G26" s="521">
        <v>1400</v>
      </c>
      <c r="H26" s="521">
        <v>0</v>
      </c>
      <c r="I26" s="521">
        <v>0</v>
      </c>
      <c r="J26" s="521">
        <v>0</v>
      </c>
      <c r="K26" s="521">
        <v>0</v>
      </c>
      <c r="L26" s="520">
        <f t="shared" si="2"/>
        <v>125104</v>
      </c>
      <c r="M26" s="521">
        <v>6000</v>
      </c>
      <c r="N26" s="521">
        <v>0</v>
      </c>
      <c r="O26" s="521">
        <v>119104</v>
      </c>
      <c r="P26" s="521">
        <v>40000</v>
      </c>
      <c r="Q26" s="521">
        <v>0</v>
      </c>
      <c r="R26" s="521">
        <v>8000</v>
      </c>
    </row>
    <row r="27" spans="1:18" s="505" customFormat="1" ht="28" customHeight="1">
      <c r="A27" s="518">
        <v>16</v>
      </c>
      <c r="B27" s="526" t="s">
        <v>585</v>
      </c>
      <c r="C27" s="520">
        <f t="shared" si="1"/>
        <v>15000</v>
      </c>
      <c r="D27" s="521"/>
      <c r="E27" s="521">
        <v>0</v>
      </c>
      <c r="F27" s="521">
        <v>0</v>
      </c>
      <c r="G27" s="521">
        <v>0</v>
      </c>
      <c r="H27" s="521">
        <v>0</v>
      </c>
      <c r="I27" s="521">
        <v>0</v>
      </c>
      <c r="J27" s="521">
        <v>0</v>
      </c>
      <c r="K27" s="521">
        <v>0</v>
      </c>
      <c r="L27" s="520">
        <f t="shared" si="2"/>
        <v>15000</v>
      </c>
      <c r="M27" s="521">
        <v>15000</v>
      </c>
      <c r="N27" s="521">
        <v>0</v>
      </c>
      <c r="O27" s="521">
        <v>0</v>
      </c>
      <c r="P27" s="521">
        <v>0</v>
      </c>
      <c r="Q27" s="521">
        <v>0</v>
      </c>
      <c r="R27" s="521">
        <v>0</v>
      </c>
    </row>
    <row r="28" spans="1:18" s="505" customFormat="1" ht="28" customHeight="1">
      <c r="A28" s="518">
        <v>17</v>
      </c>
      <c r="B28" s="523" t="s">
        <v>348</v>
      </c>
      <c r="C28" s="520">
        <f t="shared" si="1"/>
        <v>3302</v>
      </c>
      <c r="D28" s="521"/>
      <c r="E28" s="521">
        <v>0</v>
      </c>
      <c r="F28" s="521">
        <v>0</v>
      </c>
      <c r="G28" s="521">
        <v>0</v>
      </c>
      <c r="H28" s="521">
        <v>0</v>
      </c>
      <c r="I28" s="521">
        <v>0</v>
      </c>
      <c r="J28" s="521">
        <v>0</v>
      </c>
      <c r="K28" s="521">
        <v>0</v>
      </c>
      <c r="L28" s="520">
        <f t="shared" si="2"/>
        <v>0</v>
      </c>
      <c r="M28" s="521">
        <v>0</v>
      </c>
      <c r="N28" s="521">
        <v>0</v>
      </c>
      <c r="O28" s="521">
        <v>0</v>
      </c>
      <c r="P28" s="521">
        <v>3302</v>
      </c>
      <c r="Q28" s="521">
        <v>0</v>
      </c>
      <c r="R28" s="521">
        <v>0</v>
      </c>
    </row>
    <row r="29" spans="1:18" s="505" customFormat="1" ht="28" customHeight="1">
      <c r="A29" s="518">
        <v>18</v>
      </c>
      <c r="B29" s="523" t="s">
        <v>350</v>
      </c>
      <c r="C29" s="520">
        <f t="shared" si="1"/>
        <v>25000</v>
      </c>
      <c r="D29" s="521"/>
      <c r="E29" s="521">
        <v>0</v>
      </c>
      <c r="F29" s="521">
        <v>0</v>
      </c>
      <c r="G29" s="521">
        <v>0</v>
      </c>
      <c r="H29" s="521">
        <v>0</v>
      </c>
      <c r="I29" s="521">
        <v>0</v>
      </c>
      <c r="J29" s="521">
        <v>0</v>
      </c>
      <c r="K29" s="521">
        <v>0</v>
      </c>
      <c r="L29" s="520">
        <f t="shared" si="2"/>
        <v>25000</v>
      </c>
      <c r="M29" s="521">
        <v>0</v>
      </c>
      <c r="N29" s="521">
        <v>25000</v>
      </c>
      <c r="O29" s="521">
        <v>0</v>
      </c>
      <c r="P29" s="521">
        <v>0</v>
      </c>
      <c r="Q29" s="521">
        <v>0</v>
      </c>
      <c r="R29" s="521">
        <v>0</v>
      </c>
    </row>
    <row r="30" spans="1:18" s="505" customFormat="1" ht="28" customHeight="1">
      <c r="A30" s="518">
        <v>19</v>
      </c>
      <c r="B30" s="527" t="s">
        <v>351</v>
      </c>
      <c r="C30" s="520">
        <f t="shared" si="1"/>
        <v>10794.691999999999</v>
      </c>
      <c r="D30" s="521"/>
      <c r="E30" s="521">
        <v>0</v>
      </c>
      <c r="F30" s="521">
        <v>0</v>
      </c>
      <c r="G30" s="521">
        <v>0</v>
      </c>
      <c r="H30" s="521">
        <v>0</v>
      </c>
      <c r="I30" s="521">
        <v>0</v>
      </c>
      <c r="J30" s="521">
        <v>0</v>
      </c>
      <c r="K30" s="521">
        <v>0</v>
      </c>
      <c r="L30" s="520">
        <f t="shared" si="2"/>
        <v>10794.691999999999</v>
      </c>
      <c r="M30" s="521">
        <v>0</v>
      </c>
      <c r="N30" s="521">
        <v>10794.691999999999</v>
      </c>
      <c r="O30" s="521">
        <v>0</v>
      </c>
      <c r="P30" s="521">
        <v>0</v>
      </c>
      <c r="Q30" s="521">
        <v>0</v>
      </c>
      <c r="R30" s="521">
        <v>0</v>
      </c>
    </row>
    <row r="31" spans="1:18" s="505" customFormat="1" ht="28" customHeight="1">
      <c r="A31" s="528">
        <v>20</v>
      </c>
      <c r="B31" s="529" t="s">
        <v>509</v>
      </c>
      <c r="C31" s="530">
        <f t="shared" si="1"/>
        <v>16412.589999999997</v>
      </c>
      <c r="D31" s="531"/>
      <c r="E31" s="531">
        <v>0</v>
      </c>
      <c r="F31" s="531">
        <v>16412.589999999997</v>
      </c>
      <c r="G31" s="531">
        <v>0</v>
      </c>
      <c r="H31" s="531">
        <v>0</v>
      </c>
      <c r="I31" s="531">
        <v>0</v>
      </c>
      <c r="J31" s="531">
        <v>0</v>
      </c>
      <c r="K31" s="531">
        <v>0</v>
      </c>
      <c r="L31" s="530">
        <f t="shared" si="2"/>
        <v>0</v>
      </c>
      <c r="M31" s="531">
        <v>0</v>
      </c>
      <c r="N31" s="531">
        <v>0</v>
      </c>
      <c r="O31" s="531">
        <v>0</v>
      </c>
      <c r="P31" s="531">
        <v>0</v>
      </c>
      <c r="Q31" s="531">
        <v>0</v>
      </c>
      <c r="R31" s="531">
        <v>0</v>
      </c>
    </row>
  </sheetData>
  <mergeCells count="25">
    <mergeCell ref="A5:A9"/>
    <mergeCell ref="B5:B9"/>
    <mergeCell ref="C5:C9"/>
    <mergeCell ref="D5:R5"/>
    <mergeCell ref="D6:D9"/>
    <mergeCell ref="R6:R9"/>
    <mergeCell ref="M7:M9"/>
    <mergeCell ref="N7:N9"/>
    <mergeCell ref="O7:O9"/>
    <mergeCell ref="E6:E9"/>
    <mergeCell ref="F6:F9"/>
    <mergeCell ref="G6:G9"/>
    <mergeCell ref="H6:H9"/>
    <mergeCell ref="I6:I9"/>
    <mergeCell ref="J6:J9"/>
    <mergeCell ref="K6:K9"/>
    <mergeCell ref="L6:L9"/>
    <mergeCell ref="M6:O6"/>
    <mergeCell ref="P6:P9"/>
    <mergeCell ref="Q6:Q9"/>
    <mergeCell ref="B1:C1"/>
    <mergeCell ref="O1:Q1"/>
    <mergeCell ref="B2:R2"/>
    <mergeCell ref="B3:R3"/>
    <mergeCell ref="P4:Q4"/>
  </mergeCells>
  <printOptions horizontalCentered="1"/>
  <pageMargins left="0" right="0" top="0.55118110236220474" bottom="0"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Bieu 46</vt:lpstr>
      <vt:lpstr>Bieu 47</vt:lpstr>
      <vt:lpstr>Bieu 48</vt:lpstr>
      <vt:lpstr>Bieu 49</vt:lpstr>
      <vt:lpstr>Bieu 50</vt:lpstr>
      <vt:lpstr>Bieu 51(2020)</vt:lpstr>
      <vt:lpstr>Bieu 53(2020)</vt:lpstr>
      <vt:lpstr>Bieu 51 </vt:lpstr>
      <vt:lpstr>Bieu 52_DT</vt:lpstr>
      <vt:lpstr>Bieu 53 </vt:lpstr>
      <vt:lpstr>Bieu 54</vt:lpstr>
      <vt:lpstr>Bieu 54a</vt:lpstr>
      <vt:lpstr>Bieu 55</vt:lpstr>
      <vt:lpstr>Bieu 56</vt:lpstr>
      <vt:lpstr>Bieu 57</vt:lpstr>
      <vt:lpstr>Bieu 58_DT </vt:lpstr>
      <vt:lpstr>Sheet1</vt:lpstr>
      <vt:lpstr>'Bieu 48'!Print_Titles</vt:lpstr>
      <vt:lpstr>'Bieu 49'!Print_Titles</vt:lpstr>
      <vt:lpstr>'Bieu 50'!Print_Titles</vt:lpstr>
      <vt:lpstr>'Bieu 51 '!Print_Titles</vt:lpstr>
      <vt:lpstr>'Bieu 51(2020)'!Print_Titles</vt:lpstr>
      <vt:lpstr>'Bieu 52_DT'!Print_Titles</vt:lpstr>
      <vt:lpstr>'Bieu 53 '!Print_Titles</vt:lpstr>
      <vt:lpstr>'Bieu 53(2020)'!Print_Titles</vt:lpstr>
      <vt:lpstr>'Bieu 54'!Print_Titles</vt:lpstr>
      <vt:lpstr>'Bieu 57'!Print_Titles</vt:lpstr>
      <vt:lpstr>'Bieu 58_DT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2020-12-24T10:54:13Z</dcterms:modified>
</cp:coreProperties>
</file>