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8" activeTab="2"/>
  </bookViews>
  <sheets>
    <sheet name="59_CKQT" sheetId="1" r:id="rId1"/>
    <sheet name="60_CKQT" sheetId="2" r:id="rId2"/>
    <sheet name="61_CKQT" sheetId="3" r:id="rId3"/>
  </sheets>
  <definedNames>
    <definedName name="_xlfn.IFERROR" hidden="1">#NAME?</definedName>
  </definedNames>
  <calcPr fullCalcOnLoad="1"/>
</workbook>
</file>

<file path=xl/sharedStrings.xml><?xml version="1.0" encoding="utf-8"?>
<sst xmlns="http://schemas.openxmlformats.org/spreadsheetml/2006/main" count="159" uniqueCount="106">
  <si>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</si>
  <si>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</si>
  <si>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</si>
  <si>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</si>
  <si>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</si>
  <si>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</si>
  <si>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</si>
  <si>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</si>
  <si>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</si>
  <si>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</si>
  <si>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</si>
  <si>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</si>
  <si>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</si>
  <si>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</si>
  <si>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</si>
  <si>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</si>
  <si>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</si>
  <si>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</si>
  <si>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</si>
  <si>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</si>
  <si>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</si>
  <si>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CÙNG KỲ NĂM TRƯỚC</t>
  </si>
  <si>
    <t>3=2/1</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</si>
  <si>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</si>
  <si>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</si>
  <si>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</si>
  <si>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</si>
  <si>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</si>
  <si>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</si>
  <si>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</si>
  <si>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KON TUM</t>
  </si>
  <si>
    <t>CÂN ĐỐI NGÂN SÁCH ĐỊA PHƯƠNG QUÝ III NĂM 2020</t>
  </si>
  <si>
    <t>DỰ TOÁN NĂM 2020</t>
  </si>
  <si>
    <t>SO SÁNH THỰC HIỆN VỚI (%)</t>
  </si>
  <si>
    <t>Biểu số 60/CK-NSNN</t>
  </si>
  <si>
    <t>THỰC HIỆN THU NGÂN SÁCH NHÀ NƯỚC QUÝ III NĂM 2020</t>
  </si>
  <si>
    <t xml:space="preserve">THỰC HIỆN QUÝ III NĂM 2020
</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</si>
  <si>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</si>
  <si>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</si>
  <si>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</si>
  <si>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</si>
  <si>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</si>
  <si>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</si>
  <si>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</si>
  <si>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</si>
  <si>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</si>
  <si>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</si>
  <si>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</si>
  <si>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</si>
  <si>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 (bao gồm Tăng thu từ các dự án khai thác quỹ đất so với dự toán Trung ương giao)</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</si>
  <si>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</si>
  <si>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</si>
  <si>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</si>
  <si>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</si>
  <si>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</si>
  <si>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</si>
  <si>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</si>
  <si>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</si>
  <si>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</si>
  <si>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</si>
  <si>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</si>
  <si>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</si>
  <si>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</si>
  <si>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</si>
  <si>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</si>
  <si>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 xml:space="preserve">IV </t>
  </si>
  <si>
    <t>THU NSĐP ĐƯỢC HƯỞNG THEO PHÂN CẤP</t>
  </si>
  <si>
    <t>Từ các khoản thu phân chia</t>
  </si>
  <si>
    <t>Các khoản thu NSĐP được hưởng 100%</t>
  </si>
  <si>
    <t>Biểu số 61/CK-NSNN</t>
  </si>
  <si>
    <t>THỰC HIỆN CHI NGÂN SÁCH ĐỊA PHƯƠNG QUÝ III NĂM 2020</t>
  </si>
  <si>
    <t xml:space="preserve">THỰC HIỆN QUÝ III NĂM 2020 (1)
</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</si>
  <si>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</si>
  <si>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</si>
  <si>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</si>
  <si>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</si>
  <si>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</si>
  <si>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</si>
  <si>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</si>
  <si>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</si>
  <si>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</si>
  <si>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</si>
  <si>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</si>
  <si>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</si>
  <si>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</si>
  <si>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</si>
  <si>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</si>
  <si>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</si>
  <si>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IV</t>
  </si>
  <si>
    <t>V</t>
  </si>
  <si>
    <t>VI</t>
  </si>
  <si>
    <t>Nguồn tăng thu ngân sách, nguồn khác</t>
  </si>
  <si>
    <t>VII</t>
  </si>
  <si>
    <t>Bội chi ngân sách địa phương</t>
  </si>
  <si>
    <t>VIII</t>
  </si>
  <si>
    <t>Chi cho vay từ nguồn vốn trong nước</t>
  </si>
  <si>
    <t>IX</t>
  </si>
  <si>
    <t>Chi trả nợ gốc</t>
  </si>
  <si>
    <t>CHI TỪ NGUỒN BỔ SUNG CÓ MỤC TIÊU TỪ NSTW CHO NSĐP</t>
  </si>
  <si>
    <t>Chương trình mục tiêu quốc gia</t>
  </si>
  <si>
    <t>Cho các chương trình dự án quan trọng vốn đầu tư</t>
  </si>
  <si>
    <t>Cho các nhiệm vụ, chính sách kinh phí thường xuyên</t>
  </si>
  <si>
    <t xml:space="preserve">Ghi chú: (1) Tổng chi ngân sách địa phương Quý III năm 2020 đã bao gồm chi từ nguồn năm trước chuyển sang và bao gồm các khoản chi tạm ứng </t>
  </si>
  <si>
    <t xml:space="preserve">THỰC HIỆN QUÝ III NĂM 2020
 </t>
  </si>
  <si>
    <t>TỔNG CHI NSĐP (1)</t>
  </si>
  <si>
    <t>Chi trả nợ vay</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</si>
</sst>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numFmt numFmtId="175" formatCode="###,###,###"/>
    <numFmt numFmtId="176" formatCode="_(* #,##0_);_(* \(#,##0\);_(* &quot;-&quot;??_);_(@_)"/>
    <numFmt numFmtId="177" formatCode="#,###;\-#,###;&quot;&quot;;_(@_)"/>
    <numFmt numFmtId="178" formatCode="0.0%"/>
    <numFmt numFmtId="179" formatCode="#,##0_ ;\-#,##0\ "/>
    <numFmt numFmtId="180" formatCode="#,##0_ ;[Red]\-#,##0\ "/>
  </numFmts>
  <fonts count="76">
    <font>
      <sz val="11"/>
      <color theme="1"/>
      <name val="Calibri"/>
      <family val="2"/>
    </font>
    <font>
      <sz val="11"/>
      <color indexed="8"/>
      <name val="Calibri"/>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font>
    <font>
      <b/>
      <sz val="12"/>
      <name val="Times New Romanh"/>
      <family val="0"/>
    </font>
    <font>
      <sz val="13"/>
      <name val=".VnTime"/>
      <family val="2"/>
    </font>
    <font>
      <sz val="11"/>
      <name val="Times New Roman"/>
      <family val="1"/>
    </font>
    <font>
      <i/>
      <sz val="11"/>
      <name val="Times New Roman"/>
      <family val="1"/>
    </font>
    <font>
      <sz val="10"/>
      <name val=".VnArial Narrow"/>
      <family val="2"/>
    </font>
    <font>
      <sz val="10"/>
      <name val="Times New Roman"/>
      <family val="1"/>
    </font>
    <font>
      <b/>
      <sz val="12"/>
      <name val="Times New Roman 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i/>
      <sz val="12"/>
      <color indexed="8"/>
      <name val="Times New Roman"/>
      <family val="1"/>
    </font>
    <font>
      <i/>
      <sz val="11"/>
      <color indexed="8"/>
      <name val="Times New Roman"/>
      <family val="1"/>
    </font>
    <font>
      <b/>
      <sz val="13"/>
      <color indexed="8"/>
      <name val="Times New Roman"/>
      <family val="1"/>
    </font>
    <font>
      <b/>
      <sz val="10"/>
      <color indexed="8"/>
      <name val="Times New Roman"/>
      <family val="1"/>
    </font>
    <font>
      <sz val="10"/>
      <color indexed="8"/>
      <name val="Times New Roman"/>
      <family val="1"/>
    </font>
    <font>
      <sz val="13"/>
      <color indexed="8"/>
      <name val="Times New Roman"/>
      <family val="1"/>
    </font>
    <font>
      <b/>
      <sz val="11"/>
      <color indexed="8"/>
      <name val="Times New Roman"/>
      <family val="1"/>
    </font>
    <font>
      <b/>
      <sz val="14"/>
      <color indexed="8"/>
      <name val="Times New Roman"/>
      <family val="1"/>
    </font>
    <font>
      <sz val="14"/>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i/>
      <sz val="12"/>
      <color theme="1"/>
      <name val="Times New Roman"/>
      <family val="1"/>
    </font>
    <font>
      <i/>
      <sz val="11"/>
      <color theme="1"/>
      <name val="Times New Roman"/>
      <family val="1"/>
    </font>
    <font>
      <b/>
      <sz val="13"/>
      <color theme="1"/>
      <name val="Times New Roman"/>
      <family val="1"/>
    </font>
    <font>
      <b/>
      <sz val="10"/>
      <color theme="1"/>
      <name val="Times New Roman"/>
      <family val="1"/>
    </font>
    <font>
      <sz val="10"/>
      <color theme="1"/>
      <name val="Times New Roman"/>
      <family val="1"/>
    </font>
    <font>
      <sz val="13"/>
      <color theme="1"/>
      <name val="Times New Roman"/>
      <family val="1"/>
    </font>
    <font>
      <b/>
      <sz val="11"/>
      <color theme="1"/>
      <name val="Times New Roman"/>
      <family val="1"/>
    </font>
    <font>
      <b/>
      <sz val="14"/>
      <color theme="1"/>
      <name val="Times New Roman"/>
      <family val="1"/>
    </font>
    <font>
      <sz val="14"/>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style="thin"/>
      <top>
        <color indexed="63"/>
      </top>
      <bottom style="thin"/>
    </border>
    <border>
      <left style="thin"/>
      <right style="thin"/>
      <top/>
      <bottom style="hair"/>
    </border>
    <border>
      <left style="thin"/>
      <right>
        <color indexed="63"/>
      </right>
      <top/>
      <bottom style="hair"/>
    </border>
    <border>
      <left style="thin"/>
      <right/>
      <top style="hair"/>
      <bottom style="hair"/>
    </border>
    <border>
      <left style="thin"/>
      <right>
        <color indexed="63"/>
      </right>
      <top style="hair"/>
      <bottom style="thin"/>
    </border>
    <border>
      <left style="thin"/>
      <right style="thin"/>
      <top style="thin"/>
      <bottom/>
    </border>
    <border>
      <left style="thin"/>
      <right style="thin"/>
      <top/>
      <bottom/>
    </border>
    <border>
      <left>
        <color indexed="63"/>
      </left>
      <right>
        <color indexed="63"/>
      </right>
      <top style="thin"/>
      <bottom>
        <color indexed="63"/>
      </bottom>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15"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15" fillId="0" borderId="0" applyFont="0" applyFill="0" applyBorder="0" applyAlignment="0" applyProtection="0"/>
    <xf numFmtId="0" fontId="51" fillId="28" borderId="2"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177" fontId="14"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1" fillId="0" borderId="0">
      <alignment/>
      <protection/>
    </xf>
    <xf numFmtId="0" fontId="12" fillId="0" borderId="0">
      <alignment/>
      <protection/>
    </xf>
    <xf numFmtId="0" fontId="2" fillId="0" borderId="0">
      <alignment/>
      <protection/>
    </xf>
    <xf numFmtId="0" fontId="0" fillId="0" borderId="0">
      <alignment/>
      <protection/>
    </xf>
    <xf numFmtId="0" fontId="11" fillId="0" borderId="0">
      <alignment/>
      <protection/>
    </xf>
    <xf numFmtId="0" fontId="15" fillId="0" borderId="0">
      <alignment/>
      <protection/>
    </xf>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9">
    <xf numFmtId="0" fontId="0" fillId="0" borderId="0" xfId="0" applyFont="1" applyAlignment="1">
      <alignment/>
    </xf>
    <xf numFmtId="0" fontId="5" fillId="0" borderId="0" xfId="0" applyNumberFormat="1" applyFont="1" applyFill="1" applyAlignment="1">
      <alignment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applyFont="1" applyFill="1" applyAlignment="1">
      <alignment vertical="center"/>
    </xf>
    <xf numFmtId="0" fontId="5" fillId="0" borderId="0" xfId="0" applyNumberFormat="1" applyFont="1" applyFill="1" applyBorder="1" applyAlignment="1">
      <alignment horizontal="center" vertical="center" wrapText="1"/>
    </xf>
    <xf numFmtId="0" fontId="15" fillId="0" borderId="12"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Border="1" applyAlignment="1">
      <alignment horizontal="right" vertical="center"/>
    </xf>
    <xf numFmtId="0" fontId="7" fillId="0" borderId="0" xfId="0" applyFont="1" applyFill="1" applyAlignment="1">
      <alignment vertical="center"/>
    </xf>
    <xf numFmtId="0" fontId="4" fillId="0" borderId="13" xfId="0" applyFont="1" applyFill="1" applyBorder="1" applyAlignment="1">
      <alignment horizontal="center" vertical="center"/>
    </xf>
    <xf numFmtId="0" fontId="13" fillId="0" borderId="14" xfId="0" applyFont="1" applyFill="1" applyBorder="1" applyAlignment="1">
      <alignment vertical="center"/>
    </xf>
    <xf numFmtId="0" fontId="10" fillId="0" borderId="0" xfId="0" applyFont="1" applyFill="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3" fillId="0" borderId="15" xfId="0" applyFont="1" applyFill="1" applyBorder="1" applyAlignment="1">
      <alignment horizontal="center" vertical="center"/>
    </xf>
    <xf numFmtId="0" fontId="1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4" fillId="0" borderId="17" xfId="0" applyFont="1" applyFill="1" applyBorder="1" applyAlignment="1">
      <alignment horizontal="center" vertical="center"/>
    </xf>
    <xf numFmtId="0" fontId="13" fillId="0" borderId="18"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64" fillId="0" borderId="0" xfId="0" applyFont="1" applyFill="1" applyAlignment="1">
      <alignment vertical="center"/>
    </xf>
    <xf numFmtId="3" fontId="65" fillId="0" borderId="0" xfId="0" applyNumberFormat="1" applyFont="1" applyFill="1" applyAlignment="1">
      <alignment horizontal="center" vertical="center"/>
    </xf>
    <xf numFmtId="0" fontId="65" fillId="0" borderId="0" xfId="0" applyFont="1" applyFill="1" applyAlignment="1">
      <alignment vertical="center"/>
    </xf>
    <xf numFmtId="0" fontId="66" fillId="0" borderId="0" xfId="0" applyFont="1" applyFill="1" applyAlignment="1">
      <alignment horizontal="centerContinuous" vertical="center"/>
    </xf>
    <xf numFmtId="0" fontId="67" fillId="0" borderId="0" xfId="0" applyFont="1" applyFill="1" applyBorder="1" applyAlignment="1">
      <alignment horizontal="right" vertical="center"/>
    </xf>
    <xf numFmtId="0" fontId="68" fillId="0" borderId="0" xfId="0" applyFont="1" applyFill="1" applyAlignment="1">
      <alignment vertical="center"/>
    </xf>
    <xf numFmtId="0" fontId="69" fillId="0" borderId="19" xfId="60" applyNumberFormat="1" applyFont="1" applyFill="1" applyBorder="1" applyAlignment="1">
      <alignment horizontal="center" vertical="center" wrapText="1"/>
      <protection/>
    </xf>
    <xf numFmtId="14" fontId="69" fillId="0" borderId="19" xfId="60" applyNumberFormat="1" applyFont="1" applyFill="1" applyBorder="1" applyAlignment="1">
      <alignment horizontal="center" vertical="center" wrapText="1"/>
      <protection/>
    </xf>
    <xf numFmtId="0" fontId="70" fillId="0" borderId="10" xfId="0" applyFont="1" applyFill="1" applyBorder="1" applyAlignment="1">
      <alignment horizontal="center" vertical="center"/>
    </xf>
    <xf numFmtId="0" fontId="70" fillId="0" borderId="10" xfId="0" applyFont="1" applyFill="1" applyBorder="1" applyAlignment="1">
      <alignment horizontal="center" vertical="center" wrapText="1"/>
    </xf>
    <xf numFmtId="3" fontId="70" fillId="0" borderId="10" xfId="0" applyNumberFormat="1" applyFont="1" applyFill="1" applyBorder="1" applyAlignment="1">
      <alignment horizontal="center" vertical="center" wrapText="1"/>
    </xf>
    <xf numFmtId="3" fontId="70" fillId="0" borderId="10" xfId="0" applyNumberFormat="1" applyFont="1" applyFill="1" applyBorder="1" applyAlignment="1">
      <alignment horizontal="center" vertical="center"/>
    </xf>
    <xf numFmtId="0" fontId="71" fillId="0" borderId="0" xfId="0" applyFont="1" applyFill="1" applyAlignment="1">
      <alignment vertical="center"/>
    </xf>
    <xf numFmtId="0" fontId="64" fillId="0" borderId="20" xfId="0" applyFont="1" applyFill="1" applyBorder="1" applyAlignment="1">
      <alignment horizontal="center" vertical="center"/>
    </xf>
    <xf numFmtId="0" fontId="64" fillId="0" borderId="21" xfId="0" applyNumberFormat="1" applyFont="1" applyFill="1" applyBorder="1" applyAlignment="1">
      <alignment horizontal="left" vertical="center" wrapText="1"/>
    </xf>
    <xf numFmtId="178" fontId="64" fillId="0" borderId="20" xfId="67" applyNumberFormat="1" applyFont="1" applyFill="1" applyBorder="1" applyAlignment="1">
      <alignment vertical="center"/>
    </xf>
    <xf numFmtId="0" fontId="72" fillId="0" borderId="0" xfId="0" applyFont="1" applyFill="1" applyAlignment="1">
      <alignment vertical="center"/>
    </xf>
    <xf numFmtId="0" fontId="64" fillId="0" borderId="15" xfId="0" applyFont="1" applyFill="1" applyBorder="1" applyAlignment="1">
      <alignment horizontal="center" vertical="center"/>
    </xf>
    <xf numFmtId="0" fontId="64" fillId="0" borderId="16" xfId="0" applyFont="1" applyFill="1" applyBorder="1" applyAlignment="1">
      <alignment vertical="center"/>
    </xf>
    <xf numFmtId="0" fontId="73" fillId="0" borderId="0" xfId="0" applyFont="1" applyFill="1" applyAlignment="1">
      <alignment vertical="center"/>
    </xf>
    <xf numFmtId="0" fontId="65" fillId="0" borderId="15" xfId="0" applyFont="1" applyFill="1" applyBorder="1" applyAlignment="1">
      <alignment horizontal="center" vertical="center"/>
    </xf>
    <xf numFmtId="0" fontId="65" fillId="0" borderId="16" xfId="0" applyFont="1" applyFill="1" applyBorder="1" applyAlignment="1">
      <alignment vertical="center"/>
    </xf>
    <xf numFmtId="178" fontId="65" fillId="0" borderId="20" xfId="67" applyNumberFormat="1" applyFont="1" applyFill="1" applyBorder="1" applyAlignment="1">
      <alignment vertical="center"/>
    </xf>
    <xf numFmtId="0" fontId="74" fillId="0" borderId="0" xfId="0" applyFont="1" applyFill="1" applyAlignment="1">
      <alignment vertical="center"/>
    </xf>
    <xf numFmtId="0" fontId="66" fillId="0" borderId="15" xfId="0" applyFont="1" applyFill="1" applyBorder="1" applyAlignment="1" quotePrefix="1">
      <alignment horizontal="center" vertical="center"/>
    </xf>
    <xf numFmtId="0" fontId="66" fillId="0" borderId="16" xfId="0" applyFont="1" applyFill="1" applyBorder="1" applyAlignment="1">
      <alignment vertical="center"/>
    </xf>
    <xf numFmtId="178" fontId="66" fillId="0" borderId="20" xfId="67" applyNumberFormat="1" applyFont="1" applyFill="1" applyBorder="1" applyAlignment="1">
      <alignment vertical="center"/>
    </xf>
    <xf numFmtId="0" fontId="75" fillId="0" borderId="0" xfId="0" applyFont="1" applyFill="1" applyAlignment="1">
      <alignment vertical="center"/>
    </xf>
    <xf numFmtId="0" fontId="66" fillId="0" borderId="16" xfId="0" applyFont="1" applyFill="1" applyBorder="1" applyAlignment="1">
      <alignment vertical="center" wrapText="1"/>
    </xf>
    <xf numFmtId="0" fontId="65" fillId="0" borderId="16" xfId="0" applyFont="1" applyFill="1" applyBorder="1" applyAlignment="1">
      <alignment horizontal="justify" vertical="center" wrapText="1"/>
    </xf>
    <xf numFmtId="0" fontId="65" fillId="0" borderId="15" xfId="0" applyFont="1" applyFill="1" applyBorder="1" applyAlignment="1">
      <alignment vertical="center"/>
    </xf>
    <xf numFmtId="0" fontId="64" fillId="0" borderId="22" xfId="0" applyFont="1" applyFill="1" applyBorder="1" applyAlignment="1">
      <alignment vertical="center"/>
    </xf>
    <xf numFmtId="0" fontId="64" fillId="0" borderId="22" xfId="0" applyNumberFormat="1" applyFont="1" applyFill="1" applyBorder="1" applyAlignment="1">
      <alignment vertical="center" wrapText="1"/>
    </xf>
    <xf numFmtId="0" fontId="65" fillId="0" borderId="22" xfId="0" applyNumberFormat="1" applyFont="1" applyFill="1" applyBorder="1" applyAlignment="1">
      <alignment horizontal="left" vertical="center" wrapText="1"/>
    </xf>
    <xf numFmtId="0" fontId="65" fillId="0" borderId="17" xfId="0" applyFont="1" applyFill="1" applyBorder="1" applyAlignment="1">
      <alignment horizontal="center" vertical="center"/>
    </xf>
    <xf numFmtId="0" fontId="65" fillId="0" borderId="23" xfId="0" applyNumberFormat="1" applyFont="1" applyFill="1" applyBorder="1" applyAlignment="1">
      <alignment vertical="center" wrapText="1"/>
    </xf>
    <xf numFmtId="0" fontId="75" fillId="0" borderId="0" xfId="0" applyFont="1" applyFill="1" applyAlignment="1" quotePrefix="1">
      <alignment horizontal="left" vertical="center"/>
    </xf>
    <xf numFmtId="3" fontId="74" fillId="0" borderId="0" xfId="0" applyNumberFormat="1" applyFont="1" applyFill="1" applyAlignment="1" quotePrefix="1">
      <alignment horizontal="center" vertical="center"/>
    </xf>
    <xf numFmtId="3" fontId="74" fillId="0" borderId="0" xfId="0" applyNumberFormat="1" applyFont="1" applyFill="1" applyAlignment="1">
      <alignment horizontal="center" vertical="center"/>
    </xf>
    <xf numFmtId="0" fontId="74" fillId="0" borderId="0" xfId="58" applyFont="1" applyFill="1" applyAlignment="1">
      <alignment vertical="center"/>
      <protection/>
    </xf>
    <xf numFmtId="3" fontId="4"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0" fontId="9" fillId="0" borderId="0" xfId="0" applyFont="1" applyFill="1" applyAlignment="1">
      <alignment horizontal="left" vertical="center"/>
    </xf>
    <xf numFmtId="3" fontId="10" fillId="0" borderId="0" xfId="0" applyNumberFormat="1" applyFont="1" applyFill="1" applyAlignment="1">
      <alignment horizontal="center" vertical="center"/>
    </xf>
    <xf numFmtId="0" fontId="6" fillId="0" borderId="19" xfId="60" applyNumberFormat="1" applyFont="1" applyFill="1" applyBorder="1" applyAlignment="1">
      <alignment horizontal="center" vertical="center" wrapText="1"/>
      <protection/>
    </xf>
    <xf numFmtId="14" fontId="6" fillId="0" borderId="19" xfId="60" applyNumberFormat="1" applyFont="1" applyFill="1" applyBorder="1" applyAlignment="1">
      <alignment horizontal="center" vertical="center" wrapText="1"/>
      <protection/>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3" fontId="18" fillId="0" borderId="11"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0" xfId="0" applyFont="1" applyFill="1" applyAlignment="1">
      <alignment vertical="center"/>
    </xf>
    <xf numFmtId="0" fontId="4" fillId="0" borderId="13" xfId="0" applyFont="1" applyFill="1" applyBorder="1" applyAlignment="1">
      <alignment vertical="center"/>
    </xf>
    <xf numFmtId="178" fontId="4" fillId="0" borderId="13" xfId="67" applyNumberFormat="1" applyFont="1" applyFill="1" applyBorder="1" applyAlignment="1">
      <alignment horizontal="right" vertical="center"/>
    </xf>
    <xf numFmtId="0" fontId="4" fillId="0" borderId="15" xfId="0" applyFont="1" applyFill="1" applyBorder="1" applyAlignment="1">
      <alignment vertical="center"/>
    </xf>
    <xf numFmtId="178" fontId="4" fillId="0" borderId="15" xfId="67" applyNumberFormat="1" applyFont="1" applyFill="1" applyBorder="1" applyAlignment="1">
      <alignment horizontal="right" vertical="center"/>
    </xf>
    <xf numFmtId="0" fontId="3" fillId="0" borderId="15" xfId="0" applyFont="1" applyFill="1" applyBorder="1" applyAlignment="1">
      <alignment vertical="center"/>
    </xf>
    <xf numFmtId="178" fontId="3" fillId="0" borderId="15" xfId="67" applyNumberFormat="1" applyFont="1" applyFill="1" applyBorder="1" applyAlignment="1">
      <alignment horizontal="right" vertical="center"/>
    </xf>
    <xf numFmtId="0" fontId="3" fillId="0" borderId="15"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vertical="center"/>
    </xf>
    <xf numFmtId="0" fontId="4" fillId="0" borderId="15" xfId="0" applyFont="1" applyFill="1" applyBorder="1" applyAlignment="1">
      <alignment horizontal="left" vertical="center" wrapText="1"/>
    </xf>
    <xf numFmtId="0" fontId="19" fillId="0" borderId="15" xfId="0" applyFont="1" applyFill="1" applyBorder="1" applyAlignment="1">
      <alignment vertical="center" wrapText="1"/>
    </xf>
    <xf numFmtId="0" fontId="10" fillId="0" borderId="0" xfId="0" applyFont="1" applyFill="1" applyAlignment="1">
      <alignment vertical="center"/>
    </xf>
    <xf numFmtId="0" fontId="9" fillId="0" borderId="0" xfId="0" applyFont="1" applyFill="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vertical="center"/>
    </xf>
    <xf numFmtId="178" fontId="3" fillId="0" borderId="17" xfId="67" applyNumberFormat="1" applyFont="1" applyFill="1" applyBorder="1" applyAlignment="1">
      <alignment horizontal="right" vertical="center"/>
    </xf>
    <xf numFmtId="0" fontId="3" fillId="0" borderId="0" xfId="0" applyFont="1" applyFill="1" applyAlignment="1">
      <alignment horizontal="right" vertical="center"/>
    </xf>
    <xf numFmtId="0" fontId="16" fillId="0" borderId="0" xfId="0" applyFont="1" applyFill="1" applyBorder="1" applyAlignment="1">
      <alignment horizontal="center" vertical="center"/>
    </xf>
    <xf numFmtId="0" fontId="10" fillId="0" borderId="0" xfId="0" applyFont="1" applyFill="1" applyAlignment="1">
      <alignment horizontal="center" vertical="center"/>
    </xf>
    <xf numFmtId="0" fontId="3" fillId="0" borderId="0" xfId="0" applyFont="1" applyFill="1" applyAlignment="1">
      <alignment horizontal="center" vertical="center"/>
    </xf>
    <xf numFmtId="3" fontId="10" fillId="0" borderId="0" xfId="0" applyNumberFormat="1" applyFont="1" applyFill="1" applyAlignment="1">
      <alignment vertical="center"/>
    </xf>
    <xf numFmtId="0" fontId="9" fillId="0" borderId="0" xfId="0" applyFont="1" applyFill="1" applyAlignment="1">
      <alignment horizontal="center" vertical="center"/>
    </xf>
    <xf numFmtId="178" fontId="4" fillId="0" borderId="13" xfId="67" applyNumberFormat="1" applyFont="1" applyFill="1" applyBorder="1" applyAlignment="1">
      <alignment horizontal="center" vertical="center"/>
    </xf>
    <xf numFmtId="178" fontId="4" fillId="0" borderId="15" xfId="67" applyNumberFormat="1" applyFont="1" applyFill="1" applyBorder="1" applyAlignment="1">
      <alignment horizontal="center" vertical="center"/>
    </xf>
    <xf numFmtId="178" fontId="4" fillId="0" borderId="17" xfId="67" applyNumberFormat="1" applyFont="1" applyFill="1" applyBorder="1" applyAlignment="1">
      <alignment horizontal="center" vertical="center"/>
    </xf>
    <xf numFmtId="178" fontId="3" fillId="0" borderId="15" xfId="67" applyNumberFormat="1" applyFont="1" applyFill="1" applyBorder="1" applyAlignment="1">
      <alignment horizontal="center" vertical="center"/>
    </xf>
    <xf numFmtId="3" fontId="4" fillId="0" borderId="13"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7" xfId="0" applyFont="1" applyFill="1" applyBorder="1" applyAlignment="1">
      <alignment horizontal="right" vertical="center"/>
    </xf>
    <xf numFmtId="3" fontId="4" fillId="0" borderId="17" xfId="0" applyNumberFormat="1" applyFont="1" applyFill="1" applyBorder="1" applyAlignment="1">
      <alignment horizontal="right" vertical="center"/>
    </xf>
    <xf numFmtId="3" fontId="64" fillId="0" borderId="21" xfId="0" applyNumberFormat="1" applyFont="1" applyFill="1" applyBorder="1" applyAlignment="1">
      <alignment horizontal="right" vertical="center" wrapText="1"/>
    </xf>
    <xf numFmtId="3" fontId="64" fillId="0" borderId="16" xfId="0" applyNumberFormat="1" applyFont="1" applyFill="1" applyBorder="1" applyAlignment="1">
      <alignment horizontal="right" vertical="center"/>
    </xf>
    <xf numFmtId="3" fontId="65" fillId="0" borderId="16" xfId="0" applyNumberFormat="1" applyFont="1" applyFill="1" applyBorder="1" applyAlignment="1">
      <alignment horizontal="right" vertical="center"/>
    </xf>
    <xf numFmtId="3" fontId="65" fillId="0" borderId="15" xfId="0" applyNumberFormat="1" applyFont="1" applyFill="1" applyBorder="1" applyAlignment="1">
      <alignment horizontal="right" vertical="center"/>
    </xf>
    <xf numFmtId="3" fontId="66" fillId="0" borderId="16" xfId="0" applyNumberFormat="1" applyFont="1" applyFill="1" applyBorder="1" applyAlignment="1">
      <alignment horizontal="right" vertical="center"/>
    </xf>
    <xf numFmtId="3" fontId="66" fillId="0" borderId="15" xfId="0" applyNumberFormat="1" applyFont="1" applyFill="1" applyBorder="1" applyAlignment="1">
      <alignment horizontal="right" vertical="center"/>
    </xf>
    <xf numFmtId="3" fontId="65" fillId="0" borderId="16" xfId="0" applyNumberFormat="1" applyFont="1" applyFill="1" applyBorder="1" applyAlignment="1">
      <alignment horizontal="right" vertical="center" wrapText="1"/>
    </xf>
    <xf numFmtId="3" fontId="65" fillId="0" borderId="22" xfId="0" applyNumberFormat="1" applyFont="1" applyFill="1" applyBorder="1" applyAlignment="1">
      <alignment horizontal="right" vertical="center"/>
    </xf>
    <xf numFmtId="3" fontId="64" fillId="0" borderId="22" xfId="0" applyNumberFormat="1" applyFont="1" applyFill="1" applyBorder="1" applyAlignment="1">
      <alignment horizontal="right" vertical="center" wrapText="1"/>
    </xf>
    <xf numFmtId="3" fontId="65" fillId="0" borderId="22" xfId="0" applyNumberFormat="1" applyFont="1" applyFill="1" applyBorder="1" applyAlignment="1">
      <alignment horizontal="right" vertical="center" wrapText="1"/>
    </xf>
    <xf numFmtId="3" fontId="65" fillId="0" borderId="15" xfId="0" applyNumberFormat="1" applyFont="1" applyFill="1" applyBorder="1" applyAlignment="1">
      <alignment horizontal="right" vertical="center" wrapText="1"/>
    </xf>
    <xf numFmtId="3" fontId="65" fillId="0" borderId="23" xfId="0" applyNumberFormat="1" applyFont="1" applyFill="1" applyBorder="1" applyAlignment="1">
      <alignment horizontal="right" vertical="center" wrapText="1"/>
    </xf>
    <xf numFmtId="3" fontId="65" fillId="0" borderId="17" xfId="0" applyNumberFormat="1" applyFont="1" applyFill="1" applyBorder="1" applyAlignment="1">
      <alignment horizontal="right" vertical="center"/>
    </xf>
    <xf numFmtId="3" fontId="3" fillId="0" borderId="15"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xf>
    <xf numFmtId="3" fontId="4" fillId="0" borderId="15"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xf>
    <xf numFmtId="0" fontId="6" fillId="0" borderId="2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0" xfId="0" applyFont="1" applyFill="1" applyAlignment="1">
      <alignment horizontal="center" vertical="center"/>
    </xf>
    <xf numFmtId="0" fontId="17" fillId="0" borderId="25"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66" fillId="0" borderId="0" xfId="58" applyFont="1" applyAlignment="1">
      <alignment horizontal="left" vertical="center" wrapText="1"/>
      <protection/>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5" fillId="0" borderId="26" xfId="0" applyFont="1" applyFill="1" applyBorder="1" applyAlignment="1">
      <alignment horizontal="left" vertical="center"/>
    </xf>
    <xf numFmtId="0" fontId="64" fillId="0" borderId="0" xfId="0" applyFont="1" applyFill="1" applyAlignment="1">
      <alignment horizontal="right" vertical="center"/>
    </xf>
    <xf numFmtId="0" fontId="64" fillId="0" borderId="0" xfId="0" applyFont="1" applyFill="1" applyAlignment="1">
      <alignment horizontal="center" vertical="center" wrapText="1"/>
    </xf>
    <xf numFmtId="0" fontId="65" fillId="0" borderId="27" xfId="0" applyFont="1" applyFill="1" applyBorder="1" applyAlignment="1">
      <alignment horizontal="center" vertical="center"/>
    </xf>
    <xf numFmtId="0" fontId="64" fillId="0" borderId="10" xfId="0"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3" fontId="69" fillId="0" borderId="24" xfId="0" applyNumberFormat="1" applyFont="1" applyFill="1" applyBorder="1" applyAlignment="1">
      <alignment horizontal="center" vertical="center" wrapText="1"/>
    </xf>
    <xf numFmtId="3" fontId="69" fillId="0" borderId="25" xfId="0" applyNumberFormat="1" applyFont="1" applyFill="1" applyBorder="1" applyAlignment="1">
      <alignment horizontal="center" vertical="center" wrapText="1"/>
    </xf>
    <xf numFmtId="3" fontId="69" fillId="0" borderId="24" xfId="60" applyNumberFormat="1" applyFont="1" applyFill="1" applyBorder="1" applyAlignment="1">
      <alignment horizontal="center" vertical="center" wrapText="1"/>
      <protection/>
    </xf>
    <xf numFmtId="3" fontId="69" fillId="0" borderId="19" xfId="60" applyNumberFormat="1" applyFont="1" applyFill="1" applyBorder="1" applyAlignment="1">
      <alignment horizontal="center" vertical="center" wrapText="1"/>
      <protection/>
    </xf>
    <xf numFmtId="0" fontId="69" fillId="0" borderId="12" xfId="60" applyNumberFormat="1" applyFont="1" applyFill="1" applyBorder="1" applyAlignment="1">
      <alignment horizontal="center" vertical="center" wrapText="1"/>
      <protection/>
    </xf>
    <xf numFmtId="0" fontId="69" fillId="0" borderId="11" xfId="60" applyNumberFormat="1" applyFont="1" applyFill="1" applyBorder="1" applyAlignment="1">
      <alignment horizontal="center" vertical="center" wrapText="1"/>
      <protection/>
    </xf>
    <xf numFmtId="0" fontId="4" fillId="0" borderId="0" xfId="0" applyFont="1" applyFill="1" applyAlignment="1">
      <alignment horizontal="center" vertical="center" wrapText="1"/>
    </xf>
    <xf numFmtId="0" fontId="16" fillId="0"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3" fontId="6" fillId="0" borderId="24" xfId="60" applyNumberFormat="1" applyFont="1" applyFill="1" applyBorder="1" applyAlignment="1">
      <alignment horizontal="center" vertical="center" wrapText="1"/>
      <protection/>
    </xf>
    <xf numFmtId="3" fontId="6" fillId="0" borderId="19" xfId="60" applyNumberFormat="1" applyFont="1" applyFill="1" applyBorder="1" applyAlignment="1">
      <alignment horizontal="center" vertical="center" wrapText="1"/>
      <protection/>
    </xf>
    <xf numFmtId="0" fontId="6" fillId="0" borderId="12" xfId="60" applyNumberFormat="1" applyFont="1" applyFill="1" applyBorder="1" applyAlignment="1">
      <alignment horizontal="center" vertical="center" wrapText="1"/>
      <protection/>
    </xf>
    <xf numFmtId="0" fontId="6" fillId="0" borderId="11" xfId="60"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urrency 2" xfId="46"/>
    <cellStyle name="Check Cell" xfId="47"/>
    <cellStyle name="Explanatory Text" xfId="48"/>
    <cellStyle name="Good" xfId="49"/>
    <cellStyle name="HAI"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zoomScalePageLayoutView="0" workbookViewId="0" topLeftCell="A19">
      <selection activeCell="E16" sqref="E16"/>
    </sheetView>
  </sheetViews>
  <sheetFormatPr defaultColWidth="12.8515625" defaultRowHeight="15"/>
  <cols>
    <col min="1" max="1" width="7.28125" style="9" customWidth="1"/>
    <col min="2" max="2" width="68.00390625" style="9" customWidth="1"/>
    <col min="3" max="3" width="19.57421875" style="97" customWidth="1"/>
    <col min="4" max="5" width="16.28125" style="97" customWidth="1"/>
    <col min="6" max="7" width="13.421875" style="97" customWidth="1"/>
    <col min="8" max="16384" width="12.8515625" style="9" customWidth="1"/>
  </cols>
  <sheetData>
    <row r="1" spans="1:7" ht="21" customHeight="1">
      <c r="A1" s="7" t="s">
        <v>30</v>
      </c>
      <c r="B1" s="7"/>
      <c r="C1" s="8"/>
      <c r="D1" s="8"/>
      <c r="E1" s="131" t="s">
        <v>19</v>
      </c>
      <c r="F1" s="131"/>
      <c r="G1" s="131"/>
    </row>
    <row r="2" spans="1:7" ht="33" customHeight="1">
      <c r="A2" s="131" t="s">
        <v>31</v>
      </c>
      <c r="B2" s="131"/>
      <c r="C2" s="131"/>
      <c r="D2" s="131"/>
      <c r="E2" s="131"/>
      <c r="F2" s="131"/>
      <c r="G2" s="131"/>
    </row>
    <row r="3" spans="1:15" ht="19.5" customHeight="1">
      <c r="A3" s="5"/>
      <c r="B3" s="5"/>
      <c r="C3" s="5"/>
      <c r="D3" s="5"/>
      <c r="E3" s="5"/>
      <c r="F3" s="5"/>
      <c r="G3" s="95" t="s">
        <v>0</v>
      </c>
      <c r="H3" s="10"/>
      <c r="I3" s="10"/>
      <c r="J3" s="10"/>
      <c r="K3" s="1"/>
      <c r="L3" s="1"/>
      <c r="M3" s="1"/>
      <c r="N3" s="1"/>
      <c r="O3" s="1"/>
    </row>
    <row r="4" spans="1:7" s="11" customFormat="1" ht="33" customHeight="1">
      <c r="A4" s="129" t="s">
        <v>1</v>
      </c>
      <c r="B4" s="129" t="s">
        <v>2</v>
      </c>
      <c r="C4" s="129" t="s">
        <v>21</v>
      </c>
      <c r="D4" s="129" t="s">
        <v>32</v>
      </c>
      <c r="E4" s="129" t="s">
        <v>103</v>
      </c>
      <c r="F4" s="135" t="s">
        <v>33</v>
      </c>
      <c r="G4" s="136"/>
    </row>
    <row r="5" spans="1:7" s="11" customFormat="1" ht="16.5">
      <c r="A5" s="132"/>
      <c r="B5" s="132"/>
      <c r="C5" s="132"/>
      <c r="D5" s="132"/>
      <c r="E5" s="132"/>
      <c r="F5" s="129" t="s">
        <v>20</v>
      </c>
      <c r="G5" s="129" t="s">
        <v>21</v>
      </c>
    </row>
    <row r="6" spans="1:7" s="11" customFormat="1" ht="30.75" customHeight="1">
      <c r="A6" s="133"/>
      <c r="B6" s="133"/>
      <c r="C6" s="133"/>
      <c r="D6" s="133"/>
      <c r="E6" s="133"/>
      <c r="F6" s="130"/>
      <c r="G6" s="130"/>
    </row>
    <row r="7" spans="1:7" s="4" customFormat="1" ht="17.25" customHeight="1">
      <c r="A7" s="2" t="s">
        <v>3</v>
      </c>
      <c r="B7" s="3" t="s">
        <v>4</v>
      </c>
      <c r="C7" s="3"/>
      <c r="D7" s="2">
        <v>1</v>
      </c>
      <c r="E7" s="2">
        <f>D7+1</f>
        <v>2</v>
      </c>
      <c r="F7" s="6" t="s">
        <v>22</v>
      </c>
      <c r="G7" s="2">
        <v>4</v>
      </c>
    </row>
    <row r="8" spans="1:7" s="23" customFormat="1" ht="24.75" customHeight="1">
      <c r="A8" s="12" t="s">
        <v>3</v>
      </c>
      <c r="B8" s="13" t="s">
        <v>23</v>
      </c>
      <c r="C8" s="104">
        <f>C9+C14</f>
        <v>4405610.798382999</v>
      </c>
      <c r="D8" s="104">
        <f>D9+D14</f>
        <v>3505000</v>
      </c>
      <c r="E8" s="104">
        <f>E9+E14</f>
        <v>4720540.938399</v>
      </c>
      <c r="F8" s="100">
        <f>_xlfn.IFERROR(E8/D8,"")</f>
        <v>1.3468019795717547</v>
      </c>
      <c r="G8" s="100">
        <f>_xlfn.IFERROR(E8/C8,"")</f>
        <v>1.0714838769079624</v>
      </c>
    </row>
    <row r="9" spans="1:7" s="14" customFormat="1" ht="24.75" customHeight="1">
      <c r="A9" s="15" t="s">
        <v>5</v>
      </c>
      <c r="B9" s="16" t="s">
        <v>24</v>
      </c>
      <c r="C9" s="105">
        <f>C10+C11+C12+C13</f>
        <v>2263835</v>
      </c>
      <c r="D9" s="105">
        <f>D10+D11+D12+D13</f>
        <v>3505000</v>
      </c>
      <c r="E9" s="105">
        <f>E10+E11+E12+E13</f>
        <v>2132905.6</v>
      </c>
      <c r="F9" s="101">
        <f aca="true" t="shared" si="0" ref="F9:F28">_xlfn.IFERROR(E9/D9,"")</f>
        <v>0.6085322681883024</v>
      </c>
      <c r="G9" s="101">
        <f aca="true" t="shared" si="1" ref="G9:G28">_xlfn.IFERROR(E9/C9,"")</f>
        <v>0.9421647779100509</v>
      </c>
    </row>
    <row r="10" spans="1:7" s="14" customFormat="1" ht="24.75" customHeight="1">
      <c r="A10" s="19">
        <v>1</v>
      </c>
      <c r="B10" s="20" t="s">
        <v>17</v>
      </c>
      <c r="C10" s="106">
        <f>'60_CKQT'!C8</f>
        <v>2080423</v>
      </c>
      <c r="D10" s="106">
        <f>'60_CKQT'!D8</f>
        <v>3235000</v>
      </c>
      <c r="E10" s="106">
        <f>'60_CKQT'!E8</f>
        <v>1939199.6</v>
      </c>
      <c r="F10" s="103">
        <f t="shared" si="0"/>
        <v>0.5994434621329212</v>
      </c>
      <c r="G10" s="103">
        <f t="shared" si="1"/>
        <v>0.9321179394767315</v>
      </c>
    </row>
    <row r="11" spans="1:7" s="14" customFormat="1" ht="24.75" customHeight="1">
      <c r="A11" s="19">
        <v>2</v>
      </c>
      <c r="B11" s="20" t="s">
        <v>25</v>
      </c>
      <c r="C11" s="107"/>
      <c r="D11" s="106"/>
      <c r="E11" s="106"/>
      <c r="F11" s="103">
        <f t="shared" si="0"/>
      </c>
      <c r="G11" s="103">
        <f t="shared" si="1"/>
      </c>
    </row>
    <row r="12" spans="1:7" s="14" customFormat="1" ht="24.75" customHeight="1">
      <c r="A12" s="19">
        <v>3</v>
      </c>
      <c r="B12" s="20" t="s">
        <v>26</v>
      </c>
      <c r="C12" s="106">
        <f>'60_CKQT'!C28</f>
        <v>183412</v>
      </c>
      <c r="D12" s="106">
        <f>'60_CKQT'!D28</f>
        <v>270000</v>
      </c>
      <c r="E12" s="106">
        <f>'60_CKQT'!E28</f>
        <v>193706</v>
      </c>
      <c r="F12" s="103">
        <f t="shared" si="0"/>
        <v>0.7174296296296296</v>
      </c>
      <c r="G12" s="103">
        <f t="shared" si="1"/>
        <v>1.056125008178309</v>
      </c>
    </row>
    <row r="13" spans="1:7" s="14" customFormat="1" ht="24.75" customHeight="1">
      <c r="A13" s="19">
        <v>4</v>
      </c>
      <c r="B13" s="20" t="s">
        <v>18</v>
      </c>
      <c r="C13" s="107"/>
      <c r="D13" s="106"/>
      <c r="E13" s="106"/>
      <c r="F13" s="103">
        <f t="shared" si="0"/>
      </c>
      <c r="G13" s="103">
        <f t="shared" si="1"/>
      </c>
    </row>
    <row r="14" spans="1:7" s="23" customFormat="1" ht="24.75" customHeight="1">
      <c r="A14" s="15" t="s">
        <v>6</v>
      </c>
      <c r="B14" s="16" t="s">
        <v>7</v>
      </c>
      <c r="C14" s="105">
        <v>2141775.798383</v>
      </c>
      <c r="D14" s="105"/>
      <c r="E14" s="105">
        <v>2587635.338399</v>
      </c>
      <c r="F14" s="101">
        <f t="shared" si="0"/>
      </c>
      <c r="G14" s="101">
        <f t="shared" si="1"/>
        <v>1.2081728350617351</v>
      </c>
    </row>
    <row r="15" spans="1:9" s="14" customFormat="1" ht="24.75" customHeight="1">
      <c r="A15" s="15" t="s">
        <v>4</v>
      </c>
      <c r="B15" s="18" t="s">
        <v>104</v>
      </c>
      <c r="C15" s="105">
        <f>C16+C26</f>
        <v>4974206</v>
      </c>
      <c r="D15" s="105">
        <f>D16+D26</f>
        <v>8277847</v>
      </c>
      <c r="E15" s="105">
        <f>E16+E26</f>
        <v>5848616</v>
      </c>
      <c r="F15" s="101">
        <f t="shared" si="0"/>
        <v>0.7065383063977868</v>
      </c>
      <c r="G15" s="101">
        <f t="shared" si="1"/>
        <v>1.1757888595687431</v>
      </c>
      <c r="H15" s="98"/>
      <c r="I15" s="98"/>
    </row>
    <row r="16" spans="1:7" s="14" customFormat="1" ht="24.75" customHeight="1">
      <c r="A16" s="15" t="s">
        <v>5</v>
      </c>
      <c r="B16" s="16" t="s">
        <v>27</v>
      </c>
      <c r="C16" s="105">
        <f>C17+C18+C19+C20+C21+C22+C23</f>
        <v>3639094</v>
      </c>
      <c r="D16" s="105">
        <f>D17+D18+D19+D20+D21+D22+D23+D24+D25</f>
        <v>6295073</v>
      </c>
      <c r="E16" s="105">
        <f>E17+E18+E19+E20+E21+E22+E23+E24</f>
        <v>4012975</v>
      </c>
      <c r="F16" s="101">
        <f t="shared" si="0"/>
        <v>0.6374787075543048</v>
      </c>
      <c r="G16" s="101">
        <f t="shared" si="1"/>
        <v>1.1027401325714588</v>
      </c>
    </row>
    <row r="17" spans="1:7" s="14" customFormat="1" ht="24.75" customHeight="1">
      <c r="A17" s="19">
        <v>1</v>
      </c>
      <c r="B17" s="20" t="s">
        <v>9</v>
      </c>
      <c r="C17" s="106">
        <f>'61_CKQT'!C9</f>
        <v>760980</v>
      </c>
      <c r="D17" s="106">
        <f>'61_CKQT'!D9</f>
        <v>825372</v>
      </c>
      <c r="E17" s="106">
        <f>'61_CKQT'!E9</f>
        <v>755095</v>
      </c>
      <c r="F17" s="103">
        <f t="shared" si="0"/>
        <v>0.9148541506132992</v>
      </c>
      <c r="G17" s="103">
        <f t="shared" si="1"/>
        <v>0.9922665510263082</v>
      </c>
    </row>
    <row r="18" spans="1:7" s="14" customFormat="1" ht="24.75" customHeight="1">
      <c r="A18" s="19">
        <v>2</v>
      </c>
      <c r="B18" s="20" t="s">
        <v>10</v>
      </c>
      <c r="C18" s="106">
        <f>'61_CKQT'!C13</f>
        <v>2878114</v>
      </c>
      <c r="D18" s="106">
        <f>'61_CKQT'!D13</f>
        <v>4445685</v>
      </c>
      <c r="E18" s="106">
        <f>'61_CKQT'!E13</f>
        <v>3241301</v>
      </c>
      <c r="F18" s="103">
        <f t="shared" si="0"/>
        <v>0.7290892179720335</v>
      </c>
      <c r="G18" s="103">
        <f t="shared" si="1"/>
        <v>1.1261892336439765</v>
      </c>
    </row>
    <row r="19" spans="1:7" s="14" customFormat="1" ht="24.75" customHeight="1">
      <c r="A19" s="19">
        <v>3</v>
      </c>
      <c r="B19" s="20" t="s">
        <v>11</v>
      </c>
      <c r="C19" s="107"/>
      <c r="D19" s="106">
        <f>'61_CKQT'!D25</f>
        <v>1300</v>
      </c>
      <c r="E19" s="106">
        <f>'61_CKQT'!E25</f>
        <v>521</v>
      </c>
      <c r="F19" s="103">
        <f t="shared" si="0"/>
        <v>0.40076923076923077</v>
      </c>
      <c r="G19" s="103">
        <f t="shared" si="1"/>
      </c>
    </row>
    <row r="20" spans="1:7" s="14" customFormat="1" ht="24.75" customHeight="1">
      <c r="A20" s="19">
        <v>4</v>
      </c>
      <c r="B20" s="20" t="s">
        <v>12</v>
      </c>
      <c r="C20" s="107"/>
      <c r="D20" s="106">
        <f>'61_CKQT'!D26</f>
        <v>1000</v>
      </c>
      <c r="E20" s="106"/>
      <c r="F20" s="103"/>
      <c r="G20" s="103">
        <f t="shared" si="1"/>
      </c>
    </row>
    <row r="21" spans="1:7" s="14" customFormat="1" ht="24.75" customHeight="1">
      <c r="A21" s="19">
        <v>5</v>
      </c>
      <c r="B21" s="20" t="s">
        <v>13</v>
      </c>
      <c r="C21" s="107"/>
      <c r="D21" s="106">
        <f>'61_CKQT'!D27</f>
        <v>125616</v>
      </c>
      <c r="E21" s="106"/>
      <c r="F21" s="103"/>
      <c r="G21" s="103">
        <f t="shared" si="1"/>
      </c>
    </row>
    <row r="22" spans="1:7" s="14" customFormat="1" ht="24.75" customHeight="1">
      <c r="A22" s="19">
        <v>6</v>
      </c>
      <c r="B22" s="20" t="s">
        <v>95</v>
      </c>
      <c r="C22" s="107"/>
      <c r="D22" s="106"/>
      <c r="E22" s="106">
        <f>'61_CKQT'!E30</f>
        <v>10058</v>
      </c>
      <c r="F22" s="103">
        <f t="shared" si="0"/>
      </c>
      <c r="G22" s="103">
        <f t="shared" si="1"/>
      </c>
    </row>
    <row r="23" spans="1:7" s="14" customFormat="1" ht="24.75" customHeight="1">
      <c r="A23" s="19">
        <v>7</v>
      </c>
      <c r="B23" s="20" t="s">
        <v>91</v>
      </c>
      <c r="C23" s="107"/>
      <c r="D23" s="106">
        <f>'61_CKQT'!D28</f>
        <v>880000</v>
      </c>
      <c r="E23" s="106"/>
      <c r="F23" s="103"/>
      <c r="G23" s="103">
        <f t="shared" si="1"/>
      </c>
    </row>
    <row r="24" spans="1:7" s="14" customFormat="1" ht="24.75" customHeight="1">
      <c r="A24" s="19">
        <v>8</v>
      </c>
      <c r="B24" s="20" t="s">
        <v>105</v>
      </c>
      <c r="C24" s="107"/>
      <c r="D24" s="106"/>
      <c r="E24" s="106">
        <v>6000</v>
      </c>
      <c r="F24" s="103"/>
      <c r="G24" s="103"/>
    </row>
    <row r="25" spans="1:7" s="14" customFormat="1" ht="24.75" customHeight="1">
      <c r="A25" s="19">
        <v>9</v>
      </c>
      <c r="B25" s="20" t="s">
        <v>93</v>
      </c>
      <c r="C25" s="107"/>
      <c r="D25" s="106">
        <v>16100</v>
      </c>
      <c r="E25" s="106"/>
      <c r="F25" s="103"/>
      <c r="G25" s="103"/>
    </row>
    <row r="26" spans="1:7" s="14" customFormat="1" ht="24.75" customHeight="1">
      <c r="A26" s="15" t="s">
        <v>6</v>
      </c>
      <c r="B26" s="16" t="s">
        <v>28</v>
      </c>
      <c r="C26" s="105">
        <f>'61_CKQT'!C32</f>
        <v>1335112</v>
      </c>
      <c r="D26" s="105">
        <f>'61_CKQT'!D32</f>
        <v>1982774</v>
      </c>
      <c r="E26" s="105">
        <f>'61_CKQT'!E32</f>
        <v>1835641</v>
      </c>
      <c r="F26" s="101">
        <f t="shared" si="0"/>
        <v>0.9257943668819543</v>
      </c>
      <c r="G26" s="101">
        <f t="shared" si="1"/>
        <v>1.3748966378850613</v>
      </c>
    </row>
    <row r="27" spans="1:7" s="23" customFormat="1" ht="24.75" customHeight="1">
      <c r="A27" s="15" t="s">
        <v>14</v>
      </c>
      <c r="B27" s="18" t="s">
        <v>15</v>
      </c>
      <c r="C27" s="108"/>
      <c r="D27" s="105">
        <v>16100</v>
      </c>
      <c r="E27" s="105"/>
      <c r="F27" s="101"/>
      <c r="G27" s="101">
        <f t="shared" si="1"/>
      </c>
    </row>
    <row r="28" spans="1:7" s="23" customFormat="1" ht="24.75" customHeight="1">
      <c r="A28" s="21" t="s">
        <v>16</v>
      </c>
      <c r="B28" s="22" t="s">
        <v>29</v>
      </c>
      <c r="C28" s="109"/>
      <c r="D28" s="110"/>
      <c r="E28" s="110">
        <v>6000</v>
      </c>
      <c r="F28" s="102">
        <f t="shared" si="0"/>
      </c>
      <c r="G28" s="102">
        <f t="shared" si="1"/>
      </c>
    </row>
    <row r="29" spans="1:7" ht="26.25" customHeight="1">
      <c r="A29" s="134" t="s">
        <v>102</v>
      </c>
      <c r="B29" s="134"/>
      <c r="C29" s="134"/>
      <c r="D29" s="134"/>
      <c r="E29" s="134"/>
      <c r="F29" s="134"/>
      <c r="G29" s="134"/>
    </row>
    <row r="30" spans="1:7" ht="18">
      <c r="A30" s="14"/>
      <c r="B30" s="24"/>
      <c r="C30" s="99"/>
      <c r="D30" s="96"/>
      <c r="E30" s="96"/>
      <c r="F30" s="96"/>
      <c r="G30" s="96"/>
    </row>
    <row r="31" spans="1:7" ht="11.25" customHeight="1">
      <c r="A31" s="14"/>
      <c r="B31" s="14"/>
      <c r="C31" s="96"/>
      <c r="D31" s="96"/>
      <c r="E31" s="96"/>
      <c r="F31" s="96"/>
      <c r="G31" s="96"/>
    </row>
    <row r="32" spans="1:7" ht="18">
      <c r="A32" s="14"/>
      <c r="B32" s="14"/>
      <c r="C32" s="96"/>
      <c r="D32" s="96"/>
      <c r="E32" s="96"/>
      <c r="F32" s="96"/>
      <c r="G32" s="96"/>
    </row>
    <row r="33" spans="1:7" ht="18">
      <c r="A33" s="14"/>
      <c r="B33" s="14"/>
      <c r="C33" s="96"/>
      <c r="D33" s="96"/>
      <c r="E33" s="96"/>
      <c r="F33" s="96"/>
      <c r="G33" s="96"/>
    </row>
    <row r="34" spans="1:7" ht="18">
      <c r="A34" s="14"/>
      <c r="B34" s="14"/>
      <c r="C34" s="96"/>
      <c r="D34" s="96"/>
      <c r="E34" s="96"/>
      <c r="F34" s="96"/>
      <c r="G34" s="96"/>
    </row>
    <row r="35" spans="1:7" ht="18">
      <c r="A35" s="14"/>
      <c r="B35" s="14"/>
      <c r="C35" s="96"/>
      <c r="D35" s="96"/>
      <c r="E35" s="96"/>
      <c r="F35" s="96"/>
      <c r="G35" s="96"/>
    </row>
    <row r="36" spans="1:7" ht="18">
      <c r="A36" s="14"/>
      <c r="B36" s="14"/>
      <c r="C36" s="96"/>
      <c r="D36" s="96"/>
      <c r="E36" s="96"/>
      <c r="F36" s="96"/>
      <c r="G36" s="96"/>
    </row>
    <row r="37" spans="1:7" ht="18">
      <c r="A37" s="14"/>
      <c r="B37" s="14"/>
      <c r="C37" s="96"/>
      <c r="D37" s="96"/>
      <c r="E37" s="96"/>
      <c r="F37" s="96"/>
      <c r="G37" s="96"/>
    </row>
  </sheetData>
  <sheetProtection/>
  <mergeCells count="11">
    <mergeCell ref="F4:G4"/>
    <mergeCell ref="F5:F6"/>
    <mergeCell ref="G5:G6"/>
    <mergeCell ref="A2:G2"/>
    <mergeCell ref="C4:C6"/>
    <mergeCell ref="A29:G29"/>
    <mergeCell ref="E1:G1"/>
    <mergeCell ref="A4:A6"/>
    <mergeCell ref="B4:B6"/>
    <mergeCell ref="D4:D6"/>
    <mergeCell ref="E4:E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A1">
      <selection activeCell="D9" sqref="D9"/>
    </sheetView>
  </sheetViews>
  <sheetFormatPr defaultColWidth="12.8515625" defaultRowHeight="15" outlineLevelCol="1"/>
  <cols>
    <col min="1" max="1" width="7.28125" style="27" customWidth="1"/>
    <col min="2" max="2" width="79.28125" style="27" customWidth="1"/>
    <col min="3" max="3" width="16.7109375" style="26" customWidth="1" outlineLevel="1"/>
    <col min="4" max="5" width="14.57421875" style="26" customWidth="1"/>
    <col min="6" max="7" width="12.00390625" style="27" customWidth="1"/>
    <col min="8" max="16384" width="12.8515625" style="27" customWidth="1"/>
  </cols>
  <sheetData>
    <row r="1" spans="1:7" ht="21" customHeight="1">
      <c r="A1" s="25" t="s">
        <v>30</v>
      </c>
      <c r="B1" s="25"/>
      <c r="E1" s="138" t="s">
        <v>34</v>
      </c>
      <c r="F1" s="138"/>
      <c r="G1" s="138"/>
    </row>
    <row r="2" spans="1:7" ht="27" customHeight="1">
      <c r="A2" s="139" t="s">
        <v>35</v>
      </c>
      <c r="B2" s="139"/>
      <c r="C2" s="139"/>
      <c r="D2" s="139"/>
      <c r="E2" s="139"/>
      <c r="F2" s="139"/>
      <c r="G2" s="139"/>
    </row>
    <row r="3" spans="1:7" ht="17.25" customHeight="1">
      <c r="A3" s="140"/>
      <c r="B3" s="140"/>
      <c r="C3" s="140"/>
      <c r="D3" s="140"/>
      <c r="F3" s="28"/>
      <c r="G3" s="29" t="s">
        <v>0</v>
      </c>
    </row>
    <row r="4" spans="1:7" s="30" customFormat="1" ht="34.5" customHeight="1">
      <c r="A4" s="141" t="s">
        <v>1</v>
      </c>
      <c r="B4" s="142" t="s">
        <v>2</v>
      </c>
      <c r="C4" s="143" t="s">
        <v>21</v>
      </c>
      <c r="D4" s="143" t="s">
        <v>32</v>
      </c>
      <c r="E4" s="145" t="s">
        <v>36</v>
      </c>
      <c r="F4" s="147" t="s">
        <v>33</v>
      </c>
      <c r="G4" s="148"/>
    </row>
    <row r="5" spans="1:7" s="30" customFormat="1" ht="51.75" customHeight="1">
      <c r="A5" s="141"/>
      <c r="B5" s="141"/>
      <c r="C5" s="144"/>
      <c r="D5" s="144"/>
      <c r="E5" s="146"/>
      <c r="F5" s="31" t="s">
        <v>20</v>
      </c>
      <c r="G5" s="32" t="s">
        <v>21</v>
      </c>
    </row>
    <row r="6" spans="1:7" s="37" customFormat="1" ht="17.25" customHeight="1">
      <c r="A6" s="33" t="s">
        <v>3</v>
      </c>
      <c r="B6" s="34" t="s">
        <v>4</v>
      </c>
      <c r="C6" s="35"/>
      <c r="D6" s="36">
        <v>1</v>
      </c>
      <c r="E6" s="36">
        <v>2</v>
      </c>
      <c r="F6" s="33" t="s">
        <v>22</v>
      </c>
      <c r="G6" s="33">
        <v>4</v>
      </c>
    </row>
    <row r="7" spans="1:7" s="41" customFormat="1" ht="21" customHeight="1">
      <c r="A7" s="38" t="s">
        <v>3</v>
      </c>
      <c r="B7" s="39" t="s">
        <v>37</v>
      </c>
      <c r="C7" s="111">
        <f>C8+C27+C28+C35</f>
        <v>2263835</v>
      </c>
      <c r="D7" s="111">
        <f>D8+D27+D28+D35</f>
        <v>3505000</v>
      </c>
      <c r="E7" s="111">
        <f>E8+E27+E28+E35</f>
        <v>2132905.6</v>
      </c>
      <c r="F7" s="40">
        <f>E7/D7</f>
        <v>0.6085322681883024</v>
      </c>
      <c r="G7" s="40">
        <f>E7/C7</f>
        <v>0.9421647779100509</v>
      </c>
    </row>
    <row r="8" spans="1:7" s="44" customFormat="1" ht="21" customHeight="1">
      <c r="A8" s="42" t="s">
        <v>5</v>
      </c>
      <c r="B8" s="43" t="s">
        <v>17</v>
      </c>
      <c r="C8" s="112">
        <f>C9+C10+C11+C12+C13+C14+C15+C16+C22+C23+C24+C25+C26</f>
        <v>2080423</v>
      </c>
      <c r="D8" s="112">
        <f>D9+D10+D11+D12+D13+D14+D15+D16+D22+D23+D24+D25+D26</f>
        <v>3235000</v>
      </c>
      <c r="E8" s="112">
        <f>E9+E10+E11+E12+E13+E14+E15+E16+E22+E23+E24+E25+E26</f>
        <v>1939199.6</v>
      </c>
      <c r="F8" s="40">
        <f aca="true" t="shared" si="0" ref="F8:F38">E8/D8</f>
        <v>0.5994434621329212</v>
      </c>
      <c r="G8" s="40">
        <f aca="true" t="shared" si="1" ref="G8:G38">E8/C8</f>
        <v>0.9321179394767315</v>
      </c>
    </row>
    <row r="9" spans="1:7" s="48" customFormat="1" ht="21" customHeight="1">
      <c r="A9" s="45">
        <v>1</v>
      </c>
      <c r="B9" s="46" t="s">
        <v>38</v>
      </c>
      <c r="C9" s="113">
        <v>451207</v>
      </c>
      <c r="D9" s="114">
        <v>743200</v>
      </c>
      <c r="E9" s="114">
        <v>400257.4</v>
      </c>
      <c r="F9" s="47">
        <f t="shared" si="0"/>
        <v>0.5385594725511302</v>
      </c>
      <c r="G9" s="47">
        <f t="shared" si="1"/>
        <v>0.8870815390718673</v>
      </c>
    </row>
    <row r="10" spans="1:7" s="48" customFormat="1" ht="21" customHeight="1">
      <c r="A10" s="45">
        <f>+A9+1</f>
        <v>2</v>
      </c>
      <c r="B10" s="46" t="s">
        <v>39</v>
      </c>
      <c r="C10" s="113">
        <v>4849</v>
      </c>
      <c r="D10" s="114">
        <v>4000</v>
      </c>
      <c r="E10" s="114">
        <v>6535.4</v>
      </c>
      <c r="F10" s="47">
        <f t="shared" si="0"/>
        <v>1.6338499999999998</v>
      </c>
      <c r="G10" s="47">
        <f t="shared" si="1"/>
        <v>1.3477830480511446</v>
      </c>
    </row>
    <row r="11" spans="1:7" s="48" customFormat="1" ht="21" customHeight="1">
      <c r="A11" s="45">
        <f>A10+1</f>
        <v>3</v>
      </c>
      <c r="B11" s="46" t="s">
        <v>40</v>
      </c>
      <c r="C11" s="113">
        <v>441752</v>
      </c>
      <c r="D11" s="114">
        <v>625000</v>
      </c>
      <c r="E11" s="114">
        <v>451833.4</v>
      </c>
      <c r="F11" s="47">
        <f t="shared" si="0"/>
        <v>0.72293344</v>
      </c>
      <c r="G11" s="47">
        <f t="shared" si="1"/>
        <v>1.022821402053641</v>
      </c>
    </row>
    <row r="12" spans="1:7" s="48" customFormat="1" ht="21" customHeight="1">
      <c r="A12" s="45">
        <f>A11+1</f>
        <v>4</v>
      </c>
      <c r="B12" s="46" t="s">
        <v>41</v>
      </c>
      <c r="C12" s="113">
        <v>79344</v>
      </c>
      <c r="D12" s="114">
        <v>111000</v>
      </c>
      <c r="E12" s="114">
        <v>80743.4</v>
      </c>
      <c r="F12" s="47">
        <f t="shared" si="0"/>
        <v>0.727418018018018</v>
      </c>
      <c r="G12" s="47">
        <f t="shared" si="1"/>
        <v>1.017637124420246</v>
      </c>
    </row>
    <row r="13" spans="1:7" s="48" customFormat="1" ht="21" customHeight="1">
      <c r="A13" s="45">
        <f>A12+1</f>
        <v>5</v>
      </c>
      <c r="B13" s="46" t="s">
        <v>42</v>
      </c>
      <c r="C13" s="113">
        <v>180788</v>
      </c>
      <c r="D13" s="114">
        <v>260000</v>
      </c>
      <c r="E13" s="114">
        <v>201902</v>
      </c>
      <c r="F13" s="47">
        <f t="shared" si="0"/>
        <v>0.7765461538461539</v>
      </c>
      <c r="G13" s="47">
        <f t="shared" si="1"/>
        <v>1.1167887249153705</v>
      </c>
    </row>
    <row r="14" spans="1:7" s="48" customFormat="1" ht="21" customHeight="1">
      <c r="A14" s="45">
        <f>A13+1</f>
        <v>6</v>
      </c>
      <c r="B14" s="46" t="s">
        <v>43</v>
      </c>
      <c r="C14" s="113">
        <v>59516</v>
      </c>
      <c r="D14" s="114">
        <v>86000</v>
      </c>
      <c r="E14" s="114">
        <v>59414</v>
      </c>
      <c r="F14" s="47">
        <f t="shared" si="0"/>
        <v>0.6908604651162791</v>
      </c>
      <c r="G14" s="47">
        <f t="shared" si="1"/>
        <v>0.9982861751461792</v>
      </c>
    </row>
    <row r="15" spans="1:7" s="48" customFormat="1" ht="21" customHeight="1">
      <c r="A15" s="45">
        <f>A14+1</f>
        <v>7</v>
      </c>
      <c r="B15" s="46" t="s">
        <v>44</v>
      </c>
      <c r="C15" s="113">
        <v>38571</v>
      </c>
      <c r="D15" s="114">
        <v>50000</v>
      </c>
      <c r="E15" s="114">
        <v>41151</v>
      </c>
      <c r="F15" s="47">
        <f t="shared" si="0"/>
        <v>0.82302</v>
      </c>
      <c r="G15" s="47">
        <f t="shared" si="1"/>
        <v>1.0668896321070234</v>
      </c>
    </row>
    <row r="16" spans="1:7" s="48" customFormat="1" ht="21" customHeight="1">
      <c r="A16" s="45">
        <v>8</v>
      </c>
      <c r="B16" s="46" t="s">
        <v>45</v>
      </c>
      <c r="C16" s="113">
        <f>C17+C18+C19+C20+C21</f>
        <v>640066</v>
      </c>
      <c r="D16" s="113">
        <f>D17+D18+D19+D20+D21</f>
        <v>1121800</v>
      </c>
      <c r="E16" s="113">
        <f>E17+E18+E19+E20+E21</f>
        <v>494171.83701399993</v>
      </c>
      <c r="F16" s="47">
        <f t="shared" si="0"/>
        <v>0.44051688091816715</v>
      </c>
      <c r="G16" s="47">
        <f t="shared" si="1"/>
        <v>0.7720638762471369</v>
      </c>
    </row>
    <row r="17" spans="1:7" s="52" customFormat="1" ht="21" customHeight="1">
      <c r="A17" s="49" t="s">
        <v>46</v>
      </c>
      <c r="B17" s="50" t="s">
        <v>47</v>
      </c>
      <c r="C17" s="115">
        <v>264</v>
      </c>
      <c r="D17" s="116">
        <v>200</v>
      </c>
      <c r="E17" s="116">
        <v>77</v>
      </c>
      <c r="F17" s="51">
        <f t="shared" si="0"/>
        <v>0.385</v>
      </c>
      <c r="G17" s="51">
        <f t="shared" si="1"/>
        <v>0.2916666666666667</v>
      </c>
    </row>
    <row r="18" spans="1:7" s="52" customFormat="1" ht="21" customHeight="1">
      <c r="A18" s="49" t="s">
        <v>46</v>
      </c>
      <c r="B18" s="50" t="s">
        <v>48</v>
      </c>
      <c r="C18" s="115">
        <v>2599</v>
      </c>
      <c r="D18" s="116">
        <v>3600</v>
      </c>
      <c r="E18" s="116">
        <v>2440</v>
      </c>
      <c r="F18" s="51">
        <f t="shared" si="0"/>
        <v>0.6777777777777778</v>
      </c>
      <c r="G18" s="51">
        <f t="shared" si="1"/>
        <v>0.938822624086187</v>
      </c>
    </row>
    <row r="19" spans="1:7" s="52" customFormat="1" ht="40.5" customHeight="1">
      <c r="A19" s="49" t="s">
        <v>46</v>
      </c>
      <c r="B19" s="53" t="s">
        <v>49</v>
      </c>
      <c r="C19" s="115">
        <v>534740</v>
      </c>
      <c r="D19" s="116">
        <v>1098000</v>
      </c>
      <c r="E19" s="116">
        <v>432461.96415799996</v>
      </c>
      <c r="F19" s="51">
        <f t="shared" si="0"/>
        <v>0.39386335533515476</v>
      </c>
      <c r="G19" s="51">
        <f t="shared" si="1"/>
        <v>0.8087331491154579</v>
      </c>
    </row>
    <row r="20" spans="1:7" s="52" customFormat="1" ht="21" customHeight="1">
      <c r="A20" s="49" t="s">
        <v>46</v>
      </c>
      <c r="B20" s="50" t="s">
        <v>50</v>
      </c>
      <c r="C20" s="115">
        <v>102451</v>
      </c>
      <c r="D20" s="116">
        <v>20000</v>
      </c>
      <c r="E20" s="116">
        <v>59124.872856</v>
      </c>
      <c r="F20" s="51">
        <f t="shared" si="0"/>
        <v>2.9562436428</v>
      </c>
      <c r="G20" s="51">
        <f t="shared" si="1"/>
        <v>0.5771039116846102</v>
      </c>
    </row>
    <row r="21" spans="1:7" s="52" customFormat="1" ht="21" customHeight="1">
      <c r="A21" s="49" t="s">
        <v>46</v>
      </c>
      <c r="B21" s="50" t="s">
        <v>51</v>
      </c>
      <c r="C21" s="115">
        <v>12</v>
      </c>
      <c r="D21" s="116">
        <v>0</v>
      </c>
      <c r="E21" s="116">
        <v>68</v>
      </c>
      <c r="F21" s="51"/>
      <c r="G21" s="51">
        <f t="shared" si="1"/>
        <v>5.666666666666667</v>
      </c>
    </row>
    <row r="22" spans="1:7" s="48" customFormat="1" ht="21" customHeight="1">
      <c r="A22" s="45">
        <v>9</v>
      </c>
      <c r="B22" s="46" t="s">
        <v>52</v>
      </c>
      <c r="C22" s="113">
        <v>66839</v>
      </c>
      <c r="D22" s="114">
        <v>85000</v>
      </c>
      <c r="E22" s="114">
        <v>67881</v>
      </c>
      <c r="F22" s="47">
        <f t="shared" si="0"/>
        <v>0.7986</v>
      </c>
      <c r="G22" s="47">
        <f t="shared" si="1"/>
        <v>1.0155897006238872</v>
      </c>
    </row>
    <row r="23" spans="1:7" s="48" customFormat="1" ht="51" customHeight="1">
      <c r="A23" s="45">
        <f>A22+1</f>
        <v>10</v>
      </c>
      <c r="B23" s="54" t="s">
        <v>53</v>
      </c>
      <c r="C23" s="117">
        <v>3914</v>
      </c>
      <c r="D23" s="114">
        <v>2000</v>
      </c>
      <c r="E23" s="114">
        <v>1925</v>
      </c>
      <c r="F23" s="47">
        <f t="shared" si="0"/>
        <v>0.9625</v>
      </c>
      <c r="G23" s="47">
        <f t="shared" si="1"/>
        <v>0.4918242207460399</v>
      </c>
    </row>
    <row r="24" spans="1:7" s="48" customFormat="1" ht="21" customHeight="1">
      <c r="A24" s="45">
        <v>11</v>
      </c>
      <c r="B24" s="46" t="s">
        <v>54</v>
      </c>
      <c r="C24" s="113">
        <v>62392</v>
      </c>
      <c r="D24" s="114">
        <v>85000</v>
      </c>
      <c r="E24" s="114">
        <v>72175</v>
      </c>
      <c r="F24" s="47">
        <f t="shared" si="0"/>
        <v>0.8491176470588235</v>
      </c>
      <c r="G24" s="47">
        <f t="shared" si="1"/>
        <v>1.1567989485831516</v>
      </c>
    </row>
    <row r="25" spans="1:7" s="48" customFormat="1" ht="21" customHeight="1">
      <c r="A25" s="45">
        <f>A24+1</f>
        <v>12</v>
      </c>
      <c r="B25" s="46" t="s">
        <v>55</v>
      </c>
      <c r="C25" s="113">
        <v>1177</v>
      </c>
      <c r="D25" s="114">
        <v>2000</v>
      </c>
      <c r="E25" s="114">
        <v>412</v>
      </c>
      <c r="F25" s="47">
        <f t="shared" si="0"/>
        <v>0.206</v>
      </c>
      <c r="G25" s="47">
        <f t="shared" si="1"/>
        <v>0.3500424808836024</v>
      </c>
    </row>
    <row r="26" spans="1:7" s="48" customFormat="1" ht="21" customHeight="1">
      <c r="A26" s="45">
        <f>A25+1</f>
        <v>13</v>
      </c>
      <c r="B26" s="46" t="s">
        <v>56</v>
      </c>
      <c r="C26" s="113">
        <v>50008</v>
      </c>
      <c r="D26" s="114">
        <v>60000</v>
      </c>
      <c r="E26" s="114">
        <v>60798.162986</v>
      </c>
      <c r="F26" s="47">
        <f t="shared" si="0"/>
        <v>1.0133027164333335</v>
      </c>
      <c r="G26" s="47">
        <f t="shared" si="1"/>
        <v>1.2157687367221246</v>
      </c>
    </row>
    <row r="27" spans="1:7" s="48" customFormat="1" ht="21" customHeight="1">
      <c r="A27" s="42" t="s">
        <v>6</v>
      </c>
      <c r="B27" s="43" t="s">
        <v>25</v>
      </c>
      <c r="C27" s="113"/>
      <c r="D27" s="114"/>
      <c r="E27" s="114">
        <f>D27</f>
        <v>0</v>
      </c>
      <c r="F27" s="40"/>
      <c r="G27" s="40"/>
    </row>
    <row r="28" spans="1:7" s="44" customFormat="1" ht="21" customHeight="1">
      <c r="A28" s="42" t="s">
        <v>57</v>
      </c>
      <c r="B28" s="43" t="s">
        <v>58</v>
      </c>
      <c r="C28" s="112">
        <f>C29+C30+C31+C32+C33+C34</f>
        <v>183412</v>
      </c>
      <c r="D28" s="112">
        <f>D29+D30+D31+D32+D33+D34</f>
        <v>270000</v>
      </c>
      <c r="E28" s="112">
        <f>E29+E30+E31+E32+E33+E34</f>
        <v>193706</v>
      </c>
      <c r="F28" s="40">
        <f t="shared" si="0"/>
        <v>0.7174296296296296</v>
      </c>
      <c r="G28" s="40">
        <f t="shared" si="1"/>
        <v>1.056125008178309</v>
      </c>
    </row>
    <row r="29" spans="1:7" s="48" customFormat="1" ht="21" customHeight="1">
      <c r="A29" s="45">
        <v>1</v>
      </c>
      <c r="B29" s="46" t="s">
        <v>59</v>
      </c>
      <c r="C29" s="113">
        <v>178821</v>
      </c>
      <c r="D29" s="114">
        <v>262500</v>
      </c>
      <c r="E29" s="114">
        <v>189903</v>
      </c>
      <c r="F29" s="47">
        <f t="shared" si="0"/>
        <v>0.72344</v>
      </c>
      <c r="G29" s="47">
        <f t="shared" si="1"/>
        <v>1.0619725871122518</v>
      </c>
    </row>
    <row r="30" spans="1:7" s="48" customFormat="1" ht="21" customHeight="1">
      <c r="A30" s="45">
        <f>A29+1</f>
        <v>2</v>
      </c>
      <c r="B30" s="46" t="s">
        <v>60</v>
      </c>
      <c r="C30" s="113">
        <v>2127</v>
      </c>
      <c r="D30" s="114">
        <v>3500</v>
      </c>
      <c r="E30" s="114">
        <v>3014</v>
      </c>
      <c r="F30" s="47">
        <f t="shared" si="0"/>
        <v>0.8611428571428571</v>
      </c>
      <c r="G30" s="47">
        <f t="shared" si="1"/>
        <v>1.4170192759755524</v>
      </c>
    </row>
    <row r="31" spans="1:7" s="48" customFormat="1" ht="21" customHeight="1">
      <c r="A31" s="45">
        <f>A30+1</f>
        <v>3</v>
      </c>
      <c r="B31" s="46" t="s">
        <v>61</v>
      </c>
      <c r="C31" s="113">
        <v>2238</v>
      </c>
      <c r="D31" s="114">
        <v>4000</v>
      </c>
      <c r="E31" s="114">
        <v>532</v>
      </c>
      <c r="F31" s="47">
        <f t="shared" si="0"/>
        <v>0.133</v>
      </c>
      <c r="G31" s="47">
        <f t="shared" si="1"/>
        <v>0.23771224307417338</v>
      </c>
    </row>
    <row r="32" spans="1:7" s="48" customFormat="1" ht="21" customHeight="1">
      <c r="A32" s="45">
        <f>A31+1</f>
        <v>4</v>
      </c>
      <c r="B32" s="46" t="s">
        <v>62</v>
      </c>
      <c r="C32" s="113"/>
      <c r="D32" s="114"/>
      <c r="E32" s="114">
        <v>85</v>
      </c>
      <c r="F32" s="40"/>
      <c r="G32" s="40"/>
    </row>
    <row r="33" spans="1:7" s="48" customFormat="1" ht="21" customHeight="1">
      <c r="A33" s="45">
        <v>5</v>
      </c>
      <c r="B33" s="46" t="s">
        <v>63</v>
      </c>
      <c r="C33" s="113"/>
      <c r="D33" s="114"/>
      <c r="E33" s="114">
        <v>6</v>
      </c>
      <c r="F33" s="40"/>
      <c r="G33" s="40"/>
    </row>
    <row r="34" spans="1:7" s="48" customFormat="1" ht="21" customHeight="1">
      <c r="A34" s="45">
        <v>6</v>
      </c>
      <c r="B34" s="55" t="s">
        <v>64</v>
      </c>
      <c r="C34" s="114">
        <v>226</v>
      </c>
      <c r="D34" s="114"/>
      <c r="E34" s="114">
        <v>166</v>
      </c>
      <c r="F34" s="40"/>
      <c r="G34" s="47">
        <f t="shared" si="1"/>
        <v>0.7345132743362832</v>
      </c>
    </row>
    <row r="35" spans="1:7" s="48" customFormat="1" ht="21" customHeight="1">
      <c r="A35" s="42" t="s">
        <v>65</v>
      </c>
      <c r="B35" s="56" t="s">
        <v>18</v>
      </c>
      <c r="C35" s="118"/>
      <c r="D35" s="114"/>
      <c r="E35" s="114"/>
      <c r="F35" s="40"/>
      <c r="G35" s="40"/>
    </row>
    <row r="36" spans="1:7" s="44" customFormat="1" ht="21" customHeight="1">
      <c r="A36" s="42" t="s">
        <v>4</v>
      </c>
      <c r="B36" s="57" t="s">
        <v>66</v>
      </c>
      <c r="C36" s="119">
        <f>C37+C38</f>
        <v>1898426</v>
      </c>
      <c r="D36" s="119">
        <f>D37+D38</f>
        <v>2993150</v>
      </c>
      <c r="E36" s="119">
        <f>E37+E38</f>
        <v>1742603</v>
      </c>
      <c r="F36" s="40">
        <f t="shared" si="0"/>
        <v>0.5821970165210564</v>
      </c>
      <c r="G36" s="40">
        <f t="shared" si="1"/>
        <v>0.9179198978522207</v>
      </c>
    </row>
    <row r="37" spans="1:7" s="48" customFormat="1" ht="21" customHeight="1">
      <c r="A37" s="45">
        <v>1</v>
      </c>
      <c r="B37" s="58" t="s">
        <v>67</v>
      </c>
      <c r="C37" s="120">
        <v>741029</v>
      </c>
      <c r="D37" s="121">
        <v>1033800</v>
      </c>
      <c r="E37" s="121">
        <v>750488.4</v>
      </c>
      <c r="F37" s="47">
        <f t="shared" si="0"/>
        <v>0.7259512478235636</v>
      </c>
      <c r="G37" s="47">
        <f t="shared" si="1"/>
        <v>1.0127652224136978</v>
      </c>
    </row>
    <row r="38" spans="1:7" s="48" customFormat="1" ht="21" customHeight="1">
      <c r="A38" s="59">
        <v>2</v>
      </c>
      <c r="B38" s="60" t="s">
        <v>68</v>
      </c>
      <c r="C38" s="122">
        <v>1157397</v>
      </c>
      <c r="D38" s="123">
        <v>1959350</v>
      </c>
      <c r="E38" s="123">
        <v>992114.6</v>
      </c>
      <c r="F38" s="47">
        <f t="shared" si="0"/>
        <v>0.5063488401765892</v>
      </c>
      <c r="G38" s="47">
        <f t="shared" si="1"/>
        <v>0.8571947222949429</v>
      </c>
    </row>
    <row r="39" spans="1:7" ht="15.75" customHeight="1">
      <c r="A39" s="137"/>
      <c r="B39" s="137"/>
      <c r="C39" s="137"/>
      <c r="D39" s="137"/>
      <c r="E39" s="137"/>
      <c r="F39" s="137"/>
      <c r="G39" s="137"/>
    </row>
    <row r="40" spans="1:7" ht="22.5" customHeight="1">
      <c r="A40" s="48"/>
      <c r="B40" s="61"/>
      <c r="C40" s="62"/>
      <c r="D40" s="63"/>
      <c r="E40" s="63"/>
      <c r="F40" s="48"/>
      <c r="G40" s="48"/>
    </row>
    <row r="41" spans="1:7" ht="18">
      <c r="A41" s="48"/>
      <c r="B41" s="61"/>
      <c r="C41" s="62"/>
      <c r="D41" s="63"/>
      <c r="E41" s="63"/>
      <c r="F41" s="48"/>
      <c r="G41" s="48"/>
    </row>
    <row r="42" spans="1:7" ht="18">
      <c r="A42" s="64"/>
      <c r="B42" s="61"/>
      <c r="C42" s="62"/>
      <c r="D42" s="63"/>
      <c r="E42" s="63"/>
      <c r="F42" s="48"/>
      <c r="G42" s="48"/>
    </row>
    <row r="43" spans="1:7" ht="18">
      <c r="A43" s="64"/>
      <c r="B43" s="61"/>
      <c r="C43" s="62"/>
      <c r="D43" s="63"/>
      <c r="E43" s="63"/>
      <c r="F43" s="48"/>
      <c r="G43" s="48"/>
    </row>
  </sheetData>
  <sheetProtection/>
  <mergeCells count="10">
    <mergeCell ref="A39:G39"/>
    <mergeCell ref="E1:G1"/>
    <mergeCell ref="A2:G2"/>
    <mergeCell ref="A3:D3"/>
    <mergeCell ref="A4:A5"/>
    <mergeCell ref="B4:B5"/>
    <mergeCell ref="C4:C5"/>
    <mergeCell ref="D4:D5"/>
    <mergeCell ref="E4:E5"/>
    <mergeCell ref="F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E11" sqref="E11"/>
    </sheetView>
  </sheetViews>
  <sheetFormatPr defaultColWidth="12.8515625" defaultRowHeight="15" outlineLevelCol="1"/>
  <cols>
    <col min="1" max="1" width="7.28125" style="9" customWidth="1"/>
    <col min="2" max="2" width="72.8515625" style="9" customWidth="1"/>
    <col min="3" max="3" width="13.57421875" style="66" customWidth="1" outlineLevel="1"/>
    <col min="4" max="5" width="15.28125" style="66" customWidth="1"/>
    <col min="6" max="7" width="13.57421875" style="94" customWidth="1"/>
    <col min="8" max="16384" width="12.8515625" style="9" customWidth="1"/>
  </cols>
  <sheetData>
    <row r="1" spans="1:7" ht="21" customHeight="1">
      <c r="A1" s="7" t="s">
        <v>30</v>
      </c>
      <c r="B1" s="7"/>
      <c r="C1" s="65"/>
      <c r="E1" s="67"/>
      <c r="F1" s="131" t="s">
        <v>69</v>
      </c>
      <c r="G1" s="131"/>
    </row>
    <row r="2" spans="1:7" ht="15">
      <c r="A2" s="149" t="s">
        <v>70</v>
      </c>
      <c r="B2" s="149"/>
      <c r="C2" s="149"/>
      <c r="D2" s="149"/>
      <c r="E2" s="149"/>
      <c r="F2" s="149"/>
      <c r="G2" s="149"/>
    </row>
    <row r="3" spans="1:7" ht="19.5" customHeight="1">
      <c r="A3" s="68"/>
      <c r="B3" s="68"/>
      <c r="C3" s="69"/>
      <c r="D3" s="69"/>
      <c r="E3" s="150" t="s">
        <v>0</v>
      </c>
      <c r="F3" s="150"/>
      <c r="G3" s="150"/>
    </row>
    <row r="4" spans="1:7" s="11" customFormat="1" ht="37.5" customHeight="1">
      <c r="A4" s="151" t="s">
        <v>1</v>
      </c>
      <c r="B4" s="152" t="s">
        <v>2</v>
      </c>
      <c r="C4" s="153" t="s">
        <v>21</v>
      </c>
      <c r="D4" s="153" t="s">
        <v>32</v>
      </c>
      <c r="E4" s="155" t="s">
        <v>71</v>
      </c>
      <c r="F4" s="157" t="s">
        <v>33</v>
      </c>
      <c r="G4" s="158"/>
    </row>
    <row r="5" spans="1:7" s="11" customFormat="1" ht="49.5" customHeight="1">
      <c r="A5" s="151"/>
      <c r="B5" s="151"/>
      <c r="C5" s="154"/>
      <c r="D5" s="154"/>
      <c r="E5" s="156"/>
      <c r="F5" s="70" t="s">
        <v>20</v>
      </c>
      <c r="G5" s="71" t="s">
        <v>21</v>
      </c>
    </row>
    <row r="6" spans="1:7" s="77" customFormat="1" ht="16.5" customHeight="1">
      <c r="A6" s="72" t="s">
        <v>3</v>
      </c>
      <c r="B6" s="73" t="s">
        <v>4</v>
      </c>
      <c r="C6" s="74"/>
      <c r="D6" s="75">
        <v>1</v>
      </c>
      <c r="E6" s="75">
        <f>D6+1</f>
        <v>2</v>
      </c>
      <c r="F6" s="76" t="s">
        <v>22</v>
      </c>
      <c r="G6" s="72">
        <v>4</v>
      </c>
    </row>
    <row r="7" spans="1:7" s="23" customFormat="1" ht="19.5" customHeight="1">
      <c r="A7" s="12"/>
      <c r="B7" s="78" t="s">
        <v>8</v>
      </c>
      <c r="C7" s="104">
        <f>C8+C32</f>
        <v>4974206</v>
      </c>
      <c r="D7" s="104">
        <f>D8+D32</f>
        <v>8277847</v>
      </c>
      <c r="E7" s="104">
        <f>E8+E32</f>
        <v>5848616</v>
      </c>
      <c r="F7" s="79">
        <f>_xlfn.IFERROR(E7/D7,"")</f>
        <v>0.7065383063977868</v>
      </c>
      <c r="G7" s="79">
        <f>_xlfn.IFERROR(E7/C7,"")</f>
        <v>1.1757888595687431</v>
      </c>
    </row>
    <row r="8" spans="1:7" s="23" customFormat="1" ht="19.5" customHeight="1">
      <c r="A8" s="15" t="s">
        <v>3</v>
      </c>
      <c r="B8" s="80" t="s">
        <v>72</v>
      </c>
      <c r="C8" s="105">
        <f>C9+C13+C25+C26+C27+C28+C29</f>
        <v>3639094</v>
      </c>
      <c r="D8" s="105">
        <f>D9+D13+D25+D26+D27+D28+D29</f>
        <v>6295073</v>
      </c>
      <c r="E8" s="105">
        <f>E9+E13+E25+E26+E27+E28+E29+E30+E31</f>
        <v>4012975</v>
      </c>
      <c r="F8" s="81">
        <f aca="true" t="shared" si="0" ref="F8:F35">_xlfn.IFERROR(E8/D8,"")</f>
        <v>0.6374787075543048</v>
      </c>
      <c r="G8" s="81">
        <f aca="true" t="shared" si="1" ref="G8:G35">_xlfn.IFERROR(E8/C8,"")</f>
        <v>1.1027401325714588</v>
      </c>
    </row>
    <row r="9" spans="1:7" s="23" customFormat="1" ht="19.5" customHeight="1">
      <c r="A9" s="15" t="s">
        <v>5</v>
      </c>
      <c r="B9" s="80" t="s">
        <v>73</v>
      </c>
      <c r="C9" s="105">
        <f>C10+C11+C12</f>
        <v>760980</v>
      </c>
      <c r="D9" s="105">
        <f>D10+D11+D12</f>
        <v>825372</v>
      </c>
      <c r="E9" s="105">
        <f>E10+E11+E12</f>
        <v>755095</v>
      </c>
      <c r="F9" s="81">
        <f t="shared" si="0"/>
        <v>0.9148541506132992</v>
      </c>
      <c r="G9" s="81">
        <f t="shared" si="1"/>
        <v>0.9922665510263082</v>
      </c>
    </row>
    <row r="10" spans="1:7" s="14" customFormat="1" ht="19.5" customHeight="1">
      <c r="A10" s="19">
        <v>1</v>
      </c>
      <c r="B10" s="82" t="s">
        <v>74</v>
      </c>
      <c r="C10" s="106">
        <v>759581</v>
      </c>
      <c r="D10" s="106">
        <v>821872</v>
      </c>
      <c r="E10" s="106">
        <f>750574</f>
        <v>750574</v>
      </c>
      <c r="F10" s="83">
        <f t="shared" si="0"/>
        <v>0.9132492650923745</v>
      </c>
      <c r="G10" s="83">
        <f t="shared" si="1"/>
        <v>0.9881421467888217</v>
      </c>
    </row>
    <row r="11" spans="1:7" s="24" customFormat="1" ht="64.5" customHeight="1">
      <c r="A11" s="19">
        <v>2</v>
      </c>
      <c r="B11" s="84" t="s">
        <v>75</v>
      </c>
      <c r="C11" s="124"/>
      <c r="D11" s="106"/>
      <c r="E11" s="106"/>
      <c r="F11" s="83">
        <f t="shared" si="0"/>
      </c>
      <c r="G11" s="83">
        <f t="shared" si="1"/>
      </c>
    </row>
    <row r="12" spans="1:7" s="14" customFormat="1" ht="19.5" customHeight="1">
      <c r="A12" s="19">
        <v>3</v>
      </c>
      <c r="B12" s="85" t="s">
        <v>76</v>
      </c>
      <c r="C12" s="124">
        <v>1399</v>
      </c>
      <c r="D12" s="106">
        <v>3500</v>
      </c>
      <c r="E12" s="106">
        <v>4521</v>
      </c>
      <c r="F12" s="83">
        <f t="shared" si="0"/>
        <v>1.2917142857142858</v>
      </c>
      <c r="G12" s="83">
        <f t="shared" si="1"/>
        <v>3.2315939957112225</v>
      </c>
    </row>
    <row r="13" spans="1:7" s="23" customFormat="1" ht="19.5" customHeight="1">
      <c r="A13" s="15" t="s">
        <v>57</v>
      </c>
      <c r="B13" s="80" t="s">
        <v>10</v>
      </c>
      <c r="C13" s="105">
        <v>2878114</v>
      </c>
      <c r="D13" s="105">
        <v>4445685</v>
      </c>
      <c r="E13" s="105">
        <v>3241301</v>
      </c>
      <c r="F13" s="81">
        <f t="shared" si="0"/>
        <v>0.7290892179720335</v>
      </c>
      <c r="G13" s="81">
        <f t="shared" si="1"/>
        <v>1.1261892336439765</v>
      </c>
    </row>
    <row r="14" spans="1:7" s="14" customFormat="1" ht="19.5" customHeight="1">
      <c r="A14" s="15"/>
      <c r="B14" s="86" t="s">
        <v>77</v>
      </c>
      <c r="C14" s="125"/>
      <c r="D14" s="106"/>
      <c r="E14" s="106"/>
      <c r="F14" s="83">
        <f t="shared" si="0"/>
      </c>
      <c r="G14" s="83">
        <f t="shared" si="1"/>
      </c>
    </row>
    <row r="15" spans="1:7" s="14" customFormat="1" ht="19.5" customHeight="1">
      <c r="A15" s="19">
        <v>1</v>
      </c>
      <c r="B15" s="86" t="s">
        <v>78</v>
      </c>
      <c r="C15" s="125">
        <v>1171634</v>
      </c>
      <c r="D15" s="106">
        <v>1963710</v>
      </c>
      <c r="E15" s="106">
        <v>1311309</v>
      </c>
      <c r="F15" s="83">
        <f t="shared" si="0"/>
        <v>0.6677712085796783</v>
      </c>
      <c r="G15" s="83">
        <f t="shared" si="1"/>
        <v>1.1192138500589774</v>
      </c>
    </row>
    <row r="16" spans="1:7" s="14" customFormat="1" ht="19.5" customHeight="1">
      <c r="A16" s="19">
        <f>A15+1</f>
        <v>2</v>
      </c>
      <c r="B16" s="86" t="s">
        <v>79</v>
      </c>
      <c r="C16" s="125">
        <v>8951</v>
      </c>
      <c r="D16" s="106">
        <v>16390</v>
      </c>
      <c r="E16" s="106">
        <v>10196</v>
      </c>
      <c r="F16" s="83">
        <f t="shared" si="0"/>
        <v>0.6220866381940208</v>
      </c>
      <c r="G16" s="83">
        <f t="shared" si="1"/>
        <v>1.1390906044017428</v>
      </c>
    </row>
    <row r="17" spans="1:7" s="14" customFormat="1" ht="19.5" customHeight="1">
      <c r="A17" s="19">
        <f aca="true" t="shared" si="2" ref="A17:A24">A16+1</f>
        <v>3</v>
      </c>
      <c r="B17" s="86" t="s">
        <v>80</v>
      </c>
      <c r="C17" s="125">
        <v>372109</v>
      </c>
      <c r="D17" s="106">
        <v>484358</v>
      </c>
      <c r="E17" s="106">
        <v>393349</v>
      </c>
      <c r="F17" s="83">
        <f t="shared" si="0"/>
        <v>0.8121038570644028</v>
      </c>
      <c r="G17" s="83">
        <f t="shared" si="1"/>
        <v>1.0570800491253907</v>
      </c>
    </row>
    <row r="18" spans="1:7" s="14" customFormat="1" ht="19.5" customHeight="1">
      <c r="A18" s="19">
        <f t="shared" si="2"/>
        <v>4</v>
      </c>
      <c r="B18" s="86" t="s">
        <v>81</v>
      </c>
      <c r="C18" s="125">
        <v>26767</v>
      </c>
      <c r="D18" s="106">
        <v>61047</v>
      </c>
      <c r="E18" s="106">
        <v>27699</v>
      </c>
      <c r="F18" s="83">
        <f t="shared" si="0"/>
        <v>0.4537323701410389</v>
      </c>
      <c r="G18" s="83">
        <f t="shared" si="1"/>
        <v>1.0348189935368177</v>
      </c>
    </row>
    <row r="19" spans="1:7" s="14" customFormat="1" ht="19.5" customHeight="1">
      <c r="A19" s="19">
        <f t="shared" si="2"/>
        <v>5</v>
      </c>
      <c r="B19" s="86" t="s">
        <v>82</v>
      </c>
      <c r="C19" s="125">
        <v>20052</v>
      </c>
      <c r="D19" s="106">
        <v>26811</v>
      </c>
      <c r="E19" s="106">
        <v>20825</v>
      </c>
      <c r="F19" s="83">
        <f t="shared" si="0"/>
        <v>0.7767334303084554</v>
      </c>
      <c r="G19" s="83">
        <f t="shared" si="1"/>
        <v>1.0385497705964493</v>
      </c>
    </row>
    <row r="20" spans="1:7" s="14" customFormat="1" ht="19.5" customHeight="1">
      <c r="A20" s="19">
        <f t="shared" si="2"/>
        <v>6</v>
      </c>
      <c r="B20" s="86" t="s">
        <v>83</v>
      </c>
      <c r="C20" s="125">
        <v>10530</v>
      </c>
      <c r="D20" s="106">
        <v>14458</v>
      </c>
      <c r="E20" s="106">
        <v>6814</v>
      </c>
      <c r="F20" s="83">
        <f t="shared" si="0"/>
        <v>0.4712961682113709</v>
      </c>
      <c r="G20" s="83">
        <f t="shared" si="1"/>
        <v>0.6471035137701804</v>
      </c>
    </row>
    <row r="21" spans="1:7" s="14" customFormat="1" ht="19.5" customHeight="1">
      <c r="A21" s="19">
        <f t="shared" si="2"/>
        <v>7</v>
      </c>
      <c r="B21" s="86" t="s">
        <v>84</v>
      </c>
      <c r="C21" s="125">
        <v>64150</v>
      </c>
      <c r="D21" s="106">
        <v>83387</v>
      </c>
      <c r="E21" s="106">
        <v>67938</v>
      </c>
      <c r="F21" s="83">
        <f t="shared" si="0"/>
        <v>0.8147313130344058</v>
      </c>
      <c r="G21" s="83">
        <f t="shared" si="1"/>
        <v>1.0590491036632892</v>
      </c>
    </row>
    <row r="22" spans="1:7" s="14" customFormat="1" ht="19.5" customHeight="1">
      <c r="A22" s="19">
        <f t="shared" si="2"/>
        <v>8</v>
      </c>
      <c r="B22" s="86" t="s">
        <v>85</v>
      </c>
      <c r="C22" s="125">
        <v>282216</v>
      </c>
      <c r="D22" s="106">
        <v>363720</v>
      </c>
      <c r="E22" s="106">
        <v>316094</v>
      </c>
      <c r="F22" s="83">
        <f t="shared" si="0"/>
        <v>0.8690586165182008</v>
      </c>
      <c r="G22" s="83">
        <f t="shared" si="1"/>
        <v>1.1200428040933186</v>
      </c>
    </row>
    <row r="23" spans="1:7" s="14" customFormat="1" ht="19.5" customHeight="1">
      <c r="A23" s="19">
        <f t="shared" si="2"/>
        <v>9</v>
      </c>
      <c r="B23" s="86" t="s">
        <v>86</v>
      </c>
      <c r="C23" s="125">
        <v>713885</v>
      </c>
      <c r="D23" s="106">
        <v>1065778</v>
      </c>
      <c r="E23" s="106">
        <v>766896</v>
      </c>
      <c r="F23" s="83">
        <f t="shared" si="0"/>
        <v>0.719564487163368</v>
      </c>
      <c r="G23" s="83">
        <f t="shared" si="1"/>
        <v>1.0742570582096556</v>
      </c>
    </row>
    <row r="24" spans="1:7" s="14" customFormat="1" ht="19.5" customHeight="1">
      <c r="A24" s="19">
        <f t="shared" si="2"/>
        <v>10</v>
      </c>
      <c r="B24" s="86" t="s">
        <v>87</v>
      </c>
      <c r="C24" s="125">
        <v>92037</v>
      </c>
      <c r="D24" s="106">
        <v>112768</v>
      </c>
      <c r="E24" s="106">
        <v>159763</v>
      </c>
      <c r="F24" s="83">
        <f t="shared" si="0"/>
        <v>1.4167405646992055</v>
      </c>
      <c r="G24" s="83">
        <f t="shared" si="1"/>
        <v>1.73585623173289</v>
      </c>
    </row>
    <row r="25" spans="1:7" s="23" customFormat="1" ht="19.5" customHeight="1">
      <c r="A25" s="15" t="s">
        <v>57</v>
      </c>
      <c r="B25" s="87" t="s">
        <v>11</v>
      </c>
      <c r="C25" s="126"/>
      <c r="D25" s="105">
        <v>1300</v>
      </c>
      <c r="E25" s="105">
        <v>521</v>
      </c>
      <c r="F25" s="81">
        <f t="shared" si="0"/>
        <v>0.40076923076923077</v>
      </c>
      <c r="G25" s="81">
        <f t="shared" si="1"/>
      </c>
    </row>
    <row r="26" spans="1:7" s="23" customFormat="1" ht="19.5" customHeight="1">
      <c r="A26" s="15" t="s">
        <v>88</v>
      </c>
      <c r="B26" s="80" t="s">
        <v>12</v>
      </c>
      <c r="C26" s="105"/>
      <c r="D26" s="105">
        <v>1000</v>
      </c>
      <c r="E26" s="105"/>
      <c r="F26" s="81"/>
      <c r="G26" s="81">
        <f t="shared" si="1"/>
      </c>
    </row>
    <row r="27" spans="1:7" s="23" customFormat="1" ht="19.5" customHeight="1">
      <c r="A27" s="15" t="s">
        <v>89</v>
      </c>
      <c r="B27" s="80" t="s">
        <v>13</v>
      </c>
      <c r="C27" s="105"/>
      <c r="D27" s="105">
        <v>125616</v>
      </c>
      <c r="E27" s="105"/>
      <c r="F27" s="81"/>
      <c r="G27" s="81">
        <f t="shared" si="1"/>
      </c>
    </row>
    <row r="28" spans="1:7" s="23" customFormat="1" ht="19.5" customHeight="1">
      <c r="A28" s="15" t="s">
        <v>90</v>
      </c>
      <c r="B28" s="80" t="s">
        <v>91</v>
      </c>
      <c r="C28" s="105"/>
      <c r="D28" s="105">
        <v>880000</v>
      </c>
      <c r="E28" s="105"/>
      <c r="F28" s="81"/>
      <c r="G28" s="81">
        <f t="shared" si="1"/>
      </c>
    </row>
    <row r="29" spans="1:7" s="23" customFormat="1" ht="19.5" customHeight="1">
      <c r="A29" s="15" t="s">
        <v>92</v>
      </c>
      <c r="B29" s="80" t="s">
        <v>93</v>
      </c>
      <c r="C29" s="105"/>
      <c r="D29" s="105">
        <v>16100</v>
      </c>
      <c r="E29" s="105"/>
      <c r="F29" s="81"/>
      <c r="G29" s="81">
        <f t="shared" si="1"/>
      </c>
    </row>
    <row r="30" spans="1:7" s="23" customFormat="1" ht="19.5" customHeight="1">
      <c r="A30" s="15" t="s">
        <v>94</v>
      </c>
      <c r="B30" s="80" t="s">
        <v>95</v>
      </c>
      <c r="C30" s="105"/>
      <c r="D30" s="105"/>
      <c r="E30" s="105">
        <v>10058</v>
      </c>
      <c r="F30" s="81">
        <f t="shared" si="0"/>
      </c>
      <c r="G30" s="81">
        <f t="shared" si="1"/>
      </c>
    </row>
    <row r="31" spans="1:7" s="23" customFormat="1" ht="19.5" customHeight="1">
      <c r="A31" s="15" t="s">
        <v>96</v>
      </c>
      <c r="B31" s="80" t="s">
        <v>97</v>
      </c>
      <c r="C31" s="105"/>
      <c r="D31" s="105"/>
      <c r="E31" s="105">
        <v>6000</v>
      </c>
      <c r="F31" s="81">
        <f t="shared" si="0"/>
      </c>
      <c r="G31" s="81">
        <f t="shared" si="1"/>
      </c>
    </row>
    <row r="32" spans="1:7" s="23" customFormat="1" ht="36.75" customHeight="1">
      <c r="A32" s="15" t="s">
        <v>4</v>
      </c>
      <c r="B32" s="88" t="s">
        <v>98</v>
      </c>
      <c r="C32" s="127">
        <f>C33+C34+C35</f>
        <v>1335112</v>
      </c>
      <c r="D32" s="127">
        <f>D33+D34+D35</f>
        <v>1982774</v>
      </c>
      <c r="E32" s="127">
        <f>E33+E34+E35</f>
        <v>1835641</v>
      </c>
      <c r="F32" s="81">
        <f t="shared" si="0"/>
        <v>0.9257943668819543</v>
      </c>
      <c r="G32" s="81">
        <f t="shared" si="1"/>
        <v>1.3748966378850613</v>
      </c>
    </row>
    <row r="33" spans="1:7" s="89" customFormat="1" ht="19.5" customHeight="1">
      <c r="A33" s="17">
        <v>1</v>
      </c>
      <c r="B33" s="86" t="s">
        <v>99</v>
      </c>
      <c r="C33" s="125">
        <f>287754+32629</f>
        <v>320383</v>
      </c>
      <c r="D33" s="125">
        <f>512816+148192</f>
        <v>661008</v>
      </c>
      <c r="E33" s="125">
        <f>487903+43644</f>
        <v>531547</v>
      </c>
      <c r="F33" s="83">
        <f t="shared" si="0"/>
        <v>0.8041460920291433</v>
      </c>
      <c r="G33" s="83">
        <f t="shared" si="1"/>
        <v>1.6590986413136777</v>
      </c>
    </row>
    <row r="34" spans="1:7" s="90" customFormat="1" ht="19.5" customHeight="1">
      <c r="A34" s="17">
        <v>2</v>
      </c>
      <c r="B34" s="86" t="s">
        <v>100</v>
      </c>
      <c r="C34" s="125">
        <f>379667+315282+101000</f>
        <v>795949</v>
      </c>
      <c r="D34" s="125">
        <f>437550+319125</f>
        <v>756675</v>
      </c>
      <c r="E34" s="125">
        <f>442342+375746+272334</f>
        <v>1090422</v>
      </c>
      <c r="F34" s="83">
        <f t="shared" si="0"/>
        <v>1.44107047279215</v>
      </c>
      <c r="G34" s="83">
        <f t="shared" si="1"/>
        <v>1.3699646585396803</v>
      </c>
    </row>
    <row r="35" spans="1:7" s="89" customFormat="1" ht="19.5" customHeight="1">
      <c r="A35" s="91">
        <v>3</v>
      </c>
      <c r="B35" s="92" t="s">
        <v>101</v>
      </c>
      <c r="C35" s="128">
        <f>218780</f>
        <v>218780</v>
      </c>
      <c r="D35" s="128">
        <v>565091</v>
      </c>
      <c r="E35" s="128">
        <v>213672</v>
      </c>
      <c r="F35" s="93">
        <f t="shared" si="0"/>
        <v>0.37811963028963474</v>
      </c>
      <c r="G35" s="93">
        <f t="shared" si="1"/>
        <v>0.9766523448212816</v>
      </c>
    </row>
    <row r="36" spans="1:7" ht="37.5" customHeight="1">
      <c r="A36" s="134" t="s">
        <v>102</v>
      </c>
      <c r="B36" s="134"/>
      <c r="C36" s="134"/>
      <c r="D36" s="134"/>
      <c r="E36" s="134"/>
      <c r="F36" s="134"/>
      <c r="G36" s="134"/>
    </row>
    <row r="37" spans="1:5" ht="18.75" customHeight="1">
      <c r="A37" s="24"/>
      <c r="B37" s="24"/>
      <c r="C37" s="69"/>
      <c r="D37" s="69"/>
      <c r="E37" s="69"/>
    </row>
    <row r="38" spans="1:5" ht="18">
      <c r="A38" s="14"/>
      <c r="B38" s="14"/>
      <c r="C38" s="69"/>
      <c r="D38" s="69"/>
      <c r="E38" s="69"/>
    </row>
    <row r="39" spans="1:5" ht="18">
      <c r="A39" s="14"/>
      <c r="B39" s="14"/>
      <c r="C39" s="69"/>
      <c r="D39" s="69"/>
      <c r="E39" s="69"/>
    </row>
    <row r="40" spans="1:5" ht="18">
      <c r="A40" s="14"/>
      <c r="B40" s="14"/>
      <c r="C40" s="69"/>
      <c r="D40" s="69"/>
      <c r="E40" s="69"/>
    </row>
    <row r="41" spans="1:5" ht="18">
      <c r="A41" s="14"/>
      <c r="B41" s="14"/>
      <c r="C41" s="69"/>
      <c r="D41" s="69"/>
      <c r="E41" s="69"/>
    </row>
  </sheetData>
  <sheetProtection/>
  <mergeCells count="10">
    <mergeCell ref="A36:G36"/>
    <mergeCell ref="F1:G1"/>
    <mergeCell ref="A2:G2"/>
    <mergeCell ref="E3:G3"/>
    <mergeCell ref="A4:A5"/>
    <mergeCell ref="B4:B5"/>
    <mergeCell ref="C4:C5"/>
    <mergeCell ref="D4:D5"/>
    <mergeCell ref="E4:E5"/>
    <mergeCell ref="F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Quach T. Long</cp:lastModifiedBy>
  <dcterms:created xsi:type="dcterms:W3CDTF">2018-08-22T07:49:45Z</dcterms:created>
  <dcterms:modified xsi:type="dcterms:W3CDTF">2020-12-04T02:02:11Z</dcterms:modified>
  <cp:category/>
  <cp:version/>
  <cp:contentType/>
  <cp:contentStatus/>
</cp:coreProperties>
</file>