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6013041D-0B8B-41A9-A329-0A0C5D75E731}" xr6:coauthVersionLast="45" xr6:coauthVersionMax="45" xr10:uidLastSave="{00000000-0000-0000-0000-000000000000}"/>
  <bookViews>
    <workbookView xWindow="1950" yWindow="600" windowWidth="21150" windowHeight="12900" tabRatio="883" xr2:uid="{00000000-000D-0000-FFFF-FFFF00000000}"/>
  </bookViews>
  <sheets>
    <sheet name="Bao cao" sheetId="24" r:id="rId1"/>
    <sheet name="Sheet4" sheetId="20" state="hidden" r:id="rId2"/>
    <sheet name="DT TX NST" sheetId="17" state="hidden" r:id="rId3"/>
    <sheet name="Sheet5" sheetId="21" state="hidden" r:id="rId4"/>
    <sheet name="Sheet3" sheetId="19" state="hidden" r:id="rId5"/>
    <sheet name="Sheet1" sheetId="18" state="hidden" r:id="rId6"/>
    <sheet name="NSH" sheetId="10" state="hidden" r:id="rId7"/>
  </sheets>
  <externalReferences>
    <externalReference r:id="rId8"/>
  </externalReferences>
  <definedNames>
    <definedName name="_">#N/A</definedName>
    <definedName name="__">#N/A</definedName>
    <definedName name="___">#N/A</definedName>
    <definedName name="____">#N/A</definedName>
    <definedName name="____ban2" hidden="1">{"'Sheet1'!$L$16"}</definedName>
    <definedName name="____cep1" hidden="1">{"'Sheet1'!$L$16"}</definedName>
    <definedName name="____Coc39" hidden="1">{"'Sheet1'!$L$16"}</definedName>
    <definedName name="____Goi8" hidden="1">{"'Sheet1'!$L$16"}</definedName>
    <definedName name="____HUY1" hidden="1">{"'Sheet1'!$L$16"}</definedName>
    <definedName name="____HUY2" hidden="1">{"'Sheet1'!$L$16"}</definedName>
    <definedName name="____Lan1" hidden="1">{"'Sheet1'!$L$16"}</definedName>
    <definedName name="____LAN3" hidden="1">{"'Sheet1'!$L$16"}</definedName>
    <definedName name="____lk2" hidden="1">{"'Sheet1'!$L$16"}</definedName>
    <definedName name="____NSO2" hidden="1">{"'Sheet1'!$L$16"}</definedName>
    <definedName name="____PA3" hidden="1">{"'Sheet1'!$L$16"}</definedName>
    <definedName name="____Pl2" hidden="1">{"'Sheet1'!$L$16"}</definedName>
    <definedName name="____tt3" hidden="1">{"'Sheet1'!$L$16"}</definedName>
    <definedName name="____TT31" hidden="1">{"'Sheet1'!$L$16"}</definedName>
    <definedName name="____Tru21" hidden="1">{"'Sheet1'!$L$16"}</definedName>
    <definedName name="____VM2" hidden="1">{"'Sheet1'!$L$16"}</definedName>
    <definedName name="___ban2" hidden="1">{"'Sheet1'!$L$16"}</definedName>
    <definedName name="___cep1" hidden="1">{"'Sheet1'!$L$16"}</definedName>
    <definedName name="___Coc39" hidden="1">{"'Sheet1'!$L$16"}</definedName>
    <definedName name="___Goi8" hidden="1">{"'Sheet1'!$L$16"}</definedName>
    <definedName name="___HUY1" hidden="1">{"'Sheet1'!$L$16"}</definedName>
    <definedName name="___HUY2" hidden="1">{"'Sheet1'!$L$16"}</definedName>
    <definedName name="___Lan1" hidden="1">{"'Sheet1'!$L$16"}</definedName>
    <definedName name="___LAN3" hidden="1">{"'Sheet1'!$L$16"}</definedName>
    <definedName name="___lk2" hidden="1">{"'Sheet1'!$L$16"}</definedName>
    <definedName name="___NSO2" hidden="1">{"'Sheet1'!$L$16"}</definedName>
    <definedName name="___PA3" hidden="1">{"'Sheet1'!$L$16"}</definedName>
    <definedName name="___Pl2" hidden="1">{"'Sheet1'!$L$16"}</definedName>
    <definedName name="___tt3" hidden="1">{"'Sheet1'!$L$16"}</definedName>
    <definedName name="___TT31" hidden="1">{"'Sheet1'!$L$16"}</definedName>
    <definedName name="___Tru21" hidden="1">{"'Sheet1'!$L$16"}</definedName>
    <definedName name="___VM2" hidden="1">{"'Sheet1'!$L$16"}</definedName>
    <definedName name="__ban2" hidden="1">{"'Sheet1'!$L$16"}</definedName>
    <definedName name="__cep1" hidden="1">{"'Sheet1'!$L$16"}</definedName>
    <definedName name="__Coc39" hidden="1">{"'Sheet1'!$L$16"}</definedName>
    <definedName name="__Goi8" hidden="1">{"'Sheet1'!$L$16"}</definedName>
    <definedName name="__HUY1" hidden="1">{"'Sheet1'!$L$16"}</definedName>
    <definedName name="__HUY2" hidden="1">{"'Sheet1'!$L$16"}</definedName>
    <definedName name="__Lan1" hidden="1">{"'Sheet1'!$L$16"}</definedName>
    <definedName name="__LAN3" hidden="1">{"'Sheet1'!$L$16"}</definedName>
    <definedName name="__lk2" hidden="1">{"'Sheet1'!$L$16"}</definedName>
    <definedName name="__NSO2" hidden="1">{"'Sheet1'!$L$16"}</definedName>
    <definedName name="__PA3" hidden="1">{"'Sheet1'!$L$16"}</definedName>
    <definedName name="__Pl2" hidden="1">{"'Sheet1'!$L$16"}</definedName>
    <definedName name="__tt3" hidden="1">{"'Sheet1'!$L$16"}</definedName>
    <definedName name="__TT31" hidden="1">{"'Sheet1'!$L$16"}</definedName>
    <definedName name="__Tru21" hidden="1">{"'Sheet1'!$L$16"}</definedName>
    <definedName name="__VM2" hidden="1">{"'Sheet1'!$L$16"}</definedName>
    <definedName name="_ban2" hidden="1">{"'Sheet1'!$L$16"}</definedName>
    <definedName name="_cep1" hidden="1">{"'Sheet1'!$L$16"}</definedName>
    <definedName name="_Coc39" hidden="1">{"'Sheet1'!$L$16"}</definedName>
    <definedName name="_Fill">#REF!</definedName>
    <definedName name="_Goi8" hidden="1">{"'Sheet1'!$L$16"}</definedName>
    <definedName name="_HUY1" hidden="1">{"'Sheet1'!$L$16"}</definedName>
    <definedName name="_HUY2" hidden="1">{"'Sheet1'!$L$16"}</definedName>
    <definedName name="_Key1" hidden="1">#REF!</definedName>
    <definedName name="_Key2" hidden="1">#REF!</definedName>
    <definedName name="_Lan1" hidden="1">{"'Sheet1'!$L$16"}</definedName>
    <definedName name="_LAN3" hidden="1">{"'Sheet1'!$L$16"}</definedName>
    <definedName name="_lk2"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Sort" hidden="1">#REF!</definedName>
    <definedName name="_tt3" hidden="1">{"'Sheet1'!$L$16"}</definedName>
    <definedName name="_TT31" hidden="1">{"'Sheet1'!$L$16"}</definedName>
    <definedName name="_Tru21" hidden="1">{"'Sheet1'!$L$16"}</definedName>
    <definedName name="_VM2" hidden="1">{"'Sheet1'!$L$16"}</definedName>
    <definedName name="a">'[1]§¬n gi¸ chÝnh'!$F$4:$F$1428</definedName>
    <definedName name="AccessDatabase" hidden="1">"C:\My Documents\LeBinh\Xls\VP Cong ty\FORM.mdb"</definedName>
    <definedName name="ADADADD" hidden="1">{"'Sheet1'!$L$16"}</definedName>
    <definedName name="anscount" hidden="1">6</definedName>
    <definedName name="ATGT" hidden="1">{"'Sheet1'!$L$16"}</definedName>
    <definedName name="â" hidden="1">{"'Sheet1'!$L$16"}</definedName>
    <definedName name="b" hidden="1">{"'Sheet1'!$L$16"}</definedName>
    <definedName name="btnm3" hidden="1">{"'Sheet1'!$L$16"}</definedName>
    <definedName name="Coc_60" hidden="1">{"'Sheet1'!$L$16"}</definedName>
    <definedName name="Code" hidden="1">#REF!</definedName>
    <definedName name="CTCT1" hidden="1">{"'Sheet1'!$L$16"}</definedName>
    <definedName name="chitietbgiang2" hidden="1">{"'Sheet1'!$L$16"}</definedName>
    <definedName name="d" hidden="1">{"'Sheet1'!$L$16"}</definedName>
    <definedName name="data1" hidden="1">#REF!</definedName>
    <definedName name="data2" hidden="1">#REF!</definedName>
    <definedName name="data3" hidden="1">#REF!</definedName>
    <definedName name="DenDK" hidden="1">{"'Sheet1'!$L$16"}</definedName>
    <definedName name="dfg" hidden="1">{"'Sheet1'!$L$16"}</definedName>
    <definedName name="dgctp2" hidden="1">{"'Sheet1'!$L$16"}</definedName>
    <definedName name="Discount" hidden="1">#REF!</definedName>
    <definedName name="display_area_2" hidden="1">#REF!</definedName>
    <definedName name="dsh" hidden="1">#REF!</definedName>
    <definedName name="E" hidden="1">{#N/A,#N/A,FALSE,"BN (2)"}</definedName>
    <definedName name="f" hidden="1">{"'Sheet1'!$L$16"}</definedName>
    <definedName name="FCode" hidden="1">#REF!</definedName>
    <definedName name="fsdfdsf" hidden="1">{"'Sheet1'!$L$16"}</definedName>
    <definedName name="g" hidden="1">{"'Sheet1'!$L$16"}</definedName>
    <definedName name="h" hidden="1">{"'Sheet1'!$L$16"}</definedName>
    <definedName name="hhh" hidden="1">{"'Sheet1'!$L$16"}</definedName>
    <definedName name="HiddenRows" hidden="1">#REF!</definedName>
    <definedName name="hj"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hidden="1">{"'Sheet1'!$L$16"}</definedName>
    <definedName name="hu" hidden="1">{"'Sheet1'!$L$16"}</definedName>
    <definedName name="huy" hidden="1">{"'Sheet1'!$L$16"}</definedName>
    <definedName name="KLduonggiaods" hidden="1">{"'Sheet1'!$L$16"}</definedName>
    <definedName name="komtun" hidden="1">{"'Sheet1'!$L$16"}</definedName>
    <definedName name="kontum" hidden="1">{#N/A,#N/A,TRUE,"BT M200 da 10x20"}</definedName>
    <definedName name="ksbn" hidden="1">{"'Sheet1'!$L$16"}</definedName>
    <definedName name="kshn" hidden="1">{"'Sheet1'!$L$16"}</definedName>
    <definedName name="ksls" hidden="1">{"'Sheet1'!$L$16"}</definedName>
    <definedName name="KHANHKHUNG" hidden="1">{"'Sheet1'!$L$16"}</definedName>
    <definedName name="khla09" hidden="1">{"'Sheet1'!$L$16"}</definedName>
    <definedName name="khongtruotgia" hidden="1">{"'Sheet1'!$L$16"}</definedName>
    <definedName name="khvh09" hidden="1">{"'Sheet1'!$L$16"}</definedName>
    <definedName name="KHYt09" hidden="1">{"'Sheet1'!$L$16"}</definedName>
    <definedName name="lan" hidden="1">{#N/A,#N/A,TRUE,"BT M200 da 10x20"}</definedName>
    <definedName name="langson" hidden="1">{"'Sheet1'!$L$16"}</definedName>
    <definedName name="mo" hidden="1">{"'Sheet1'!$L$16"}</definedName>
    <definedName name="NHANH2_CG4" hidden="1">{"'Sheet1'!$L$16"}</definedName>
    <definedName name="OrderTable" hidden="1">#REF!</definedName>
    <definedName name="PAIII_" hidden="1">{"'Sheet1'!$L$16"}</definedName>
    <definedName name="PMS" hidden="1">{"'Sheet1'!$L$16"}</definedName>
    <definedName name="ProdForm" hidden="1">#REF!</definedName>
    <definedName name="Product" hidden="1">#REF!</definedName>
    <definedName name="RCArea" hidden="1">#REF!</definedName>
    <definedName name="re" hidden="1">{"'Sheet1'!$L$16"}</definedName>
    <definedName name="rr" hidden="1">{"'Sheet1'!$L$16"}</definedName>
    <definedName name="sdbv" hidden="1">{"'Sheet1'!$L$16"}</definedName>
    <definedName name="Sosanh2" hidden="1">{"'Sheet1'!$L$16"}</definedName>
    <definedName name="SpecialPrice" hidden="1">#REF!</definedName>
    <definedName name="T.3" hidden="1">{"'Sheet1'!$L$16"}</definedName>
    <definedName name="tbl_ProdInfo" hidden="1">#REF!</definedName>
    <definedName name="ttttt" hidden="1">{"'Sheet1'!$L$16"}</definedName>
    <definedName name="ttttttttttt" hidden="1">{"'Sheet1'!$L$16"}</definedName>
    <definedName name="tuyennhanh" hidden="1">{"'Sheet1'!$L$16"}</definedName>
    <definedName name="tha" hidden="1">{"'Sheet1'!$L$16"}</definedName>
    <definedName name="trong" hidden="1">{"'Sheet1'!$L$16"}</definedName>
    <definedName name="uu" hidden="1">{"'Sheet1'!$L$16"}</definedName>
    <definedName name="uu.54">#REF!</definedName>
    <definedName name="VATM" hidden="1">{"'Sheet1'!$L$16"}</definedName>
    <definedName name="vcoto" hidden="1">{"'Sheet1'!$L$16"}</definedName>
    <definedName name="VH" hidden="1">{"'Sheet1'!$L$16"}</definedName>
    <definedName name="Viet" hidden="1">{"'Sheet1'!$L$16"}</definedName>
    <definedName name="vlct" hidden="1">{"'Sheet1'!$L$16"}</definedName>
    <definedName name="wrn.Bang._.ke._.nhan._.hang." hidden="1">{#N/A,#N/A,FALSE,"Ke khai NH"}</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ls" hidden="1">{"'Sheet1'!$L$16"}</definedName>
    <definedName name="xlttbninh" hidden="1">{"'Sheet1'!$L$16"}</definedName>
    <definedName name="xxx54">#REF!</definedName>
    <definedName name="zzz54">#REF!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 i="17" l="1"/>
  <c r="X228" i="21"/>
  <c r="W228" i="21"/>
  <c r="V228" i="21"/>
  <c r="U228" i="21"/>
  <c r="T228" i="21"/>
  <c r="S228" i="21"/>
  <c r="C228" i="21"/>
  <c r="X227" i="21"/>
  <c r="W227" i="21"/>
  <c r="V227" i="21"/>
  <c r="U227" i="21"/>
  <c r="T227" i="21"/>
  <c r="S227" i="21"/>
  <c r="C227" i="21"/>
  <c r="X226" i="21"/>
  <c r="W226" i="21"/>
  <c r="V226" i="21"/>
  <c r="U226" i="21"/>
  <c r="T226" i="21"/>
  <c r="S226" i="21"/>
  <c r="C226" i="21"/>
  <c r="X225" i="21"/>
  <c r="W225" i="21"/>
  <c r="V225" i="21"/>
  <c r="U225" i="21"/>
  <c r="T225" i="21"/>
  <c r="S225" i="21"/>
  <c r="C225" i="21"/>
  <c r="X224" i="21"/>
  <c r="W224" i="21"/>
  <c r="V224" i="21"/>
  <c r="U224" i="21"/>
  <c r="T224" i="21"/>
  <c r="S224" i="21"/>
  <c r="C224" i="21"/>
  <c r="X223" i="21"/>
  <c r="W223" i="21"/>
  <c r="V223" i="21"/>
  <c r="U223" i="21"/>
  <c r="T223" i="21"/>
  <c r="S223" i="21"/>
  <c r="C223" i="21"/>
  <c r="X222" i="21"/>
  <c r="W222" i="21"/>
  <c r="V222" i="21"/>
  <c r="U222" i="21"/>
  <c r="T222" i="21"/>
  <c r="S222" i="21"/>
  <c r="C222" i="21"/>
  <c r="X221" i="21"/>
  <c r="W221" i="21"/>
  <c r="V221" i="21"/>
  <c r="U221" i="21"/>
  <c r="T221" i="21"/>
  <c r="S221" i="21"/>
  <c r="C221" i="21"/>
  <c r="X220" i="21"/>
  <c r="W220" i="21"/>
  <c r="V220" i="21"/>
  <c r="U220" i="21"/>
  <c r="T220" i="21"/>
  <c r="S220" i="21"/>
  <c r="C220" i="21"/>
  <c r="X219" i="21"/>
  <c r="W219" i="21"/>
  <c r="V219" i="21"/>
  <c r="U219" i="21"/>
  <c r="T219" i="21"/>
  <c r="S219" i="21"/>
  <c r="C219" i="21"/>
  <c r="X218" i="21"/>
  <c r="W218" i="21"/>
  <c r="V218" i="21"/>
  <c r="U218" i="21"/>
  <c r="T218" i="21"/>
  <c r="S218" i="21"/>
  <c r="C218" i="21"/>
  <c r="X217" i="21"/>
  <c r="W217" i="21"/>
  <c r="V217" i="21"/>
  <c r="U217" i="21"/>
  <c r="T217" i="21"/>
  <c r="S217" i="21"/>
  <c r="C217" i="21"/>
  <c r="X216" i="21"/>
  <c r="W216" i="21"/>
  <c r="V216" i="21"/>
  <c r="U216" i="21"/>
  <c r="T216" i="21"/>
  <c r="S216" i="21"/>
  <c r="C216" i="21"/>
  <c r="X215" i="21"/>
  <c r="W215" i="21"/>
  <c r="V215" i="21"/>
  <c r="U215" i="21"/>
  <c r="T215" i="21"/>
  <c r="S215" i="21"/>
  <c r="C215" i="21"/>
  <c r="X214" i="21"/>
  <c r="W214" i="21"/>
  <c r="V214" i="21"/>
  <c r="U214" i="21"/>
  <c r="T214" i="21"/>
  <c r="S214" i="21"/>
  <c r="C214" i="21"/>
  <c r="X213" i="21"/>
  <c r="W213" i="21"/>
  <c r="V213" i="21"/>
  <c r="U213" i="21"/>
  <c r="T213" i="21"/>
  <c r="S213" i="21"/>
  <c r="C213" i="21"/>
  <c r="X212" i="21"/>
  <c r="W212" i="21"/>
  <c r="V212" i="21"/>
  <c r="U212" i="21"/>
  <c r="T212" i="21"/>
  <c r="S212" i="21"/>
  <c r="C212" i="21"/>
  <c r="X211" i="21"/>
  <c r="W211" i="21"/>
  <c r="V211" i="21"/>
  <c r="U211" i="21"/>
  <c r="T211" i="21"/>
  <c r="S211" i="21"/>
  <c r="C211" i="21"/>
  <c r="X210" i="21"/>
  <c r="W210" i="21"/>
  <c r="V210" i="21"/>
  <c r="U210" i="21"/>
  <c r="T210" i="21"/>
  <c r="S210" i="21"/>
  <c r="C210" i="21"/>
  <c r="X209" i="21"/>
  <c r="W209" i="21"/>
  <c r="V209" i="21"/>
  <c r="U209" i="21"/>
  <c r="T209" i="21"/>
  <c r="S209" i="21"/>
  <c r="C209" i="21"/>
  <c r="X208" i="21"/>
  <c r="W208" i="21"/>
  <c r="V208" i="21"/>
  <c r="U208" i="21"/>
  <c r="T208" i="21"/>
  <c r="S208" i="21"/>
  <c r="C208" i="21"/>
  <c r="X207" i="21"/>
  <c r="W207" i="21"/>
  <c r="V207" i="21"/>
  <c r="U207" i="21"/>
  <c r="T207" i="21"/>
  <c r="S207" i="21"/>
  <c r="C207" i="21"/>
  <c r="X206" i="21"/>
  <c r="W206" i="21"/>
  <c r="V206" i="21"/>
  <c r="U206" i="21"/>
  <c r="T206" i="21"/>
  <c r="S206" i="21"/>
  <c r="C206" i="21"/>
  <c r="X205" i="21"/>
  <c r="W205" i="21"/>
  <c r="V205" i="21"/>
  <c r="U205" i="21"/>
  <c r="T205" i="21"/>
  <c r="S205" i="21"/>
  <c r="C205" i="21"/>
  <c r="X204" i="21"/>
  <c r="W204" i="21"/>
  <c r="V204" i="21"/>
  <c r="U204" i="21"/>
  <c r="T204" i="21"/>
  <c r="S204" i="21"/>
  <c r="C204" i="21"/>
  <c r="X203" i="21"/>
  <c r="W203" i="21"/>
  <c r="V203" i="21"/>
  <c r="U203" i="21"/>
  <c r="T203" i="21"/>
  <c r="S203" i="21"/>
  <c r="C203" i="21"/>
  <c r="X202" i="21"/>
  <c r="W202" i="21"/>
  <c r="V202" i="21"/>
  <c r="U202" i="21"/>
  <c r="T202" i="21"/>
  <c r="S202" i="21"/>
  <c r="D202" i="21"/>
  <c r="C202" i="21"/>
  <c r="X201" i="21"/>
  <c r="W201" i="21"/>
  <c r="V201" i="21"/>
  <c r="U201" i="21"/>
  <c r="T201" i="21"/>
  <c r="S201" i="21"/>
  <c r="C201" i="21"/>
  <c r="X200" i="21"/>
  <c r="W200" i="21"/>
  <c r="V200" i="21"/>
  <c r="U200" i="21"/>
  <c r="T200" i="21"/>
  <c r="S200" i="21"/>
  <c r="C200" i="21"/>
  <c r="X199" i="21"/>
  <c r="W199" i="21"/>
  <c r="V199" i="21"/>
  <c r="U199" i="21"/>
  <c r="T199" i="21"/>
  <c r="S199" i="21"/>
  <c r="C199" i="21"/>
  <c r="X198" i="21"/>
  <c r="W198" i="21"/>
  <c r="V198" i="21"/>
  <c r="U198" i="21"/>
  <c r="T198" i="21"/>
  <c r="S198" i="21"/>
  <c r="C198" i="21"/>
  <c r="X197" i="21"/>
  <c r="W197" i="21"/>
  <c r="V197" i="21"/>
  <c r="U197" i="21"/>
  <c r="T197" i="21"/>
  <c r="S197" i="21"/>
  <c r="C197" i="21"/>
  <c r="X196" i="21"/>
  <c r="W196" i="21"/>
  <c r="V196" i="21"/>
  <c r="U196" i="21"/>
  <c r="T196" i="21"/>
  <c r="S196" i="21"/>
  <c r="C196" i="21"/>
  <c r="X195" i="21"/>
  <c r="W195" i="21"/>
  <c r="V195" i="21"/>
  <c r="U195" i="21"/>
  <c r="T195" i="21"/>
  <c r="S195" i="21"/>
  <c r="C195" i="21"/>
  <c r="X194" i="21"/>
  <c r="W194" i="21"/>
  <c r="V194" i="21"/>
  <c r="U194" i="21"/>
  <c r="T194" i="21"/>
  <c r="S194" i="21"/>
  <c r="C194" i="21"/>
  <c r="X193" i="21"/>
  <c r="W193" i="21"/>
  <c r="V193" i="21"/>
  <c r="U193" i="21"/>
  <c r="T193" i="21"/>
  <c r="S193" i="21"/>
  <c r="C193" i="21"/>
  <c r="X192" i="21"/>
  <c r="W192" i="21"/>
  <c r="V192" i="21"/>
  <c r="U192" i="21"/>
  <c r="T192" i="21"/>
  <c r="S192" i="21"/>
  <c r="C192" i="21"/>
  <c r="X191" i="21"/>
  <c r="W191" i="21"/>
  <c r="V191" i="21"/>
  <c r="U191" i="21"/>
  <c r="T191" i="21"/>
  <c r="S191" i="21"/>
  <c r="C191" i="21"/>
  <c r="X190" i="21"/>
  <c r="W190" i="21"/>
  <c r="V190" i="21"/>
  <c r="U190" i="21"/>
  <c r="T190" i="21"/>
  <c r="S190" i="21"/>
  <c r="C190" i="21"/>
  <c r="X189" i="21"/>
  <c r="W189" i="21"/>
  <c r="V189" i="21"/>
  <c r="U189" i="21"/>
  <c r="T189" i="21"/>
  <c r="S189" i="21"/>
  <c r="C189" i="21"/>
  <c r="X188" i="21"/>
  <c r="W188" i="21"/>
  <c r="V188" i="21"/>
  <c r="U188" i="21"/>
  <c r="T188" i="21"/>
  <c r="S188" i="21"/>
  <c r="C188" i="21"/>
  <c r="X187" i="21"/>
  <c r="W187" i="21"/>
  <c r="V187" i="21"/>
  <c r="U187" i="21"/>
  <c r="T187" i="21"/>
  <c r="S187" i="21"/>
  <c r="C187" i="21"/>
  <c r="X186" i="21"/>
  <c r="W186" i="21"/>
  <c r="V186" i="21"/>
  <c r="U186" i="21"/>
  <c r="T186" i="21"/>
  <c r="S186" i="21"/>
  <c r="C186" i="21"/>
  <c r="X185" i="21"/>
  <c r="W185" i="21"/>
  <c r="V185" i="21"/>
  <c r="U185" i="21"/>
  <c r="T185" i="21"/>
  <c r="S185" i="21"/>
  <c r="C185" i="21"/>
  <c r="X184" i="21"/>
  <c r="W184" i="21"/>
  <c r="V184" i="21"/>
  <c r="U184" i="21"/>
  <c r="T184" i="21"/>
  <c r="S184" i="21"/>
  <c r="C184" i="21"/>
  <c r="X183" i="21"/>
  <c r="W183" i="21"/>
  <c r="V183" i="21"/>
  <c r="U183" i="21"/>
  <c r="T183" i="21"/>
  <c r="S183" i="21"/>
  <c r="C183" i="21"/>
  <c r="X182" i="21"/>
  <c r="W182" i="21"/>
  <c r="V182" i="21"/>
  <c r="U182" i="21"/>
  <c r="T182" i="21"/>
  <c r="S182" i="21"/>
  <c r="C182" i="21"/>
  <c r="X181" i="21"/>
  <c r="W181" i="21"/>
  <c r="V181" i="21"/>
  <c r="U181" i="21"/>
  <c r="T181" i="21"/>
  <c r="S181" i="21"/>
  <c r="C181" i="21"/>
  <c r="X180" i="21"/>
  <c r="W180" i="21"/>
  <c r="V180" i="21"/>
  <c r="U180" i="21"/>
  <c r="T180" i="21"/>
  <c r="S180" i="21"/>
  <c r="C180" i="21"/>
  <c r="X179" i="21"/>
  <c r="W179" i="21"/>
  <c r="V179" i="21"/>
  <c r="U179" i="21"/>
  <c r="T179" i="21"/>
  <c r="S179" i="21"/>
  <c r="C179" i="21"/>
  <c r="X178" i="21"/>
  <c r="W178" i="21"/>
  <c r="V178" i="21"/>
  <c r="U178" i="21"/>
  <c r="T178" i="21"/>
  <c r="S178" i="21"/>
  <c r="C178" i="21"/>
  <c r="X177" i="21"/>
  <c r="W177" i="21"/>
  <c r="V177" i="21"/>
  <c r="U177" i="21"/>
  <c r="T177" i="21"/>
  <c r="S177" i="21"/>
  <c r="C177" i="21"/>
  <c r="X176" i="21"/>
  <c r="W176" i="21"/>
  <c r="V176" i="21"/>
  <c r="U176" i="21"/>
  <c r="T176" i="21"/>
  <c r="S176" i="21"/>
  <c r="C176" i="21"/>
  <c r="X175" i="21"/>
  <c r="W175" i="21"/>
  <c r="V175" i="21"/>
  <c r="U175" i="21"/>
  <c r="T175" i="21"/>
  <c r="S175" i="21"/>
  <c r="C175" i="21"/>
  <c r="X174" i="21"/>
  <c r="W174" i="21"/>
  <c r="V174" i="21"/>
  <c r="U174" i="21"/>
  <c r="T174" i="21"/>
  <c r="S174" i="21"/>
  <c r="C174" i="21"/>
  <c r="X173" i="21"/>
  <c r="W173" i="21"/>
  <c r="V173" i="21"/>
  <c r="U173" i="21"/>
  <c r="T173" i="21"/>
  <c r="S173" i="21"/>
  <c r="C173" i="21"/>
  <c r="X172" i="21"/>
  <c r="W172" i="21"/>
  <c r="V172" i="21"/>
  <c r="U172" i="21"/>
  <c r="T172" i="21"/>
  <c r="S172" i="21"/>
  <c r="C172" i="21"/>
  <c r="X171" i="21"/>
  <c r="W171" i="21"/>
  <c r="V171" i="21"/>
  <c r="U171" i="21"/>
  <c r="T171" i="21"/>
  <c r="S171" i="21"/>
  <c r="C171" i="21"/>
  <c r="X170" i="21"/>
  <c r="W170" i="21"/>
  <c r="V170" i="21"/>
  <c r="U170" i="21"/>
  <c r="T170" i="21"/>
  <c r="S170" i="21"/>
  <c r="C170" i="21"/>
  <c r="X169" i="21"/>
  <c r="W169" i="21"/>
  <c r="V169" i="21"/>
  <c r="U169" i="21"/>
  <c r="T169" i="21"/>
  <c r="S169" i="21"/>
  <c r="C169" i="21"/>
  <c r="X168" i="21"/>
  <c r="W168" i="21"/>
  <c r="V168" i="21"/>
  <c r="U168" i="21"/>
  <c r="T168" i="21"/>
  <c r="S168" i="21"/>
  <c r="C168" i="21"/>
  <c r="X167" i="21"/>
  <c r="W167" i="21"/>
  <c r="V167" i="21"/>
  <c r="U167" i="21"/>
  <c r="T167" i="21"/>
  <c r="S167" i="21"/>
  <c r="C167" i="21"/>
  <c r="X166" i="21"/>
  <c r="W166" i="21"/>
  <c r="V166" i="21"/>
  <c r="U166" i="21"/>
  <c r="T166" i="21"/>
  <c r="S166" i="21"/>
  <c r="C166" i="21"/>
  <c r="X165" i="21"/>
  <c r="W165" i="21"/>
  <c r="V165" i="21"/>
  <c r="U165" i="21"/>
  <c r="T165" i="21"/>
  <c r="S165" i="21"/>
  <c r="C165" i="21"/>
  <c r="X164" i="21"/>
  <c r="W164" i="21"/>
  <c r="V164" i="21"/>
  <c r="U164" i="21"/>
  <c r="T164" i="21"/>
  <c r="S164" i="21"/>
  <c r="C164" i="21"/>
  <c r="X163" i="21"/>
  <c r="W163" i="21"/>
  <c r="V163" i="21"/>
  <c r="U163" i="21"/>
  <c r="T163" i="21"/>
  <c r="S163" i="21"/>
  <c r="C163" i="21"/>
  <c r="X162" i="21"/>
  <c r="W162" i="21"/>
  <c r="V162" i="21"/>
  <c r="U162" i="21"/>
  <c r="T162" i="21"/>
  <c r="S162" i="21"/>
  <c r="C162" i="21"/>
  <c r="X161" i="21"/>
  <c r="W161" i="21"/>
  <c r="V161" i="21"/>
  <c r="U161" i="21"/>
  <c r="T161" i="21"/>
  <c r="S161" i="21"/>
  <c r="C161" i="21"/>
  <c r="X160" i="21"/>
  <c r="W160" i="21"/>
  <c r="V160" i="21"/>
  <c r="U160" i="21"/>
  <c r="T160" i="21"/>
  <c r="S160" i="21"/>
  <c r="C160" i="21"/>
  <c r="X159" i="21"/>
  <c r="W159" i="21"/>
  <c r="V159" i="21"/>
  <c r="U159" i="21"/>
  <c r="T159" i="21"/>
  <c r="S159" i="21"/>
  <c r="C159" i="21"/>
  <c r="X158" i="21"/>
  <c r="W158" i="21"/>
  <c r="V158" i="21"/>
  <c r="U158" i="21"/>
  <c r="T158" i="21"/>
  <c r="S158" i="21"/>
  <c r="C158" i="21"/>
  <c r="X157" i="21"/>
  <c r="W157" i="21"/>
  <c r="V157" i="21"/>
  <c r="U157" i="21"/>
  <c r="T157" i="21"/>
  <c r="S157" i="21"/>
  <c r="C157" i="21"/>
  <c r="X156" i="21"/>
  <c r="W156" i="21"/>
  <c r="V156" i="21"/>
  <c r="U156" i="21"/>
  <c r="T156" i="21"/>
  <c r="S156" i="21"/>
  <c r="C156" i="21"/>
  <c r="X155" i="21"/>
  <c r="W155" i="21"/>
  <c r="V155" i="21"/>
  <c r="U155" i="21"/>
  <c r="T155" i="21"/>
  <c r="S155" i="21"/>
  <c r="C155" i="21"/>
  <c r="X154" i="21"/>
  <c r="W154" i="21"/>
  <c r="V154" i="21"/>
  <c r="U154" i="21"/>
  <c r="T154" i="21"/>
  <c r="S154" i="21"/>
  <c r="C154" i="21"/>
  <c r="X153" i="21"/>
  <c r="W153" i="21"/>
  <c r="V153" i="21"/>
  <c r="U153" i="21"/>
  <c r="T153" i="21"/>
  <c r="S153" i="21"/>
  <c r="C153" i="21"/>
  <c r="X152" i="21"/>
  <c r="W152" i="21"/>
  <c r="V152" i="21"/>
  <c r="U152" i="21"/>
  <c r="T152" i="21"/>
  <c r="S152" i="21"/>
  <c r="C152" i="21"/>
  <c r="X151" i="21"/>
  <c r="W151" i="21"/>
  <c r="V151" i="21"/>
  <c r="U151" i="21"/>
  <c r="T151" i="21"/>
  <c r="S151" i="21"/>
  <c r="C151" i="21"/>
  <c r="X150" i="21"/>
  <c r="W150" i="21"/>
  <c r="V150" i="21"/>
  <c r="U150" i="21"/>
  <c r="T150" i="21"/>
  <c r="S150" i="21"/>
  <c r="C150" i="21"/>
  <c r="X149" i="21"/>
  <c r="W149" i="21"/>
  <c r="V149" i="21"/>
  <c r="U149" i="21"/>
  <c r="T149" i="21"/>
  <c r="S149" i="21"/>
  <c r="C149" i="21"/>
  <c r="X148" i="21"/>
  <c r="W148" i="21"/>
  <c r="V148" i="21"/>
  <c r="U148" i="21"/>
  <c r="T148" i="21"/>
  <c r="S148" i="21"/>
  <c r="C148" i="21"/>
  <c r="X147" i="21"/>
  <c r="W147" i="21"/>
  <c r="V147" i="21"/>
  <c r="U147" i="21"/>
  <c r="T147" i="21"/>
  <c r="S147" i="21"/>
  <c r="C147" i="21"/>
  <c r="X146" i="21"/>
  <c r="W146" i="21"/>
  <c r="V146" i="21"/>
  <c r="U146" i="21"/>
  <c r="T146" i="21"/>
  <c r="S146" i="21"/>
  <c r="C146" i="21"/>
  <c r="X145" i="21"/>
  <c r="W145" i="21"/>
  <c r="V145" i="21"/>
  <c r="U145" i="21"/>
  <c r="T145" i="21"/>
  <c r="S145" i="21"/>
  <c r="C145" i="21"/>
  <c r="X144" i="21"/>
  <c r="W144" i="21"/>
  <c r="V144" i="21"/>
  <c r="U144" i="21"/>
  <c r="T144" i="21"/>
  <c r="S144" i="21"/>
  <c r="C144" i="21"/>
  <c r="X143" i="21"/>
  <c r="W143" i="21"/>
  <c r="V143" i="21"/>
  <c r="U143" i="21"/>
  <c r="T143" i="21"/>
  <c r="S143" i="21"/>
  <c r="C143" i="21"/>
  <c r="X142" i="21"/>
  <c r="W142" i="21"/>
  <c r="V142" i="21"/>
  <c r="U142" i="21"/>
  <c r="T142" i="21"/>
  <c r="S142" i="21"/>
  <c r="C142" i="21"/>
  <c r="X141" i="21"/>
  <c r="W141" i="21"/>
  <c r="V141" i="21"/>
  <c r="U141" i="21"/>
  <c r="T141" i="21"/>
  <c r="S141" i="21"/>
  <c r="C141" i="21"/>
  <c r="X140" i="21"/>
  <c r="W140" i="21"/>
  <c r="V140" i="21"/>
  <c r="U140" i="21"/>
  <c r="T140" i="21"/>
  <c r="S140" i="21"/>
  <c r="C140" i="21"/>
  <c r="X139" i="21"/>
  <c r="W139" i="21"/>
  <c r="V139" i="21"/>
  <c r="U139" i="21"/>
  <c r="T139" i="21"/>
  <c r="S139" i="21"/>
  <c r="C139" i="21"/>
  <c r="X138" i="21"/>
  <c r="W138" i="21"/>
  <c r="V138" i="21"/>
  <c r="U138" i="21"/>
  <c r="T138" i="21"/>
  <c r="S138" i="21"/>
  <c r="C138" i="21"/>
  <c r="X137" i="21"/>
  <c r="W137" i="21"/>
  <c r="V137" i="21"/>
  <c r="U137" i="21"/>
  <c r="T137" i="21"/>
  <c r="S137" i="21"/>
  <c r="C137" i="21"/>
  <c r="X136" i="21"/>
  <c r="W136" i="21"/>
  <c r="V136" i="21"/>
  <c r="U136" i="21"/>
  <c r="T136" i="21"/>
  <c r="S136" i="21"/>
  <c r="C136" i="21"/>
  <c r="X135" i="21"/>
  <c r="W135" i="21"/>
  <c r="V135" i="21"/>
  <c r="U135" i="21"/>
  <c r="T135" i="21"/>
  <c r="S135" i="21"/>
  <c r="C135" i="21"/>
  <c r="X134" i="21"/>
  <c r="W134" i="21"/>
  <c r="V134" i="21"/>
  <c r="U134" i="21"/>
  <c r="T134" i="21"/>
  <c r="S134" i="21"/>
  <c r="C134" i="21"/>
  <c r="X133" i="21"/>
  <c r="W133" i="21"/>
  <c r="V133" i="21"/>
  <c r="U133" i="21"/>
  <c r="T133" i="21"/>
  <c r="S133" i="21"/>
  <c r="C133" i="21"/>
  <c r="X132" i="21"/>
  <c r="W132" i="21"/>
  <c r="V132" i="21"/>
  <c r="U132" i="21"/>
  <c r="T132" i="21"/>
  <c r="S132" i="21"/>
  <c r="C132" i="21"/>
  <c r="X131" i="21"/>
  <c r="W131" i="21"/>
  <c r="V131" i="21"/>
  <c r="U131" i="21"/>
  <c r="T131" i="21"/>
  <c r="S131" i="21"/>
  <c r="C131" i="21"/>
  <c r="X130" i="21"/>
  <c r="W130" i="21"/>
  <c r="V130" i="21"/>
  <c r="U130" i="21"/>
  <c r="T130" i="21"/>
  <c r="S130" i="21"/>
  <c r="C130" i="21"/>
  <c r="X129" i="21"/>
  <c r="W129" i="21"/>
  <c r="V129" i="21"/>
  <c r="U129" i="21"/>
  <c r="T129" i="21"/>
  <c r="S129" i="21"/>
  <c r="C129" i="21"/>
  <c r="X128" i="21"/>
  <c r="W128" i="21"/>
  <c r="V128" i="21"/>
  <c r="U128" i="21"/>
  <c r="T128" i="21"/>
  <c r="S128" i="21"/>
  <c r="C128" i="21"/>
  <c r="X127" i="21"/>
  <c r="W127" i="21"/>
  <c r="V127" i="21"/>
  <c r="U127" i="21"/>
  <c r="T127" i="21"/>
  <c r="S127" i="21"/>
  <c r="C127" i="21"/>
  <c r="X126" i="21"/>
  <c r="W126" i="21"/>
  <c r="V126" i="21"/>
  <c r="U126" i="21"/>
  <c r="T126" i="21"/>
  <c r="S126" i="21"/>
  <c r="C126" i="21"/>
  <c r="X125" i="21"/>
  <c r="W125" i="21"/>
  <c r="V125" i="21"/>
  <c r="U125" i="21"/>
  <c r="T125" i="21"/>
  <c r="S125" i="21"/>
  <c r="C125" i="21"/>
  <c r="X124" i="21"/>
  <c r="W124" i="21"/>
  <c r="V124" i="21"/>
  <c r="U124" i="21"/>
  <c r="T124" i="21"/>
  <c r="S124" i="21"/>
  <c r="C124" i="21"/>
  <c r="X123" i="21"/>
  <c r="W123" i="21"/>
  <c r="V123" i="21"/>
  <c r="U123" i="21"/>
  <c r="T123" i="21"/>
  <c r="S123" i="21"/>
  <c r="C123" i="21"/>
  <c r="X122" i="21"/>
  <c r="W122" i="21"/>
  <c r="V122" i="21"/>
  <c r="U122" i="21"/>
  <c r="T122" i="21"/>
  <c r="S122" i="21"/>
  <c r="C122" i="21"/>
  <c r="X121" i="21"/>
  <c r="W121" i="21"/>
  <c r="V121" i="21"/>
  <c r="U121" i="21"/>
  <c r="T121" i="21"/>
  <c r="S121" i="21"/>
  <c r="C121" i="21"/>
  <c r="X120" i="21"/>
  <c r="W120" i="21"/>
  <c r="V120" i="21"/>
  <c r="U120" i="21"/>
  <c r="T120" i="21"/>
  <c r="S120" i="21"/>
  <c r="C120" i="21"/>
  <c r="X119" i="21"/>
  <c r="W119" i="21"/>
  <c r="V119" i="21"/>
  <c r="U119" i="21"/>
  <c r="T119" i="21"/>
  <c r="S119" i="21"/>
  <c r="C119" i="21"/>
  <c r="X118" i="21"/>
  <c r="W118" i="21"/>
  <c r="V118" i="21"/>
  <c r="U118" i="21"/>
  <c r="T118" i="21"/>
  <c r="S118" i="21"/>
  <c r="C118" i="21"/>
  <c r="X117" i="21"/>
  <c r="W117" i="21"/>
  <c r="V117" i="21"/>
  <c r="U117" i="21"/>
  <c r="T117" i="21"/>
  <c r="S117" i="21"/>
  <c r="C117" i="21"/>
  <c r="X116" i="21"/>
  <c r="W116" i="21"/>
  <c r="V116" i="21"/>
  <c r="U116" i="21"/>
  <c r="T116" i="21"/>
  <c r="S116" i="21"/>
  <c r="C116" i="21"/>
  <c r="X115" i="21"/>
  <c r="W115" i="21"/>
  <c r="V115" i="21"/>
  <c r="U115" i="21"/>
  <c r="T115" i="21"/>
  <c r="S115" i="21"/>
  <c r="C115" i="21"/>
  <c r="X114" i="21"/>
  <c r="W114" i="21"/>
  <c r="V114" i="21"/>
  <c r="U114" i="21"/>
  <c r="T114" i="21"/>
  <c r="S114" i="21"/>
  <c r="C114" i="21"/>
  <c r="X113" i="21"/>
  <c r="W113" i="21"/>
  <c r="V113" i="21"/>
  <c r="U113" i="21"/>
  <c r="T113" i="21"/>
  <c r="S113" i="21"/>
  <c r="C113" i="21"/>
  <c r="X112" i="21"/>
  <c r="W112" i="21"/>
  <c r="V112" i="21"/>
  <c r="U112" i="21"/>
  <c r="T112" i="21"/>
  <c r="S112" i="21"/>
  <c r="C112" i="21"/>
  <c r="X111" i="21"/>
  <c r="W111" i="21"/>
  <c r="V111" i="21"/>
  <c r="U111" i="21"/>
  <c r="T111" i="21"/>
  <c r="S111" i="21"/>
  <c r="C111" i="21"/>
  <c r="X110" i="21"/>
  <c r="W110" i="21"/>
  <c r="V110" i="21"/>
  <c r="U110" i="21"/>
  <c r="T110" i="21"/>
  <c r="S110" i="21"/>
  <c r="C110" i="21"/>
  <c r="X109" i="21"/>
  <c r="W109" i="21"/>
  <c r="V109" i="21"/>
  <c r="U109" i="21"/>
  <c r="T109" i="21"/>
  <c r="S109" i="21"/>
  <c r="C109" i="21"/>
  <c r="X108" i="21"/>
  <c r="W108" i="21"/>
  <c r="V108" i="21"/>
  <c r="U108" i="21"/>
  <c r="T108" i="21"/>
  <c r="S108" i="21"/>
  <c r="C108" i="21"/>
  <c r="X107" i="21"/>
  <c r="W107" i="21"/>
  <c r="V107" i="21"/>
  <c r="U107" i="21"/>
  <c r="T107" i="21"/>
  <c r="S107" i="21"/>
  <c r="C107" i="21"/>
  <c r="X106" i="21"/>
  <c r="W106" i="21"/>
  <c r="V106" i="21"/>
  <c r="U106" i="21"/>
  <c r="T106" i="21"/>
  <c r="S106" i="21"/>
  <c r="C106" i="21"/>
  <c r="X105" i="21"/>
  <c r="W105" i="21"/>
  <c r="V105" i="21"/>
  <c r="U105" i="21"/>
  <c r="T105" i="21"/>
  <c r="S105" i="21"/>
  <c r="C105" i="21"/>
  <c r="X104" i="21"/>
  <c r="W104" i="21"/>
  <c r="V104" i="21"/>
  <c r="U104" i="21"/>
  <c r="T104" i="21"/>
  <c r="S104" i="21"/>
  <c r="C104" i="21"/>
  <c r="X103" i="21"/>
  <c r="W103" i="21"/>
  <c r="V103" i="21"/>
  <c r="U103" i="21"/>
  <c r="T103" i="21"/>
  <c r="S103" i="21"/>
  <c r="C103" i="21"/>
  <c r="X102" i="21"/>
  <c r="W102" i="21"/>
  <c r="V102" i="21"/>
  <c r="U102" i="21"/>
  <c r="T102" i="21"/>
  <c r="S102" i="21"/>
  <c r="C102" i="21"/>
  <c r="X101" i="21"/>
  <c r="W101" i="21"/>
  <c r="V101" i="21"/>
  <c r="U101" i="21"/>
  <c r="T101" i="21"/>
  <c r="S101" i="21"/>
  <c r="C101" i="21"/>
  <c r="X100" i="21"/>
  <c r="W100" i="21"/>
  <c r="V100" i="21"/>
  <c r="U100" i="21"/>
  <c r="T100" i="21"/>
  <c r="S100" i="21"/>
  <c r="C100" i="21"/>
  <c r="X99" i="21"/>
  <c r="W99" i="21"/>
  <c r="V99" i="21"/>
  <c r="U99" i="21"/>
  <c r="T99" i="21"/>
  <c r="S99" i="21"/>
  <c r="C99" i="21"/>
  <c r="X98" i="21"/>
  <c r="W98" i="21"/>
  <c r="V98" i="21"/>
  <c r="U98" i="21"/>
  <c r="T98" i="21"/>
  <c r="S98" i="21"/>
  <c r="C98" i="21"/>
  <c r="X97" i="21"/>
  <c r="W97" i="21"/>
  <c r="V97" i="21"/>
  <c r="U97" i="21"/>
  <c r="T97" i="21"/>
  <c r="S97" i="21"/>
  <c r="C97" i="21"/>
  <c r="X96" i="21"/>
  <c r="W96" i="21"/>
  <c r="V96" i="21"/>
  <c r="U96" i="21"/>
  <c r="T96" i="21"/>
  <c r="S96" i="21"/>
  <c r="C96" i="21"/>
  <c r="X95" i="21"/>
  <c r="W95" i="21"/>
  <c r="V95" i="21"/>
  <c r="U95" i="21"/>
  <c r="T95" i="21"/>
  <c r="S95" i="21"/>
  <c r="C95" i="21"/>
  <c r="X94" i="21"/>
  <c r="W94" i="21"/>
  <c r="V94" i="21"/>
  <c r="U94" i="21"/>
  <c r="T94" i="21"/>
  <c r="S94" i="21"/>
  <c r="C94" i="21"/>
  <c r="X93" i="21"/>
  <c r="W93" i="21"/>
  <c r="V93" i="21"/>
  <c r="U93" i="21"/>
  <c r="T93" i="21"/>
  <c r="S93" i="21"/>
  <c r="C93" i="21"/>
  <c r="X92" i="21"/>
  <c r="W92" i="21"/>
  <c r="V92" i="21"/>
  <c r="U92" i="21"/>
  <c r="T92" i="21"/>
  <c r="S92" i="21"/>
  <c r="C92" i="21"/>
  <c r="X91" i="21"/>
  <c r="W91" i="21"/>
  <c r="V91" i="21"/>
  <c r="U91" i="21"/>
  <c r="T91" i="21"/>
  <c r="S91" i="21"/>
  <c r="C91" i="21"/>
  <c r="X90" i="21"/>
  <c r="W90" i="21"/>
  <c r="V90" i="21"/>
  <c r="U90" i="21"/>
  <c r="T90" i="21"/>
  <c r="S90" i="21"/>
  <c r="C90" i="21"/>
  <c r="X89" i="21"/>
  <c r="W89" i="21"/>
  <c r="V89" i="21"/>
  <c r="U89" i="21"/>
  <c r="T89" i="21"/>
  <c r="S89" i="21"/>
  <c r="C89" i="21"/>
  <c r="X88" i="21"/>
  <c r="W88" i="21"/>
  <c r="V88" i="21"/>
  <c r="U88" i="21"/>
  <c r="T88" i="21"/>
  <c r="S88" i="21"/>
  <c r="C88" i="21"/>
  <c r="X87" i="21"/>
  <c r="W87" i="21"/>
  <c r="V87" i="21"/>
  <c r="U87" i="21"/>
  <c r="T87" i="21"/>
  <c r="S87" i="21"/>
  <c r="C87" i="21"/>
  <c r="X86" i="21"/>
  <c r="W86" i="21"/>
  <c r="V86" i="21"/>
  <c r="U86" i="21"/>
  <c r="T86" i="21"/>
  <c r="S86" i="21"/>
  <c r="C86" i="21"/>
  <c r="X85" i="21"/>
  <c r="W85" i="21"/>
  <c r="V85" i="21"/>
  <c r="U85" i="21"/>
  <c r="T85" i="21"/>
  <c r="S85" i="21"/>
  <c r="C85" i="21"/>
  <c r="X84" i="21"/>
  <c r="W84" i="21"/>
  <c r="V84" i="21"/>
  <c r="U84" i="21"/>
  <c r="T84" i="21"/>
  <c r="S84" i="21"/>
  <c r="C84" i="21"/>
  <c r="X83" i="21"/>
  <c r="W83" i="21"/>
  <c r="V83" i="21"/>
  <c r="U83" i="21"/>
  <c r="T83" i="21"/>
  <c r="S83" i="21"/>
  <c r="C83" i="21"/>
  <c r="X82" i="21"/>
  <c r="W82" i="21"/>
  <c r="V82" i="21"/>
  <c r="U82" i="21"/>
  <c r="T82" i="21"/>
  <c r="S82" i="21"/>
  <c r="C82" i="21"/>
  <c r="X81" i="21"/>
  <c r="W81" i="21"/>
  <c r="V81" i="21"/>
  <c r="U81" i="21"/>
  <c r="T81" i="21"/>
  <c r="S81" i="21"/>
  <c r="C81" i="21"/>
  <c r="X80" i="21"/>
  <c r="W80" i="21"/>
  <c r="V80" i="21"/>
  <c r="U80" i="21"/>
  <c r="T80" i="21"/>
  <c r="S80" i="21"/>
  <c r="C80" i="21"/>
  <c r="X79" i="21"/>
  <c r="W79" i="21"/>
  <c r="V79" i="21"/>
  <c r="U79" i="21"/>
  <c r="T79" i="21"/>
  <c r="S79" i="21"/>
  <c r="C79" i="21"/>
  <c r="X78" i="21"/>
  <c r="W78" i="21"/>
  <c r="V78" i="21"/>
  <c r="U78" i="21"/>
  <c r="T78" i="21"/>
  <c r="S78" i="21"/>
  <c r="C78" i="21"/>
  <c r="X77" i="21"/>
  <c r="W77" i="21"/>
  <c r="V77" i="21"/>
  <c r="U77" i="21"/>
  <c r="T77" i="21"/>
  <c r="S77" i="21"/>
  <c r="C77" i="21"/>
  <c r="X76" i="21"/>
  <c r="W76" i="21"/>
  <c r="V76" i="21"/>
  <c r="U76" i="21"/>
  <c r="T76" i="21"/>
  <c r="S76" i="21"/>
  <c r="C76" i="21"/>
  <c r="X75" i="21"/>
  <c r="W75" i="21"/>
  <c r="V75" i="21"/>
  <c r="U75" i="21"/>
  <c r="T75" i="21"/>
  <c r="S75" i="21"/>
  <c r="C75" i="21"/>
  <c r="X74" i="21"/>
  <c r="W74" i="21"/>
  <c r="V74" i="21"/>
  <c r="U74" i="21"/>
  <c r="T74" i="21"/>
  <c r="S74" i="21"/>
  <c r="C74" i="21"/>
  <c r="X73" i="21"/>
  <c r="W73" i="21"/>
  <c r="V73" i="21"/>
  <c r="U73" i="21"/>
  <c r="T73" i="21"/>
  <c r="S73" i="21"/>
  <c r="C73" i="21"/>
  <c r="X72" i="21"/>
  <c r="W72" i="21"/>
  <c r="V72" i="21"/>
  <c r="U72" i="21"/>
  <c r="T72" i="21"/>
  <c r="S72" i="21"/>
  <c r="C72" i="21"/>
  <c r="X71" i="21"/>
  <c r="W71" i="21"/>
  <c r="V71" i="21"/>
  <c r="U71" i="21"/>
  <c r="T71" i="21"/>
  <c r="S71" i="21"/>
  <c r="C71" i="21"/>
  <c r="X70" i="21"/>
  <c r="W70" i="21"/>
  <c r="V70" i="21"/>
  <c r="U70" i="21"/>
  <c r="T70" i="21"/>
  <c r="S70" i="21"/>
  <c r="C70" i="21"/>
  <c r="X69" i="21"/>
  <c r="W69" i="21"/>
  <c r="V69" i="21"/>
  <c r="U69" i="21"/>
  <c r="T69" i="21"/>
  <c r="S69" i="21"/>
  <c r="C69" i="21"/>
  <c r="X68" i="21"/>
  <c r="W68" i="21"/>
  <c r="V68" i="21"/>
  <c r="U68" i="21"/>
  <c r="T68" i="21"/>
  <c r="S68" i="21"/>
  <c r="C68" i="21"/>
  <c r="X67" i="21"/>
  <c r="W67" i="21"/>
  <c r="V67" i="21"/>
  <c r="U67" i="21"/>
  <c r="T67" i="21"/>
  <c r="S67" i="21"/>
  <c r="C67" i="21"/>
  <c r="X66" i="21"/>
  <c r="W66" i="21"/>
  <c r="V66" i="21"/>
  <c r="U66" i="21"/>
  <c r="T66" i="21"/>
  <c r="S66" i="21"/>
  <c r="C66" i="21"/>
  <c r="X65" i="21"/>
  <c r="W65" i="21"/>
  <c r="V65" i="21"/>
  <c r="U65" i="21"/>
  <c r="T65" i="21"/>
  <c r="S65" i="21"/>
  <c r="C65" i="21"/>
  <c r="X64" i="21"/>
  <c r="W64" i="21"/>
  <c r="V64" i="21"/>
  <c r="U64" i="21"/>
  <c r="T64" i="21"/>
  <c r="S64" i="21"/>
  <c r="C64" i="21"/>
  <c r="X63" i="21"/>
  <c r="W63" i="21"/>
  <c r="V63" i="21"/>
  <c r="U63" i="21"/>
  <c r="T63" i="21"/>
  <c r="S63" i="21"/>
  <c r="C63" i="21"/>
  <c r="X62" i="21"/>
  <c r="W62" i="21"/>
  <c r="V62" i="21"/>
  <c r="U62" i="21"/>
  <c r="T62" i="21"/>
  <c r="S62" i="21"/>
  <c r="C62" i="21"/>
  <c r="X61" i="21"/>
  <c r="W61" i="21"/>
  <c r="V61" i="21"/>
  <c r="U61" i="21"/>
  <c r="T61" i="21"/>
  <c r="S61" i="21"/>
  <c r="C61" i="21"/>
  <c r="X60" i="21"/>
  <c r="W60" i="21"/>
  <c r="V60" i="21"/>
  <c r="U60" i="21"/>
  <c r="T60" i="21"/>
  <c r="S60" i="21"/>
  <c r="C60" i="21"/>
  <c r="X59" i="21"/>
  <c r="W59" i="21"/>
  <c r="V59" i="21"/>
  <c r="U59" i="21"/>
  <c r="T59" i="21"/>
  <c r="S59" i="21"/>
  <c r="C59" i="21"/>
  <c r="X58" i="21"/>
  <c r="W58" i="21"/>
  <c r="V58" i="21"/>
  <c r="U58" i="21"/>
  <c r="T58" i="21"/>
  <c r="S58" i="21"/>
  <c r="C58" i="21"/>
  <c r="X57" i="21"/>
  <c r="W57" i="21"/>
  <c r="V57" i="21"/>
  <c r="U57" i="21"/>
  <c r="T57" i="21"/>
  <c r="S57" i="21"/>
  <c r="C57" i="21"/>
  <c r="X56" i="21"/>
  <c r="W56" i="21"/>
  <c r="V56" i="21"/>
  <c r="U56" i="21"/>
  <c r="T56" i="21"/>
  <c r="S56" i="21"/>
  <c r="C56" i="21"/>
  <c r="X55" i="21"/>
  <c r="W55" i="21"/>
  <c r="V55" i="21"/>
  <c r="U55" i="21"/>
  <c r="T55" i="21"/>
  <c r="S55" i="21"/>
  <c r="C55" i="21"/>
  <c r="X54" i="21"/>
  <c r="W54" i="21"/>
  <c r="V54" i="21"/>
  <c r="U54" i="21"/>
  <c r="T54" i="21"/>
  <c r="S54" i="21"/>
  <c r="C54" i="21"/>
  <c r="X53" i="21"/>
  <c r="W53" i="21"/>
  <c r="V53" i="21"/>
  <c r="U53" i="21"/>
  <c r="T53" i="21"/>
  <c r="S53" i="21"/>
  <c r="C53" i="21"/>
  <c r="X52" i="21"/>
  <c r="W52" i="21"/>
  <c r="V52" i="21"/>
  <c r="U52" i="21"/>
  <c r="T52" i="21"/>
  <c r="S52" i="21"/>
  <c r="C52" i="21"/>
  <c r="X51" i="21"/>
  <c r="W51" i="21"/>
  <c r="V51" i="21"/>
  <c r="U51" i="21"/>
  <c r="T51" i="21"/>
  <c r="S51" i="21"/>
  <c r="C51" i="21"/>
  <c r="X50" i="21"/>
  <c r="W50" i="21"/>
  <c r="V50" i="21"/>
  <c r="U50" i="21"/>
  <c r="T50" i="21"/>
  <c r="S50" i="21"/>
  <c r="C50" i="21"/>
  <c r="X49" i="21"/>
  <c r="W49" i="21"/>
  <c r="V49" i="21"/>
  <c r="U49" i="21"/>
  <c r="T49" i="21"/>
  <c r="S49" i="21"/>
  <c r="C49" i="21"/>
  <c r="X48" i="21"/>
  <c r="W48" i="21"/>
  <c r="V48" i="21"/>
  <c r="U48" i="21"/>
  <c r="T48" i="21"/>
  <c r="S48" i="21"/>
  <c r="C48" i="21"/>
  <c r="X47" i="21"/>
  <c r="W47" i="21"/>
  <c r="V47" i="21"/>
  <c r="U47" i="21"/>
  <c r="T47" i="21"/>
  <c r="S47" i="21"/>
  <c r="C47" i="21"/>
  <c r="X46" i="21"/>
  <c r="W46" i="21"/>
  <c r="V46" i="21"/>
  <c r="U46" i="21"/>
  <c r="T46" i="21"/>
  <c r="S46" i="21"/>
  <c r="C46" i="21"/>
  <c r="X45" i="21"/>
  <c r="W45" i="21"/>
  <c r="V45" i="21"/>
  <c r="U45" i="21"/>
  <c r="T45" i="21"/>
  <c r="S45" i="21"/>
  <c r="C45" i="21"/>
  <c r="X44" i="21"/>
  <c r="W44" i="21"/>
  <c r="V44" i="21"/>
  <c r="U44" i="21"/>
  <c r="T44" i="21"/>
  <c r="S44" i="21"/>
  <c r="C44" i="21"/>
  <c r="X43" i="21"/>
  <c r="W43" i="21"/>
  <c r="V43" i="21"/>
  <c r="U43" i="21"/>
  <c r="T43" i="21"/>
  <c r="S43" i="21"/>
  <c r="C43" i="21"/>
  <c r="X42" i="21"/>
  <c r="W42" i="21"/>
  <c r="V42" i="21"/>
  <c r="U42" i="21"/>
  <c r="T42" i="21"/>
  <c r="S42" i="21"/>
  <c r="C42" i="21"/>
  <c r="X41" i="21"/>
  <c r="W41" i="21"/>
  <c r="V41" i="21"/>
  <c r="U41" i="21"/>
  <c r="T41" i="21"/>
  <c r="S41" i="21"/>
  <c r="C41" i="21"/>
  <c r="X40" i="21"/>
  <c r="W40" i="21"/>
  <c r="V40" i="21"/>
  <c r="U40" i="21"/>
  <c r="T40" i="21"/>
  <c r="S40" i="21"/>
  <c r="C40" i="21"/>
  <c r="X39" i="21"/>
  <c r="W39" i="21"/>
  <c r="V39" i="21"/>
  <c r="U39" i="21"/>
  <c r="T39" i="21"/>
  <c r="S39" i="21"/>
  <c r="C39" i="21"/>
  <c r="X38" i="21"/>
  <c r="W38" i="21"/>
  <c r="V38" i="21"/>
  <c r="U38" i="21"/>
  <c r="T38" i="21"/>
  <c r="S38" i="21"/>
  <c r="C38" i="21"/>
  <c r="X37" i="21"/>
  <c r="W37" i="21"/>
  <c r="V37" i="21"/>
  <c r="U37" i="21"/>
  <c r="T37" i="21"/>
  <c r="S37" i="21"/>
  <c r="C37" i="21"/>
  <c r="X36" i="21"/>
  <c r="W36" i="21"/>
  <c r="V36" i="21"/>
  <c r="U36" i="21"/>
  <c r="T36" i="21"/>
  <c r="S36" i="21"/>
  <c r="C36" i="21"/>
  <c r="X35" i="21"/>
  <c r="W35" i="21"/>
  <c r="V35" i="21"/>
  <c r="U35" i="21"/>
  <c r="T35" i="21"/>
  <c r="S35" i="21"/>
  <c r="C35" i="21"/>
  <c r="X34" i="21"/>
  <c r="W34" i="21"/>
  <c r="V34" i="21"/>
  <c r="U34" i="21"/>
  <c r="T34" i="21"/>
  <c r="S34" i="21"/>
  <c r="C34" i="21"/>
  <c r="X33" i="21"/>
  <c r="W33" i="21"/>
  <c r="V33" i="21"/>
  <c r="U33" i="21"/>
  <c r="T33" i="21"/>
  <c r="S33" i="21"/>
  <c r="C33" i="21"/>
  <c r="X32" i="21"/>
  <c r="W32" i="21"/>
  <c r="V32" i="21"/>
  <c r="U32" i="21"/>
  <c r="T32" i="21"/>
  <c r="S32" i="21"/>
  <c r="C32" i="21"/>
  <c r="X31" i="21"/>
  <c r="W31" i="21"/>
  <c r="V31" i="21"/>
  <c r="U31" i="21"/>
  <c r="T31" i="21"/>
  <c r="S31" i="21"/>
  <c r="C31" i="21"/>
  <c r="X30" i="21"/>
  <c r="W30" i="21"/>
  <c r="V30" i="21"/>
  <c r="U30" i="21"/>
  <c r="T30" i="21"/>
  <c r="S30" i="21"/>
  <c r="C30" i="21"/>
  <c r="X29" i="21"/>
  <c r="W29" i="21"/>
  <c r="V29" i="21"/>
  <c r="U29" i="21"/>
  <c r="T29" i="21"/>
  <c r="S29" i="21"/>
  <c r="C29" i="21"/>
  <c r="X28" i="21"/>
  <c r="W28" i="21"/>
  <c r="V28" i="21"/>
  <c r="U28" i="21"/>
  <c r="T28" i="21"/>
  <c r="S28" i="21"/>
  <c r="C28" i="21"/>
  <c r="X27" i="21"/>
  <c r="W27" i="21"/>
  <c r="V27" i="21"/>
  <c r="U27" i="21"/>
  <c r="T27" i="21"/>
  <c r="S27" i="21"/>
  <c r="C27" i="21"/>
  <c r="X26" i="21"/>
  <c r="W26" i="21"/>
  <c r="V26" i="21"/>
  <c r="U26" i="21"/>
  <c r="T26" i="21"/>
  <c r="S26" i="21"/>
  <c r="C26" i="21"/>
  <c r="X25" i="21"/>
  <c r="W25" i="21"/>
  <c r="V25" i="21"/>
  <c r="U25" i="21"/>
  <c r="T25" i="21"/>
  <c r="S25" i="21"/>
  <c r="C25" i="21"/>
  <c r="X24" i="21"/>
  <c r="W24" i="21"/>
  <c r="V24" i="21"/>
  <c r="U24" i="21"/>
  <c r="T24" i="21"/>
  <c r="S24" i="21"/>
  <c r="C24" i="21"/>
  <c r="X23" i="21"/>
  <c r="W23" i="21"/>
  <c r="V23" i="21"/>
  <c r="U23" i="21"/>
  <c r="T23" i="21"/>
  <c r="S23" i="21"/>
  <c r="C23" i="21"/>
  <c r="Q22" i="21"/>
  <c r="P22" i="21"/>
  <c r="O22" i="21"/>
  <c r="O13" i="21" s="1"/>
  <c r="N22" i="21"/>
  <c r="N13" i="21" s="1"/>
  <c r="M22" i="21"/>
  <c r="M13" i="21" s="1"/>
  <c r="L22" i="21"/>
  <c r="L13" i="21" s="1"/>
  <c r="K22" i="21"/>
  <c r="K13" i="21" s="1"/>
  <c r="J22" i="21"/>
  <c r="J13" i="21" s="1"/>
  <c r="I22" i="21"/>
  <c r="I13" i="21" s="1"/>
  <c r="H13" i="21"/>
  <c r="G13" i="21"/>
  <c r="F13" i="21"/>
  <c r="J22" i="19"/>
  <c r="K22" i="19"/>
  <c r="L22" i="19"/>
  <c r="M22" i="19"/>
  <c r="S91" i="20"/>
  <c r="P91" i="20"/>
  <c r="H91" i="20"/>
  <c r="C91" i="20" s="1"/>
  <c r="S90" i="20"/>
  <c r="P90" i="20"/>
  <c r="H90" i="20"/>
  <c r="C90" i="20" s="1"/>
  <c r="S89" i="20"/>
  <c r="K89" i="20" s="1"/>
  <c r="P89" i="20"/>
  <c r="H89" i="20"/>
  <c r="C89" i="20" s="1"/>
  <c r="S88" i="20"/>
  <c r="P88" i="20"/>
  <c r="H88" i="20"/>
  <c r="C88" i="20" s="1"/>
  <c r="S87" i="20"/>
  <c r="P87" i="20"/>
  <c r="H87" i="20"/>
  <c r="C87" i="20" s="1"/>
  <c r="S86" i="20"/>
  <c r="P86" i="20"/>
  <c r="H86" i="20"/>
  <c r="C86" i="20" s="1"/>
  <c r="S85" i="20"/>
  <c r="K85" i="20" s="1"/>
  <c r="P85" i="20"/>
  <c r="H85" i="20"/>
  <c r="C85" i="20" s="1"/>
  <c r="S84" i="20"/>
  <c r="P84" i="20"/>
  <c r="H84" i="20"/>
  <c r="D84" i="20"/>
  <c r="S83" i="20"/>
  <c r="P83" i="20"/>
  <c r="H83" i="20"/>
  <c r="D83" i="20"/>
  <c r="S82" i="20"/>
  <c r="P82" i="20"/>
  <c r="H82" i="20"/>
  <c r="C82" i="20" s="1"/>
  <c r="S81" i="20"/>
  <c r="P81" i="20"/>
  <c r="H81" i="20"/>
  <c r="C81" i="20" s="1"/>
  <c r="S80" i="20"/>
  <c r="P80" i="20"/>
  <c r="H80" i="20"/>
  <c r="C80" i="20" s="1"/>
  <c r="S79" i="20"/>
  <c r="K79" i="20" s="1"/>
  <c r="P79" i="20"/>
  <c r="H79" i="20"/>
  <c r="C79" i="20" s="1"/>
  <c r="S78" i="20"/>
  <c r="P78" i="20"/>
  <c r="H78" i="20"/>
  <c r="C78" i="20" s="1"/>
  <c r="S77" i="20"/>
  <c r="P77" i="20"/>
  <c r="H77" i="20"/>
  <c r="C77" i="20" s="1"/>
  <c r="D77" i="20"/>
  <c r="S76" i="20"/>
  <c r="P76" i="20"/>
  <c r="H76" i="20"/>
  <c r="C76" i="20" s="1"/>
  <c r="U75" i="20"/>
  <c r="T75" i="20"/>
  <c r="R75" i="20"/>
  <c r="Q75" i="20"/>
  <c r="O75" i="20"/>
  <c r="N75" i="20"/>
  <c r="M75" i="20"/>
  <c r="L75" i="20"/>
  <c r="J75" i="20"/>
  <c r="I75" i="20"/>
  <c r="G75" i="20"/>
  <c r="F75" i="20"/>
  <c r="E75" i="20"/>
  <c r="S73" i="20"/>
  <c r="P73" i="20"/>
  <c r="H73" i="20"/>
  <c r="C73" i="20" s="1"/>
  <c r="S72" i="20"/>
  <c r="P72" i="20"/>
  <c r="H72" i="20"/>
  <c r="C72" i="20" s="1"/>
  <c r="S71" i="20"/>
  <c r="P71" i="20"/>
  <c r="H71" i="20"/>
  <c r="C71" i="20" s="1"/>
  <c r="S70" i="20"/>
  <c r="P70" i="20"/>
  <c r="H70" i="20"/>
  <c r="C70" i="20" s="1"/>
  <c r="S69" i="20"/>
  <c r="P69" i="20"/>
  <c r="H69" i="20"/>
  <c r="C69" i="20" s="1"/>
  <c r="S68" i="20"/>
  <c r="P68" i="20"/>
  <c r="K68" i="20" s="1"/>
  <c r="H68" i="20"/>
  <c r="C68" i="20" s="1"/>
  <c r="S67" i="20"/>
  <c r="P67" i="20"/>
  <c r="K67" i="20" s="1"/>
  <c r="H67" i="20"/>
  <c r="C67" i="20" s="1"/>
  <c r="S66" i="20"/>
  <c r="P66" i="20"/>
  <c r="H66" i="20"/>
  <c r="C66" i="20" s="1"/>
  <c r="S65" i="20"/>
  <c r="P65" i="20"/>
  <c r="H65" i="20"/>
  <c r="C65" i="20" s="1"/>
  <c r="S64" i="20"/>
  <c r="P64" i="20"/>
  <c r="H64" i="20"/>
  <c r="C64" i="20" s="1"/>
  <c r="S63" i="20"/>
  <c r="P63" i="20"/>
  <c r="H63" i="20"/>
  <c r="C63" i="20" s="1"/>
  <c r="S62" i="20"/>
  <c r="P62" i="20"/>
  <c r="H62" i="20"/>
  <c r="C62" i="20" s="1"/>
  <c r="S61" i="20"/>
  <c r="P61" i="20"/>
  <c r="H61" i="20"/>
  <c r="C61" i="20" s="1"/>
  <c r="S60" i="20"/>
  <c r="P60" i="20"/>
  <c r="K60" i="20" s="1"/>
  <c r="H60" i="20"/>
  <c r="C60" i="20" s="1"/>
  <c r="S59" i="20"/>
  <c r="P59" i="20"/>
  <c r="H59" i="20"/>
  <c r="C59" i="20" s="1"/>
  <c r="S58" i="20"/>
  <c r="P58" i="20"/>
  <c r="H58" i="20"/>
  <c r="C58" i="20" s="1"/>
  <c r="S57" i="20"/>
  <c r="P57" i="20"/>
  <c r="H57" i="20"/>
  <c r="C57" i="20" s="1"/>
  <c r="S56" i="20"/>
  <c r="P56" i="20"/>
  <c r="H56" i="20"/>
  <c r="C56" i="20" s="1"/>
  <c r="S55" i="20"/>
  <c r="P55" i="20"/>
  <c r="H55" i="20"/>
  <c r="C55" i="20" s="1"/>
  <c r="S54" i="20"/>
  <c r="P54" i="20"/>
  <c r="H54" i="20"/>
  <c r="C54" i="20" s="1"/>
  <c r="S53" i="20"/>
  <c r="P53" i="20"/>
  <c r="H53" i="20"/>
  <c r="C53" i="20" s="1"/>
  <c r="S52" i="20"/>
  <c r="P52" i="20"/>
  <c r="H52" i="20"/>
  <c r="C52" i="20" s="1"/>
  <c r="S51" i="20"/>
  <c r="P51" i="20"/>
  <c r="H51" i="20"/>
  <c r="D51" i="20"/>
  <c r="S50" i="20"/>
  <c r="P50" i="20"/>
  <c r="H50" i="20"/>
  <c r="C50" i="20" s="1"/>
  <c r="S49" i="20"/>
  <c r="P49" i="20"/>
  <c r="H49" i="20"/>
  <c r="C49" i="20" s="1"/>
  <c r="S48" i="20"/>
  <c r="P48" i="20"/>
  <c r="H48" i="20"/>
  <c r="C48" i="20" s="1"/>
  <c r="S47" i="20"/>
  <c r="P47" i="20"/>
  <c r="H47" i="20"/>
  <c r="C47" i="20" s="1"/>
  <c r="S46" i="20"/>
  <c r="P46" i="20"/>
  <c r="H46" i="20"/>
  <c r="C46" i="20" s="1"/>
  <c r="S45" i="20"/>
  <c r="P45" i="20"/>
  <c r="H45" i="20"/>
  <c r="C45" i="20" s="1"/>
  <c r="S44" i="20"/>
  <c r="P44" i="20"/>
  <c r="H44" i="20"/>
  <c r="C44" i="20" s="1"/>
  <c r="S43" i="20"/>
  <c r="P43" i="20"/>
  <c r="H43" i="20"/>
  <c r="C43" i="20" s="1"/>
  <c r="S42" i="20"/>
  <c r="P42" i="20"/>
  <c r="H42" i="20"/>
  <c r="C42" i="20" s="1"/>
  <c r="S41" i="20"/>
  <c r="S40" i="20" s="1"/>
  <c r="P41" i="20"/>
  <c r="H41" i="20"/>
  <c r="C41" i="20" s="1"/>
  <c r="U40" i="20"/>
  <c r="T40" i="20"/>
  <c r="R40" i="20"/>
  <c r="Q40" i="20"/>
  <c r="O40" i="20"/>
  <c r="N40" i="20"/>
  <c r="M40" i="20"/>
  <c r="L40" i="20"/>
  <c r="J40" i="20"/>
  <c r="I40" i="20"/>
  <c r="G40" i="20"/>
  <c r="F40" i="20"/>
  <c r="E40" i="20"/>
  <c r="D40" i="20"/>
  <c r="S39" i="20"/>
  <c r="P39" i="20"/>
  <c r="H39" i="20"/>
  <c r="C39" i="20" s="1"/>
  <c r="S38" i="20"/>
  <c r="P38" i="20"/>
  <c r="H38" i="20"/>
  <c r="C38" i="20"/>
  <c r="S37" i="20"/>
  <c r="P37" i="20"/>
  <c r="H37" i="20"/>
  <c r="C37" i="20"/>
  <c r="S36" i="20"/>
  <c r="P36" i="20"/>
  <c r="H36" i="20"/>
  <c r="C36" i="20"/>
  <c r="S35" i="20"/>
  <c r="P35" i="20"/>
  <c r="H35" i="20"/>
  <c r="C35" i="20" s="1"/>
  <c r="S34" i="20"/>
  <c r="P34" i="20"/>
  <c r="H34" i="20"/>
  <c r="C34" i="20" s="1"/>
  <c r="S33" i="20"/>
  <c r="P33" i="20"/>
  <c r="H33" i="20"/>
  <c r="C33" i="20" s="1"/>
  <c r="S32" i="20"/>
  <c r="P32" i="20"/>
  <c r="H32" i="20"/>
  <c r="C32" i="20" s="1"/>
  <c r="S31" i="20"/>
  <c r="P31" i="20"/>
  <c r="H31" i="20"/>
  <c r="C31" i="20" s="1"/>
  <c r="S30" i="20"/>
  <c r="P30" i="20"/>
  <c r="H30" i="20"/>
  <c r="C30" i="20" s="1"/>
  <c r="S29" i="20"/>
  <c r="P29" i="20"/>
  <c r="H29" i="20"/>
  <c r="C29" i="20" s="1"/>
  <c r="S28" i="20"/>
  <c r="P28" i="20"/>
  <c r="H28" i="20"/>
  <c r="C28" i="20" s="1"/>
  <c r="S27" i="20"/>
  <c r="P27" i="20"/>
  <c r="H27" i="20"/>
  <c r="C27" i="20" s="1"/>
  <c r="S26" i="20"/>
  <c r="P26" i="20"/>
  <c r="H26" i="20"/>
  <c r="C26" i="20" s="1"/>
  <c r="S25" i="20"/>
  <c r="P25" i="20"/>
  <c r="H25" i="20"/>
  <c r="C25" i="20" s="1"/>
  <c r="S24" i="20"/>
  <c r="P24" i="20"/>
  <c r="H24" i="20"/>
  <c r="C24" i="20" s="1"/>
  <c r="S23" i="20"/>
  <c r="K23" i="20" s="1"/>
  <c r="P23" i="20"/>
  <c r="H23" i="20"/>
  <c r="C23" i="20" s="1"/>
  <c r="S22" i="20"/>
  <c r="P22" i="20"/>
  <c r="H22" i="20"/>
  <c r="C22" i="20"/>
  <c r="S21" i="20"/>
  <c r="P21" i="20"/>
  <c r="H21" i="20"/>
  <c r="C21" i="20"/>
  <c r="S20" i="20"/>
  <c r="P20" i="20"/>
  <c r="H20" i="20"/>
  <c r="C20" i="20"/>
  <c r="S19" i="20"/>
  <c r="P19" i="20"/>
  <c r="H19" i="20"/>
  <c r="C19" i="20" s="1"/>
  <c r="U18" i="20"/>
  <c r="T18" i="20"/>
  <c r="R18" i="20"/>
  <c r="R12" i="20" s="1"/>
  <c r="R11" i="20" s="1"/>
  <c r="R10" i="20" s="1"/>
  <c r="Q18" i="20"/>
  <c r="O18" i="20"/>
  <c r="N18" i="20"/>
  <c r="M18" i="20"/>
  <c r="L18" i="20"/>
  <c r="J18" i="20"/>
  <c r="I18" i="20"/>
  <c r="G18" i="20"/>
  <c r="F18" i="20"/>
  <c r="E18" i="20"/>
  <c r="D18" i="20"/>
  <c r="S17" i="20"/>
  <c r="K17" i="20" s="1"/>
  <c r="P17" i="20"/>
  <c r="H17" i="20"/>
  <c r="S16" i="20"/>
  <c r="P16" i="20"/>
  <c r="P15" i="20" s="1"/>
  <c r="H16" i="20"/>
  <c r="D16" i="20"/>
  <c r="D15" i="20" s="1"/>
  <c r="U15" i="20"/>
  <c r="T15" i="20"/>
  <c r="R15" i="20"/>
  <c r="Q15" i="20"/>
  <c r="Q12" i="20" s="1"/>
  <c r="Q11" i="20" s="1"/>
  <c r="Q10" i="20" s="1"/>
  <c r="O15" i="20"/>
  <c r="N15" i="20"/>
  <c r="N12" i="20" s="1"/>
  <c r="M15" i="20"/>
  <c r="L15" i="20"/>
  <c r="J15" i="20"/>
  <c r="I15" i="20"/>
  <c r="I12" i="20" s="1"/>
  <c r="G15" i="20"/>
  <c r="F15" i="20"/>
  <c r="F12" i="20" s="1"/>
  <c r="F11" i="20" s="1"/>
  <c r="F10" i="20" s="1"/>
  <c r="E15" i="20"/>
  <c r="S14" i="20"/>
  <c r="K14" i="20" s="1"/>
  <c r="P14" i="20"/>
  <c r="H14" i="20"/>
  <c r="C14" i="20" s="1"/>
  <c r="S13" i="20"/>
  <c r="P13" i="20"/>
  <c r="H13" i="20"/>
  <c r="C13" i="20" s="1"/>
  <c r="K73" i="20" l="1"/>
  <c r="K30" i="20"/>
  <c r="K34" i="20"/>
  <c r="D12" i="20"/>
  <c r="K52" i="20"/>
  <c r="K56" i="20"/>
  <c r="K24" i="20"/>
  <c r="K28" i="20"/>
  <c r="K32" i="20"/>
  <c r="K39" i="20"/>
  <c r="K63" i="20"/>
  <c r="K25" i="20"/>
  <c r="C51" i="20"/>
  <c r="K72" i="20"/>
  <c r="K76" i="20"/>
  <c r="P75" i="20"/>
  <c r="K81" i="20"/>
  <c r="K83" i="20"/>
  <c r="K84" i="20"/>
  <c r="K88" i="20"/>
  <c r="N11" i="20"/>
  <c r="N10" i="20" s="1"/>
  <c r="I11" i="20"/>
  <c r="I10" i="20" s="1"/>
  <c r="K13" i="20"/>
  <c r="E12" i="20"/>
  <c r="E11" i="20" s="1"/>
  <c r="E10" i="20" s="1"/>
  <c r="J12" i="20"/>
  <c r="J11" i="20" s="1"/>
  <c r="J10" i="20" s="1"/>
  <c r="S15" i="20"/>
  <c r="K27" i="20"/>
  <c r="K35" i="20"/>
  <c r="P40" i="20"/>
  <c r="K45" i="20"/>
  <c r="K49" i="20"/>
  <c r="K50" i="20"/>
  <c r="K51" i="20"/>
  <c r="K59" i="20"/>
  <c r="K64" i="20"/>
  <c r="M12" i="20"/>
  <c r="M11" i="20" s="1"/>
  <c r="M10" i="20" s="1"/>
  <c r="K19" i="20"/>
  <c r="K20" i="20"/>
  <c r="K21" i="20"/>
  <c r="K31" i="20"/>
  <c r="K41" i="20"/>
  <c r="K44" i="20"/>
  <c r="K48" i="20"/>
  <c r="K55" i="20"/>
  <c r="K70" i="20"/>
  <c r="K87" i="20"/>
  <c r="K91" i="20"/>
  <c r="K69" i="20"/>
  <c r="C84" i="20"/>
  <c r="C18" i="20"/>
  <c r="K36" i="20"/>
  <c r="K37" i="20"/>
  <c r="K78" i="20"/>
  <c r="K82" i="20"/>
  <c r="T12" i="20"/>
  <c r="T11" i="20" s="1"/>
  <c r="T10" i="20" s="1"/>
  <c r="K22" i="20"/>
  <c r="K26" i="20"/>
  <c r="K38" i="20"/>
  <c r="K77" i="20"/>
  <c r="D75" i="20"/>
  <c r="D11" i="20" s="1"/>
  <c r="D10" i="20" s="1"/>
  <c r="O12" i="20"/>
  <c r="O11" i="20" s="1"/>
  <c r="O10" i="20" s="1"/>
  <c r="U12" i="20"/>
  <c r="U11" i="20" s="1"/>
  <c r="U10" i="20" s="1"/>
  <c r="L12" i="20"/>
  <c r="L11" i="20" s="1"/>
  <c r="L10" i="20" s="1"/>
  <c r="K42" i="20"/>
  <c r="K43" i="20"/>
  <c r="K46" i="20"/>
  <c r="K47" i="20"/>
  <c r="K61" i="20"/>
  <c r="K65" i="20"/>
  <c r="K71" i="20"/>
  <c r="C16" i="20"/>
  <c r="G12" i="20"/>
  <c r="G11" i="20" s="1"/>
  <c r="G10" i="20" s="1"/>
  <c r="C40" i="20"/>
  <c r="K53" i="20"/>
  <c r="K54" i="20"/>
  <c r="K57" i="20"/>
  <c r="K58" i="20"/>
  <c r="C83" i="20"/>
  <c r="C75" i="20"/>
  <c r="C17" i="20"/>
  <c r="H15" i="20"/>
  <c r="K62" i="20"/>
  <c r="K86" i="20"/>
  <c r="K16" i="20"/>
  <c r="K15" i="20" s="1"/>
  <c r="H18" i="20"/>
  <c r="P18" i="20"/>
  <c r="P12" i="20" s="1"/>
  <c r="P11" i="20" s="1"/>
  <c r="P10" i="20" s="1"/>
  <c r="K33" i="20"/>
  <c r="H40" i="20"/>
  <c r="K66" i="20"/>
  <c r="S75" i="20"/>
  <c r="K75" i="20" s="1"/>
  <c r="H75" i="20"/>
  <c r="K80" i="20"/>
  <c r="K90" i="20"/>
  <c r="S18" i="20"/>
  <c r="S12" i="20" s="1"/>
  <c r="S11" i="20" s="1"/>
  <c r="S10" i="20" s="1"/>
  <c r="K29" i="20"/>
  <c r="J22" i="17"/>
  <c r="K22" i="17"/>
  <c r="K13" i="17" s="1"/>
  <c r="L22" i="17"/>
  <c r="L13" i="17" s="1"/>
  <c r="M22" i="17"/>
  <c r="N22" i="17"/>
  <c r="O22" i="17"/>
  <c r="O13" i="17" s="1"/>
  <c r="P22" i="17"/>
  <c r="Q22" i="17"/>
  <c r="I22" i="17"/>
  <c r="Y256" i="19"/>
  <c r="W256" i="19"/>
  <c r="V256" i="19"/>
  <c r="T256" i="19"/>
  <c r="Q256" i="19"/>
  <c r="X256" i="19" s="1"/>
  <c r="N256" i="19"/>
  <c r="U256" i="19" s="1"/>
  <c r="C256" i="19"/>
  <c r="D256" i="19" s="1"/>
  <c r="Y255" i="19"/>
  <c r="W255" i="19"/>
  <c r="V255" i="19"/>
  <c r="T255" i="19"/>
  <c r="Q255" i="19"/>
  <c r="X255" i="19" s="1"/>
  <c r="N255" i="19"/>
  <c r="U255" i="19" s="1"/>
  <c r="C255" i="19"/>
  <c r="D255" i="19" s="1"/>
  <c r="Y254" i="19"/>
  <c r="W254" i="19"/>
  <c r="V254" i="19"/>
  <c r="T254" i="19"/>
  <c r="Q254" i="19"/>
  <c r="X254" i="19" s="1"/>
  <c r="N254" i="19"/>
  <c r="U254" i="19" s="1"/>
  <c r="C254" i="19"/>
  <c r="D254" i="19" s="1"/>
  <c r="Y253" i="19"/>
  <c r="W253" i="19"/>
  <c r="V253" i="19"/>
  <c r="T253" i="19"/>
  <c r="Q253" i="19"/>
  <c r="X253" i="19" s="1"/>
  <c r="N253" i="19"/>
  <c r="U253" i="19" s="1"/>
  <c r="C253" i="19"/>
  <c r="D253" i="19" s="1"/>
  <c r="Y252" i="19"/>
  <c r="W252" i="19"/>
  <c r="V252" i="19"/>
  <c r="T252" i="19"/>
  <c r="Q252" i="19"/>
  <c r="X252" i="19" s="1"/>
  <c r="N252" i="19"/>
  <c r="U252" i="19" s="1"/>
  <c r="C252" i="19"/>
  <c r="D252" i="19" s="1"/>
  <c r="W251" i="19"/>
  <c r="T251" i="19"/>
  <c r="R251" i="19"/>
  <c r="Q251" i="19" s="1"/>
  <c r="X251" i="19" s="1"/>
  <c r="O251" i="19"/>
  <c r="N251" i="19" s="1"/>
  <c r="U251" i="19" s="1"/>
  <c r="C251" i="19"/>
  <c r="W250" i="19"/>
  <c r="T250" i="19"/>
  <c r="R250" i="19"/>
  <c r="O250" i="19"/>
  <c r="V250" i="19" s="1"/>
  <c r="C250" i="19"/>
  <c r="Y249" i="19"/>
  <c r="W249" i="19"/>
  <c r="V249" i="19"/>
  <c r="T249" i="19"/>
  <c r="Q249" i="19"/>
  <c r="X249" i="19" s="1"/>
  <c r="N249" i="19"/>
  <c r="U249" i="19" s="1"/>
  <c r="C249" i="19"/>
  <c r="W248" i="19"/>
  <c r="T248" i="19"/>
  <c r="C248" i="19"/>
  <c r="D248" i="19" s="1"/>
  <c r="Y247" i="19"/>
  <c r="W247" i="19"/>
  <c r="V247" i="19"/>
  <c r="T247" i="19"/>
  <c r="Q247" i="19"/>
  <c r="X247" i="19" s="1"/>
  <c r="N247" i="19"/>
  <c r="U247" i="19" s="1"/>
  <c r="C247" i="19"/>
  <c r="D247" i="19" s="1"/>
  <c r="Y246" i="19"/>
  <c r="W246" i="19"/>
  <c r="V246" i="19"/>
  <c r="T246" i="19"/>
  <c r="Q246" i="19"/>
  <c r="X246" i="19" s="1"/>
  <c r="N246" i="19"/>
  <c r="U246" i="19" s="1"/>
  <c r="C246" i="19"/>
  <c r="D246" i="19" s="1"/>
  <c r="Y245" i="19"/>
  <c r="W245" i="19"/>
  <c r="V245" i="19"/>
  <c r="T245" i="19"/>
  <c r="Q245" i="19"/>
  <c r="X245" i="19" s="1"/>
  <c r="N245" i="19"/>
  <c r="U245" i="19" s="1"/>
  <c r="C245" i="19"/>
  <c r="D245" i="19" s="1"/>
  <c r="Y244" i="19"/>
  <c r="W244" i="19"/>
  <c r="V244" i="19"/>
  <c r="T244" i="19"/>
  <c r="Q244" i="19"/>
  <c r="X244" i="19" s="1"/>
  <c r="N244" i="19"/>
  <c r="U244" i="19" s="1"/>
  <c r="C244" i="19"/>
  <c r="D244" i="19" s="1"/>
  <c r="Y243" i="19"/>
  <c r="W243" i="19"/>
  <c r="V243" i="19"/>
  <c r="T243" i="19"/>
  <c r="Q243" i="19"/>
  <c r="X243" i="19" s="1"/>
  <c r="N243" i="19"/>
  <c r="U243" i="19" s="1"/>
  <c r="C243" i="19"/>
  <c r="D243" i="19" s="1"/>
  <c r="Y242" i="19"/>
  <c r="W242" i="19"/>
  <c r="V242" i="19"/>
  <c r="T242" i="19"/>
  <c r="Q242" i="19"/>
  <c r="X242" i="19" s="1"/>
  <c r="N242" i="19"/>
  <c r="U242" i="19" s="1"/>
  <c r="C242" i="19"/>
  <c r="D242" i="19" s="1"/>
  <c r="Y241" i="19"/>
  <c r="W241" i="19"/>
  <c r="V241" i="19"/>
  <c r="T241" i="19"/>
  <c r="Q241" i="19"/>
  <c r="X241" i="19" s="1"/>
  <c r="N241" i="19"/>
  <c r="U241" i="19" s="1"/>
  <c r="C241" i="19"/>
  <c r="D241" i="19" s="1"/>
  <c r="Y240" i="19"/>
  <c r="W240" i="19"/>
  <c r="V240" i="19"/>
  <c r="T240" i="19"/>
  <c r="Q240" i="19"/>
  <c r="X240" i="19" s="1"/>
  <c r="N240" i="19"/>
  <c r="U240" i="19" s="1"/>
  <c r="C240" i="19"/>
  <c r="D240" i="19" s="1"/>
  <c r="Y239" i="19"/>
  <c r="W239" i="19"/>
  <c r="V239" i="19"/>
  <c r="T239" i="19"/>
  <c r="Q239" i="19"/>
  <c r="X239" i="19" s="1"/>
  <c r="N239" i="19"/>
  <c r="U239" i="19" s="1"/>
  <c r="C239" i="19"/>
  <c r="D239" i="19" s="1"/>
  <c r="Y238" i="19"/>
  <c r="W238" i="19"/>
  <c r="V238" i="19"/>
  <c r="T238" i="19"/>
  <c r="Q238" i="19"/>
  <c r="X238" i="19" s="1"/>
  <c r="N238" i="19"/>
  <c r="U238" i="19" s="1"/>
  <c r="C238" i="19"/>
  <c r="D238" i="19" s="1"/>
  <c r="Y237" i="19"/>
  <c r="W237" i="19"/>
  <c r="V237" i="19"/>
  <c r="T237" i="19"/>
  <c r="Q237" i="19"/>
  <c r="X237" i="19" s="1"/>
  <c r="N237" i="19"/>
  <c r="U237" i="19" s="1"/>
  <c r="C237" i="19"/>
  <c r="D237" i="19" s="1"/>
  <c r="Y236" i="19"/>
  <c r="W236" i="19"/>
  <c r="V236" i="19"/>
  <c r="T236" i="19"/>
  <c r="Q236" i="19"/>
  <c r="X236" i="19" s="1"/>
  <c r="N236" i="19"/>
  <c r="U236" i="19" s="1"/>
  <c r="C236" i="19"/>
  <c r="D236" i="19" s="1"/>
  <c r="Y235" i="19"/>
  <c r="W235" i="19"/>
  <c r="V235" i="19"/>
  <c r="T235" i="19"/>
  <c r="Q235" i="19"/>
  <c r="X235" i="19" s="1"/>
  <c r="N235" i="19"/>
  <c r="U235" i="19" s="1"/>
  <c r="C235" i="19"/>
  <c r="D235" i="19" s="1"/>
  <c r="Y234" i="19"/>
  <c r="W234" i="19"/>
  <c r="V234" i="19"/>
  <c r="T234" i="19"/>
  <c r="Q234" i="19"/>
  <c r="X234" i="19" s="1"/>
  <c r="N234" i="19"/>
  <c r="U234" i="19" s="1"/>
  <c r="C234" i="19"/>
  <c r="D234" i="19" s="1"/>
  <c r="Y233" i="19"/>
  <c r="W233" i="19"/>
  <c r="V233" i="19"/>
  <c r="T233" i="19"/>
  <c r="Q233" i="19"/>
  <c r="X233" i="19" s="1"/>
  <c r="N233" i="19"/>
  <c r="U233" i="19" s="1"/>
  <c r="C233" i="19"/>
  <c r="D233" i="19" s="1"/>
  <c r="Y232" i="19"/>
  <c r="W232" i="19"/>
  <c r="V232" i="19"/>
  <c r="T232" i="19"/>
  <c r="Q232" i="19"/>
  <c r="X232" i="19" s="1"/>
  <c r="N232" i="19"/>
  <c r="U232" i="19" s="1"/>
  <c r="C232" i="19"/>
  <c r="D232" i="19" s="1"/>
  <c r="Y231" i="19"/>
  <c r="W231" i="19"/>
  <c r="V231" i="19"/>
  <c r="T231" i="19"/>
  <c r="Q231" i="19"/>
  <c r="X231" i="19" s="1"/>
  <c r="N231" i="19"/>
  <c r="U231" i="19" s="1"/>
  <c r="C231" i="19"/>
  <c r="D231" i="19" s="1"/>
  <c r="Y230" i="19"/>
  <c r="W230" i="19"/>
  <c r="V230" i="19"/>
  <c r="T230" i="19"/>
  <c r="Q230" i="19"/>
  <c r="X230" i="19" s="1"/>
  <c r="N230" i="19"/>
  <c r="U230" i="19" s="1"/>
  <c r="C230" i="19"/>
  <c r="D230" i="19" s="1"/>
  <c r="Y229" i="19"/>
  <c r="W229" i="19"/>
  <c r="V229" i="19"/>
  <c r="T229" i="19"/>
  <c r="Q229" i="19"/>
  <c r="X229" i="19" s="1"/>
  <c r="N229" i="19"/>
  <c r="U229" i="19" s="1"/>
  <c r="C229" i="19"/>
  <c r="D229" i="19" s="1"/>
  <c r="Y228" i="19"/>
  <c r="W228" i="19"/>
  <c r="V228" i="19"/>
  <c r="T228" i="19"/>
  <c r="Q228" i="19"/>
  <c r="X228" i="19" s="1"/>
  <c r="N228" i="19"/>
  <c r="U228" i="19" s="1"/>
  <c r="C228" i="19"/>
  <c r="D228" i="19" s="1"/>
  <c r="Y227" i="19"/>
  <c r="W227" i="19"/>
  <c r="V227" i="19"/>
  <c r="T227" i="19"/>
  <c r="Q227" i="19"/>
  <c r="X227" i="19" s="1"/>
  <c r="N227" i="19"/>
  <c r="U227" i="19" s="1"/>
  <c r="C227" i="19"/>
  <c r="D227" i="19" s="1"/>
  <c r="Y226" i="19"/>
  <c r="W226" i="19"/>
  <c r="V226" i="19"/>
  <c r="T226" i="19"/>
  <c r="Q226" i="19"/>
  <c r="X226" i="19" s="1"/>
  <c r="N226" i="19"/>
  <c r="U226" i="19" s="1"/>
  <c r="C226" i="19"/>
  <c r="D226" i="19" s="1"/>
  <c r="Y225" i="19"/>
  <c r="W225" i="19"/>
  <c r="V225" i="19"/>
  <c r="T225" i="19"/>
  <c r="Q225" i="19"/>
  <c r="X225" i="19" s="1"/>
  <c r="N225" i="19"/>
  <c r="U225" i="19" s="1"/>
  <c r="C225" i="19"/>
  <c r="D225" i="19" s="1"/>
  <c r="Y224" i="19"/>
  <c r="W224" i="19"/>
  <c r="V224" i="19"/>
  <c r="T224" i="19"/>
  <c r="Q224" i="19"/>
  <c r="X224" i="19" s="1"/>
  <c r="N224" i="19"/>
  <c r="U224" i="19" s="1"/>
  <c r="C224" i="19"/>
  <c r="D224" i="19" s="1"/>
  <c r="Y223" i="19"/>
  <c r="W223" i="19"/>
  <c r="V223" i="19"/>
  <c r="T223" i="19"/>
  <c r="Q223" i="19"/>
  <c r="X223" i="19" s="1"/>
  <c r="N223" i="19"/>
  <c r="U223" i="19" s="1"/>
  <c r="C223" i="19"/>
  <c r="D223" i="19" s="1"/>
  <c r="Y222" i="19"/>
  <c r="W222" i="19"/>
  <c r="V222" i="19"/>
  <c r="T222" i="19"/>
  <c r="Q222" i="19"/>
  <c r="X222" i="19" s="1"/>
  <c r="N222" i="19"/>
  <c r="U222" i="19" s="1"/>
  <c r="C222" i="19"/>
  <c r="D222" i="19" s="1"/>
  <c r="Y221" i="19"/>
  <c r="W221" i="19"/>
  <c r="V221" i="19"/>
  <c r="T221" i="19"/>
  <c r="Q221" i="19"/>
  <c r="X221" i="19" s="1"/>
  <c r="N221" i="19"/>
  <c r="U221" i="19" s="1"/>
  <c r="C221" i="19"/>
  <c r="D221" i="19" s="1"/>
  <c r="Y220" i="19"/>
  <c r="W220" i="19"/>
  <c r="V220" i="19"/>
  <c r="T220" i="19"/>
  <c r="Q220" i="19"/>
  <c r="X220" i="19" s="1"/>
  <c r="N220" i="19"/>
  <c r="U220" i="19" s="1"/>
  <c r="C220" i="19"/>
  <c r="D220" i="19" s="1"/>
  <c r="Y219" i="19"/>
  <c r="W219" i="19"/>
  <c r="V219" i="19"/>
  <c r="T219" i="19"/>
  <c r="Q219" i="19"/>
  <c r="X219" i="19" s="1"/>
  <c r="N219" i="19"/>
  <c r="U219" i="19" s="1"/>
  <c r="C219" i="19"/>
  <c r="D219" i="19" s="1"/>
  <c r="Y218" i="19"/>
  <c r="W218" i="19"/>
  <c r="V218" i="19"/>
  <c r="T218" i="19"/>
  <c r="Q218" i="19"/>
  <c r="X218" i="19" s="1"/>
  <c r="N218" i="19"/>
  <c r="U218" i="19" s="1"/>
  <c r="C218" i="19"/>
  <c r="D218" i="19" s="1"/>
  <c r="Y217" i="19"/>
  <c r="W217" i="19"/>
  <c r="V217" i="19"/>
  <c r="T217" i="19"/>
  <c r="Q217" i="19"/>
  <c r="X217" i="19" s="1"/>
  <c r="N217" i="19"/>
  <c r="U217" i="19" s="1"/>
  <c r="C217" i="19"/>
  <c r="D217" i="19" s="1"/>
  <c r="Y216" i="19"/>
  <c r="W216" i="19"/>
  <c r="V216" i="19"/>
  <c r="T216" i="19"/>
  <c r="Q216" i="19"/>
  <c r="X216" i="19" s="1"/>
  <c r="N216" i="19"/>
  <c r="U216" i="19" s="1"/>
  <c r="C216" i="19"/>
  <c r="D216" i="19" s="1"/>
  <c r="Y215" i="19"/>
  <c r="W215" i="19"/>
  <c r="V215" i="19"/>
  <c r="T215" i="19"/>
  <c r="Q215" i="19"/>
  <c r="X215" i="19" s="1"/>
  <c r="N215" i="19"/>
  <c r="U215" i="19" s="1"/>
  <c r="C215" i="19"/>
  <c r="D215" i="19" s="1"/>
  <c r="Y214" i="19"/>
  <c r="W214" i="19"/>
  <c r="V214" i="19"/>
  <c r="T214" i="19"/>
  <c r="Q214" i="19"/>
  <c r="X214" i="19" s="1"/>
  <c r="N214" i="19"/>
  <c r="U214" i="19" s="1"/>
  <c r="C214" i="19"/>
  <c r="D214" i="19" s="1"/>
  <c r="Y213" i="19"/>
  <c r="W213" i="19"/>
  <c r="V213" i="19"/>
  <c r="T213" i="19"/>
  <c r="Q213" i="19"/>
  <c r="X213" i="19" s="1"/>
  <c r="N213" i="19"/>
  <c r="U213" i="19" s="1"/>
  <c r="C213" i="19"/>
  <c r="D213" i="19" s="1"/>
  <c r="Y212" i="19"/>
  <c r="W212" i="19"/>
  <c r="V212" i="19"/>
  <c r="T212" i="19"/>
  <c r="Q212" i="19"/>
  <c r="X212" i="19" s="1"/>
  <c r="N212" i="19"/>
  <c r="U212" i="19" s="1"/>
  <c r="D212" i="19"/>
  <c r="C212" i="19"/>
  <c r="Y211" i="19"/>
  <c r="W211" i="19"/>
  <c r="V211" i="19"/>
  <c r="T211" i="19"/>
  <c r="Q211" i="19"/>
  <c r="X211" i="19" s="1"/>
  <c r="N211" i="19"/>
  <c r="U211" i="19" s="1"/>
  <c r="C211" i="19"/>
  <c r="D211" i="19" s="1"/>
  <c r="Y210" i="19"/>
  <c r="W210" i="19"/>
  <c r="V210" i="19"/>
  <c r="T210" i="19"/>
  <c r="Q210" i="19"/>
  <c r="X210" i="19" s="1"/>
  <c r="N210" i="19"/>
  <c r="U210" i="19" s="1"/>
  <c r="C210" i="19"/>
  <c r="D210" i="19" s="1"/>
  <c r="Y209" i="19"/>
  <c r="W209" i="19"/>
  <c r="V209" i="19"/>
  <c r="T209" i="19"/>
  <c r="Q209" i="19"/>
  <c r="X209" i="19" s="1"/>
  <c r="N209" i="19"/>
  <c r="U209" i="19" s="1"/>
  <c r="C209" i="19"/>
  <c r="D209" i="19" s="1"/>
  <c r="Y208" i="19"/>
  <c r="W208" i="19"/>
  <c r="V208" i="19"/>
  <c r="T208" i="19"/>
  <c r="Q208" i="19"/>
  <c r="X208" i="19" s="1"/>
  <c r="N208" i="19"/>
  <c r="U208" i="19" s="1"/>
  <c r="C208" i="19"/>
  <c r="D208" i="19" s="1"/>
  <c r="W207" i="19"/>
  <c r="T207" i="19"/>
  <c r="R207" i="19"/>
  <c r="O207" i="19"/>
  <c r="V207" i="19" s="1"/>
  <c r="C207" i="19"/>
  <c r="Y206" i="19"/>
  <c r="X206" i="19"/>
  <c r="W206" i="19"/>
  <c r="V206" i="19"/>
  <c r="T206" i="19"/>
  <c r="N206" i="19"/>
  <c r="C206" i="19"/>
  <c r="W205" i="19"/>
  <c r="T205" i="19"/>
  <c r="O205" i="19"/>
  <c r="V205" i="19" s="1"/>
  <c r="C205" i="19"/>
  <c r="D205" i="19" s="1"/>
  <c r="Y204" i="19"/>
  <c r="W204" i="19"/>
  <c r="V204" i="19"/>
  <c r="T204" i="19"/>
  <c r="Q204" i="19"/>
  <c r="X204" i="19" s="1"/>
  <c r="N204" i="19"/>
  <c r="U204" i="19" s="1"/>
  <c r="C204" i="19"/>
  <c r="D204" i="19" s="1"/>
  <c r="Y203" i="19"/>
  <c r="W203" i="19"/>
  <c r="V203" i="19"/>
  <c r="T203" i="19"/>
  <c r="Q203" i="19"/>
  <c r="X203" i="19" s="1"/>
  <c r="N203" i="19"/>
  <c r="U203" i="19" s="1"/>
  <c r="C203" i="19"/>
  <c r="D203" i="19" s="1"/>
  <c r="Y202" i="19"/>
  <c r="W202" i="19"/>
  <c r="V202" i="19"/>
  <c r="T202" i="19"/>
  <c r="Q202" i="19"/>
  <c r="X202" i="19" s="1"/>
  <c r="N202" i="19"/>
  <c r="U202" i="19" s="1"/>
  <c r="C202" i="19"/>
  <c r="D202" i="19" s="1"/>
  <c r="Y201" i="19"/>
  <c r="W201" i="19"/>
  <c r="V201" i="19"/>
  <c r="T201" i="19"/>
  <c r="Q201" i="19"/>
  <c r="X201" i="19" s="1"/>
  <c r="N201" i="19"/>
  <c r="U201" i="19" s="1"/>
  <c r="C201" i="19"/>
  <c r="D201" i="19" s="1"/>
  <c r="Y200" i="19"/>
  <c r="W200" i="19"/>
  <c r="V200" i="19"/>
  <c r="T200" i="19"/>
  <c r="Q200" i="19"/>
  <c r="X200" i="19" s="1"/>
  <c r="N200" i="19"/>
  <c r="U200" i="19" s="1"/>
  <c r="C200" i="19"/>
  <c r="D200" i="19" s="1"/>
  <c r="Y199" i="19"/>
  <c r="W199" i="19"/>
  <c r="V199" i="19"/>
  <c r="U199" i="19"/>
  <c r="T199" i="19"/>
  <c r="Q199" i="19"/>
  <c r="X199" i="19" s="1"/>
  <c r="N199" i="19"/>
  <c r="C199" i="19"/>
  <c r="D199" i="19" s="1"/>
  <c r="Y198" i="19"/>
  <c r="W198" i="19"/>
  <c r="V198" i="19"/>
  <c r="T198" i="19"/>
  <c r="Q198" i="19"/>
  <c r="X198" i="19" s="1"/>
  <c r="N198" i="19"/>
  <c r="U198" i="19" s="1"/>
  <c r="C198" i="19"/>
  <c r="D198" i="19" s="1"/>
  <c r="Y197" i="19"/>
  <c r="W197" i="19"/>
  <c r="V197" i="19"/>
  <c r="T197" i="19"/>
  <c r="Q197" i="19"/>
  <c r="X197" i="19" s="1"/>
  <c r="N197" i="19"/>
  <c r="U197" i="19" s="1"/>
  <c r="C197" i="19"/>
  <c r="D197" i="19" s="1"/>
  <c r="Y196" i="19"/>
  <c r="W196" i="19"/>
  <c r="V196" i="19"/>
  <c r="T196" i="19"/>
  <c r="Q196" i="19"/>
  <c r="X196" i="19" s="1"/>
  <c r="N196" i="19"/>
  <c r="U196" i="19" s="1"/>
  <c r="C196" i="19"/>
  <c r="D196" i="19" s="1"/>
  <c r="Y195" i="19"/>
  <c r="W195" i="19"/>
  <c r="V195" i="19"/>
  <c r="T195" i="19"/>
  <c r="Q195" i="19"/>
  <c r="X195" i="19" s="1"/>
  <c r="N195" i="19"/>
  <c r="U195" i="19" s="1"/>
  <c r="C195" i="19"/>
  <c r="D195" i="19" s="1"/>
  <c r="Y194" i="19"/>
  <c r="W194" i="19"/>
  <c r="V194" i="19"/>
  <c r="T194" i="19"/>
  <c r="Q194" i="19"/>
  <c r="X194" i="19" s="1"/>
  <c r="N194" i="19"/>
  <c r="U194" i="19" s="1"/>
  <c r="C194" i="19"/>
  <c r="D194" i="19" s="1"/>
  <c r="Y193" i="19"/>
  <c r="W193" i="19"/>
  <c r="V193" i="19"/>
  <c r="T193" i="19"/>
  <c r="Q193" i="19"/>
  <c r="X193" i="19" s="1"/>
  <c r="N193" i="19"/>
  <c r="U193" i="19" s="1"/>
  <c r="C193" i="19"/>
  <c r="D193" i="19" s="1"/>
  <c r="Y192" i="19"/>
  <c r="W192" i="19"/>
  <c r="V192" i="19"/>
  <c r="T192" i="19"/>
  <c r="Q192" i="19"/>
  <c r="X192" i="19" s="1"/>
  <c r="N192" i="19"/>
  <c r="U192" i="19" s="1"/>
  <c r="C192" i="19"/>
  <c r="D192" i="19" s="1"/>
  <c r="Y191" i="19"/>
  <c r="W191" i="19"/>
  <c r="V191" i="19"/>
  <c r="T191" i="19"/>
  <c r="Q191" i="19"/>
  <c r="X191" i="19" s="1"/>
  <c r="N191" i="19"/>
  <c r="U191" i="19" s="1"/>
  <c r="I191" i="19"/>
  <c r="C191" i="19"/>
  <c r="D191" i="19" s="1"/>
  <c r="Y190" i="19"/>
  <c r="W190" i="19"/>
  <c r="V190" i="19"/>
  <c r="T190" i="19"/>
  <c r="Q190" i="19"/>
  <c r="X190" i="19" s="1"/>
  <c r="N190" i="19"/>
  <c r="U190" i="19" s="1"/>
  <c r="I190" i="19"/>
  <c r="C190" i="19"/>
  <c r="D190" i="19" s="1"/>
  <c r="Y189" i="19"/>
  <c r="W189" i="19"/>
  <c r="V189" i="19"/>
  <c r="T189" i="19"/>
  <c r="Q189" i="19"/>
  <c r="X189" i="19" s="1"/>
  <c r="N189" i="19"/>
  <c r="U189" i="19" s="1"/>
  <c r="I189" i="19"/>
  <c r="C189" i="19"/>
  <c r="D189" i="19" s="1"/>
  <c r="Y188" i="19"/>
  <c r="W188" i="19"/>
  <c r="V188" i="19"/>
  <c r="T188" i="19"/>
  <c r="Q188" i="19"/>
  <c r="X188" i="19" s="1"/>
  <c r="N188" i="19"/>
  <c r="U188" i="19" s="1"/>
  <c r="I188" i="19"/>
  <c r="C188" i="19"/>
  <c r="D188" i="19" s="1"/>
  <c r="Y187" i="19"/>
  <c r="W187" i="19"/>
  <c r="V187" i="19"/>
  <c r="T187" i="19"/>
  <c r="Q187" i="19"/>
  <c r="X187" i="19" s="1"/>
  <c r="N187" i="19"/>
  <c r="U187" i="19" s="1"/>
  <c r="I187" i="19"/>
  <c r="C187" i="19"/>
  <c r="D187" i="19" s="1"/>
  <c r="Y186" i="19"/>
  <c r="W186" i="19"/>
  <c r="V186" i="19"/>
  <c r="T186" i="19"/>
  <c r="Q186" i="19"/>
  <c r="X186" i="19" s="1"/>
  <c r="N186" i="19"/>
  <c r="U186" i="19" s="1"/>
  <c r="I186" i="19"/>
  <c r="C186" i="19"/>
  <c r="D186" i="19" s="1"/>
  <c r="Y185" i="19"/>
  <c r="W185" i="19"/>
  <c r="V185" i="19"/>
  <c r="T185" i="19"/>
  <c r="Q185" i="19"/>
  <c r="X185" i="19" s="1"/>
  <c r="N185" i="19"/>
  <c r="U185" i="19" s="1"/>
  <c r="I185" i="19"/>
  <c r="C185" i="19"/>
  <c r="D185" i="19" s="1"/>
  <c r="Y184" i="19"/>
  <c r="W184" i="19"/>
  <c r="V184" i="19"/>
  <c r="T184" i="19"/>
  <c r="Q184" i="19"/>
  <c r="X184" i="19" s="1"/>
  <c r="N184" i="19"/>
  <c r="U184" i="19" s="1"/>
  <c r="I184" i="19"/>
  <c r="C184" i="19"/>
  <c r="D184" i="19" s="1"/>
  <c r="Y183" i="19"/>
  <c r="W183" i="19"/>
  <c r="V183" i="19"/>
  <c r="U183" i="19"/>
  <c r="T183" i="19"/>
  <c r="Q183" i="19"/>
  <c r="X183" i="19" s="1"/>
  <c r="N183" i="19"/>
  <c r="I183" i="19"/>
  <c r="C183" i="19"/>
  <c r="D183" i="19" s="1"/>
  <c r="Y182" i="19"/>
  <c r="W182" i="19"/>
  <c r="V182" i="19"/>
  <c r="T182" i="19"/>
  <c r="Q182" i="19"/>
  <c r="X182" i="19" s="1"/>
  <c r="N182" i="19"/>
  <c r="U182" i="19" s="1"/>
  <c r="I182" i="19"/>
  <c r="C182" i="19"/>
  <c r="D182" i="19" s="1"/>
  <c r="Y181" i="19"/>
  <c r="W181" i="19"/>
  <c r="V181" i="19"/>
  <c r="T181" i="19"/>
  <c r="Q181" i="19"/>
  <c r="X181" i="19" s="1"/>
  <c r="N181" i="19"/>
  <c r="U181" i="19" s="1"/>
  <c r="I181" i="19"/>
  <c r="C181" i="19"/>
  <c r="D181" i="19" s="1"/>
  <c r="Y180" i="19"/>
  <c r="W180" i="19"/>
  <c r="V180" i="19"/>
  <c r="T180" i="19"/>
  <c r="Q180" i="19"/>
  <c r="X180" i="19" s="1"/>
  <c r="N180" i="19"/>
  <c r="U180" i="19" s="1"/>
  <c r="I180" i="19"/>
  <c r="C180" i="19"/>
  <c r="D180" i="19" s="1"/>
  <c r="Y179" i="19"/>
  <c r="W179" i="19"/>
  <c r="V179" i="19"/>
  <c r="T179" i="19"/>
  <c r="Q179" i="19"/>
  <c r="X179" i="19" s="1"/>
  <c r="N179" i="19"/>
  <c r="U179" i="19" s="1"/>
  <c r="I179" i="19"/>
  <c r="C179" i="19"/>
  <c r="D179" i="19" s="1"/>
  <c r="Y178" i="19"/>
  <c r="W178" i="19"/>
  <c r="V178" i="19"/>
  <c r="T178" i="19"/>
  <c r="Q178" i="19"/>
  <c r="X178" i="19" s="1"/>
  <c r="N178" i="19"/>
  <c r="U178" i="19" s="1"/>
  <c r="I178" i="19"/>
  <c r="C178" i="19"/>
  <c r="D178" i="19" s="1"/>
  <c r="Y177" i="19"/>
  <c r="W177" i="19"/>
  <c r="V177" i="19"/>
  <c r="T177" i="19"/>
  <c r="Q177" i="19"/>
  <c r="X177" i="19" s="1"/>
  <c r="N177" i="19"/>
  <c r="U177" i="19" s="1"/>
  <c r="I177" i="19"/>
  <c r="C177" i="19"/>
  <c r="D177" i="19" s="1"/>
  <c r="Y176" i="19"/>
  <c r="W176" i="19"/>
  <c r="V176" i="19"/>
  <c r="T176" i="19"/>
  <c r="Q176" i="19"/>
  <c r="X176" i="19" s="1"/>
  <c r="N176" i="19"/>
  <c r="U176" i="19" s="1"/>
  <c r="I176" i="19"/>
  <c r="C176" i="19"/>
  <c r="D176" i="19" s="1"/>
  <c r="Y175" i="19"/>
  <c r="W175" i="19"/>
  <c r="V175" i="19"/>
  <c r="T175" i="19"/>
  <c r="Q175" i="19"/>
  <c r="X175" i="19" s="1"/>
  <c r="N175" i="19"/>
  <c r="U175" i="19" s="1"/>
  <c r="I175" i="19"/>
  <c r="C175" i="19"/>
  <c r="D175" i="19" s="1"/>
  <c r="Y174" i="19"/>
  <c r="W174" i="19"/>
  <c r="V174" i="19"/>
  <c r="T174" i="19"/>
  <c r="Q174" i="19"/>
  <c r="X174" i="19" s="1"/>
  <c r="N174" i="19"/>
  <c r="U174" i="19" s="1"/>
  <c r="I174" i="19"/>
  <c r="C174" i="19"/>
  <c r="D174" i="19" s="1"/>
  <c r="Y173" i="19"/>
  <c r="W173" i="19"/>
  <c r="V173" i="19"/>
  <c r="T173" i="19"/>
  <c r="Q173" i="19"/>
  <c r="X173" i="19" s="1"/>
  <c r="N173" i="19"/>
  <c r="U173" i="19" s="1"/>
  <c r="I173" i="19"/>
  <c r="C173" i="19"/>
  <c r="D173" i="19" s="1"/>
  <c r="Y172" i="19"/>
  <c r="W172" i="19"/>
  <c r="V172" i="19"/>
  <c r="T172" i="19"/>
  <c r="Q172" i="19"/>
  <c r="X172" i="19" s="1"/>
  <c r="N172" i="19"/>
  <c r="U172" i="19" s="1"/>
  <c r="I172" i="19"/>
  <c r="C172" i="19"/>
  <c r="D172" i="19" s="1"/>
  <c r="Y171" i="19"/>
  <c r="W171" i="19"/>
  <c r="V171" i="19"/>
  <c r="T171" i="19"/>
  <c r="Q171" i="19"/>
  <c r="X171" i="19" s="1"/>
  <c r="N171" i="19"/>
  <c r="U171" i="19" s="1"/>
  <c r="I171" i="19"/>
  <c r="C171" i="19"/>
  <c r="D171" i="19" s="1"/>
  <c r="Y170" i="19"/>
  <c r="W170" i="19"/>
  <c r="V170" i="19"/>
  <c r="T170" i="19"/>
  <c r="Q170" i="19"/>
  <c r="X170" i="19" s="1"/>
  <c r="N170" i="19"/>
  <c r="U170" i="19" s="1"/>
  <c r="I170" i="19"/>
  <c r="C170" i="19"/>
  <c r="D170" i="19" s="1"/>
  <c r="Y169" i="19"/>
  <c r="W169" i="19"/>
  <c r="V169" i="19"/>
  <c r="T169" i="19"/>
  <c r="Q169" i="19"/>
  <c r="X169" i="19" s="1"/>
  <c r="N169" i="19"/>
  <c r="U169" i="19" s="1"/>
  <c r="I169" i="19"/>
  <c r="C169" i="19"/>
  <c r="D169" i="19" s="1"/>
  <c r="Y168" i="19"/>
  <c r="W168" i="19"/>
  <c r="V168" i="19"/>
  <c r="T168" i="19"/>
  <c r="Q168" i="19"/>
  <c r="X168" i="19" s="1"/>
  <c r="N168" i="19"/>
  <c r="U168" i="19" s="1"/>
  <c r="I168" i="19"/>
  <c r="C168" i="19"/>
  <c r="D168" i="19" s="1"/>
  <c r="Y167" i="19"/>
  <c r="W167" i="19"/>
  <c r="V167" i="19"/>
  <c r="T167" i="19"/>
  <c r="Q167" i="19"/>
  <c r="X167" i="19" s="1"/>
  <c r="N167" i="19"/>
  <c r="U167" i="19" s="1"/>
  <c r="I167" i="19"/>
  <c r="C167" i="19"/>
  <c r="D167" i="19" s="1"/>
  <c r="Y166" i="19"/>
  <c r="W166" i="19"/>
  <c r="V166" i="19"/>
  <c r="T166" i="19"/>
  <c r="Q166" i="19"/>
  <c r="X166" i="19" s="1"/>
  <c r="N166" i="19"/>
  <c r="U166" i="19" s="1"/>
  <c r="I166" i="19"/>
  <c r="C166" i="19"/>
  <c r="D166" i="19" s="1"/>
  <c r="Y165" i="19"/>
  <c r="W165" i="19"/>
  <c r="V165" i="19"/>
  <c r="T165" i="19"/>
  <c r="Q165" i="19"/>
  <c r="X165" i="19" s="1"/>
  <c r="N165" i="19"/>
  <c r="U165" i="19" s="1"/>
  <c r="I165" i="19"/>
  <c r="C165" i="19"/>
  <c r="D165" i="19" s="1"/>
  <c r="Y164" i="19"/>
  <c r="W164" i="19"/>
  <c r="V164" i="19"/>
  <c r="T164" i="19"/>
  <c r="Q164" i="19"/>
  <c r="X164" i="19" s="1"/>
  <c r="N164" i="19"/>
  <c r="U164" i="19" s="1"/>
  <c r="I164" i="19"/>
  <c r="C164" i="19"/>
  <c r="D164" i="19" s="1"/>
  <c r="W163" i="19"/>
  <c r="T163" i="19"/>
  <c r="R163" i="19"/>
  <c r="Q163" i="19" s="1"/>
  <c r="X163" i="19" s="1"/>
  <c r="O163" i="19"/>
  <c r="O161" i="19" s="1"/>
  <c r="C163" i="19"/>
  <c r="Y162" i="19"/>
  <c r="W162" i="19"/>
  <c r="V162" i="19"/>
  <c r="T162" i="19"/>
  <c r="Q162" i="19"/>
  <c r="X162" i="19" s="1"/>
  <c r="N162" i="19"/>
  <c r="U162" i="19" s="1"/>
  <c r="C162" i="19"/>
  <c r="W161" i="19"/>
  <c r="T161" i="19"/>
  <c r="I161" i="19"/>
  <c r="C161" i="19"/>
  <c r="D161" i="19" s="1"/>
  <c r="Y160" i="19"/>
  <c r="W160" i="19"/>
  <c r="V160" i="19"/>
  <c r="T160" i="19"/>
  <c r="Q160" i="19"/>
  <c r="X160" i="19" s="1"/>
  <c r="N160" i="19"/>
  <c r="U160" i="19" s="1"/>
  <c r="I160" i="19"/>
  <c r="C160" i="19"/>
  <c r="D160" i="19" s="1"/>
  <c r="Y159" i="19"/>
  <c r="W159" i="19"/>
  <c r="V159" i="19"/>
  <c r="T159" i="19"/>
  <c r="Q159" i="19"/>
  <c r="X159" i="19" s="1"/>
  <c r="N159" i="19"/>
  <c r="U159" i="19" s="1"/>
  <c r="I159" i="19"/>
  <c r="C159" i="19"/>
  <c r="D159" i="19" s="1"/>
  <c r="Y158" i="19"/>
  <c r="W158" i="19"/>
  <c r="V158" i="19"/>
  <c r="T158" i="19"/>
  <c r="Q158" i="19"/>
  <c r="X158" i="19" s="1"/>
  <c r="N158" i="19"/>
  <c r="U158" i="19" s="1"/>
  <c r="I158" i="19"/>
  <c r="C158" i="19"/>
  <c r="D158" i="19" s="1"/>
  <c r="Y157" i="19"/>
  <c r="W157" i="19"/>
  <c r="V157" i="19"/>
  <c r="T157" i="19"/>
  <c r="Q157" i="19"/>
  <c r="X157" i="19" s="1"/>
  <c r="N157" i="19"/>
  <c r="U157" i="19" s="1"/>
  <c r="I157" i="19"/>
  <c r="C157" i="19"/>
  <c r="D157" i="19" s="1"/>
  <c r="Y156" i="19"/>
  <c r="W156" i="19"/>
  <c r="V156" i="19"/>
  <c r="T156" i="19"/>
  <c r="Q156" i="19"/>
  <c r="X156" i="19" s="1"/>
  <c r="N156" i="19"/>
  <c r="U156" i="19" s="1"/>
  <c r="I156" i="19"/>
  <c r="C156" i="19"/>
  <c r="D156" i="19" s="1"/>
  <c r="Y155" i="19"/>
  <c r="W155" i="19"/>
  <c r="V155" i="19"/>
  <c r="T155" i="19"/>
  <c r="Q155" i="19"/>
  <c r="X155" i="19" s="1"/>
  <c r="N155" i="19"/>
  <c r="U155" i="19" s="1"/>
  <c r="I155" i="19"/>
  <c r="D155" i="19"/>
  <c r="C155" i="19"/>
  <c r="Y154" i="19"/>
  <c r="W154" i="19"/>
  <c r="V154" i="19"/>
  <c r="T154" i="19"/>
  <c r="Q154" i="19"/>
  <c r="X154" i="19" s="1"/>
  <c r="N154" i="19"/>
  <c r="U154" i="19" s="1"/>
  <c r="I154" i="19"/>
  <c r="C154" i="19"/>
  <c r="D154" i="19" s="1"/>
  <c r="Y153" i="19"/>
  <c r="W153" i="19"/>
  <c r="V153" i="19"/>
  <c r="T153" i="19"/>
  <c r="Q153" i="19"/>
  <c r="X153" i="19" s="1"/>
  <c r="N153" i="19"/>
  <c r="U153" i="19" s="1"/>
  <c r="I153" i="19"/>
  <c r="C153" i="19"/>
  <c r="D153" i="19" s="1"/>
  <c r="Y152" i="19"/>
  <c r="W152" i="19"/>
  <c r="V152" i="19"/>
  <c r="T152" i="19"/>
  <c r="Q152" i="19"/>
  <c r="X152" i="19" s="1"/>
  <c r="N152" i="19"/>
  <c r="U152" i="19" s="1"/>
  <c r="I152" i="19"/>
  <c r="C152" i="19"/>
  <c r="D152" i="19" s="1"/>
  <c r="Y151" i="19"/>
  <c r="W151" i="19"/>
  <c r="V151" i="19"/>
  <c r="T151" i="19"/>
  <c r="Q151" i="19"/>
  <c r="X151" i="19" s="1"/>
  <c r="N151" i="19"/>
  <c r="U151" i="19" s="1"/>
  <c r="I151" i="19"/>
  <c r="C151" i="19"/>
  <c r="D151" i="19" s="1"/>
  <c r="Y150" i="19"/>
  <c r="W150" i="19"/>
  <c r="V150" i="19"/>
  <c r="T150" i="19"/>
  <c r="Q150" i="19"/>
  <c r="X150" i="19" s="1"/>
  <c r="N150" i="19"/>
  <c r="U150" i="19" s="1"/>
  <c r="I150" i="19"/>
  <c r="C150" i="19"/>
  <c r="D150" i="19" s="1"/>
  <c r="Y149" i="19"/>
  <c r="W149" i="19"/>
  <c r="V149" i="19"/>
  <c r="T149" i="19"/>
  <c r="Q149" i="19"/>
  <c r="X149" i="19" s="1"/>
  <c r="N149" i="19"/>
  <c r="U149" i="19" s="1"/>
  <c r="I149" i="19"/>
  <c r="C149" i="19"/>
  <c r="D149" i="19" s="1"/>
  <c r="W148" i="19"/>
  <c r="T148" i="19"/>
  <c r="R148" i="19"/>
  <c r="O148" i="19"/>
  <c r="N148" i="19" s="1"/>
  <c r="U148" i="19" s="1"/>
  <c r="C148" i="19"/>
  <c r="Y147" i="19"/>
  <c r="W147" i="19"/>
  <c r="V147" i="19"/>
  <c r="T147" i="19"/>
  <c r="Q147" i="19"/>
  <c r="X147" i="19" s="1"/>
  <c r="N147" i="19"/>
  <c r="U147" i="19" s="1"/>
  <c r="C147" i="19"/>
  <c r="W146" i="19"/>
  <c r="T146" i="19"/>
  <c r="O146" i="19"/>
  <c r="N146" i="19" s="1"/>
  <c r="U146" i="19" s="1"/>
  <c r="I146" i="19"/>
  <c r="D146" i="19"/>
  <c r="C146" i="19"/>
  <c r="Y145" i="19"/>
  <c r="W145" i="19"/>
  <c r="V145" i="19"/>
  <c r="T145" i="19"/>
  <c r="Q145" i="19"/>
  <c r="X145" i="19" s="1"/>
  <c r="N145" i="19"/>
  <c r="U145" i="19" s="1"/>
  <c r="I145" i="19"/>
  <c r="C145" i="19"/>
  <c r="D145" i="19" s="1"/>
  <c r="Y144" i="19"/>
  <c r="W144" i="19"/>
  <c r="V144" i="19"/>
  <c r="T144" i="19"/>
  <c r="Q144" i="19"/>
  <c r="X144" i="19" s="1"/>
  <c r="N144" i="19"/>
  <c r="U144" i="19" s="1"/>
  <c r="I144" i="19"/>
  <c r="C144" i="19"/>
  <c r="D144" i="19" s="1"/>
  <c r="Y143" i="19"/>
  <c r="W143" i="19"/>
  <c r="V143" i="19"/>
  <c r="T143" i="19"/>
  <c r="Q143" i="19"/>
  <c r="X143" i="19" s="1"/>
  <c r="N143" i="19"/>
  <c r="U143" i="19" s="1"/>
  <c r="I143" i="19"/>
  <c r="C143" i="19"/>
  <c r="D143" i="19" s="1"/>
  <c r="Y142" i="19"/>
  <c r="W142" i="19"/>
  <c r="V142" i="19"/>
  <c r="T142" i="19"/>
  <c r="Q142" i="19"/>
  <c r="X142" i="19" s="1"/>
  <c r="N142" i="19"/>
  <c r="U142" i="19" s="1"/>
  <c r="I142" i="19"/>
  <c r="C142" i="19"/>
  <c r="D142" i="19" s="1"/>
  <c r="W141" i="19"/>
  <c r="T141" i="19"/>
  <c r="R141" i="19"/>
  <c r="R139" i="19" s="1"/>
  <c r="O141" i="19"/>
  <c r="V141" i="19" s="1"/>
  <c r="C141" i="19"/>
  <c r="Y140" i="19"/>
  <c r="W140" i="19"/>
  <c r="V140" i="19"/>
  <c r="T140" i="19"/>
  <c r="Q140" i="19"/>
  <c r="X140" i="19" s="1"/>
  <c r="N140" i="19"/>
  <c r="U140" i="19" s="1"/>
  <c r="C140" i="19"/>
  <c r="W139" i="19"/>
  <c r="T139" i="19"/>
  <c r="I139" i="19"/>
  <c r="C139" i="19"/>
  <c r="D139" i="19" s="1"/>
  <c r="Y138" i="19"/>
  <c r="W138" i="19"/>
  <c r="V138" i="19"/>
  <c r="T138" i="19"/>
  <c r="Q138" i="19"/>
  <c r="X138" i="19" s="1"/>
  <c r="N138" i="19"/>
  <c r="U138" i="19" s="1"/>
  <c r="I138" i="19"/>
  <c r="C138" i="19"/>
  <c r="D138" i="19" s="1"/>
  <c r="Y137" i="19"/>
  <c r="W137" i="19"/>
  <c r="V137" i="19"/>
  <c r="T137" i="19"/>
  <c r="Q137" i="19"/>
  <c r="X137" i="19" s="1"/>
  <c r="N137" i="19"/>
  <c r="U137" i="19" s="1"/>
  <c r="I137" i="19"/>
  <c r="C137" i="19"/>
  <c r="D137" i="19" s="1"/>
  <c r="Y136" i="19"/>
  <c r="W136" i="19"/>
  <c r="V136" i="19"/>
  <c r="T136" i="19"/>
  <c r="Q136" i="19"/>
  <c r="X136" i="19" s="1"/>
  <c r="N136" i="19"/>
  <c r="U136" i="19" s="1"/>
  <c r="I136" i="19"/>
  <c r="C136" i="19"/>
  <c r="D136" i="19" s="1"/>
  <c r="Y135" i="19"/>
  <c r="W135" i="19"/>
  <c r="V135" i="19"/>
  <c r="T135" i="19"/>
  <c r="Q135" i="19"/>
  <c r="X135" i="19" s="1"/>
  <c r="N135" i="19"/>
  <c r="U135" i="19" s="1"/>
  <c r="I135" i="19"/>
  <c r="C135" i="19"/>
  <c r="D135" i="19" s="1"/>
  <c r="Y134" i="19"/>
  <c r="W134" i="19"/>
  <c r="V134" i="19"/>
  <c r="T134" i="19"/>
  <c r="Q134" i="19"/>
  <c r="X134" i="19" s="1"/>
  <c r="N134" i="19"/>
  <c r="U134" i="19" s="1"/>
  <c r="I134" i="19"/>
  <c r="C134" i="19"/>
  <c r="D134" i="19" s="1"/>
  <c r="Y133" i="19"/>
  <c r="W133" i="19"/>
  <c r="V133" i="19"/>
  <c r="T133" i="19"/>
  <c r="Q133" i="19"/>
  <c r="X133" i="19" s="1"/>
  <c r="N133" i="19"/>
  <c r="U133" i="19" s="1"/>
  <c r="I133" i="19"/>
  <c r="C133" i="19"/>
  <c r="D133" i="19" s="1"/>
  <c r="Y132" i="19"/>
  <c r="W132" i="19"/>
  <c r="V132" i="19"/>
  <c r="T132" i="19"/>
  <c r="Q132" i="19"/>
  <c r="X132" i="19" s="1"/>
  <c r="N132" i="19"/>
  <c r="U132" i="19" s="1"/>
  <c r="I132" i="19"/>
  <c r="C132" i="19"/>
  <c r="D132" i="19" s="1"/>
  <c r="Y131" i="19"/>
  <c r="W131" i="19"/>
  <c r="V131" i="19"/>
  <c r="T131" i="19"/>
  <c r="Q131" i="19"/>
  <c r="X131" i="19" s="1"/>
  <c r="N131" i="19"/>
  <c r="U131" i="19" s="1"/>
  <c r="I131" i="19"/>
  <c r="D131" i="19"/>
  <c r="C131" i="19"/>
  <c r="Y130" i="19"/>
  <c r="W130" i="19"/>
  <c r="V130" i="19"/>
  <c r="T130" i="19"/>
  <c r="Q130" i="19"/>
  <c r="X130" i="19" s="1"/>
  <c r="N130" i="19"/>
  <c r="U130" i="19" s="1"/>
  <c r="I130" i="19"/>
  <c r="C130" i="19"/>
  <c r="D130" i="19" s="1"/>
  <c r="Y129" i="19"/>
  <c r="W129" i="19"/>
  <c r="V129" i="19"/>
  <c r="T129" i="19"/>
  <c r="Q129" i="19"/>
  <c r="X129" i="19" s="1"/>
  <c r="N129" i="19"/>
  <c r="U129" i="19" s="1"/>
  <c r="I129" i="19"/>
  <c r="C129" i="19"/>
  <c r="D129" i="19" s="1"/>
  <c r="Y128" i="19"/>
  <c r="W128" i="19"/>
  <c r="V128" i="19"/>
  <c r="T128" i="19"/>
  <c r="Q128" i="19"/>
  <c r="X128" i="19" s="1"/>
  <c r="N128" i="19"/>
  <c r="U128" i="19" s="1"/>
  <c r="I128" i="19"/>
  <c r="C128" i="19"/>
  <c r="D128" i="19" s="1"/>
  <c r="Y127" i="19"/>
  <c r="W127" i="19"/>
  <c r="V127" i="19"/>
  <c r="T127" i="19"/>
  <c r="Q127" i="19"/>
  <c r="X127" i="19" s="1"/>
  <c r="N127" i="19"/>
  <c r="U127" i="19" s="1"/>
  <c r="I127" i="19"/>
  <c r="C127" i="19"/>
  <c r="D127" i="19" s="1"/>
  <c r="Y126" i="19"/>
  <c r="W126" i="19"/>
  <c r="V126" i="19"/>
  <c r="T126" i="19"/>
  <c r="Q126" i="19"/>
  <c r="X126" i="19" s="1"/>
  <c r="N126" i="19"/>
  <c r="U126" i="19" s="1"/>
  <c r="I126" i="19"/>
  <c r="C126" i="19"/>
  <c r="D126" i="19" s="1"/>
  <c r="Y125" i="19"/>
  <c r="W125" i="19"/>
  <c r="V125" i="19"/>
  <c r="T125" i="19"/>
  <c r="Q125" i="19"/>
  <c r="X125" i="19" s="1"/>
  <c r="N125" i="19"/>
  <c r="U125" i="19" s="1"/>
  <c r="I125" i="19"/>
  <c r="C125" i="19"/>
  <c r="D125" i="19" s="1"/>
  <c r="Y124" i="19"/>
  <c r="W124" i="19"/>
  <c r="V124" i="19"/>
  <c r="T124" i="19"/>
  <c r="Q124" i="19"/>
  <c r="X124" i="19" s="1"/>
  <c r="N124" i="19"/>
  <c r="U124" i="19" s="1"/>
  <c r="I124" i="19"/>
  <c r="C124" i="19"/>
  <c r="D124" i="19" s="1"/>
  <c r="Y123" i="19"/>
  <c r="W123" i="19"/>
  <c r="V123" i="19"/>
  <c r="T123" i="19"/>
  <c r="Q123" i="19"/>
  <c r="X123" i="19" s="1"/>
  <c r="N123" i="19"/>
  <c r="U123" i="19" s="1"/>
  <c r="I123" i="19"/>
  <c r="C123" i="19"/>
  <c r="D123" i="19" s="1"/>
  <c r="Y122" i="19"/>
  <c r="W122" i="19"/>
  <c r="V122" i="19"/>
  <c r="T122" i="19"/>
  <c r="Q122" i="19"/>
  <c r="X122" i="19" s="1"/>
  <c r="N122" i="19"/>
  <c r="U122" i="19" s="1"/>
  <c r="I122" i="19"/>
  <c r="C122" i="19"/>
  <c r="D122" i="19" s="1"/>
  <c r="Y121" i="19"/>
  <c r="W121" i="19"/>
  <c r="V121" i="19"/>
  <c r="T121" i="19"/>
  <c r="Q121" i="19"/>
  <c r="X121" i="19" s="1"/>
  <c r="N121" i="19"/>
  <c r="U121" i="19" s="1"/>
  <c r="I121" i="19"/>
  <c r="C121" i="19"/>
  <c r="D121" i="19" s="1"/>
  <c r="Y120" i="19"/>
  <c r="W120" i="19"/>
  <c r="V120" i="19"/>
  <c r="T120" i="19"/>
  <c r="Q120" i="19"/>
  <c r="X120" i="19" s="1"/>
  <c r="N120" i="19"/>
  <c r="U120" i="19" s="1"/>
  <c r="I120" i="19"/>
  <c r="C120" i="19"/>
  <c r="D120" i="19" s="1"/>
  <c r="Y119" i="19"/>
  <c r="W119" i="19"/>
  <c r="V119" i="19"/>
  <c r="U119" i="19"/>
  <c r="T119" i="19"/>
  <c r="Q119" i="19"/>
  <c r="X119" i="19" s="1"/>
  <c r="N119" i="19"/>
  <c r="I119" i="19"/>
  <c r="C119" i="19"/>
  <c r="D119" i="19" s="1"/>
  <c r="Y118" i="19"/>
  <c r="W118" i="19"/>
  <c r="V118" i="19"/>
  <c r="T118" i="19"/>
  <c r="Q118" i="19"/>
  <c r="X118" i="19" s="1"/>
  <c r="N118" i="19"/>
  <c r="U118" i="19" s="1"/>
  <c r="I118" i="19"/>
  <c r="C118" i="19"/>
  <c r="D118" i="19" s="1"/>
  <c r="Y117" i="19"/>
  <c r="W117" i="19"/>
  <c r="V117" i="19"/>
  <c r="T117" i="19"/>
  <c r="Q117" i="19"/>
  <c r="X117" i="19" s="1"/>
  <c r="N117" i="19"/>
  <c r="U117" i="19" s="1"/>
  <c r="I117" i="19"/>
  <c r="C117" i="19"/>
  <c r="D117" i="19" s="1"/>
  <c r="Y116" i="19"/>
  <c r="W116" i="19"/>
  <c r="V116" i="19"/>
  <c r="T116" i="19"/>
  <c r="Q116" i="19"/>
  <c r="X116" i="19" s="1"/>
  <c r="N116" i="19"/>
  <c r="U116" i="19" s="1"/>
  <c r="I116" i="19"/>
  <c r="C116" i="19"/>
  <c r="D116" i="19" s="1"/>
  <c r="Y115" i="19"/>
  <c r="W115" i="19"/>
  <c r="V115" i="19"/>
  <c r="T115" i="19"/>
  <c r="Q115" i="19"/>
  <c r="X115" i="19" s="1"/>
  <c r="N115" i="19"/>
  <c r="U115" i="19" s="1"/>
  <c r="I115" i="19"/>
  <c r="C115" i="19"/>
  <c r="D115" i="19" s="1"/>
  <c r="Y114" i="19"/>
  <c r="W114" i="19"/>
  <c r="V114" i="19"/>
  <c r="U114" i="19"/>
  <c r="T114" i="19"/>
  <c r="Q114" i="19"/>
  <c r="X114" i="19" s="1"/>
  <c r="N114" i="19"/>
  <c r="I114" i="19"/>
  <c r="C114" i="19"/>
  <c r="D114" i="19" s="1"/>
  <c r="Y113" i="19"/>
  <c r="W113" i="19"/>
  <c r="V113" i="19"/>
  <c r="T113" i="19"/>
  <c r="Q113" i="19"/>
  <c r="X113" i="19" s="1"/>
  <c r="N113" i="19"/>
  <c r="U113" i="19" s="1"/>
  <c r="I113" i="19"/>
  <c r="C113" i="19"/>
  <c r="D113" i="19" s="1"/>
  <c r="Y112" i="19"/>
  <c r="W112" i="19"/>
  <c r="V112" i="19"/>
  <c r="T112" i="19"/>
  <c r="Q112" i="19"/>
  <c r="X112" i="19" s="1"/>
  <c r="N112" i="19"/>
  <c r="U112" i="19" s="1"/>
  <c r="I112" i="19"/>
  <c r="C112" i="19"/>
  <c r="D112" i="19" s="1"/>
  <c r="W111" i="19"/>
  <c r="T111" i="19"/>
  <c r="R111" i="19"/>
  <c r="Y111" i="19" s="1"/>
  <c r="O111" i="19"/>
  <c r="N111" i="19" s="1"/>
  <c r="U111" i="19" s="1"/>
  <c r="C111" i="19"/>
  <c r="Y110" i="19"/>
  <c r="W110" i="19"/>
  <c r="T110" i="19"/>
  <c r="R110" i="19"/>
  <c r="Q110" i="19" s="1"/>
  <c r="X110" i="19" s="1"/>
  <c r="O110" i="19"/>
  <c r="V110" i="19" s="1"/>
  <c r="C110" i="19"/>
  <c r="W109" i="19"/>
  <c r="T109" i="19"/>
  <c r="R109" i="19"/>
  <c r="O109" i="19"/>
  <c r="V109" i="19" s="1"/>
  <c r="C109" i="19"/>
  <c r="W108" i="19"/>
  <c r="T108" i="19"/>
  <c r="R108" i="19"/>
  <c r="O108" i="19"/>
  <c r="C108" i="19"/>
  <c r="W107" i="19"/>
  <c r="T107" i="19"/>
  <c r="R107" i="19"/>
  <c r="Y107" i="19" s="1"/>
  <c r="O107" i="19"/>
  <c r="C107" i="19"/>
  <c r="X106" i="19"/>
  <c r="W106" i="19"/>
  <c r="U106" i="19"/>
  <c r="T106" i="19"/>
  <c r="C106" i="19"/>
  <c r="Y105" i="19"/>
  <c r="X105" i="19"/>
  <c r="W105" i="19"/>
  <c r="V105" i="19"/>
  <c r="U105" i="19"/>
  <c r="T105" i="19"/>
  <c r="C105" i="19"/>
  <c r="W104" i="19"/>
  <c r="T104" i="19"/>
  <c r="I104" i="19"/>
  <c r="C104" i="19"/>
  <c r="D104" i="19" s="1"/>
  <c r="Y103" i="19"/>
  <c r="W103" i="19"/>
  <c r="V103" i="19"/>
  <c r="T103" i="19"/>
  <c r="Q103" i="19"/>
  <c r="X103" i="19" s="1"/>
  <c r="N103" i="19"/>
  <c r="U103" i="19" s="1"/>
  <c r="I103" i="19"/>
  <c r="C103" i="19"/>
  <c r="D103" i="19" s="1"/>
  <c r="Y102" i="19"/>
  <c r="W102" i="19"/>
  <c r="V102" i="19"/>
  <c r="T102" i="19"/>
  <c r="Q102" i="19"/>
  <c r="X102" i="19" s="1"/>
  <c r="N102" i="19"/>
  <c r="U102" i="19" s="1"/>
  <c r="I102" i="19"/>
  <c r="C102" i="19"/>
  <c r="D102" i="19" s="1"/>
  <c r="Y101" i="19"/>
  <c r="W101" i="19"/>
  <c r="V101" i="19"/>
  <c r="T101" i="19"/>
  <c r="Q101" i="19"/>
  <c r="X101" i="19" s="1"/>
  <c r="N101" i="19"/>
  <c r="U101" i="19" s="1"/>
  <c r="I101" i="19"/>
  <c r="C101" i="19"/>
  <c r="D101" i="19" s="1"/>
  <c r="Y100" i="19"/>
  <c r="W100" i="19"/>
  <c r="V100" i="19"/>
  <c r="T100" i="19"/>
  <c r="Q100" i="19"/>
  <c r="X100" i="19" s="1"/>
  <c r="N100" i="19"/>
  <c r="U100" i="19" s="1"/>
  <c r="I100" i="19"/>
  <c r="C100" i="19"/>
  <c r="D100" i="19" s="1"/>
  <c r="Y99" i="19"/>
  <c r="W99" i="19"/>
  <c r="V99" i="19"/>
  <c r="T99" i="19"/>
  <c r="Q99" i="19"/>
  <c r="X99" i="19" s="1"/>
  <c r="N99" i="19"/>
  <c r="U99" i="19" s="1"/>
  <c r="I99" i="19"/>
  <c r="C99" i="19"/>
  <c r="D99" i="19" s="1"/>
  <c r="Y98" i="19"/>
  <c r="W98" i="19"/>
  <c r="V98" i="19"/>
  <c r="T98" i="19"/>
  <c r="Q98" i="19"/>
  <c r="X98" i="19" s="1"/>
  <c r="N98" i="19"/>
  <c r="U98" i="19" s="1"/>
  <c r="I98" i="19"/>
  <c r="C98" i="19"/>
  <c r="D98" i="19" s="1"/>
  <c r="Y97" i="19"/>
  <c r="W97" i="19"/>
  <c r="V97" i="19"/>
  <c r="T97" i="19"/>
  <c r="Q97" i="19"/>
  <c r="X97" i="19" s="1"/>
  <c r="N97" i="19"/>
  <c r="U97" i="19" s="1"/>
  <c r="I97" i="19"/>
  <c r="C97" i="19"/>
  <c r="D97" i="19" s="1"/>
  <c r="Y96" i="19"/>
  <c r="W96" i="19"/>
  <c r="V96" i="19"/>
  <c r="T96" i="19"/>
  <c r="Q96" i="19"/>
  <c r="X96" i="19" s="1"/>
  <c r="N96" i="19"/>
  <c r="U96" i="19" s="1"/>
  <c r="I96" i="19"/>
  <c r="C96" i="19"/>
  <c r="D96" i="19" s="1"/>
  <c r="Y95" i="19"/>
  <c r="W95" i="19"/>
  <c r="V95" i="19"/>
  <c r="T95" i="19"/>
  <c r="Q95" i="19"/>
  <c r="X95" i="19" s="1"/>
  <c r="N95" i="19"/>
  <c r="U95" i="19" s="1"/>
  <c r="I95" i="19"/>
  <c r="C95" i="19"/>
  <c r="D95" i="19" s="1"/>
  <c r="Y94" i="19"/>
  <c r="W94" i="19"/>
  <c r="V94" i="19"/>
  <c r="U94" i="19"/>
  <c r="T94" i="19"/>
  <c r="Q94" i="19"/>
  <c r="X94" i="19" s="1"/>
  <c r="N94" i="19"/>
  <c r="I94" i="19"/>
  <c r="C94" i="19"/>
  <c r="D94" i="19" s="1"/>
  <c r="Y93" i="19"/>
  <c r="W93" i="19"/>
  <c r="V93" i="19"/>
  <c r="T93" i="19"/>
  <c r="Q93" i="19"/>
  <c r="X93" i="19" s="1"/>
  <c r="N93" i="19"/>
  <c r="U93" i="19" s="1"/>
  <c r="I93" i="19"/>
  <c r="C93" i="19"/>
  <c r="D93" i="19" s="1"/>
  <c r="Y92" i="19"/>
  <c r="W92" i="19"/>
  <c r="V92" i="19"/>
  <c r="T92" i="19"/>
  <c r="Q92" i="19"/>
  <c r="X92" i="19" s="1"/>
  <c r="N92" i="19"/>
  <c r="U92" i="19" s="1"/>
  <c r="I92" i="19"/>
  <c r="C92" i="19"/>
  <c r="D92" i="19" s="1"/>
  <c r="Y91" i="19"/>
  <c r="W91" i="19"/>
  <c r="V91" i="19"/>
  <c r="T91" i="19"/>
  <c r="Q91" i="19"/>
  <c r="X91" i="19" s="1"/>
  <c r="N91" i="19"/>
  <c r="U91" i="19" s="1"/>
  <c r="I91" i="19"/>
  <c r="C91" i="19"/>
  <c r="D91" i="19" s="1"/>
  <c r="Y90" i="19"/>
  <c r="W90" i="19"/>
  <c r="V90" i="19"/>
  <c r="T90" i="19"/>
  <c r="Q90" i="19"/>
  <c r="X90" i="19" s="1"/>
  <c r="N90" i="19"/>
  <c r="U90" i="19" s="1"/>
  <c r="I90" i="19"/>
  <c r="C90" i="19"/>
  <c r="D90" i="19" s="1"/>
  <c r="Y89" i="19"/>
  <c r="W89" i="19"/>
  <c r="V89" i="19"/>
  <c r="T89" i="19"/>
  <c r="Q89" i="19"/>
  <c r="X89" i="19" s="1"/>
  <c r="N89" i="19"/>
  <c r="U89" i="19" s="1"/>
  <c r="I89" i="19"/>
  <c r="C89" i="19"/>
  <c r="D89" i="19" s="1"/>
  <c r="Y88" i="19"/>
  <c r="W88" i="19"/>
  <c r="V88" i="19"/>
  <c r="T88" i="19"/>
  <c r="Q88" i="19"/>
  <c r="X88" i="19" s="1"/>
  <c r="N88" i="19"/>
  <c r="U88" i="19" s="1"/>
  <c r="I88" i="19"/>
  <c r="C88" i="19"/>
  <c r="D88" i="19" s="1"/>
  <c r="Y87" i="19"/>
  <c r="W87" i="19"/>
  <c r="V87" i="19"/>
  <c r="T87" i="19"/>
  <c r="Q87" i="19"/>
  <c r="X87" i="19" s="1"/>
  <c r="N87" i="19"/>
  <c r="U87" i="19" s="1"/>
  <c r="I87" i="19"/>
  <c r="D87" i="19"/>
  <c r="C87" i="19"/>
  <c r="Y86" i="19"/>
  <c r="W86" i="19"/>
  <c r="V86" i="19"/>
  <c r="T86" i="19"/>
  <c r="Q86" i="19"/>
  <c r="X86" i="19" s="1"/>
  <c r="N86" i="19"/>
  <c r="U86" i="19" s="1"/>
  <c r="I86" i="19"/>
  <c r="C86" i="19"/>
  <c r="D86" i="19" s="1"/>
  <c r="Y85" i="19"/>
  <c r="W85" i="19"/>
  <c r="V85" i="19"/>
  <c r="T85" i="19"/>
  <c r="Q85" i="19"/>
  <c r="X85" i="19" s="1"/>
  <c r="N85" i="19"/>
  <c r="U85" i="19" s="1"/>
  <c r="I85" i="19"/>
  <c r="C85" i="19"/>
  <c r="D85" i="19" s="1"/>
  <c r="Y84" i="19"/>
  <c r="W84" i="19"/>
  <c r="V84" i="19"/>
  <c r="T84" i="19"/>
  <c r="Q84" i="19"/>
  <c r="X84" i="19" s="1"/>
  <c r="N84" i="19"/>
  <c r="U84" i="19" s="1"/>
  <c r="I84" i="19"/>
  <c r="C84" i="19"/>
  <c r="D84" i="19" s="1"/>
  <c r="Y83" i="19"/>
  <c r="W83" i="19"/>
  <c r="V83" i="19"/>
  <c r="T83" i="19"/>
  <c r="Q83" i="19"/>
  <c r="X83" i="19" s="1"/>
  <c r="N83" i="19"/>
  <c r="U83" i="19" s="1"/>
  <c r="I83" i="19"/>
  <c r="C83" i="19"/>
  <c r="D83" i="19" s="1"/>
  <c r="Y82" i="19"/>
  <c r="W82" i="19"/>
  <c r="V82" i="19"/>
  <c r="T82" i="19"/>
  <c r="Q82" i="19"/>
  <c r="X82" i="19" s="1"/>
  <c r="N82" i="19"/>
  <c r="U82" i="19" s="1"/>
  <c r="I82" i="19"/>
  <c r="C82" i="19"/>
  <c r="D82" i="19" s="1"/>
  <c r="Y81" i="19"/>
  <c r="W81" i="19"/>
  <c r="V81" i="19"/>
  <c r="T81" i="19"/>
  <c r="Q81" i="19"/>
  <c r="X81" i="19" s="1"/>
  <c r="N81" i="19"/>
  <c r="U81" i="19" s="1"/>
  <c r="I81" i="19"/>
  <c r="C81" i="19"/>
  <c r="D81" i="19" s="1"/>
  <c r="Y80" i="19"/>
  <c r="W80" i="19"/>
  <c r="V80" i="19"/>
  <c r="T80" i="19"/>
  <c r="Q80" i="19"/>
  <c r="X80" i="19" s="1"/>
  <c r="N80" i="19"/>
  <c r="U80" i="19" s="1"/>
  <c r="I80" i="19"/>
  <c r="C80" i="19"/>
  <c r="D80" i="19" s="1"/>
  <c r="Y79" i="19"/>
  <c r="W79" i="19"/>
  <c r="V79" i="19"/>
  <c r="T79" i="19"/>
  <c r="Q79" i="19"/>
  <c r="X79" i="19" s="1"/>
  <c r="N79" i="19"/>
  <c r="U79" i="19" s="1"/>
  <c r="I79" i="19"/>
  <c r="C79" i="19"/>
  <c r="D79" i="19" s="1"/>
  <c r="W78" i="19"/>
  <c r="T78" i="19"/>
  <c r="R78" i="19"/>
  <c r="Q78" i="19" s="1"/>
  <c r="X78" i="19" s="1"/>
  <c r="O78" i="19"/>
  <c r="V78" i="19" s="1"/>
  <c r="C78" i="19"/>
  <c r="Y77" i="19"/>
  <c r="W77" i="19"/>
  <c r="V77" i="19"/>
  <c r="T77" i="19"/>
  <c r="Q77" i="19"/>
  <c r="X77" i="19" s="1"/>
  <c r="N77" i="19"/>
  <c r="U77" i="19" s="1"/>
  <c r="C77" i="19"/>
  <c r="W76" i="19"/>
  <c r="T76" i="19"/>
  <c r="R76" i="19"/>
  <c r="I76" i="19"/>
  <c r="C76" i="19"/>
  <c r="D76" i="19" s="1"/>
  <c r="Y75" i="19"/>
  <c r="W75" i="19"/>
  <c r="V75" i="19"/>
  <c r="T75" i="19"/>
  <c r="Q75" i="19"/>
  <c r="X75" i="19" s="1"/>
  <c r="N75" i="19"/>
  <c r="U75" i="19" s="1"/>
  <c r="I75" i="19"/>
  <c r="C75" i="19"/>
  <c r="D75" i="19" s="1"/>
  <c r="W74" i="19"/>
  <c r="T74" i="19"/>
  <c r="R74" i="19"/>
  <c r="R72" i="19" s="1"/>
  <c r="O74" i="19"/>
  <c r="V74" i="19" s="1"/>
  <c r="C74" i="19"/>
  <c r="Y73" i="19"/>
  <c r="W73" i="19"/>
  <c r="V73" i="19"/>
  <c r="T73" i="19"/>
  <c r="Q73" i="19"/>
  <c r="X73" i="19" s="1"/>
  <c r="N73" i="19"/>
  <c r="U73" i="19" s="1"/>
  <c r="C73" i="19"/>
  <c r="W72" i="19"/>
  <c r="T72" i="19"/>
  <c r="I72" i="19"/>
  <c r="C72" i="19"/>
  <c r="D72" i="19" s="1"/>
  <c r="Y71" i="19"/>
  <c r="W71" i="19"/>
  <c r="V71" i="19"/>
  <c r="T71" i="19"/>
  <c r="Q71" i="19"/>
  <c r="X71" i="19" s="1"/>
  <c r="N71" i="19"/>
  <c r="U71" i="19" s="1"/>
  <c r="I71" i="19"/>
  <c r="C71" i="19"/>
  <c r="D71" i="19" s="1"/>
  <c r="Y70" i="19"/>
  <c r="W70" i="19"/>
  <c r="V70" i="19"/>
  <c r="T70" i="19"/>
  <c r="Q70" i="19"/>
  <c r="X70" i="19" s="1"/>
  <c r="N70" i="19"/>
  <c r="U70" i="19" s="1"/>
  <c r="I70" i="19"/>
  <c r="C70" i="19"/>
  <c r="D70" i="19" s="1"/>
  <c r="Y69" i="19"/>
  <c r="W69" i="19"/>
  <c r="V69" i="19"/>
  <c r="T69" i="19"/>
  <c r="Q69" i="19"/>
  <c r="X69" i="19" s="1"/>
  <c r="N69" i="19"/>
  <c r="U69" i="19" s="1"/>
  <c r="I69" i="19"/>
  <c r="C69" i="19"/>
  <c r="D69" i="19" s="1"/>
  <c r="Y68" i="19"/>
  <c r="W68" i="19"/>
  <c r="V68" i="19"/>
  <c r="T68" i="19"/>
  <c r="Q68" i="19"/>
  <c r="X68" i="19" s="1"/>
  <c r="N68" i="19"/>
  <c r="U68" i="19" s="1"/>
  <c r="I68" i="19"/>
  <c r="C68" i="19"/>
  <c r="D68" i="19" s="1"/>
  <c r="Y67" i="19"/>
  <c r="W67" i="19"/>
  <c r="V67" i="19"/>
  <c r="T67" i="19"/>
  <c r="Q67" i="19"/>
  <c r="X67" i="19" s="1"/>
  <c r="N67" i="19"/>
  <c r="U67" i="19" s="1"/>
  <c r="I67" i="19"/>
  <c r="C67" i="19"/>
  <c r="D67" i="19" s="1"/>
  <c r="Y66" i="19"/>
  <c r="W66" i="19"/>
  <c r="V66" i="19"/>
  <c r="T66" i="19"/>
  <c r="Q66" i="19"/>
  <c r="X66" i="19" s="1"/>
  <c r="N66" i="19"/>
  <c r="U66" i="19" s="1"/>
  <c r="I66" i="19"/>
  <c r="C66" i="19"/>
  <c r="D66" i="19" s="1"/>
  <c r="Y65" i="19"/>
  <c r="W65" i="19"/>
  <c r="V65" i="19"/>
  <c r="T65" i="19"/>
  <c r="Q65" i="19"/>
  <c r="X65" i="19" s="1"/>
  <c r="N65" i="19"/>
  <c r="U65" i="19" s="1"/>
  <c r="I65" i="19"/>
  <c r="C65" i="19"/>
  <c r="D65" i="19" s="1"/>
  <c r="Y64" i="19"/>
  <c r="W64" i="19"/>
  <c r="V64" i="19"/>
  <c r="T64" i="19"/>
  <c r="Q64" i="19"/>
  <c r="X64" i="19" s="1"/>
  <c r="N64" i="19"/>
  <c r="U64" i="19" s="1"/>
  <c r="I64" i="19"/>
  <c r="C64" i="19"/>
  <c r="D64" i="19" s="1"/>
  <c r="Y63" i="19"/>
  <c r="W63" i="19"/>
  <c r="V63" i="19"/>
  <c r="T63" i="19"/>
  <c r="Q63" i="19"/>
  <c r="X63" i="19" s="1"/>
  <c r="N63" i="19"/>
  <c r="U63" i="19" s="1"/>
  <c r="I63" i="19"/>
  <c r="D63" i="19"/>
  <c r="C63" i="19"/>
  <c r="Y62" i="19"/>
  <c r="W62" i="19"/>
  <c r="V62" i="19"/>
  <c r="T62" i="19"/>
  <c r="Q62" i="19"/>
  <c r="X62" i="19" s="1"/>
  <c r="N62" i="19"/>
  <c r="U62" i="19" s="1"/>
  <c r="I62" i="19"/>
  <c r="C62" i="19"/>
  <c r="D62" i="19" s="1"/>
  <c r="Y61" i="19"/>
  <c r="W61" i="19"/>
  <c r="V61" i="19"/>
  <c r="T61" i="19"/>
  <c r="Q61" i="19"/>
  <c r="X61" i="19" s="1"/>
  <c r="N61" i="19"/>
  <c r="U61" i="19" s="1"/>
  <c r="I61" i="19"/>
  <c r="C61" i="19"/>
  <c r="D61" i="19" s="1"/>
  <c r="Y60" i="19"/>
  <c r="W60" i="19"/>
  <c r="V60" i="19"/>
  <c r="T60" i="19"/>
  <c r="Q60" i="19"/>
  <c r="X60" i="19" s="1"/>
  <c r="N60" i="19"/>
  <c r="U60" i="19" s="1"/>
  <c r="I60" i="19"/>
  <c r="C60" i="19"/>
  <c r="D60" i="19" s="1"/>
  <c r="Y59" i="19"/>
  <c r="W59" i="19"/>
  <c r="V59" i="19"/>
  <c r="T59" i="19"/>
  <c r="Q59" i="19"/>
  <c r="X59" i="19" s="1"/>
  <c r="N59" i="19"/>
  <c r="U59" i="19" s="1"/>
  <c r="I59" i="19"/>
  <c r="C59" i="19"/>
  <c r="D59" i="19" s="1"/>
  <c r="Y58" i="19"/>
  <c r="W58" i="19"/>
  <c r="V58" i="19"/>
  <c r="T58" i="19"/>
  <c r="Q58" i="19"/>
  <c r="X58" i="19" s="1"/>
  <c r="N58" i="19"/>
  <c r="U58" i="19" s="1"/>
  <c r="I58" i="19"/>
  <c r="C58" i="19"/>
  <c r="D58" i="19" s="1"/>
  <c r="Y57" i="19"/>
  <c r="W57" i="19"/>
  <c r="V57" i="19"/>
  <c r="T57" i="19"/>
  <c r="Q57" i="19"/>
  <c r="X57" i="19" s="1"/>
  <c r="N57" i="19"/>
  <c r="U57" i="19" s="1"/>
  <c r="I57" i="19"/>
  <c r="C57" i="19"/>
  <c r="D57" i="19" s="1"/>
  <c r="Y56" i="19"/>
  <c r="W56" i="19"/>
  <c r="V56" i="19"/>
  <c r="T56" i="19"/>
  <c r="Q56" i="19"/>
  <c r="X56" i="19" s="1"/>
  <c r="N56" i="19"/>
  <c r="U56" i="19" s="1"/>
  <c r="I56" i="19"/>
  <c r="C56" i="19"/>
  <c r="D56" i="19" s="1"/>
  <c r="Y55" i="19"/>
  <c r="W55" i="19"/>
  <c r="V55" i="19"/>
  <c r="T55" i="19"/>
  <c r="Q55" i="19"/>
  <c r="X55" i="19" s="1"/>
  <c r="N55" i="19"/>
  <c r="U55" i="19" s="1"/>
  <c r="I55" i="19"/>
  <c r="D55" i="19"/>
  <c r="C55" i="19"/>
  <c r="Y54" i="19"/>
  <c r="W54" i="19"/>
  <c r="V54" i="19"/>
  <c r="T54" i="19"/>
  <c r="Q54" i="19"/>
  <c r="X54" i="19" s="1"/>
  <c r="N54" i="19"/>
  <c r="U54" i="19" s="1"/>
  <c r="I54" i="19"/>
  <c r="C54" i="19"/>
  <c r="D54" i="19" s="1"/>
  <c r="Y53" i="19"/>
  <c r="W53" i="19"/>
  <c r="V53" i="19"/>
  <c r="T53" i="19"/>
  <c r="Q53" i="19"/>
  <c r="X53" i="19" s="1"/>
  <c r="N53" i="19"/>
  <c r="U53" i="19" s="1"/>
  <c r="I53" i="19"/>
  <c r="C53" i="19"/>
  <c r="D53" i="19" s="1"/>
  <c r="Y52" i="19"/>
  <c r="W52" i="19"/>
  <c r="V52" i="19"/>
  <c r="T52" i="19"/>
  <c r="Q52" i="19"/>
  <c r="X52" i="19" s="1"/>
  <c r="N52" i="19"/>
  <c r="U52" i="19" s="1"/>
  <c r="I52" i="19"/>
  <c r="C52" i="19"/>
  <c r="D52" i="19" s="1"/>
  <c r="W51" i="19"/>
  <c r="T51" i="19"/>
  <c r="R51" i="19"/>
  <c r="O51" i="19"/>
  <c r="O49" i="19" s="1"/>
  <c r="N49" i="19" s="1"/>
  <c r="U49" i="19" s="1"/>
  <c r="C51" i="19"/>
  <c r="Y50" i="19"/>
  <c r="W50" i="19"/>
  <c r="V50" i="19"/>
  <c r="T50" i="19"/>
  <c r="Q50" i="19"/>
  <c r="X50" i="19" s="1"/>
  <c r="N50" i="19"/>
  <c r="U50" i="19" s="1"/>
  <c r="C50" i="19"/>
  <c r="W49" i="19"/>
  <c r="T49" i="19"/>
  <c r="R49" i="19"/>
  <c r="I49" i="19"/>
  <c r="C49" i="19"/>
  <c r="D49" i="19" s="1"/>
  <c r="Y48" i="19"/>
  <c r="W48" i="19"/>
  <c r="V48" i="19"/>
  <c r="T48" i="19"/>
  <c r="Q48" i="19"/>
  <c r="X48" i="19" s="1"/>
  <c r="N48" i="19"/>
  <c r="U48" i="19" s="1"/>
  <c r="I48" i="19"/>
  <c r="C48" i="19"/>
  <c r="D48" i="19" s="1"/>
  <c r="Y47" i="19"/>
  <c r="W47" i="19"/>
  <c r="V47" i="19"/>
  <c r="T47" i="19"/>
  <c r="Q47" i="19"/>
  <c r="X47" i="19" s="1"/>
  <c r="N47" i="19"/>
  <c r="U47" i="19" s="1"/>
  <c r="I47" i="19"/>
  <c r="C47" i="19"/>
  <c r="D47" i="19" s="1"/>
  <c r="Y46" i="19"/>
  <c r="W46" i="19"/>
  <c r="V46" i="19"/>
  <c r="T46" i="19"/>
  <c r="Q46" i="19"/>
  <c r="X46" i="19" s="1"/>
  <c r="N46" i="19"/>
  <c r="U46" i="19" s="1"/>
  <c r="I46" i="19"/>
  <c r="C46" i="19"/>
  <c r="D46" i="19" s="1"/>
  <c r="W45" i="19"/>
  <c r="T45" i="19"/>
  <c r="R45" i="19"/>
  <c r="O45" i="19"/>
  <c r="V45" i="19" s="1"/>
  <c r="C45" i="19"/>
  <c r="Y44" i="19"/>
  <c r="W44" i="19"/>
  <c r="V44" i="19"/>
  <c r="T44" i="19"/>
  <c r="Q44" i="19"/>
  <c r="X44" i="19" s="1"/>
  <c r="N44" i="19"/>
  <c r="U44" i="19" s="1"/>
  <c r="C44" i="19"/>
  <c r="W43" i="19"/>
  <c r="T43" i="19"/>
  <c r="I43" i="19"/>
  <c r="C43" i="19"/>
  <c r="D43" i="19" s="1"/>
  <c r="Y42" i="19"/>
  <c r="W42" i="19"/>
  <c r="V42" i="19"/>
  <c r="T42" i="19"/>
  <c r="Q42" i="19"/>
  <c r="X42" i="19" s="1"/>
  <c r="N42" i="19"/>
  <c r="U42" i="19" s="1"/>
  <c r="I42" i="19"/>
  <c r="C42" i="19"/>
  <c r="D42" i="19" s="1"/>
  <c r="W41" i="19"/>
  <c r="T41" i="19"/>
  <c r="R41" i="19"/>
  <c r="O41" i="19"/>
  <c r="C41" i="19"/>
  <c r="Y40" i="19"/>
  <c r="W40" i="19"/>
  <c r="V40" i="19"/>
  <c r="T40" i="19"/>
  <c r="Q40" i="19"/>
  <c r="X40" i="19" s="1"/>
  <c r="N40" i="19"/>
  <c r="C40" i="19"/>
  <c r="W39" i="19"/>
  <c r="T39" i="19"/>
  <c r="I39" i="19"/>
  <c r="C39" i="19"/>
  <c r="D39" i="19" s="1"/>
  <c r="Y38" i="19"/>
  <c r="W38" i="19"/>
  <c r="V38" i="19"/>
  <c r="U38" i="19"/>
  <c r="T38" i="19"/>
  <c r="Q38" i="19"/>
  <c r="X38" i="19" s="1"/>
  <c r="N38" i="19"/>
  <c r="I38" i="19"/>
  <c r="C38" i="19"/>
  <c r="D38" i="19" s="1"/>
  <c r="Y37" i="19"/>
  <c r="W37" i="19"/>
  <c r="V37" i="19"/>
  <c r="T37" i="19"/>
  <c r="Q37" i="19"/>
  <c r="X37" i="19" s="1"/>
  <c r="N37" i="19"/>
  <c r="U37" i="19" s="1"/>
  <c r="I37" i="19"/>
  <c r="C37" i="19"/>
  <c r="D37" i="19" s="1"/>
  <c r="Y36" i="19"/>
  <c r="W36" i="19"/>
  <c r="V36" i="19"/>
  <c r="T36" i="19"/>
  <c r="Q36" i="19"/>
  <c r="X36" i="19" s="1"/>
  <c r="N36" i="19"/>
  <c r="U36" i="19" s="1"/>
  <c r="I36" i="19"/>
  <c r="C36" i="19"/>
  <c r="D36" i="19" s="1"/>
  <c r="Y35" i="19"/>
  <c r="W35" i="19"/>
  <c r="V35" i="19"/>
  <c r="T35" i="19"/>
  <c r="Q35" i="19"/>
  <c r="X35" i="19" s="1"/>
  <c r="N35" i="19"/>
  <c r="U35" i="19" s="1"/>
  <c r="I35" i="19"/>
  <c r="C35" i="19"/>
  <c r="D35" i="19" s="1"/>
  <c r="Y34" i="19"/>
  <c r="W34" i="19"/>
  <c r="V34" i="19"/>
  <c r="T34" i="19"/>
  <c r="Q34" i="19"/>
  <c r="X34" i="19" s="1"/>
  <c r="N34" i="19"/>
  <c r="U34" i="19" s="1"/>
  <c r="I34" i="19"/>
  <c r="C34" i="19"/>
  <c r="D34" i="19" s="1"/>
  <c r="Y33" i="19"/>
  <c r="W33" i="19"/>
  <c r="V33" i="19"/>
  <c r="T33" i="19"/>
  <c r="Q33" i="19"/>
  <c r="X33" i="19" s="1"/>
  <c r="N33" i="19"/>
  <c r="U33" i="19" s="1"/>
  <c r="I33" i="19"/>
  <c r="C33" i="19"/>
  <c r="D33" i="19" s="1"/>
  <c r="Y32" i="19"/>
  <c r="W32" i="19"/>
  <c r="V32" i="19"/>
  <c r="T32" i="19"/>
  <c r="Q32" i="19"/>
  <c r="X32" i="19" s="1"/>
  <c r="N32" i="19"/>
  <c r="U32" i="19" s="1"/>
  <c r="I32" i="19"/>
  <c r="C32" i="19"/>
  <c r="D32" i="19" s="1"/>
  <c r="Y31" i="19"/>
  <c r="W31" i="19"/>
  <c r="V31" i="19"/>
  <c r="T31" i="19"/>
  <c r="Q31" i="19"/>
  <c r="X31" i="19" s="1"/>
  <c r="N31" i="19"/>
  <c r="U31" i="19" s="1"/>
  <c r="I31" i="19"/>
  <c r="C31" i="19"/>
  <c r="D31" i="19" s="1"/>
  <c r="Y30" i="19"/>
  <c r="W30" i="19"/>
  <c r="V30" i="19"/>
  <c r="T30" i="19"/>
  <c r="Q30" i="19"/>
  <c r="X30" i="19" s="1"/>
  <c r="N30" i="19"/>
  <c r="U30" i="19" s="1"/>
  <c r="I30" i="19"/>
  <c r="C30" i="19"/>
  <c r="D30" i="19" s="1"/>
  <c r="Y29" i="19"/>
  <c r="W29" i="19"/>
  <c r="V29" i="19"/>
  <c r="T29" i="19"/>
  <c r="Q29" i="19"/>
  <c r="X29" i="19" s="1"/>
  <c r="N29" i="19"/>
  <c r="U29" i="19" s="1"/>
  <c r="I29" i="19"/>
  <c r="C29" i="19"/>
  <c r="D29" i="19" s="1"/>
  <c r="Y28" i="19"/>
  <c r="W28" i="19"/>
  <c r="V28" i="19"/>
  <c r="T28" i="19"/>
  <c r="Q28" i="19"/>
  <c r="X28" i="19" s="1"/>
  <c r="N28" i="19"/>
  <c r="U28" i="19" s="1"/>
  <c r="I28" i="19"/>
  <c r="C28" i="19"/>
  <c r="D28" i="19" s="1"/>
  <c r="Y27" i="19"/>
  <c r="W27" i="19"/>
  <c r="V27" i="19"/>
  <c r="T27" i="19"/>
  <c r="Q27" i="19"/>
  <c r="X27" i="19" s="1"/>
  <c r="N27" i="19"/>
  <c r="U27" i="19" s="1"/>
  <c r="I27" i="19"/>
  <c r="C27" i="19"/>
  <c r="D27" i="19" s="1"/>
  <c r="Y26" i="19"/>
  <c r="W26" i="19"/>
  <c r="V26" i="19"/>
  <c r="T26" i="19"/>
  <c r="Q26" i="19"/>
  <c r="X26" i="19" s="1"/>
  <c r="N26" i="19"/>
  <c r="U26" i="19" s="1"/>
  <c r="I26" i="19"/>
  <c r="C26" i="19"/>
  <c r="D26" i="19" s="1"/>
  <c r="Y25" i="19"/>
  <c r="W25" i="19"/>
  <c r="V25" i="19"/>
  <c r="T25" i="19"/>
  <c r="Q25" i="19"/>
  <c r="X25" i="19" s="1"/>
  <c r="N25" i="19"/>
  <c r="U25" i="19" s="1"/>
  <c r="I25" i="19"/>
  <c r="C25" i="19"/>
  <c r="D25" i="19" s="1"/>
  <c r="Y24" i="19"/>
  <c r="W24" i="19"/>
  <c r="V24" i="19"/>
  <c r="T24" i="19"/>
  <c r="Q24" i="19"/>
  <c r="X24" i="19" s="1"/>
  <c r="N24" i="19"/>
  <c r="U24" i="19" s="1"/>
  <c r="I24" i="19"/>
  <c r="C24" i="19"/>
  <c r="D24" i="19" s="1"/>
  <c r="Y23" i="19"/>
  <c r="W23" i="19"/>
  <c r="V23" i="19"/>
  <c r="T23" i="19"/>
  <c r="Q23" i="19"/>
  <c r="X23" i="19" s="1"/>
  <c r="N23" i="19"/>
  <c r="U23" i="19" s="1"/>
  <c r="I23" i="19"/>
  <c r="C23" i="19"/>
  <c r="D23" i="19" s="1"/>
  <c r="P22" i="19"/>
  <c r="P13" i="19" s="1"/>
  <c r="J13" i="19"/>
  <c r="M13" i="19"/>
  <c r="L13" i="19"/>
  <c r="K13" i="19"/>
  <c r="H13" i="19"/>
  <c r="G13" i="19"/>
  <c r="F13" i="19"/>
  <c r="I13" i="17"/>
  <c r="J13" i="17"/>
  <c r="J13" i="18"/>
  <c r="K13" i="18"/>
  <c r="L13" i="18"/>
  <c r="N13" i="18"/>
  <c r="O13" i="18"/>
  <c r="I13" i="18"/>
  <c r="F13" i="17"/>
  <c r="G13" i="17"/>
  <c r="H13" i="17"/>
  <c r="O72" i="19" l="1"/>
  <c r="V72" i="19" s="1"/>
  <c r="O43" i="19"/>
  <c r="N45" i="19"/>
  <c r="U45" i="19" s="1"/>
  <c r="N72" i="19"/>
  <c r="U72" i="19" s="1"/>
  <c r="N74" i="19"/>
  <c r="U74" i="19" s="1"/>
  <c r="N109" i="19"/>
  <c r="U109" i="19" s="1"/>
  <c r="O139" i="19"/>
  <c r="N141" i="19"/>
  <c r="U141" i="19" s="1"/>
  <c r="N207" i="19"/>
  <c r="U207" i="19" s="1"/>
  <c r="Q107" i="19"/>
  <c r="X107" i="19" s="1"/>
  <c r="Y78" i="19"/>
  <c r="R248" i="19"/>
  <c r="K40" i="20"/>
  <c r="K18" i="20"/>
  <c r="Q72" i="19"/>
  <c r="X72" i="19" s="1"/>
  <c r="Y72" i="19"/>
  <c r="N108" i="19"/>
  <c r="U108" i="19" s="1"/>
  <c r="V108" i="19"/>
  <c r="Y148" i="19"/>
  <c r="Q148" i="19"/>
  <c r="X148" i="19" s="1"/>
  <c r="V111" i="19"/>
  <c r="Q74" i="19"/>
  <c r="X74" i="19" s="1"/>
  <c r="Y74" i="19"/>
  <c r="U40" i="19"/>
  <c r="Q76" i="19"/>
  <c r="X76" i="19" s="1"/>
  <c r="Y76" i="19"/>
  <c r="Y49" i="19"/>
  <c r="Q49" i="19"/>
  <c r="X49" i="19" s="1"/>
  <c r="O39" i="19"/>
  <c r="N41" i="19"/>
  <c r="U41" i="19" s="1"/>
  <c r="V41" i="19"/>
  <c r="Y51" i="19"/>
  <c r="Q51" i="19"/>
  <c r="X51" i="19" s="1"/>
  <c r="R146" i="19"/>
  <c r="C15" i="20"/>
  <c r="C12" i="20" s="1"/>
  <c r="C11" i="20" s="1"/>
  <c r="C10" i="20" s="1"/>
  <c r="N110" i="19"/>
  <c r="U110" i="19" s="1"/>
  <c r="Q111" i="19"/>
  <c r="X111" i="19" s="1"/>
  <c r="N250" i="19"/>
  <c r="U250" i="19" s="1"/>
  <c r="Y251" i="19"/>
  <c r="V146" i="19"/>
  <c r="V148" i="19"/>
  <c r="H12" i="20"/>
  <c r="H11" i="20" s="1"/>
  <c r="H10" i="20" s="1"/>
  <c r="N161" i="19"/>
  <c r="U161" i="19" s="1"/>
  <c r="V161" i="19"/>
  <c r="V163" i="19"/>
  <c r="N163" i="19"/>
  <c r="U163" i="19" s="1"/>
  <c r="N107" i="19"/>
  <c r="U107" i="19" s="1"/>
  <c r="O106" i="19"/>
  <c r="N51" i="19"/>
  <c r="U51" i="19" s="1"/>
  <c r="V107" i="19"/>
  <c r="Y108" i="19"/>
  <c r="R106" i="19"/>
  <c r="Q139" i="19"/>
  <c r="X139" i="19" s="1"/>
  <c r="Y139" i="19"/>
  <c r="Q248" i="19"/>
  <c r="X248" i="19" s="1"/>
  <c r="Y248" i="19"/>
  <c r="V49" i="19"/>
  <c r="Q41" i="19"/>
  <c r="Y41" i="19"/>
  <c r="Q45" i="19"/>
  <c r="X45" i="19" s="1"/>
  <c r="Y45" i="19"/>
  <c r="R39" i="19"/>
  <c r="R43" i="19"/>
  <c r="V51" i="19"/>
  <c r="O76" i="19"/>
  <c r="N78" i="19"/>
  <c r="U78" i="19" s="1"/>
  <c r="Q108" i="19"/>
  <c r="X108" i="19" s="1"/>
  <c r="Q109" i="19"/>
  <c r="X109" i="19" s="1"/>
  <c r="Y109" i="19"/>
  <c r="Q141" i="19"/>
  <c r="X141" i="19" s="1"/>
  <c r="Y141" i="19"/>
  <c r="Q207" i="19"/>
  <c r="X207" i="19" s="1"/>
  <c r="Y207" i="19"/>
  <c r="R205" i="19"/>
  <c r="V251" i="19"/>
  <c r="O248" i="19"/>
  <c r="R161" i="19"/>
  <c r="Y163" i="19"/>
  <c r="Q250" i="19"/>
  <c r="X250" i="19" s="1"/>
  <c r="Y250" i="19"/>
  <c r="U206" i="19"/>
  <c r="K12" i="20" l="1"/>
  <c r="K11" i="20" s="1"/>
  <c r="K10" i="20" s="1"/>
  <c r="V139" i="19"/>
  <c r="N139" i="19"/>
  <c r="U139" i="19" s="1"/>
  <c r="N205" i="19"/>
  <c r="U205" i="19" s="1"/>
  <c r="N43" i="19"/>
  <c r="U43" i="19" s="1"/>
  <c r="V43" i="19"/>
  <c r="Y146" i="19"/>
  <c r="Q146" i="19"/>
  <c r="X146" i="19" s="1"/>
  <c r="N39" i="19"/>
  <c r="U39" i="19" s="1"/>
  <c r="V39" i="19"/>
  <c r="Y161" i="19"/>
  <c r="Q161" i="19"/>
  <c r="X161" i="19" s="1"/>
  <c r="V76" i="19"/>
  <c r="N76" i="19"/>
  <c r="V248" i="19"/>
  <c r="N248" i="19"/>
  <c r="U248" i="19" s="1"/>
  <c r="Q43" i="19"/>
  <c r="X43" i="19" s="1"/>
  <c r="Y43" i="19"/>
  <c r="R104" i="19"/>
  <c r="Y106" i="19"/>
  <c r="R22" i="19"/>
  <c r="Y205" i="19"/>
  <c r="Q205" i="19"/>
  <c r="X205" i="19" s="1"/>
  <c r="Q39" i="19"/>
  <c r="X39" i="19" s="1"/>
  <c r="Y39" i="19"/>
  <c r="X41" i="19"/>
  <c r="V106" i="19"/>
  <c r="O104" i="19"/>
  <c r="O22" i="19" s="1"/>
  <c r="N13" i="17" l="1"/>
  <c r="V104" i="19"/>
  <c r="N104" i="19"/>
  <c r="U76" i="19"/>
  <c r="O13" i="19"/>
  <c r="Q104" i="19"/>
  <c r="X104" i="19" s="1"/>
  <c r="Y104" i="19"/>
  <c r="X1688" i="18"/>
  <c r="V1688" i="18"/>
  <c r="U1688" i="18"/>
  <c r="S1688" i="18"/>
  <c r="P1688" i="18"/>
  <c r="W1688" i="18" s="1"/>
  <c r="M1688" i="18"/>
  <c r="T1688" i="18" s="1"/>
  <c r="C1688" i="18"/>
  <c r="D1688" i="18" s="1"/>
  <c r="X1687" i="18"/>
  <c r="V1687" i="18"/>
  <c r="U1687" i="18"/>
  <c r="S1687" i="18"/>
  <c r="P1687" i="18"/>
  <c r="W1687" i="18" s="1"/>
  <c r="M1687" i="18"/>
  <c r="T1687" i="18" s="1"/>
  <c r="C1687" i="18"/>
  <c r="D1687" i="18" s="1"/>
  <c r="X1686" i="18"/>
  <c r="V1686" i="18"/>
  <c r="U1686" i="18"/>
  <c r="S1686" i="18"/>
  <c r="P1686" i="18"/>
  <c r="W1686" i="18" s="1"/>
  <c r="M1686" i="18"/>
  <c r="T1686" i="18" s="1"/>
  <c r="C1686" i="18"/>
  <c r="D1686" i="18" s="1"/>
  <c r="X1685" i="18"/>
  <c r="V1685" i="18"/>
  <c r="U1685" i="18"/>
  <c r="S1685" i="18"/>
  <c r="P1685" i="18"/>
  <c r="W1685" i="18" s="1"/>
  <c r="M1685" i="18"/>
  <c r="T1685" i="18" s="1"/>
  <c r="C1685" i="18"/>
  <c r="D1685" i="18" s="1"/>
  <c r="X1684" i="18"/>
  <c r="V1684" i="18"/>
  <c r="U1684" i="18"/>
  <c r="S1684" i="18"/>
  <c r="P1684" i="18"/>
  <c r="W1684" i="18" s="1"/>
  <c r="M1684" i="18"/>
  <c r="T1684" i="18" s="1"/>
  <c r="C1684" i="18"/>
  <c r="D1684" i="18" s="1"/>
  <c r="X1683" i="18"/>
  <c r="W1683" i="18"/>
  <c r="V1683" i="18"/>
  <c r="U1683" i="18"/>
  <c r="T1683" i="18"/>
  <c r="S1683" i="18"/>
  <c r="P1683" i="18"/>
  <c r="M1683" i="18"/>
  <c r="C1683" i="18"/>
  <c r="D1683" i="18" s="1"/>
  <c r="X1682" i="18"/>
  <c r="V1682" i="18"/>
  <c r="U1682" i="18"/>
  <c r="S1682" i="18"/>
  <c r="P1682" i="18"/>
  <c r="W1682" i="18" s="1"/>
  <c r="M1682" i="18"/>
  <c r="T1682" i="18" s="1"/>
  <c r="C1682" i="18"/>
  <c r="D1682" i="18" s="1"/>
  <c r="X1681" i="18"/>
  <c r="V1681" i="18"/>
  <c r="U1681" i="18"/>
  <c r="S1681" i="18"/>
  <c r="P1681" i="18"/>
  <c r="W1681" i="18" s="1"/>
  <c r="M1681" i="18"/>
  <c r="T1681" i="18" s="1"/>
  <c r="C1681" i="18"/>
  <c r="D1681" i="18" s="1"/>
  <c r="X1680" i="18"/>
  <c r="V1680" i="18"/>
  <c r="U1680" i="18"/>
  <c r="S1680" i="18"/>
  <c r="P1680" i="18"/>
  <c r="W1680" i="18" s="1"/>
  <c r="M1680" i="18"/>
  <c r="T1680" i="18" s="1"/>
  <c r="C1680" i="18"/>
  <c r="D1680" i="18" s="1"/>
  <c r="X1679" i="18"/>
  <c r="V1679" i="18"/>
  <c r="U1679" i="18"/>
  <c r="S1679" i="18"/>
  <c r="P1679" i="18"/>
  <c r="W1679" i="18" s="1"/>
  <c r="M1679" i="18"/>
  <c r="T1679" i="18" s="1"/>
  <c r="C1679" i="18"/>
  <c r="D1679" i="18" s="1"/>
  <c r="X1678" i="18"/>
  <c r="V1678" i="18"/>
  <c r="U1678" i="18"/>
  <c r="S1678" i="18"/>
  <c r="P1678" i="18"/>
  <c r="W1678" i="18" s="1"/>
  <c r="M1678" i="18"/>
  <c r="T1678" i="18" s="1"/>
  <c r="C1678" i="18"/>
  <c r="D1678" i="18" s="1"/>
  <c r="X1677" i="18"/>
  <c r="V1677" i="18"/>
  <c r="U1677" i="18"/>
  <c r="S1677" i="18"/>
  <c r="P1677" i="18"/>
  <c r="W1677" i="18" s="1"/>
  <c r="M1677" i="18"/>
  <c r="T1677" i="18" s="1"/>
  <c r="C1677" i="18"/>
  <c r="D1677" i="18" s="1"/>
  <c r="X1676" i="18"/>
  <c r="V1676" i="18"/>
  <c r="U1676" i="18"/>
  <c r="S1676" i="18"/>
  <c r="P1676" i="18"/>
  <c r="W1676" i="18" s="1"/>
  <c r="M1676" i="18"/>
  <c r="T1676" i="18" s="1"/>
  <c r="C1676" i="18"/>
  <c r="D1676" i="18" s="1"/>
  <c r="X1675" i="18"/>
  <c r="V1675" i="18"/>
  <c r="U1675" i="18"/>
  <c r="S1675" i="18"/>
  <c r="P1675" i="18"/>
  <c r="W1675" i="18" s="1"/>
  <c r="M1675" i="18"/>
  <c r="T1675" i="18" s="1"/>
  <c r="C1675" i="18"/>
  <c r="D1675" i="18" s="1"/>
  <c r="X1674" i="18"/>
  <c r="V1674" i="18"/>
  <c r="U1674" i="18"/>
  <c r="S1674" i="18"/>
  <c r="P1674" i="18"/>
  <c r="W1674" i="18" s="1"/>
  <c r="M1674" i="18"/>
  <c r="T1674" i="18" s="1"/>
  <c r="C1674" i="18"/>
  <c r="D1674" i="18" s="1"/>
  <c r="X1673" i="18"/>
  <c r="V1673" i="18"/>
  <c r="U1673" i="18"/>
  <c r="S1673" i="18"/>
  <c r="P1673" i="18"/>
  <c r="W1673" i="18" s="1"/>
  <c r="M1673" i="18"/>
  <c r="T1673" i="18" s="1"/>
  <c r="C1673" i="18"/>
  <c r="D1673" i="18" s="1"/>
  <c r="X1672" i="18"/>
  <c r="V1672" i="18"/>
  <c r="U1672" i="18"/>
  <c r="S1672" i="18"/>
  <c r="P1672" i="18"/>
  <c r="W1672" i="18" s="1"/>
  <c r="M1672" i="18"/>
  <c r="T1672" i="18" s="1"/>
  <c r="C1672" i="18"/>
  <c r="D1672" i="18" s="1"/>
  <c r="X1671" i="18"/>
  <c r="V1671" i="18"/>
  <c r="U1671" i="18"/>
  <c r="S1671" i="18"/>
  <c r="P1671" i="18"/>
  <c r="W1671" i="18" s="1"/>
  <c r="M1671" i="18"/>
  <c r="T1671" i="18" s="1"/>
  <c r="C1671" i="18"/>
  <c r="D1671" i="18" s="1"/>
  <c r="X1670" i="18"/>
  <c r="V1670" i="18"/>
  <c r="U1670" i="18"/>
  <c r="S1670" i="18"/>
  <c r="P1670" i="18"/>
  <c r="W1670" i="18" s="1"/>
  <c r="M1670" i="18"/>
  <c r="T1670" i="18" s="1"/>
  <c r="C1670" i="18"/>
  <c r="D1670" i="18" s="1"/>
  <c r="X1669" i="18"/>
  <c r="V1669" i="18"/>
  <c r="U1669" i="18"/>
  <c r="S1669" i="18"/>
  <c r="P1669" i="18"/>
  <c r="W1669" i="18" s="1"/>
  <c r="M1669" i="18"/>
  <c r="T1669" i="18" s="1"/>
  <c r="C1669" i="18"/>
  <c r="D1669" i="18" s="1"/>
  <c r="X1668" i="18"/>
  <c r="V1668" i="18"/>
  <c r="U1668" i="18"/>
  <c r="S1668" i="18"/>
  <c r="P1668" i="18"/>
  <c r="W1668" i="18" s="1"/>
  <c r="M1668" i="18"/>
  <c r="T1668" i="18" s="1"/>
  <c r="C1668" i="18"/>
  <c r="D1668" i="18" s="1"/>
  <c r="X1667" i="18"/>
  <c r="V1667" i="18"/>
  <c r="U1667" i="18"/>
  <c r="S1667" i="18"/>
  <c r="P1667" i="18"/>
  <c r="W1667" i="18" s="1"/>
  <c r="M1667" i="18"/>
  <c r="T1667" i="18" s="1"/>
  <c r="C1667" i="18"/>
  <c r="D1667" i="18" s="1"/>
  <c r="X1666" i="18"/>
  <c r="V1666" i="18"/>
  <c r="U1666" i="18"/>
  <c r="S1666" i="18"/>
  <c r="P1666" i="18"/>
  <c r="W1666" i="18" s="1"/>
  <c r="M1666" i="18"/>
  <c r="T1666" i="18" s="1"/>
  <c r="C1666" i="18"/>
  <c r="D1666" i="18" s="1"/>
  <c r="X1665" i="18"/>
  <c r="V1665" i="18"/>
  <c r="U1665" i="18"/>
  <c r="S1665" i="18"/>
  <c r="P1665" i="18"/>
  <c r="W1665" i="18" s="1"/>
  <c r="M1665" i="18"/>
  <c r="T1665" i="18" s="1"/>
  <c r="C1665" i="18"/>
  <c r="D1665" i="18" s="1"/>
  <c r="X1664" i="18"/>
  <c r="V1664" i="18"/>
  <c r="U1664" i="18"/>
  <c r="S1664" i="18"/>
  <c r="P1664" i="18"/>
  <c r="W1664" i="18" s="1"/>
  <c r="M1664" i="18"/>
  <c r="T1664" i="18" s="1"/>
  <c r="C1664" i="18"/>
  <c r="D1664" i="18" s="1"/>
  <c r="X1663" i="18"/>
  <c r="V1663" i="18"/>
  <c r="U1663" i="18"/>
  <c r="S1663" i="18"/>
  <c r="P1663" i="18"/>
  <c r="W1663" i="18" s="1"/>
  <c r="M1663" i="18"/>
  <c r="T1663" i="18" s="1"/>
  <c r="C1663" i="18"/>
  <c r="D1663" i="18" s="1"/>
  <c r="X1662" i="18"/>
  <c r="V1662" i="18"/>
  <c r="U1662" i="18"/>
  <c r="S1662" i="18"/>
  <c r="P1662" i="18"/>
  <c r="W1662" i="18" s="1"/>
  <c r="M1662" i="18"/>
  <c r="T1662" i="18" s="1"/>
  <c r="C1662" i="18"/>
  <c r="D1662" i="18" s="1"/>
  <c r="X1661" i="18"/>
  <c r="V1661" i="18"/>
  <c r="U1661" i="18"/>
  <c r="S1661" i="18"/>
  <c r="P1661" i="18"/>
  <c r="W1661" i="18" s="1"/>
  <c r="M1661" i="18"/>
  <c r="T1661" i="18" s="1"/>
  <c r="C1661" i="18"/>
  <c r="D1661" i="18" s="1"/>
  <c r="X1660" i="18"/>
  <c r="V1660" i="18"/>
  <c r="U1660" i="18"/>
  <c r="S1660" i="18"/>
  <c r="P1660" i="18"/>
  <c r="W1660" i="18" s="1"/>
  <c r="M1660" i="18"/>
  <c r="T1660" i="18" s="1"/>
  <c r="C1660" i="18"/>
  <c r="D1660" i="18" s="1"/>
  <c r="X1659" i="18"/>
  <c r="V1659" i="18"/>
  <c r="U1659" i="18"/>
  <c r="S1659" i="18"/>
  <c r="P1659" i="18"/>
  <c r="W1659" i="18" s="1"/>
  <c r="M1659" i="18"/>
  <c r="T1659" i="18" s="1"/>
  <c r="C1659" i="18"/>
  <c r="D1659" i="18" s="1"/>
  <c r="X1658" i="18"/>
  <c r="V1658" i="18"/>
  <c r="U1658" i="18"/>
  <c r="S1658" i="18"/>
  <c r="P1658" i="18"/>
  <c r="W1658" i="18" s="1"/>
  <c r="M1658" i="18"/>
  <c r="T1658" i="18" s="1"/>
  <c r="C1658" i="18"/>
  <c r="D1658" i="18" s="1"/>
  <c r="X1657" i="18"/>
  <c r="V1657" i="18"/>
  <c r="U1657" i="18"/>
  <c r="S1657" i="18"/>
  <c r="P1657" i="18"/>
  <c r="W1657" i="18" s="1"/>
  <c r="M1657" i="18"/>
  <c r="T1657" i="18" s="1"/>
  <c r="C1657" i="18"/>
  <c r="D1657" i="18" s="1"/>
  <c r="X1656" i="18"/>
  <c r="V1656" i="18"/>
  <c r="U1656" i="18"/>
  <c r="S1656" i="18"/>
  <c r="P1656" i="18"/>
  <c r="W1656" i="18" s="1"/>
  <c r="M1656" i="18"/>
  <c r="T1656" i="18" s="1"/>
  <c r="C1656" i="18"/>
  <c r="D1656" i="18" s="1"/>
  <c r="X1655" i="18"/>
  <c r="V1655" i="18"/>
  <c r="U1655" i="18"/>
  <c r="S1655" i="18"/>
  <c r="P1655" i="18"/>
  <c r="W1655" i="18" s="1"/>
  <c r="M1655" i="18"/>
  <c r="T1655" i="18" s="1"/>
  <c r="C1655" i="18"/>
  <c r="D1655" i="18" s="1"/>
  <c r="X1654" i="18"/>
  <c r="V1654" i="18"/>
  <c r="U1654" i="18"/>
  <c r="S1654" i="18"/>
  <c r="P1654" i="18"/>
  <c r="W1654" i="18" s="1"/>
  <c r="M1654" i="18"/>
  <c r="T1654" i="18" s="1"/>
  <c r="C1654" i="18"/>
  <c r="D1654" i="18" s="1"/>
  <c r="X1653" i="18"/>
  <c r="V1653" i="18"/>
  <c r="U1653" i="18"/>
  <c r="S1653" i="18"/>
  <c r="P1653" i="18"/>
  <c r="W1653" i="18" s="1"/>
  <c r="M1653" i="18"/>
  <c r="T1653" i="18" s="1"/>
  <c r="C1653" i="18"/>
  <c r="D1653" i="18" s="1"/>
  <c r="X1652" i="18"/>
  <c r="V1652" i="18"/>
  <c r="U1652" i="18"/>
  <c r="S1652" i="18"/>
  <c r="P1652" i="18"/>
  <c r="W1652" i="18" s="1"/>
  <c r="M1652" i="18"/>
  <c r="T1652" i="18" s="1"/>
  <c r="C1652" i="18"/>
  <c r="D1652" i="18" s="1"/>
  <c r="X1651" i="18"/>
  <c r="V1651" i="18"/>
  <c r="U1651" i="18"/>
  <c r="S1651" i="18"/>
  <c r="P1651" i="18"/>
  <c r="W1651" i="18" s="1"/>
  <c r="M1651" i="18"/>
  <c r="T1651" i="18" s="1"/>
  <c r="C1651" i="18"/>
  <c r="D1651" i="18" s="1"/>
  <c r="X1650" i="18"/>
  <c r="V1650" i="18"/>
  <c r="U1650" i="18"/>
  <c r="S1650" i="18"/>
  <c r="P1650" i="18"/>
  <c r="W1650" i="18" s="1"/>
  <c r="M1650" i="18"/>
  <c r="T1650" i="18" s="1"/>
  <c r="C1650" i="18"/>
  <c r="D1650" i="18" s="1"/>
  <c r="X1649" i="18"/>
  <c r="V1649" i="18"/>
  <c r="U1649" i="18"/>
  <c r="S1649" i="18"/>
  <c r="P1649" i="18"/>
  <c r="W1649" i="18" s="1"/>
  <c r="M1649" i="18"/>
  <c r="T1649" i="18" s="1"/>
  <c r="C1649" i="18"/>
  <c r="D1649" i="18" s="1"/>
  <c r="X1648" i="18"/>
  <c r="V1648" i="18"/>
  <c r="U1648" i="18"/>
  <c r="S1648" i="18"/>
  <c r="P1648" i="18"/>
  <c r="W1648" i="18" s="1"/>
  <c r="M1648" i="18"/>
  <c r="T1648" i="18" s="1"/>
  <c r="C1648" i="18"/>
  <c r="D1648" i="18" s="1"/>
  <c r="X1647" i="18"/>
  <c r="V1647" i="18"/>
  <c r="U1647" i="18"/>
  <c r="S1647" i="18"/>
  <c r="P1647" i="18"/>
  <c r="W1647" i="18" s="1"/>
  <c r="M1647" i="18"/>
  <c r="T1647" i="18" s="1"/>
  <c r="C1647" i="18"/>
  <c r="D1647" i="18" s="1"/>
  <c r="X1646" i="18"/>
  <c r="V1646" i="18"/>
  <c r="U1646" i="18"/>
  <c r="S1646" i="18"/>
  <c r="P1646" i="18"/>
  <c r="W1646" i="18" s="1"/>
  <c r="M1646" i="18"/>
  <c r="T1646" i="18" s="1"/>
  <c r="C1646" i="18"/>
  <c r="D1646" i="18" s="1"/>
  <c r="X1645" i="18"/>
  <c r="V1645" i="18"/>
  <c r="U1645" i="18"/>
  <c r="S1645" i="18"/>
  <c r="P1645" i="18"/>
  <c r="W1645" i="18" s="1"/>
  <c r="M1645" i="18"/>
  <c r="T1645" i="18" s="1"/>
  <c r="C1645" i="18"/>
  <c r="D1645" i="18" s="1"/>
  <c r="X1644" i="18"/>
  <c r="V1644" i="18"/>
  <c r="U1644" i="18"/>
  <c r="S1644" i="18"/>
  <c r="P1644" i="18"/>
  <c r="W1644" i="18" s="1"/>
  <c r="M1644" i="18"/>
  <c r="T1644" i="18" s="1"/>
  <c r="C1644" i="18"/>
  <c r="D1644" i="18" s="1"/>
  <c r="X1643" i="18"/>
  <c r="V1643" i="18"/>
  <c r="U1643" i="18"/>
  <c r="S1643" i="18"/>
  <c r="P1643" i="18"/>
  <c r="W1643" i="18" s="1"/>
  <c r="M1643" i="18"/>
  <c r="T1643" i="18" s="1"/>
  <c r="C1643" i="18"/>
  <c r="D1643" i="18" s="1"/>
  <c r="X1642" i="18"/>
  <c r="V1642" i="18"/>
  <c r="U1642" i="18"/>
  <c r="S1642" i="18"/>
  <c r="P1642" i="18"/>
  <c r="W1642" i="18" s="1"/>
  <c r="M1642" i="18"/>
  <c r="T1642" i="18" s="1"/>
  <c r="C1642" i="18"/>
  <c r="D1642" i="18" s="1"/>
  <c r="X1641" i="18"/>
  <c r="V1641" i="18"/>
  <c r="U1641" i="18"/>
  <c r="S1641" i="18"/>
  <c r="P1641" i="18"/>
  <c r="W1641" i="18" s="1"/>
  <c r="M1641" i="18"/>
  <c r="T1641" i="18" s="1"/>
  <c r="C1641" i="18"/>
  <c r="D1641" i="18" s="1"/>
  <c r="X1640" i="18"/>
  <c r="V1640" i="18"/>
  <c r="U1640" i="18"/>
  <c r="S1640" i="18"/>
  <c r="P1640" i="18"/>
  <c r="W1640" i="18" s="1"/>
  <c r="M1640" i="18"/>
  <c r="T1640" i="18" s="1"/>
  <c r="C1640" i="18"/>
  <c r="D1640" i="18" s="1"/>
  <c r="X1639" i="18"/>
  <c r="V1639" i="18"/>
  <c r="U1639" i="18"/>
  <c r="S1639" i="18"/>
  <c r="P1639" i="18"/>
  <c r="W1639" i="18" s="1"/>
  <c r="M1639" i="18"/>
  <c r="T1639" i="18" s="1"/>
  <c r="C1639" i="18"/>
  <c r="D1639" i="18" s="1"/>
  <c r="X1638" i="18"/>
  <c r="V1638" i="18"/>
  <c r="U1638" i="18"/>
  <c r="S1638" i="18"/>
  <c r="P1638" i="18"/>
  <c r="W1638" i="18" s="1"/>
  <c r="M1638" i="18"/>
  <c r="T1638" i="18" s="1"/>
  <c r="C1638" i="18"/>
  <c r="D1638" i="18" s="1"/>
  <c r="X1637" i="18"/>
  <c r="V1637" i="18"/>
  <c r="U1637" i="18"/>
  <c r="S1637" i="18"/>
  <c r="P1637" i="18"/>
  <c r="W1637" i="18" s="1"/>
  <c r="M1637" i="18"/>
  <c r="T1637" i="18" s="1"/>
  <c r="C1637" i="18"/>
  <c r="D1637" i="18" s="1"/>
  <c r="X1636" i="18"/>
  <c r="V1636" i="18"/>
  <c r="U1636" i="18"/>
  <c r="S1636" i="18"/>
  <c r="P1636" i="18"/>
  <c r="W1636" i="18" s="1"/>
  <c r="M1636" i="18"/>
  <c r="T1636" i="18" s="1"/>
  <c r="C1636" i="18"/>
  <c r="D1636" i="18" s="1"/>
  <c r="X1635" i="18"/>
  <c r="V1635" i="18"/>
  <c r="U1635" i="18"/>
  <c r="S1635" i="18"/>
  <c r="P1635" i="18"/>
  <c r="W1635" i="18" s="1"/>
  <c r="M1635" i="18"/>
  <c r="T1635" i="18" s="1"/>
  <c r="C1635" i="18"/>
  <c r="D1635" i="18" s="1"/>
  <c r="X1634" i="18"/>
  <c r="V1634" i="18"/>
  <c r="U1634" i="18"/>
  <c r="S1634" i="18"/>
  <c r="P1634" i="18"/>
  <c r="W1634" i="18" s="1"/>
  <c r="M1634" i="18"/>
  <c r="T1634" i="18" s="1"/>
  <c r="C1634" i="18"/>
  <c r="D1634" i="18" s="1"/>
  <c r="X1633" i="18"/>
  <c r="V1633" i="18"/>
  <c r="U1633" i="18"/>
  <c r="S1633" i="18"/>
  <c r="P1633" i="18"/>
  <c r="W1633" i="18" s="1"/>
  <c r="M1633" i="18"/>
  <c r="T1633" i="18" s="1"/>
  <c r="C1633" i="18"/>
  <c r="D1633" i="18" s="1"/>
  <c r="X1632" i="18"/>
  <c r="V1632" i="18"/>
  <c r="U1632" i="18"/>
  <c r="S1632" i="18"/>
  <c r="P1632" i="18"/>
  <c r="W1632" i="18" s="1"/>
  <c r="M1632" i="18"/>
  <c r="T1632" i="18" s="1"/>
  <c r="C1632" i="18"/>
  <c r="D1632" i="18" s="1"/>
  <c r="X1631" i="18"/>
  <c r="V1631" i="18"/>
  <c r="U1631" i="18"/>
  <c r="S1631" i="18"/>
  <c r="P1631" i="18"/>
  <c r="W1631" i="18" s="1"/>
  <c r="M1631" i="18"/>
  <c r="T1631" i="18" s="1"/>
  <c r="C1631" i="18"/>
  <c r="D1631" i="18" s="1"/>
  <c r="X1630" i="18"/>
  <c r="V1630" i="18"/>
  <c r="U1630" i="18"/>
  <c r="S1630" i="18"/>
  <c r="P1630" i="18"/>
  <c r="W1630" i="18" s="1"/>
  <c r="M1630" i="18"/>
  <c r="T1630" i="18" s="1"/>
  <c r="C1630" i="18"/>
  <c r="D1630" i="18" s="1"/>
  <c r="X1629" i="18"/>
  <c r="V1629" i="18"/>
  <c r="U1629" i="18"/>
  <c r="S1629" i="18"/>
  <c r="P1629" i="18"/>
  <c r="W1629" i="18" s="1"/>
  <c r="M1629" i="18"/>
  <c r="T1629" i="18" s="1"/>
  <c r="C1629" i="18"/>
  <c r="D1629" i="18" s="1"/>
  <c r="X1628" i="18"/>
  <c r="V1628" i="18"/>
  <c r="U1628" i="18"/>
  <c r="S1628" i="18"/>
  <c r="P1628" i="18"/>
  <c r="W1628" i="18" s="1"/>
  <c r="M1628" i="18"/>
  <c r="T1628" i="18" s="1"/>
  <c r="C1628" i="18"/>
  <c r="D1628" i="18" s="1"/>
  <c r="X1627" i="18"/>
  <c r="V1627" i="18"/>
  <c r="U1627" i="18"/>
  <c r="S1627" i="18"/>
  <c r="P1627" i="18"/>
  <c r="W1627" i="18" s="1"/>
  <c r="M1627" i="18"/>
  <c r="T1627" i="18" s="1"/>
  <c r="C1627" i="18"/>
  <c r="D1627" i="18" s="1"/>
  <c r="X1626" i="18"/>
  <c r="V1626" i="18"/>
  <c r="U1626" i="18"/>
  <c r="S1626" i="18"/>
  <c r="P1626" i="18"/>
  <c r="W1626" i="18" s="1"/>
  <c r="M1626" i="18"/>
  <c r="T1626" i="18" s="1"/>
  <c r="C1626" i="18"/>
  <c r="D1626" i="18" s="1"/>
  <c r="X1625" i="18"/>
  <c r="V1625" i="18"/>
  <c r="U1625" i="18"/>
  <c r="S1625" i="18"/>
  <c r="P1625" i="18"/>
  <c r="W1625" i="18" s="1"/>
  <c r="M1625" i="18"/>
  <c r="T1625" i="18" s="1"/>
  <c r="C1625" i="18"/>
  <c r="D1625" i="18" s="1"/>
  <c r="X1624" i="18"/>
  <c r="V1624" i="18"/>
  <c r="U1624" i="18"/>
  <c r="S1624" i="18"/>
  <c r="P1624" i="18"/>
  <c r="W1624" i="18" s="1"/>
  <c r="M1624" i="18"/>
  <c r="T1624" i="18" s="1"/>
  <c r="C1624" i="18"/>
  <c r="D1624" i="18" s="1"/>
  <c r="X1623" i="18"/>
  <c r="V1623" i="18"/>
  <c r="U1623" i="18"/>
  <c r="S1623" i="18"/>
  <c r="P1623" i="18"/>
  <c r="W1623" i="18" s="1"/>
  <c r="M1623" i="18"/>
  <c r="T1623" i="18" s="1"/>
  <c r="C1623" i="18"/>
  <c r="D1623" i="18" s="1"/>
  <c r="X1622" i="18"/>
  <c r="V1622" i="18"/>
  <c r="U1622" i="18"/>
  <c r="S1622" i="18"/>
  <c r="P1622" i="18"/>
  <c r="W1622" i="18" s="1"/>
  <c r="M1622" i="18"/>
  <c r="T1622" i="18" s="1"/>
  <c r="C1622" i="18"/>
  <c r="D1622" i="18" s="1"/>
  <c r="X1621" i="18"/>
  <c r="V1621" i="18"/>
  <c r="U1621" i="18"/>
  <c r="S1621" i="18"/>
  <c r="P1621" i="18"/>
  <c r="W1621" i="18" s="1"/>
  <c r="M1621" i="18"/>
  <c r="T1621" i="18" s="1"/>
  <c r="C1621" i="18"/>
  <c r="D1621" i="18" s="1"/>
  <c r="X1620" i="18"/>
  <c r="V1620" i="18"/>
  <c r="U1620" i="18"/>
  <c r="S1620" i="18"/>
  <c r="P1620" i="18"/>
  <c r="W1620" i="18" s="1"/>
  <c r="M1620" i="18"/>
  <c r="T1620" i="18" s="1"/>
  <c r="C1620" i="18"/>
  <c r="D1620" i="18" s="1"/>
  <c r="X1619" i="18"/>
  <c r="V1619" i="18"/>
  <c r="U1619" i="18"/>
  <c r="S1619" i="18"/>
  <c r="P1619" i="18"/>
  <c r="W1619" i="18" s="1"/>
  <c r="M1619" i="18"/>
  <c r="T1619" i="18" s="1"/>
  <c r="C1619" i="18"/>
  <c r="D1619" i="18" s="1"/>
  <c r="X1618" i="18"/>
  <c r="V1618" i="18"/>
  <c r="U1618" i="18"/>
  <c r="S1618" i="18"/>
  <c r="P1618" i="18"/>
  <c r="W1618" i="18" s="1"/>
  <c r="M1618" i="18"/>
  <c r="T1618" i="18" s="1"/>
  <c r="C1618" i="18"/>
  <c r="D1618" i="18" s="1"/>
  <c r="X1617" i="18"/>
  <c r="V1617" i="18"/>
  <c r="U1617" i="18"/>
  <c r="S1617" i="18"/>
  <c r="P1617" i="18"/>
  <c r="W1617" i="18" s="1"/>
  <c r="M1617" i="18"/>
  <c r="T1617" i="18" s="1"/>
  <c r="C1617" i="18"/>
  <c r="D1617" i="18" s="1"/>
  <c r="X1616" i="18"/>
  <c r="V1616" i="18"/>
  <c r="U1616" i="18"/>
  <c r="S1616" i="18"/>
  <c r="P1616" i="18"/>
  <c r="W1616" i="18" s="1"/>
  <c r="M1616" i="18"/>
  <c r="T1616" i="18" s="1"/>
  <c r="C1616" i="18"/>
  <c r="D1616" i="18" s="1"/>
  <c r="X1615" i="18"/>
  <c r="V1615" i="18"/>
  <c r="U1615" i="18"/>
  <c r="S1615" i="18"/>
  <c r="P1615" i="18"/>
  <c r="W1615" i="18" s="1"/>
  <c r="M1615" i="18"/>
  <c r="T1615" i="18" s="1"/>
  <c r="C1615" i="18"/>
  <c r="D1615" i="18" s="1"/>
  <c r="X1614" i="18"/>
  <c r="V1614" i="18"/>
  <c r="U1614" i="18"/>
  <c r="S1614" i="18"/>
  <c r="P1614" i="18"/>
  <c r="W1614" i="18" s="1"/>
  <c r="M1614" i="18"/>
  <c r="T1614" i="18" s="1"/>
  <c r="C1614" i="18"/>
  <c r="D1614" i="18" s="1"/>
  <c r="X1613" i="18"/>
  <c r="V1613" i="18"/>
  <c r="U1613" i="18"/>
  <c r="S1613" i="18"/>
  <c r="P1613" i="18"/>
  <c r="W1613" i="18" s="1"/>
  <c r="M1613" i="18"/>
  <c r="T1613" i="18" s="1"/>
  <c r="C1613" i="18"/>
  <c r="D1613" i="18" s="1"/>
  <c r="X1612" i="18"/>
  <c r="V1612" i="18"/>
  <c r="U1612" i="18"/>
  <c r="S1612" i="18"/>
  <c r="P1612" i="18"/>
  <c r="W1612" i="18" s="1"/>
  <c r="M1612" i="18"/>
  <c r="T1612" i="18" s="1"/>
  <c r="C1612" i="18"/>
  <c r="D1612" i="18" s="1"/>
  <c r="X1611" i="18"/>
  <c r="V1611" i="18"/>
  <c r="U1611" i="18"/>
  <c r="S1611" i="18"/>
  <c r="P1611" i="18"/>
  <c r="W1611" i="18" s="1"/>
  <c r="M1611" i="18"/>
  <c r="T1611" i="18" s="1"/>
  <c r="C1611" i="18"/>
  <c r="D1611" i="18" s="1"/>
  <c r="X1610" i="18"/>
  <c r="V1610" i="18"/>
  <c r="U1610" i="18"/>
  <c r="S1610" i="18"/>
  <c r="P1610" i="18"/>
  <c r="W1610" i="18" s="1"/>
  <c r="M1610" i="18"/>
  <c r="T1610" i="18" s="1"/>
  <c r="C1610" i="18"/>
  <c r="D1610" i="18" s="1"/>
  <c r="X1609" i="18"/>
  <c r="V1609" i="18"/>
  <c r="U1609" i="18"/>
  <c r="S1609" i="18"/>
  <c r="P1609" i="18"/>
  <c r="W1609" i="18" s="1"/>
  <c r="M1609" i="18"/>
  <c r="T1609" i="18" s="1"/>
  <c r="D1609" i="18"/>
  <c r="C1609" i="18"/>
  <c r="X1608" i="18"/>
  <c r="V1608" i="18"/>
  <c r="U1608" i="18"/>
  <c r="S1608" i="18"/>
  <c r="P1608" i="18"/>
  <c r="W1608" i="18" s="1"/>
  <c r="M1608" i="18"/>
  <c r="T1608" i="18" s="1"/>
  <c r="C1608" i="18"/>
  <c r="D1608" i="18" s="1"/>
  <c r="X1607" i="18"/>
  <c r="V1607" i="18"/>
  <c r="U1607" i="18"/>
  <c r="S1607" i="18"/>
  <c r="P1607" i="18"/>
  <c r="W1607" i="18" s="1"/>
  <c r="M1607" i="18"/>
  <c r="T1607" i="18" s="1"/>
  <c r="C1607" i="18"/>
  <c r="D1607" i="18" s="1"/>
  <c r="X1606" i="18"/>
  <c r="V1606" i="18"/>
  <c r="U1606" i="18"/>
  <c r="S1606" i="18"/>
  <c r="P1606" i="18"/>
  <c r="W1606" i="18" s="1"/>
  <c r="M1606" i="18"/>
  <c r="T1606" i="18" s="1"/>
  <c r="C1606" i="18"/>
  <c r="D1606" i="18" s="1"/>
  <c r="X1605" i="18"/>
  <c r="V1605" i="18"/>
  <c r="U1605" i="18"/>
  <c r="S1605" i="18"/>
  <c r="P1605" i="18"/>
  <c r="W1605" i="18" s="1"/>
  <c r="M1605" i="18"/>
  <c r="T1605" i="18" s="1"/>
  <c r="C1605" i="18"/>
  <c r="D1605" i="18" s="1"/>
  <c r="X1604" i="18"/>
  <c r="V1604" i="18"/>
  <c r="U1604" i="18"/>
  <c r="S1604" i="18"/>
  <c r="P1604" i="18"/>
  <c r="W1604" i="18" s="1"/>
  <c r="M1604" i="18"/>
  <c r="T1604" i="18" s="1"/>
  <c r="C1604" i="18"/>
  <c r="D1604" i="18" s="1"/>
  <c r="X1603" i="18"/>
  <c r="V1603" i="18"/>
  <c r="U1603" i="18"/>
  <c r="S1603" i="18"/>
  <c r="P1603" i="18"/>
  <c r="W1603" i="18" s="1"/>
  <c r="M1603" i="18"/>
  <c r="T1603" i="18" s="1"/>
  <c r="C1603" i="18"/>
  <c r="D1603" i="18" s="1"/>
  <c r="X1602" i="18"/>
  <c r="V1602" i="18"/>
  <c r="U1602" i="18"/>
  <c r="T1602" i="18"/>
  <c r="S1602" i="18"/>
  <c r="P1602" i="18"/>
  <c r="W1602" i="18" s="1"/>
  <c r="M1602" i="18"/>
  <c r="C1602" i="18"/>
  <c r="D1602" i="18" s="1"/>
  <c r="X1601" i="18"/>
  <c r="V1601" i="18"/>
  <c r="U1601" i="18"/>
  <c r="S1601" i="18"/>
  <c r="P1601" i="18"/>
  <c r="W1601" i="18" s="1"/>
  <c r="M1601" i="18"/>
  <c r="T1601" i="18" s="1"/>
  <c r="C1601" i="18"/>
  <c r="D1601" i="18" s="1"/>
  <c r="X1600" i="18"/>
  <c r="V1600" i="18"/>
  <c r="U1600" i="18"/>
  <c r="S1600" i="18"/>
  <c r="P1600" i="18"/>
  <c r="W1600" i="18" s="1"/>
  <c r="M1600" i="18"/>
  <c r="T1600" i="18" s="1"/>
  <c r="C1600" i="18"/>
  <c r="D1600" i="18" s="1"/>
  <c r="X1599" i="18"/>
  <c r="V1599" i="18"/>
  <c r="U1599" i="18"/>
  <c r="S1599" i="18"/>
  <c r="P1599" i="18"/>
  <c r="W1599" i="18" s="1"/>
  <c r="M1599" i="18"/>
  <c r="T1599" i="18" s="1"/>
  <c r="C1599" i="18"/>
  <c r="D1599" i="18" s="1"/>
  <c r="X1598" i="18"/>
  <c r="V1598" i="18"/>
  <c r="U1598" i="18"/>
  <c r="S1598" i="18"/>
  <c r="P1598" i="18"/>
  <c r="W1598" i="18" s="1"/>
  <c r="M1598" i="18"/>
  <c r="T1598" i="18" s="1"/>
  <c r="C1598" i="18"/>
  <c r="D1598" i="18" s="1"/>
  <c r="X1597" i="18"/>
  <c r="V1597" i="18"/>
  <c r="U1597" i="18"/>
  <c r="S1597" i="18"/>
  <c r="P1597" i="18"/>
  <c r="W1597" i="18" s="1"/>
  <c r="M1597" i="18"/>
  <c r="T1597" i="18" s="1"/>
  <c r="C1597" i="18"/>
  <c r="D1597" i="18" s="1"/>
  <c r="X1596" i="18"/>
  <c r="V1596" i="18"/>
  <c r="U1596" i="18"/>
  <c r="S1596" i="18"/>
  <c r="P1596" i="18"/>
  <c r="W1596" i="18" s="1"/>
  <c r="M1596" i="18"/>
  <c r="T1596" i="18" s="1"/>
  <c r="C1596" i="18"/>
  <c r="D1596" i="18" s="1"/>
  <c r="X1595" i="18"/>
  <c r="V1595" i="18"/>
  <c r="U1595" i="18"/>
  <c r="S1595" i="18"/>
  <c r="P1595" i="18"/>
  <c r="W1595" i="18" s="1"/>
  <c r="M1595" i="18"/>
  <c r="T1595" i="18" s="1"/>
  <c r="C1595" i="18"/>
  <c r="D1595" i="18" s="1"/>
  <c r="X1594" i="18"/>
  <c r="V1594" i="18"/>
  <c r="U1594" i="18"/>
  <c r="S1594" i="18"/>
  <c r="P1594" i="18"/>
  <c r="W1594" i="18" s="1"/>
  <c r="M1594" i="18"/>
  <c r="T1594" i="18" s="1"/>
  <c r="C1594" i="18"/>
  <c r="D1594" i="18" s="1"/>
  <c r="X1593" i="18"/>
  <c r="V1593" i="18"/>
  <c r="U1593" i="18"/>
  <c r="S1593" i="18"/>
  <c r="P1593" i="18"/>
  <c r="W1593" i="18" s="1"/>
  <c r="M1593" i="18"/>
  <c r="T1593" i="18" s="1"/>
  <c r="C1593" i="18"/>
  <c r="D1593" i="18" s="1"/>
  <c r="X1592" i="18"/>
  <c r="V1592" i="18"/>
  <c r="U1592" i="18"/>
  <c r="T1592" i="18"/>
  <c r="S1592" i="18"/>
  <c r="P1592" i="18"/>
  <c r="W1592" i="18" s="1"/>
  <c r="M1592" i="18"/>
  <c r="C1592" i="18"/>
  <c r="D1592" i="18" s="1"/>
  <c r="X1591" i="18"/>
  <c r="V1591" i="18"/>
  <c r="U1591" i="18"/>
  <c r="S1591" i="18"/>
  <c r="P1591" i="18"/>
  <c r="W1591" i="18" s="1"/>
  <c r="M1591" i="18"/>
  <c r="T1591" i="18" s="1"/>
  <c r="C1591" i="18"/>
  <c r="D1591" i="18" s="1"/>
  <c r="X1590" i="18"/>
  <c r="V1590" i="18"/>
  <c r="U1590" i="18"/>
  <c r="S1590" i="18"/>
  <c r="P1590" i="18"/>
  <c r="W1590" i="18" s="1"/>
  <c r="M1590" i="18"/>
  <c r="T1590" i="18" s="1"/>
  <c r="C1590" i="18"/>
  <c r="D1590" i="18" s="1"/>
  <c r="X1589" i="18"/>
  <c r="V1589" i="18"/>
  <c r="U1589" i="18"/>
  <c r="S1589" i="18"/>
  <c r="P1589" i="18"/>
  <c r="W1589" i="18" s="1"/>
  <c r="M1589" i="18"/>
  <c r="T1589" i="18" s="1"/>
  <c r="C1589" i="18"/>
  <c r="D1589" i="18" s="1"/>
  <c r="X1588" i="18"/>
  <c r="V1588" i="18"/>
  <c r="U1588" i="18"/>
  <c r="S1588" i="18"/>
  <c r="P1588" i="18"/>
  <c r="W1588" i="18" s="1"/>
  <c r="M1588" i="18"/>
  <c r="T1588" i="18" s="1"/>
  <c r="C1588" i="18"/>
  <c r="D1588" i="18" s="1"/>
  <c r="X1587" i="18"/>
  <c r="V1587" i="18"/>
  <c r="U1587" i="18"/>
  <c r="S1587" i="18"/>
  <c r="P1587" i="18"/>
  <c r="W1587" i="18" s="1"/>
  <c r="M1587" i="18"/>
  <c r="T1587" i="18" s="1"/>
  <c r="C1587" i="18"/>
  <c r="D1587" i="18" s="1"/>
  <c r="X1586" i="18"/>
  <c r="V1586" i="18"/>
  <c r="U1586" i="18"/>
  <c r="S1586" i="18"/>
  <c r="P1586" i="18"/>
  <c r="W1586" i="18" s="1"/>
  <c r="M1586" i="18"/>
  <c r="T1586" i="18" s="1"/>
  <c r="C1586" i="18"/>
  <c r="D1586" i="18" s="1"/>
  <c r="X1585" i="18"/>
  <c r="V1585" i="18"/>
  <c r="U1585" i="18"/>
  <c r="S1585" i="18"/>
  <c r="P1585" i="18"/>
  <c r="W1585" i="18" s="1"/>
  <c r="M1585" i="18"/>
  <c r="T1585" i="18" s="1"/>
  <c r="C1585" i="18"/>
  <c r="D1585" i="18" s="1"/>
  <c r="X1584" i="18"/>
  <c r="V1584" i="18"/>
  <c r="U1584" i="18"/>
  <c r="S1584" i="18"/>
  <c r="P1584" i="18"/>
  <c r="W1584" i="18" s="1"/>
  <c r="M1584" i="18"/>
  <c r="T1584" i="18" s="1"/>
  <c r="C1584" i="18"/>
  <c r="D1584" i="18" s="1"/>
  <c r="X1583" i="18"/>
  <c r="V1583" i="18"/>
  <c r="U1583" i="18"/>
  <c r="S1583" i="18"/>
  <c r="P1583" i="18"/>
  <c r="W1583" i="18" s="1"/>
  <c r="M1583" i="18"/>
  <c r="T1583" i="18" s="1"/>
  <c r="C1583" i="18"/>
  <c r="D1583" i="18" s="1"/>
  <c r="X1582" i="18"/>
  <c r="V1582" i="18"/>
  <c r="U1582" i="18"/>
  <c r="S1582" i="18"/>
  <c r="P1582" i="18"/>
  <c r="W1582" i="18" s="1"/>
  <c r="M1582" i="18"/>
  <c r="T1582" i="18" s="1"/>
  <c r="C1582" i="18"/>
  <c r="D1582" i="18" s="1"/>
  <c r="X1581" i="18"/>
  <c r="V1581" i="18"/>
  <c r="U1581" i="18"/>
  <c r="S1581" i="18"/>
  <c r="P1581" i="18"/>
  <c r="W1581" i="18" s="1"/>
  <c r="M1581" i="18"/>
  <c r="T1581" i="18" s="1"/>
  <c r="C1581" i="18"/>
  <c r="D1581" i="18" s="1"/>
  <c r="X1580" i="18"/>
  <c r="V1580" i="18"/>
  <c r="U1580" i="18"/>
  <c r="S1580" i="18"/>
  <c r="P1580" i="18"/>
  <c r="W1580" i="18" s="1"/>
  <c r="M1580" i="18"/>
  <c r="T1580" i="18" s="1"/>
  <c r="C1580" i="18"/>
  <c r="D1580" i="18" s="1"/>
  <c r="X1579" i="18"/>
  <c r="V1579" i="18"/>
  <c r="U1579" i="18"/>
  <c r="S1579" i="18"/>
  <c r="P1579" i="18"/>
  <c r="W1579" i="18" s="1"/>
  <c r="M1579" i="18"/>
  <c r="T1579" i="18" s="1"/>
  <c r="C1579" i="18"/>
  <c r="D1579" i="18" s="1"/>
  <c r="X1578" i="18"/>
  <c r="V1578" i="18"/>
  <c r="U1578" i="18"/>
  <c r="S1578" i="18"/>
  <c r="P1578" i="18"/>
  <c r="W1578" i="18" s="1"/>
  <c r="M1578" i="18"/>
  <c r="T1578" i="18" s="1"/>
  <c r="C1578" i="18"/>
  <c r="D1578" i="18" s="1"/>
  <c r="X1577" i="18"/>
  <c r="V1577" i="18"/>
  <c r="U1577" i="18"/>
  <c r="S1577" i="18"/>
  <c r="P1577" i="18"/>
  <c r="W1577" i="18" s="1"/>
  <c r="M1577" i="18"/>
  <c r="T1577" i="18" s="1"/>
  <c r="C1577" i="18"/>
  <c r="D1577" i="18" s="1"/>
  <c r="X1576" i="18"/>
  <c r="V1576" i="18"/>
  <c r="U1576" i="18"/>
  <c r="S1576" i="18"/>
  <c r="P1576" i="18"/>
  <c r="W1576" i="18" s="1"/>
  <c r="M1576" i="18"/>
  <c r="T1576" i="18" s="1"/>
  <c r="C1576" i="18"/>
  <c r="D1576" i="18" s="1"/>
  <c r="X1575" i="18"/>
  <c r="V1575" i="18"/>
  <c r="U1575" i="18"/>
  <c r="S1575" i="18"/>
  <c r="P1575" i="18"/>
  <c r="W1575" i="18" s="1"/>
  <c r="M1575" i="18"/>
  <c r="T1575" i="18" s="1"/>
  <c r="C1575" i="18"/>
  <c r="D1575" i="18" s="1"/>
  <c r="X1574" i="18"/>
  <c r="V1574" i="18"/>
  <c r="U1574" i="18"/>
  <c r="T1574" i="18"/>
  <c r="S1574" i="18"/>
  <c r="P1574" i="18"/>
  <c r="W1574" i="18" s="1"/>
  <c r="M1574" i="18"/>
  <c r="C1574" i="18"/>
  <c r="D1574" i="18" s="1"/>
  <c r="X1573" i="18"/>
  <c r="V1573" i="18"/>
  <c r="U1573" i="18"/>
  <c r="S1573" i="18"/>
  <c r="P1573" i="18"/>
  <c r="W1573" i="18" s="1"/>
  <c r="M1573" i="18"/>
  <c r="T1573" i="18" s="1"/>
  <c r="C1573" i="18"/>
  <c r="D1573" i="18" s="1"/>
  <c r="X1572" i="18"/>
  <c r="V1572" i="18"/>
  <c r="U1572" i="18"/>
  <c r="S1572" i="18"/>
  <c r="P1572" i="18"/>
  <c r="W1572" i="18" s="1"/>
  <c r="M1572" i="18"/>
  <c r="T1572" i="18" s="1"/>
  <c r="C1572" i="18"/>
  <c r="D1572" i="18" s="1"/>
  <c r="X1571" i="18"/>
  <c r="V1571" i="18"/>
  <c r="U1571" i="18"/>
  <c r="S1571" i="18"/>
  <c r="P1571" i="18"/>
  <c r="W1571" i="18" s="1"/>
  <c r="M1571" i="18"/>
  <c r="T1571" i="18" s="1"/>
  <c r="C1571" i="18"/>
  <c r="D1571" i="18" s="1"/>
  <c r="X1570" i="18"/>
  <c r="V1570" i="18"/>
  <c r="U1570" i="18"/>
  <c r="S1570" i="18"/>
  <c r="P1570" i="18"/>
  <c r="W1570" i="18" s="1"/>
  <c r="M1570" i="18"/>
  <c r="T1570" i="18" s="1"/>
  <c r="C1570" i="18"/>
  <c r="D1570" i="18" s="1"/>
  <c r="X1569" i="18"/>
  <c r="V1569" i="18"/>
  <c r="U1569" i="18"/>
  <c r="S1569" i="18"/>
  <c r="P1569" i="18"/>
  <c r="W1569" i="18" s="1"/>
  <c r="M1569" i="18"/>
  <c r="T1569" i="18" s="1"/>
  <c r="C1569" i="18"/>
  <c r="D1569" i="18" s="1"/>
  <c r="X1568" i="18"/>
  <c r="V1568" i="18"/>
  <c r="U1568" i="18"/>
  <c r="S1568" i="18"/>
  <c r="P1568" i="18"/>
  <c r="W1568" i="18" s="1"/>
  <c r="M1568" i="18"/>
  <c r="T1568" i="18" s="1"/>
  <c r="C1568" i="18"/>
  <c r="D1568" i="18" s="1"/>
  <c r="X1567" i="18"/>
  <c r="V1567" i="18"/>
  <c r="U1567" i="18"/>
  <c r="S1567" i="18"/>
  <c r="P1567" i="18"/>
  <c r="W1567" i="18" s="1"/>
  <c r="M1567" i="18"/>
  <c r="T1567" i="18" s="1"/>
  <c r="C1567" i="18"/>
  <c r="D1567" i="18" s="1"/>
  <c r="X1566" i="18"/>
  <c r="V1566" i="18"/>
  <c r="U1566" i="18"/>
  <c r="S1566" i="18"/>
  <c r="P1566" i="18"/>
  <c r="W1566" i="18" s="1"/>
  <c r="M1566" i="18"/>
  <c r="T1566" i="18" s="1"/>
  <c r="C1566" i="18"/>
  <c r="D1566" i="18" s="1"/>
  <c r="X1565" i="18"/>
  <c r="V1565" i="18"/>
  <c r="U1565" i="18"/>
  <c r="S1565" i="18"/>
  <c r="P1565" i="18"/>
  <c r="W1565" i="18" s="1"/>
  <c r="M1565" i="18"/>
  <c r="T1565" i="18" s="1"/>
  <c r="C1565" i="18"/>
  <c r="D1565" i="18" s="1"/>
  <c r="X1564" i="18"/>
  <c r="V1564" i="18"/>
  <c r="U1564" i="18"/>
  <c r="S1564" i="18"/>
  <c r="P1564" i="18"/>
  <c r="W1564" i="18" s="1"/>
  <c r="M1564" i="18"/>
  <c r="T1564" i="18" s="1"/>
  <c r="C1564" i="18"/>
  <c r="D1564" i="18" s="1"/>
  <c r="X1563" i="18"/>
  <c r="V1563" i="18"/>
  <c r="U1563" i="18"/>
  <c r="S1563" i="18"/>
  <c r="P1563" i="18"/>
  <c r="W1563" i="18" s="1"/>
  <c r="M1563" i="18"/>
  <c r="T1563" i="18" s="1"/>
  <c r="C1563" i="18"/>
  <c r="D1563" i="18" s="1"/>
  <c r="X1562" i="18"/>
  <c r="V1562" i="18"/>
  <c r="U1562" i="18"/>
  <c r="S1562" i="18"/>
  <c r="P1562" i="18"/>
  <c r="W1562" i="18" s="1"/>
  <c r="M1562" i="18"/>
  <c r="T1562" i="18" s="1"/>
  <c r="C1562" i="18"/>
  <c r="D1562" i="18" s="1"/>
  <c r="X1561" i="18"/>
  <c r="V1561" i="18"/>
  <c r="U1561" i="18"/>
  <c r="S1561" i="18"/>
  <c r="P1561" i="18"/>
  <c r="W1561" i="18" s="1"/>
  <c r="M1561" i="18"/>
  <c r="T1561" i="18" s="1"/>
  <c r="C1561" i="18"/>
  <c r="D1561" i="18" s="1"/>
  <c r="X1560" i="18"/>
  <c r="V1560" i="18"/>
  <c r="U1560" i="18"/>
  <c r="S1560" i="18"/>
  <c r="P1560" i="18"/>
  <c r="W1560" i="18" s="1"/>
  <c r="M1560" i="18"/>
  <c r="T1560" i="18" s="1"/>
  <c r="C1560" i="18"/>
  <c r="D1560" i="18" s="1"/>
  <c r="X1559" i="18"/>
  <c r="V1559" i="18"/>
  <c r="U1559" i="18"/>
  <c r="S1559" i="18"/>
  <c r="P1559" i="18"/>
  <c r="W1559" i="18" s="1"/>
  <c r="M1559" i="18"/>
  <c r="T1559" i="18" s="1"/>
  <c r="C1559" i="18"/>
  <c r="D1559" i="18" s="1"/>
  <c r="X1558" i="18"/>
  <c r="V1558" i="18"/>
  <c r="U1558" i="18"/>
  <c r="S1558" i="18"/>
  <c r="P1558" i="18"/>
  <c r="W1558" i="18" s="1"/>
  <c r="M1558" i="18"/>
  <c r="T1558" i="18" s="1"/>
  <c r="C1558" i="18"/>
  <c r="D1558" i="18" s="1"/>
  <c r="X1557" i="18"/>
  <c r="V1557" i="18"/>
  <c r="U1557" i="18"/>
  <c r="S1557" i="18"/>
  <c r="P1557" i="18"/>
  <c r="W1557" i="18" s="1"/>
  <c r="M1557" i="18"/>
  <c r="T1557" i="18" s="1"/>
  <c r="C1557" i="18"/>
  <c r="D1557" i="18" s="1"/>
  <c r="X1556" i="18"/>
  <c r="V1556" i="18"/>
  <c r="U1556" i="18"/>
  <c r="S1556" i="18"/>
  <c r="P1556" i="18"/>
  <c r="W1556" i="18" s="1"/>
  <c r="M1556" i="18"/>
  <c r="T1556" i="18" s="1"/>
  <c r="C1556" i="18"/>
  <c r="D1556" i="18" s="1"/>
  <c r="X1555" i="18"/>
  <c r="V1555" i="18"/>
  <c r="U1555" i="18"/>
  <c r="S1555" i="18"/>
  <c r="P1555" i="18"/>
  <c r="W1555" i="18" s="1"/>
  <c r="M1555" i="18"/>
  <c r="T1555" i="18" s="1"/>
  <c r="C1555" i="18"/>
  <c r="D1555" i="18" s="1"/>
  <c r="X1554" i="18"/>
  <c r="V1554" i="18"/>
  <c r="U1554" i="18"/>
  <c r="S1554" i="18"/>
  <c r="P1554" i="18"/>
  <c r="W1554" i="18" s="1"/>
  <c r="M1554" i="18"/>
  <c r="T1554" i="18" s="1"/>
  <c r="C1554" i="18"/>
  <c r="D1554" i="18" s="1"/>
  <c r="X1553" i="18"/>
  <c r="V1553" i="18"/>
  <c r="U1553" i="18"/>
  <c r="S1553" i="18"/>
  <c r="P1553" i="18"/>
  <c r="W1553" i="18" s="1"/>
  <c r="M1553" i="18"/>
  <c r="T1553" i="18" s="1"/>
  <c r="C1553" i="18"/>
  <c r="D1553" i="18" s="1"/>
  <c r="X1552" i="18"/>
  <c r="V1552" i="18"/>
  <c r="U1552" i="18"/>
  <c r="S1552" i="18"/>
  <c r="P1552" i="18"/>
  <c r="W1552" i="18" s="1"/>
  <c r="M1552" i="18"/>
  <c r="T1552" i="18" s="1"/>
  <c r="C1552" i="18"/>
  <c r="D1552" i="18" s="1"/>
  <c r="X1551" i="18"/>
  <c r="V1551" i="18"/>
  <c r="U1551" i="18"/>
  <c r="S1551" i="18"/>
  <c r="P1551" i="18"/>
  <c r="W1551" i="18" s="1"/>
  <c r="M1551" i="18"/>
  <c r="T1551" i="18" s="1"/>
  <c r="C1551" i="18"/>
  <c r="D1551" i="18" s="1"/>
  <c r="X1550" i="18"/>
  <c r="V1550" i="18"/>
  <c r="U1550" i="18"/>
  <c r="S1550" i="18"/>
  <c r="P1550" i="18"/>
  <c r="W1550" i="18" s="1"/>
  <c r="M1550" i="18"/>
  <c r="T1550" i="18" s="1"/>
  <c r="C1550" i="18"/>
  <c r="D1550" i="18" s="1"/>
  <c r="X1549" i="18"/>
  <c r="V1549" i="18"/>
  <c r="U1549" i="18"/>
  <c r="S1549" i="18"/>
  <c r="P1549" i="18"/>
  <c r="W1549" i="18" s="1"/>
  <c r="M1549" i="18"/>
  <c r="T1549" i="18" s="1"/>
  <c r="C1549" i="18"/>
  <c r="D1549" i="18" s="1"/>
  <c r="X1548" i="18"/>
  <c r="V1548" i="18"/>
  <c r="U1548" i="18"/>
  <c r="S1548" i="18"/>
  <c r="P1548" i="18"/>
  <c r="W1548" i="18" s="1"/>
  <c r="M1548" i="18"/>
  <c r="T1548" i="18" s="1"/>
  <c r="C1548" i="18"/>
  <c r="D1548" i="18" s="1"/>
  <c r="X1547" i="18"/>
  <c r="V1547" i="18"/>
  <c r="U1547" i="18"/>
  <c r="S1547" i="18"/>
  <c r="P1547" i="18"/>
  <c r="W1547" i="18" s="1"/>
  <c r="M1547" i="18"/>
  <c r="T1547" i="18" s="1"/>
  <c r="C1547" i="18"/>
  <c r="D1547" i="18" s="1"/>
  <c r="X1546" i="18"/>
  <c r="V1546" i="18"/>
  <c r="U1546" i="18"/>
  <c r="S1546" i="18"/>
  <c r="P1546" i="18"/>
  <c r="W1546" i="18" s="1"/>
  <c r="M1546" i="18"/>
  <c r="T1546" i="18" s="1"/>
  <c r="C1546" i="18"/>
  <c r="D1546" i="18" s="1"/>
  <c r="X1545" i="18"/>
  <c r="V1545" i="18"/>
  <c r="U1545" i="18"/>
  <c r="S1545" i="18"/>
  <c r="P1545" i="18"/>
  <c r="W1545" i="18" s="1"/>
  <c r="M1545" i="18"/>
  <c r="T1545" i="18" s="1"/>
  <c r="C1545" i="18"/>
  <c r="D1545" i="18" s="1"/>
  <c r="X1544" i="18"/>
  <c r="V1544" i="18"/>
  <c r="U1544" i="18"/>
  <c r="S1544" i="18"/>
  <c r="P1544" i="18"/>
  <c r="W1544" i="18" s="1"/>
  <c r="M1544" i="18"/>
  <c r="T1544" i="18" s="1"/>
  <c r="C1544" i="18"/>
  <c r="D1544" i="18" s="1"/>
  <c r="X1543" i="18"/>
  <c r="V1543" i="18"/>
  <c r="U1543" i="18"/>
  <c r="S1543" i="18"/>
  <c r="P1543" i="18"/>
  <c r="W1543" i="18" s="1"/>
  <c r="M1543" i="18"/>
  <c r="T1543" i="18" s="1"/>
  <c r="C1543" i="18"/>
  <c r="D1543" i="18" s="1"/>
  <c r="X1542" i="18"/>
  <c r="V1542" i="18"/>
  <c r="U1542" i="18"/>
  <c r="S1542" i="18"/>
  <c r="P1542" i="18"/>
  <c r="W1542" i="18" s="1"/>
  <c r="M1542" i="18"/>
  <c r="T1542" i="18" s="1"/>
  <c r="C1542" i="18"/>
  <c r="D1542" i="18" s="1"/>
  <c r="X1541" i="18"/>
  <c r="V1541" i="18"/>
  <c r="U1541" i="18"/>
  <c r="S1541" i="18"/>
  <c r="P1541" i="18"/>
  <c r="W1541" i="18" s="1"/>
  <c r="M1541" i="18"/>
  <c r="T1541" i="18" s="1"/>
  <c r="C1541" i="18"/>
  <c r="D1541" i="18" s="1"/>
  <c r="X1540" i="18"/>
  <c r="V1540" i="18"/>
  <c r="U1540" i="18"/>
  <c r="S1540" i="18"/>
  <c r="P1540" i="18"/>
  <c r="W1540" i="18" s="1"/>
  <c r="M1540" i="18"/>
  <c r="T1540" i="18" s="1"/>
  <c r="C1540" i="18"/>
  <c r="D1540" i="18" s="1"/>
  <c r="X1539" i="18"/>
  <c r="V1539" i="18"/>
  <c r="U1539" i="18"/>
  <c r="S1539" i="18"/>
  <c r="P1539" i="18"/>
  <c r="W1539" i="18" s="1"/>
  <c r="M1539" i="18"/>
  <c r="T1539" i="18" s="1"/>
  <c r="C1539" i="18"/>
  <c r="D1539" i="18" s="1"/>
  <c r="X1538" i="18"/>
  <c r="V1538" i="18"/>
  <c r="U1538" i="18"/>
  <c r="S1538" i="18"/>
  <c r="P1538" i="18"/>
  <c r="W1538" i="18" s="1"/>
  <c r="M1538" i="18"/>
  <c r="T1538" i="18" s="1"/>
  <c r="C1538" i="18"/>
  <c r="D1538" i="18" s="1"/>
  <c r="X1537" i="18"/>
  <c r="V1537" i="18"/>
  <c r="U1537" i="18"/>
  <c r="S1537" i="18"/>
  <c r="P1537" i="18"/>
  <c r="W1537" i="18" s="1"/>
  <c r="M1537" i="18"/>
  <c r="T1537" i="18" s="1"/>
  <c r="C1537" i="18"/>
  <c r="D1537" i="18" s="1"/>
  <c r="X1536" i="18"/>
  <c r="V1536" i="18"/>
  <c r="U1536" i="18"/>
  <c r="S1536" i="18"/>
  <c r="P1536" i="18"/>
  <c r="W1536" i="18" s="1"/>
  <c r="M1536" i="18"/>
  <c r="T1536" i="18" s="1"/>
  <c r="C1536" i="18"/>
  <c r="D1536" i="18" s="1"/>
  <c r="X1535" i="18"/>
  <c r="V1535" i="18"/>
  <c r="U1535" i="18"/>
  <c r="S1535" i="18"/>
  <c r="P1535" i="18"/>
  <c r="W1535" i="18" s="1"/>
  <c r="M1535" i="18"/>
  <c r="T1535" i="18" s="1"/>
  <c r="C1535" i="18"/>
  <c r="D1535" i="18" s="1"/>
  <c r="X1534" i="18"/>
  <c r="V1534" i="18"/>
  <c r="U1534" i="18"/>
  <c r="S1534" i="18"/>
  <c r="P1534" i="18"/>
  <c r="W1534" i="18" s="1"/>
  <c r="M1534" i="18"/>
  <c r="T1534" i="18" s="1"/>
  <c r="C1534" i="18"/>
  <c r="D1534" i="18" s="1"/>
  <c r="X1533" i="18"/>
  <c r="V1533" i="18"/>
  <c r="U1533" i="18"/>
  <c r="S1533" i="18"/>
  <c r="P1533" i="18"/>
  <c r="W1533" i="18" s="1"/>
  <c r="M1533" i="18"/>
  <c r="T1533" i="18" s="1"/>
  <c r="C1533" i="18"/>
  <c r="D1533" i="18" s="1"/>
  <c r="X1532" i="18"/>
  <c r="V1532" i="18"/>
  <c r="U1532" i="18"/>
  <c r="S1532" i="18"/>
  <c r="P1532" i="18"/>
  <c r="W1532" i="18" s="1"/>
  <c r="M1532" i="18"/>
  <c r="T1532" i="18" s="1"/>
  <c r="C1532" i="18"/>
  <c r="D1532" i="18" s="1"/>
  <c r="X1531" i="18"/>
  <c r="V1531" i="18"/>
  <c r="U1531" i="18"/>
  <c r="S1531" i="18"/>
  <c r="P1531" i="18"/>
  <c r="W1531" i="18" s="1"/>
  <c r="M1531" i="18"/>
  <c r="T1531" i="18" s="1"/>
  <c r="C1531" i="18"/>
  <c r="D1531" i="18" s="1"/>
  <c r="X1530" i="18"/>
  <c r="V1530" i="18"/>
  <c r="U1530" i="18"/>
  <c r="S1530" i="18"/>
  <c r="P1530" i="18"/>
  <c r="W1530" i="18" s="1"/>
  <c r="M1530" i="18"/>
  <c r="T1530" i="18" s="1"/>
  <c r="C1530" i="18"/>
  <c r="D1530" i="18" s="1"/>
  <c r="X1529" i="18"/>
  <c r="V1529" i="18"/>
  <c r="U1529" i="18"/>
  <c r="S1529" i="18"/>
  <c r="P1529" i="18"/>
  <c r="W1529" i="18" s="1"/>
  <c r="M1529" i="18"/>
  <c r="T1529" i="18" s="1"/>
  <c r="C1529" i="18"/>
  <c r="D1529" i="18" s="1"/>
  <c r="X1528" i="18"/>
  <c r="V1528" i="18"/>
  <c r="U1528" i="18"/>
  <c r="S1528" i="18"/>
  <c r="P1528" i="18"/>
  <c r="W1528" i="18" s="1"/>
  <c r="M1528" i="18"/>
  <c r="T1528" i="18" s="1"/>
  <c r="C1528" i="18"/>
  <c r="D1528" i="18" s="1"/>
  <c r="X1527" i="18"/>
  <c r="V1527" i="18"/>
  <c r="U1527" i="18"/>
  <c r="S1527" i="18"/>
  <c r="P1527" i="18"/>
  <c r="W1527" i="18" s="1"/>
  <c r="M1527" i="18"/>
  <c r="T1527" i="18" s="1"/>
  <c r="C1527" i="18"/>
  <c r="D1527" i="18" s="1"/>
  <c r="X1526" i="18"/>
  <c r="V1526" i="18"/>
  <c r="U1526" i="18"/>
  <c r="S1526" i="18"/>
  <c r="P1526" i="18"/>
  <c r="W1526" i="18" s="1"/>
  <c r="M1526" i="18"/>
  <c r="T1526" i="18" s="1"/>
  <c r="C1526" i="18"/>
  <c r="D1526" i="18" s="1"/>
  <c r="X1525" i="18"/>
  <c r="V1525" i="18"/>
  <c r="U1525" i="18"/>
  <c r="S1525" i="18"/>
  <c r="P1525" i="18"/>
  <c r="W1525" i="18" s="1"/>
  <c r="M1525" i="18"/>
  <c r="T1525" i="18" s="1"/>
  <c r="C1525" i="18"/>
  <c r="D1525" i="18" s="1"/>
  <c r="X1524" i="18"/>
  <c r="V1524" i="18"/>
  <c r="U1524" i="18"/>
  <c r="S1524" i="18"/>
  <c r="P1524" i="18"/>
  <c r="W1524" i="18" s="1"/>
  <c r="M1524" i="18"/>
  <c r="T1524" i="18" s="1"/>
  <c r="C1524" i="18"/>
  <c r="D1524" i="18" s="1"/>
  <c r="X1523" i="18"/>
  <c r="V1523" i="18"/>
  <c r="U1523" i="18"/>
  <c r="S1523" i="18"/>
  <c r="P1523" i="18"/>
  <c r="W1523" i="18" s="1"/>
  <c r="M1523" i="18"/>
  <c r="T1523" i="18" s="1"/>
  <c r="C1523" i="18"/>
  <c r="D1523" i="18" s="1"/>
  <c r="X1522" i="18"/>
  <c r="V1522" i="18"/>
  <c r="U1522" i="18"/>
  <c r="S1522" i="18"/>
  <c r="P1522" i="18"/>
  <c r="W1522" i="18" s="1"/>
  <c r="M1522" i="18"/>
  <c r="T1522" i="18" s="1"/>
  <c r="C1522" i="18"/>
  <c r="D1522" i="18" s="1"/>
  <c r="X1521" i="18"/>
  <c r="V1521" i="18"/>
  <c r="U1521" i="18"/>
  <c r="S1521" i="18"/>
  <c r="P1521" i="18"/>
  <c r="W1521" i="18" s="1"/>
  <c r="M1521" i="18"/>
  <c r="T1521" i="18" s="1"/>
  <c r="C1521" i="18"/>
  <c r="D1521" i="18" s="1"/>
  <c r="X1520" i="18"/>
  <c r="V1520" i="18"/>
  <c r="U1520" i="18"/>
  <c r="S1520" i="18"/>
  <c r="P1520" i="18"/>
  <c r="W1520" i="18" s="1"/>
  <c r="M1520" i="18"/>
  <c r="T1520" i="18" s="1"/>
  <c r="C1520" i="18"/>
  <c r="D1520" i="18" s="1"/>
  <c r="X1519" i="18"/>
  <c r="V1519" i="18"/>
  <c r="U1519" i="18"/>
  <c r="S1519" i="18"/>
  <c r="P1519" i="18"/>
  <c r="W1519" i="18" s="1"/>
  <c r="M1519" i="18"/>
  <c r="T1519" i="18" s="1"/>
  <c r="C1519" i="18"/>
  <c r="D1519" i="18" s="1"/>
  <c r="X1518" i="18"/>
  <c r="V1518" i="18"/>
  <c r="U1518" i="18"/>
  <c r="S1518" i="18"/>
  <c r="P1518" i="18"/>
  <c r="W1518" i="18" s="1"/>
  <c r="M1518" i="18"/>
  <c r="T1518" i="18" s="1"/>
  <c r="C1518" i="18"/>
  <c r="D1518" i="18" s="1"/>
  <c r="X1517" i="18"/>
  <c r="V1517" i="18"/>
  <c r="U1517" i="18"/>
  <c r="S1517" i="18"/>
  <c r="P1517" i="18"/>
  <c r="W1517" i="18" s="1"/>
  <c r="M1517" i="18"/>
  <c r="T1517" i="18" s="1"/>
  <c r="C1517" i="18"/>
  <c r="D1517" i="18" s="1"/>
  <c r="X1516" i="18"/>
  <c r="V1516" i="18"/>
  <c r="U1516" i="18"/>
  <c r="S1516" i="18"/>
  <c r="P1516" i="18"/>
  <c r="W1516" i="18" s="1"/>
  <c r="M1516" i="18"/>
  <c r="T1516" i="18" s="1"/>
  <c r="C1516" i="18"/>
  <c r="D1516" i="18" s="1"/>
  <c r="X1515" i="18"/>
  <c r="V1515" i="18"/>
  <c r="U1515" i="18"/>
  <c r="S1515" i="18"/>
  <c r="P1515" i="18"/>
  <c r="W1515" i="18" s="1"/>
  <c r="M1515" i="18"/>
  <c r="T1515" i="18" s="1"/>
  <c r="C1515" i="18"/>
  <c r="D1515" i="18" s="1"/>
  <c r="X1514" i="18"/>
  <c r="V1514" i="18"/>
  <c r="U1514" i="18"/>
  <c r="S1514" i="18"/>
  <c r="P1514" i="18"/>
  <c r="W1514" i="18" s="1"/>
  <c r="M1514" i="18"/>
  <c r="T1514" i="18" s="1"/>
  <c r="C1514" i="18"/>
  <c r="D1514" i="18" s="1"/>
  <c r="X1513" i="18"/>
  <c r="V1513" i="18"/>
  <c r="U1513" i="18"/>
  <c r="S1513" i="18"/>
  <c r="P1513" i="18"/>
  <c r="W1513" i="18" s="1"/>
  <c r="M1513" i="18"/>
  <c r="T1513" i="18" s="1"/>
  <c r="C1513" i="18"/>
  <c r="D1513" i="18" s="1"/>
  <c r="X1512" i="18"/>
  <c r="V1512" i="18"/>
  <c r="U1512" i="18"/>
  <c r="S1512" i="18"/>
  <c r="P1512" i="18"/>
  <c r="W1512" i="18" s="1"/>
  <c r="M1512" i="18"/>
  <c r="T1512" i="18" s="1"/>
  <c r="C1512" i="18"/>
  <c r="D1512" i="18" s="1"/>
  <c r="X1511" i="18"/>
  <c r="V1511" i="18"/>
  <c r="U1511" i="18"/>
  <c r="S1511" i="18"/>
  <c r="P1511" i="18"/>
  <c r="W1511" i="18" s="1"/>
  <c r="M1511" i="18"/>
  <c r="T1511" i="18" s="1"/>
  <c r="C1511" i="18"/>
  <c r="D1511" i="18" s="1"/>
  <c r="X1510" i="18"/>
  <c r="V1510" i="18"/>
  <c r="U1510" i="18"/>
  <c r="S1510" i="18"/>
  <c r="P1510" i="18"/>
  <c r="W1510" i="18" s="1"/>
  <c r="M1510" i="18"/>
  <c r="T1510" i="18" s="1"/>
  <c r="C1510" i="18"/>
  <c r="D1510" i="18" s="1"/>
  <c r="X1509" i="18"/>
  <c r="V1509" i="18"/>
  <c r="U1509" i="18"/>
  <c r="S1509" i="18"/>
  <c r="P1509" i="18"/>
  <c r="W1509" i="18" s="1"/>
  <c r="M1509" i="18"/>
  <c r="T1509" i="18" s="1"/>
  <c r="C1509" i="18"/>
  <c r="D1509" i="18" s="1"/>
  <c r="X1508" i="18"/>
  <c r="V1508" i="18"/>
  <c r="U1508" i="18"/>
  <c r="S1508" i="18"/>
  <c r="P1508" i="18"/>
  <c r="W1508" i="18" s="1"/>
  <c r="M1508" i="18"/>
  <c r="T1508" i="18" s="1"/>
  <c r="C1508" i="18"/>
  <c r="D1508" i="18" s="1"/>
  <c r="X1507" i="18"/>
  <c r="V1507" i="18"/>
  <c r="U1507" i="18"/>
  <c r="S1507" i="18"/>
  <c r="P1507" i="18"/>
  <c r="W1507" i="18" s="1"/>
  <c r="M1507" i="18"/>
  <c r="T1507" i="18" s="1"/>
  <c r="C1507" i="18"/>
  <c r="D1507" i="18" s="1"/>
  <c r="X1506" i="18"/>
  <c r="V1506" i="18"/>
  <c r="U1506" i="18"/>
  <c r="S1506" i="18"/>
  <c r="P1506" i="18"/>
  <c r="W1506" i="18" s="1"/>
  <c r="M1506" i="18"/>
  <c r="T1506" i="18" s="1"/>
  <c r="C1506" i="18"/>
  <c r="D1506" i="18" s="1"/>
  <c r="X1505" i="18"/>
  <c r="V1505" i="18"/>
  <c r="U1505" i="18"/>
  <c r="S1505" i="18"/>
  <c r="P1505" i="18"/>
  <c r="W1505" i="18" s="1"/>
  <c r="M1505" i="18"/>
  <c r="T1505" i="18" s="1"/>
  <c r="C1505" i="18"/>
  <c r="D1505" i="18" s="1"/>
  <c r="X1504" i="18"/>
  <c r="V1504" i="18"/>
  <c r="U1504" i="18"/>
  <c r="S1504" i="18"/>
  <c r="P1504" i="18"/>
  <c r="W1504" i="18" s="1"/>
  <c r="M1504" i="18"/>
  <c r="T1504" i="18" s="1"/>
  <c r="C1504" i="18"/>
  <c r="D1504" i="18" s="1"/>
  <c r="X1503" i="18"/>
  <c r="V1503" i="18"/>
  <c r="U1503" i="18"/>
  <c r="S1503" i="18"/>
  <c r="P1503" i="18"/>
  <c r="W1503" i="18" s="1"/>
  <c r="M1503" i="18"/>
  <c r="T1503" i="18" s="1"/>
  <c r="C1503" i="18"/>
  <c r="D1503" i="18" s="1"/>
  <c r="X1502" i="18"/>
  <c r="V1502" i="18"/>
  <c r="U1502" i="18"/>
  <c r="S1502" i="18"/>
  <c r="P1502" i="18"/>
  <c r="W1502" i="18" s="1"/>
  <c r="M1502" i="18"/>
  <c r="T1502" i="18" s="1"/>
  <c r="C1502" i="18"/>
  <c r="D1502" i="18" s="1"/>
  <c r="X1501" i="18"/>
  <c r="V1501" i="18"/>
  <c r="U1501" i="18"/>
  <c r="S1501" i="18"/>
  <c r="P1501" i="18"/>
  <c r="W1501" i="18" s="1"/>
  <c r="M1501" i="18"/>
  <c r="T1501" i="18" s="1"/>
  <c r="C1501" i="18"/>
  <c r="D1501" i="18" s="1"/>
  <c r="X1500" i="18"/>
  <c r="V1500" i="18"/>
  <c r="U1500" i="18"/>
  <c r="T1500" i="18"/>
  <c r="S1500" i="18"/>
  <c r="P1500" i="18"/>
  <c r="W1500" i="18" s="1"/>
  <c r="M1500" i="18"/>
  <c r="D1500" i="18"/>
  <c r="C1500" i="18"/>
  <c r="X1499" i="18"/>
  <c r="V1499" i="18"/>
  <c r="U1499" i="18"/>
  <c r="S1499" i="18"/>
  <c r="P1499" i="18"/>
  <c r="W1499" i="18" s="1"/>
  <c r="M1499" i="18"/>
  <c r="T1499" i="18" s="1"/>
  <c r="C1499" i="18"/>
  <c r="D1499" i="18" s="1"/>
  <c r="X1498" i="18"/>
  <c r="V1498" i="18"/>
  <c r="U1498" i="18"/>
  <c r="S1498" i="18"/>
  <c r="P1498" i="18"/>
  <c r="W1498" i="18" s="1"/>
  <c r="M1498" i="18"/>
  <c r="T1498" i="18" s="1"/>
  <c r="C1498" i="18"/>
  <c r="D1498" i="18" s="1"/>
  <c r="X1497" i="18"/>
  <c r="V1497" i="18"/>
  <c r="U1497" i="18"/>
  <c r="S1497" i="18"/>
  <c r="P1497" i="18"/>
  <c r="W1497" i="18" s="1"/>
  <c r="M1497" i="18"/>
  <c r="T1497" i="18" s="1"/>
  <c r="C1497" i="18"/>
  <c r="D1497" i="18" s="1"/>
  <c r="X1496" i="18"/>
  <c r="V1496" i="18"/>
  <c r="U1496" i="18"/>
  <c r="S1496" i="18"/>
  <c r="P1496" i="18"/>
  <c r="W1496" i="18" s="1"/>
  <c r="M1496" i="18"/>
  <c r="T1496" i="18" s="1"/>
  <c r="C1496" i="18"/>
  <c r="D1496" i="18" s="1"/>
  <c r="X1495" i="18"/>
  <c r="V1495" i="18"/>
  <c r="U1495" i="18"/>
  <c r="S1495" i="18"/>
  <c r="P1495" i="18"/>
  <c r="W1495" i="18" s="1"/>
  <c r="M1495" i="18"/>
  <c r="T1495" i="18" s="1"/>
  <c r="C1495" i="18"/>
  <c r="D1495" i="18" s="1"/>
  <c r="X1494" i="18"/>
  <c r="V1494" i="18"/>
  <c r="U1494" i="18"/>
  <c r="S1494" i="18"/>
  <c r="P1494" i="18"/>
  <c r="W1494" i="18" s="1"/>
  <c r="M1494" i="18"/>
  <c r="T1494" i="18" s="1"/>
  <c r="C1494" i="18"/>
  <c r="D1494" i="18" s="1"/>
  <c r="X1493" i="18"/>
  <c r="V1493" i="18"/>
  <c r="U1493" i="18"/>
  <c r="S1493" i="18"/>
  <c r="P1493" i="18"/>
  <c r="W1493" i="18" s="1"/>
  <c r="M1493" i="18"/>
  <c r="T1493" i="18" s="1"/>
  <c r="C1493" i="18"/>
  <c r="D1493" i="18" s="1"/>
  <c r="X1492" i="18"/>
  <c r="V1492" i="18"/>
  <c r="U1492" i="18"/>
  <c r="S1492" i="18"/>
  <c r="P1492" i="18"/>
  <c r="W1492" i="18" s="1"/>
  <c r="M1492" i="18"/>
  <c r="T1492" i="18" s="1"/>
  <c r="C1492" i="18"/>
  <c r="D1492" i="18" s="1"/>
  <c r="X1491" i="18"/>
  <c r="V1491" i="18"/>
  <c r="U1491" i="18"/>
  <c r="S1491" i="18"/>
  <c r="P1491" i="18"/>
  <c r="W1491" i="18" s="1"/>
  <c r="M1491" i="18"/>
  <c r="T1491" i="18" s="1"/>
  <c r="C1491" i="18"/>
  <c r="D1491" i="18" s="1"/>
  <c r="X1490" i="18"/>
  <c r="V1490" i="18"/>
  <c r="U1490" i="18"/>
  <c r="S1490" i="18"/>
  <c r="P1490" i="18"/>
  <c r="W1490" i="18" s="1"/>
  <c r="M1490" i="18"/>
  <c r="T1490" i="18" s="1"/>
  <c r="C1490" i="18"/>
  <c r="D1490" i="18" s="1"/>
  <c r="X1489" i="18"/>
  <c r="V1489" i="18"/>
  <c r="U1489" i="18"/>
  <c r="S1489" i="18"/>
  <c r="P1489" i="18"/>
  <c r="W1489" i="18" s="1"/>
  <c r="M1489" i="18"/>
  <c r="T1489" i="18" s="1"/>
  <c r="C1489" i="18"/>
  <c r="D1489" i="18" s="1"/>
  <c r="X1488" i="18"/>
  <c r="V1488" i="18"/>
  <c r="U1488" i="18"/>
  <c r="S1488" i="18"/>
  <c r="P1488" i="18"/>
  <c r="W1488" i="18" s="1"/>
  <c r="M1488" i="18"/>
  <c r="T1488" i="18" s="1"/>
  <c r="C1488" i="18"/>
  <c r="D1488" i="18" s="1"/>
  <c r="X1487" i="18"/>
  <c r="V1487" i="18"/>
  <c r="U1487" i="18"/>
  <c r="S1487" i="18"/>
  <c r="P1487" i="18"/>
  <c r="W1487" i="18" s="1"/>
  <c r="M1487" i="18"/>
  <c r="T1487" i="18" s="1"/>
  <c r="C1487" i="18"/>
  <c r="D1487" i="18" s="1"/>
  <c r="X1486" i="18"/>
  <c r="V1486" i="18"/>
  <c r="U1486" i="18"/>
  <c r="S1486" i="18"/>
  <c r="P1486" i="18"/>
  <c r="W1486" i="18" s="1"/>
  <c r="M1486" i="18"/>
  <c r="T1486" i="18" s="1"/>
  <c r="C1486" i="18"/>
  <c r="D1486" i="18" s="1"/>
  <c r="X1485" i="18"/>
  <c r="V1485" i="18"/>
  <c r="U1485" i="18"/>
  <c r="S1485" i="18"/>
  <c r="P1485" i="18"/>
  <c r="W1485" i="18" s="1"/>
  <c r="M1485" i="18"/>
  <c r="T1485" i="18" s="1"/>
  <c r="C1485" i="18"/>
  <c r="D1485" i="18" s="1"/>
  <c r="X1484" i="18"/>
  <c r="V1484" i="18"/>
  <c r="U1484" i="18"/>
  <c r="S1484" i="18"/>
  <c r="P1484" i="18"/>
  <c r="W1484" i="18" s="1"/>
  <c r="M1484" i="18"/>
  <c r="T1484" i="18" s="1"/>
  <c r="C1484" i="18"/>
  <c r="D1484" i="18" s="1"/>
  <c r="X1483" i="18"/>
  <c r="V1483" i="18"/>
  <c r="U1483" i="18"/>
  <c r="S1483" i="18"/>
  <c r="P1483" i="18"/>
  <c r="W1483" i="18" s="1"/>
  <c r="M1483" i="18"/>
  <c r="T1483" i="18" s="1"/>
  <c r="C1483" i="18"/>
  <c r="D1483" i="18" s="1"/>
  <c r="X1482" i="18"/>
  <c r="V1482" i="18"/>
  <c r="U1482" i="18"/>
  <c r="S1482" i="18"/>
  <c r="P1482" i="18"/>
  <c r="W1482" i="18" s="1"/>
  <c r="M1482" i="18"/>
  <c r="T1482" i="18" s="1"/>
  <c r="C1482" i="18"/>
  <c r="D1482" i="18" s="1"/>
  <c r="X1481" i="18"/>
  <c r="V1481" i="18"/>
  <c r="U1481" i="18"/>
  <c r="S1481" i="18"/>
  <c r="P1481" i="18"/>
  <c r="W1481" i="18" s="1"/>
  <c r="M1481" i="18"/>
  <c r="T1481" i="18" s="1"/>
  <c r="C1481" i="18"/>
  <c r="D1481" i="18" s="1"/>
  <c r="X1480" i="18"/>
  <c r="V1480" i="18"/>
  <c r="U1480" i="18"/>
  <c r="S1480" i="18"/>
  <c r="P1480" i="18"/>
  <c r="W1480" i="18" s="1"/>
  <c r="M1480" i="18"/>
  <c r="T1480" i="18" s="1"/>
  <c r="C1480" i="18"/>
  <c r="D1480" i="18" s="1"/>
  <c r="X1479" i="18"/>
  <c r="V1479" i="18"/>
  <c r="U1479" i="18"/>
  <c r="S1479" i="18"/>
  <c r="P1479" i="18"/>
  <c r="W1479" i="18" s="1"/>
  <c r="M1479" i="18"/>
  <c r="T1479" i="18" s="1"/>
  <c r="C1479" i="18"/>
  <c r="D1479" i="18" s="1"/>
  <c r="X1478" i="18"/>
  <c r="V1478" i="18"/>
  <c r="U1478" i="18"/>
  <c r="S1478" i="18"/>
  <c r="P1478" i="18"/>
  <c r="W1478" i="18" s="1"/>
  <c r="M1478" i="18"/>
  <c r="T1478" i="18" s="1"/>
  <c r="C1478" i="18"/>
  <c r="D1478" i="18" s="1"/>
  <c r="X1477" i="18"/>
  <c r="V1477" i="18"/>
  <c r="U1477" i="18"/>
  <c r="S1477" i="18"/>
  <c r="P1477" i="18"/>
  <c r="W1477" i="18" s="1"/>
  <c r="M1477" i="18"/>
  <c r="T1477" i="18" s="1"/>
  <c r="C1477" i="18"/>
  <c r="D1477" i="18" s="1"/>
  <c r="X1476" i="18"/>
  <c r="V1476" i="18"/>
  <c r="U1476" i="18"/>
  <c r="S1476" i="18"/>
  <c r="P1476" i="18"/>
  <c r="W1476" i="18" s="1"/>
  <c r="M1476" i="18"/>
  <c r="T1476" i="18" s="1"/>
  <c r="C1476" i="18"/>
  <c r="D1476" i="18" s="1"/>
  <c r="X1475" i="18"/>
  <c r="V1475" i="18"/>
  <c r="U1475" i="18"/>
  <c r="S1475" i="18"/>
  <c r="P1475" i="18"/>
  <c r="W1475" i="18" s="1"/>
  <c r="M1475" i="18"/>
  <c r="T1475" i="18" s="1"/>
  <c r="C1475" i="18"/>
  <c r="D1475" i="18" s="1"/>
  <c r="X1474" i="18"/>
  <c r="V1474" i="18"/>
  <c r="U1474" i="18"/>
  <c r="S1474" i="18"/>
  <c r="P1474" i="18"/>
  <c r="W1474" i="18" s="1"/>
  <c r="M1474" i="18"/>
  <c r="T1474" i="18" s="1"/>
  <c r="C1474" i="18"/>
  <c r="D1474" i="18" s="1"/>
  <c r="X1473" i="18"/>
  <c r="V1473" i="18"/>
  <c r="U1473" i="18"/>
  <c r="S1473" i="18"/>
  <c r="P1473" i="18"/>
  <c r="W1473" i="18" s="1"/>
  <c r="M1473" i="18"/>
  <c r="T1473" i="18" s="1"/>
  <c r="C1473" i="18"/>
  <c r="D1473" i="18" s="1"/>
  <c r="X1472" i="18"/>
  <c r="V1472" i="18"/>
  <c r="U1472" i="18"/>
  <c r="S1472" i="18"/>
  <c r="P1472" i="18"/>
  <c r="W1472" i="18" s="1"/>
  <c r="M1472" i="18"/>
  <c r="T1472" i="18" s="1"/>
  <c r="C1472" i="18"/>
  <c r="D1472" i="18" s="1"/>
  <c r="X1471" i="18"/>
  <c r="V1471" i="18"/>
  <c r="U1471" i="18"/>
  <c r="S1471" i="18"/>
  <c r="P1471" i="18"/>
  <c r="W1471" i="18" s="1"/>
  <c r="M1471" i="18"/>
  <c r="T1471" i="18" s="1"/>
  <c r="C1471" i="18"/>
  <c r="D1471" i="18" s="1"/>
  <c r="X1470" i="18"/>
  <c r="V1470" i="18"/>
  <c r="U1470" i="18"/>
  <c r="S1470" i="18"/>
  <c r="P1470" i="18"/>
  <c r="W1470" i="18" s="1"/>
  <c r="M1470" i="18"/>
  <c r="T1470" i="18" s="1"/>
  <c r="C1470" i="18"/>
  <c r="D1470" i="18" s="1"/>
  <c r="X1469" i="18"/>
  <c r="V1469" i="18"/>
  <c r="U1469" i="18"/>
  <c r="S1469" i="18"/>
  <c r="P1469" i="18"/>
  <c r="W1469" i="18" s="1"/>
  <c r="M1469" i="18"/>
  <c r="T1469" i="18" s="1"/>
  <c r="C1469" i="18"/>
  <c r="D1469" i="18" s="1"/>
  <c r="X1468" i="18"/>
  <c r="V1468" i="18"/>
  <c r="U1468" i="18"/>
  <c r="S1468" i="18"/>
  <c r="P1468" i="18"/>
  <c r="W1468" i="18" s="1"/>
  <c r="M1468" i="18"/>
  <c r="T1468" i="18" s="1"/>
  <c r="C1468" i="18"/>
  <c r="D1468" i="18" s="1"/>
  <c r="X1467" i="18"/>
  <c r="V1467" i="18"/>
  <c r="U1467" i="18"/>
  <c r="S1467" i="18"/>
  <c r="P1467" i="18"/>
  <c r="W1467" i="18" s="1"/>
  <c r="M1467" i="18"/>
  <c r="T1467" i="18" s="1"/>
  <c r="C1467" i="18"/>
  <c r="D1467" i="18" s="1"/>
  <c r="X1466" i="18"/>
  <c r="V1466" i="18"/>
  <c r="U1466" i="18"/>
  <c r="S1466" i="18"/>
  <c r="P1466" i="18"/>
  <c r="W1466" i="18" s="1"/>
  <c r="M1466" i="18"/>
  <c r="T1466" i="18" s="1"/>
  <c r="C1466" i="18"/>
  <c r="D1466" i="18" s="1"/>
  <c r="X1465" i="18"/>
  <c r="V1465" i="18"/>
  <c r="U1465" i="18"/>
  <c r="S1465" i="18"/>
  <c r="P1465" i="18"/>
  <c r="W1465" i="18" s="1"/>
  <c r="M1465" i="18"/>
  <c r="T1465" i="18" s="1"/>
  <c r="C1465" i="18"/>
  <c r="D1465" i="18" s="1"/>
  <c r="X1464" i="18"/>
  <c r="V1464" i="18"/>
  <c r="U1464" i="18"/>
  <c r="S1464" i="18"/>
  <c r="P1464" i="18"/>
  <c r="W1464" i="18" s="1"/>
  <c r="M1464" i="18"/>
  <c r="T1464" i="18" s="1"/>
  <c r="C1464" i="18"/>
  <c r="D1464" i="18" s="1"/>
  <c r="X1463" i="18"/>
  <c r="V1463" i="18"/>
  <c r="U1463" i="18"/>
  <c r="S1463" i="18"/>
  <c r="P1463" i="18"/>
  <c r="W1463" i="18" s="1"/>
  <c r="M1463" i="18"/>
  <c r="T1463" i="18" s="1"/>
  <c r="C1463" i="18"/>
  <c r="D1463" i="18" s="1"/>
  <c r="X1462" i="18"/>
  <c r="V1462" i="18"/>
  <c r="U1462" i="18"/>
  <c r="S1462" i="18"/>
  <c r="P1462" i="18"/>
  <c r="W1462" i="18" s="1"/>
  <c r="M1462" i="18"/>
  <c r="T1462" i="18" s="1"/>
  <c r="C1462" i="18"/>
  <c r="D1462" i="18" s="1"/>
  <c r="X1461" i="18"/>
  <c r="V1461" i="18"/>
  <c r="U1461" i="18"/>
  <c r="S1461" i="18"/>
  <c r="P1461" i="18"/>
  <c r="W1461" i="18" s="1"/>
  <c r="M1461" i="18"/>
  <c r="T1461" i="18" s="1"/>
  <c r="C1461" i="18"/>
  <c r="D1461" i="18" s="1"/>
  <c r="X1460" i="18"/>
  <c r="V1460" i="18"/>
  <c r="U1460" i="18"/>
  <c r="S1460" i="18"/>
  <c r="P1460" i="18"/>
  <c r="W1460" i="18" s="1"/>
  <c r="M1460" i="18"/>
  <c r="T1460" i="18" s="1"/>
  <c r="C1460" i="18"/>
  <c r="D1460" i="18" s="1"/>
  <c r="X1459" i="18"/>
  <c r="V1459" i="18"/>
  <c r="U1459" i="18"/>
  <c r="S1459" i="18"/>
  <c r="P1459" i="18"/>
  <c r="W1459" i="18" s="1"/>
  <c r="M1459" i="18"/>
  <c r="T1459" i="18" s="1"/>
  <c r="C1459" i="18"/>
  <c r="D1459" i="18" s="1"/>
  <c r="X1458" i="18"/>
  <c r="V1458" i="18"/>
  <c r="U1458" i="18"/>
  <c r="S1458" i="18"/>
  <c r="P1458" i="18"/>
  <c r="W1458" i="18" s="1"/>
  <c r="M1458" i="18"/>
  <c r="T1458" i="18" s="1"/>
  <c r="C1458" i="18"/>
  <c r="D1458" i="18" s="1"/>
  <c r="X1457" i="18"/>
  <c r="V1457" i="18"/>
  <c r="U1457" i="18"/>
  <c r="S1457" i="18"/>
  <c r="P1457" i="18"/>
  <c r="W1457" i="18" s="1"/>
  <c r="M1457" i="18"/>
  <c r="T1457" i="18" s="1"/>
  <c r="C1457" i="18"/>
  <c r="D1457" i="18" s="1"/>
  <c r="X1456" i="18"/>
  <c r="V1456" i="18"/>
  <c r="U1456" i="18"/>
  <c r="S1456" i="18"/>
  <c r="P1456" i="18"/>
  <c r="W1456" i="18" s="1"/>
  <c r="M1456" i="18"/>
  <c r="T1456" i="18" s="1"/>
  <c r="C1456" i="18"/>
  <c r="D1456" i="18" s="1"/>
  <c r="X1455" i="18"/>
  <c r="V1455" i="18"/>
  <c r="U1455" i="18"/>
  <c r="S1455" i="18"/>
  <c r="P1455" i="18"/>
  <c r="W1455" i="18" s="1"/>
  <c r="M1455" i="18"/>
  <c r="T1455" i="18" s="1"/>
  <c r="C1455" i="18"/>
  <c r="D1455" i="18" s="1"/>
  <c r="X1454" i="18"/>
  <c r="V1454" i="18"/>
  <c r="U1454" i="18"/>
  <c r="S1454" i="18"/>
  <c r="P1454" i="18"/>
  <c r="W1454" i="18" s="1"/>
  <c r="M1454" i="18"/>
  <c r="T1454" i="18" s="1"/>
  <c r="C1454" i="18"/>
  <c r="D1454" i="18" s="1"/>
  <c r="X1453" i="18"/>
  <c r="V1453" i="18"/>
  <c r="U1453" i="18"/>
  <c r="S1453" i="18"/>
  <c r="P1453" i="18"/>
  <c r="W1453" i="18" s="1"/>
  <c r="M1453" i="18"/>
  <c r="T1453" i="18" s="1"/>
  <c r="C1453" i="18"/>
  <c r="D1453" i="18" s="1"/>
  <c r="X1452" i="18"/>
  <c r="V1452" i="18"/>
  <c r="U1452" i="18"/>
  <c r="S1452" i="18"/>
  <c r="P1452" i="18"/>
  <c r="W1452" i="18" s="1"/>
  <c r="M1452" i="18"/>
  <c r="T1452" i="18" s="1"/>
  <c r="C1452" i="18"/>
  <c r="D1452" i="18" s="1"/>
  <c r="X1451" i="18"/>
  <c r="V1451" i="18"/>
  <c r="U1451" i="18"/>
  <c r="S1451" i="18"/>
  <c r="P1451" i="18"/>
  <c r="W1451" i="18" s="1"/>
  <c r="M1451" i="18"/>
  <c r="T1451" i="18" s="1"/>
  <c r="C1451" i="18"/>
  <c r="D1451" i="18" s="1"/>
  <c r="X1450" i="18"/>
  <c r="V1450" i="18"/>
  <c r="U1450" i="18"/>
  <c r="S1450" i="18"/>
  <c r="P1450" i="18"/>
  <c r="W1450" i="18" s="1"/>
  <c r="M1450" i="18"/>
  <c r="T1450" i="18" s="1"/>
  <c r="C1450" i="18"/>
  <c r="D1450" i="18" s="1"/>
  <c r="X1449" i="18"/>
  <c r="V1449" i="18"/>
  <c r="U1449" i="18"/>
  <c r="S1449" i="18"/>
  <c r="P1449" i="18"/>
  <c r="W1449" i="18" s="1"/>
  <c r="M1449" i="18"/>
  <c r="T1449" i="18" s="1"/>
  <c r="C1449" i="18"/>
  <c r="D1449" i="18" s="1"/>
  <c r="X1448" i="18"/>
  <c r="V1448" i="18"/>
  <c r="U1448" i="18"/>
  <c r="S1448" i="18"/>
  <c r="P1448" i="18"/>
  <c r="W1448" i="18" s="1"/>
  <c r="M1448" i="18"/>
  <c r="T1448" i="18" s="1"/>
  <c r="C1448" i="18"/>
  <c r="D1448" i="18" s="1"/>
  <c r="X1447" i="18"/>
  <c r="V1447" i="18"/>
  <c r="U1447" i="18"/>
  <c r="S1447" i="18"/>
  <c r="P1447" i="18"/>
  <c r="W1447" i="18" s="1"/>
  <c r="M1447" i="18"/>
  <c r="T1447" i="18" s="1"/>
  <c r="C1447" i="18"/>
  <c r="D1447" i="18" s="1"/>
  <c r="X1446" i="18"/>
  <c r="V1446" i="18"/>
  <c r="U1446" i="18"/>
  <c r="S1446" i="18"/>
  <c r="P1446" i="18"/>
  <c r="W1446" i="18" s="1"/>
  <c r="M1446" i="18"/>
  <c r="T1446" i="18" s="1"/>
  <c r="C1446" i="18"/>
  <c r="D1446" i="18" s="1"/>
  <c r="X1445" i="18"/>
  <c r="V1445" i="18"/>
  <c r="U1445" i="18"/>
  <c r="S1445" i="18"/>
  <c r="P1445" i="18"/>
  <c r="W1445" i="18" s="1"/>
  <c r="M1445" i="18"/>
  <c r="T1445" i="18" s="1"/>
  <c r="C1445" i="18"/>
  <c r="D1445" i="18" s="1"/>
  <c r="X1444" i="18"/>
  <c r="V1444" i="18"/>
  <c r="U1444" i="18"/>
  <c r="S1444" i="18"/>
  <c r="P1444" i="18"/>
  <c r="W1444" i="18" s="1"/>
  <c r="M1444" i="18"/>
  <c r="T1444" i="18" s="1"/>
  <c r="C1444" i="18"/>
  <c r="D1444" i="18" s="1"/>
  <c r="X1443" i="18"/>
  <c r="V1443" i="18"/>
  <c r="U1443" i="18"/>
  <c r="S1443" i="18"/>
  <c r="P1443" i="18"/>
  <c r="W1443" i="18" s="1"/>
  <c r="M1443" i="18"/>
  <c r="T1443" i="18" s="1"/>
  <c r="C1443" i="18"/>
  <c r="D1443" i="18" s="1"/>
  <c r="X1442" i="18"/>
  <c r="V1442" i="18"/>
  <c r="U1442" i="18"/>
  <c r="S1442" i="18"/>
  <c r="P1442" i="18"/>
  <c r="W1442" i="18" s="1"/>
  <c r="M1442" i="18"/>
  <c r="T1442" i="18" s="1"/>
  <c r="C1442" i="18"/>
  <c r="D1442" i="18" s="1"/>
  <c r="X1441" i="18"/>
  <c r="V1441" i="18"/>
  <c r="U1441" i="18"/>
  <c r="S1441" i="18"/>
  <c r="P1441" i="18"/>
  <c r="W1441" i="18" s="1"/>
  <c r="M1441" i="18"/>
  <c r="T1441" i="18" s="1"/>
  <c r="C1441" i="18"/>
  <c r="D1441" i="18" s="1"/>
  <c r="X1440" i="18"/>
  <c r="V1440" i="18"/>
  <c r="U1440" i="18"/>
  <c r="S1440" i="18"/>
  <c r="P1440" i="18"/>
  <c r="W1440" i="18" s="1"/>
  <c r="M1440" i="18"/>
  <c r="T1440" i="18" s="1"/>
  <c r="C1440" i="18"/>
  <c r="D1440" i="18" s="1"/>
  <c r="X1439" i="18"/>
  <c r="V1439" i="18"/>
  <c r="U1439" i="18"/>
  <c r="S1439" i="18"/>
  <c r="P1439" i="18"/>
  <c r="W1439" i="18" s="1"/>
  <c r="M1439" i="18"/>
  <c r="T1439" i="18" s="1"/>
  <c r="C1439" i="18"/>
  <c r="D1439" i="18" s="1"/>
  <c r="X1438" i="18"/>
  <c r="V1438" i="18"/>
  <c r="U1438" i="18"/>
  <c r="S1438" i="18"/>
  <c r="P1438" i="18"/>
  <c r="W1438" i="18" s="1"/>
  <c r="M1438" i="18"/>
  <c r="T1438" i="18" s="1"/>
  <c r="C1438" i="18"/>
  <c r="D1438" i="18" s="1"/>
  <c r="X1437" i="18"/>
  <c r="V1437" i="18"/>
  <c r="U1437" i="18"/>
  <c r="S1437" i="18"/>
  <c r="P1437" i="18"/>
  <c r="W1437" i="18" s="1"/>
  <c r="M1437" i="18"/>
  <c r="T1437" i="18" s="1"/>
  <c r="C1437" i="18"/>
  <c r="D1437" i="18" s="1"/>
  <c r="X1436" i="18"/>
  <c r="V1436" i="18"/>
  <c r="U1436" i="18"/>
  <c r="S1436" i="18"/>
  <c r="P1436" i="18"/>
  <c r="W1436" i="18" s="1"/>
  <c r="M1436" i="18"/>
  <c r="T1436" i="18" s="1"/>
  <c r="C1436" i="18"/>
  <c r="D1436" i="18" s="1"/>
  <c r="X1435" i="18"/>
  <c r="V1435" i="18"/>
  <c r="U1435" i="18"/>
  <c r="T1435" i="18"/>
  <c r="S1435" i="18"/>
  <c r="P1435" i="18"/>
  <c r="W1435" i="18" s="1"/>
  <c r="M1435" i="18"/>
  <c r="C1435" i="18"/>
  <c r="D1435" i="18" s="1"/>
  <c r="X1434" i="18"/>
  <c r="V1434" i="18"/>
  <c r="U1434" i="18"/>
  <c r="S1434" i="18"/>
  <c r="P1434" i="18"/>
  <c r="W1434" i="18" s="1"/>
  <c r="M1434" i="18"/>
  <c r="T1434" i="18" s="1"/>
  <c r="C1434" i="18"/>
  <c r="D1434" i="18" s="1"/>
  <c r="X1433" i="18"/>
  <c r="V1433" i="18"/>
  <c r="U1433" i="18"/>
  <c r="S1433" i="18"/>
  <c r="P1433" i="18"/>
  <c r="W1433" i="18" s="1"/>
  <c r="M1433" i="18"/>
  <c r="T1433" i="18" s="1"/>
  <c r="C1433" i="18"/>
  <c r="D1433" i="18" s="1"/>
  <c r="X1432" i="18"/>
  <c r="V1432" i="18"/>
  <c r="U1432" i="18"/>
  <c r="S1432" i="18"/>
  <c r="P1432" i="18"/>
  <c r="W1432" i="18" s="1"/>
  <c r="M1432" i="18"/>
  <c r="T1432" i="18" s="1"/>
  <c r="C1432" i="18"/>
  <c r="D1432" i="18" s="1"/>
  <c r="X1431" i="18"/>
  <c r="V1431" i="18"/>
  <c r="U1431" i="18"/>
  <c r="S1431" i="18"/>
  <c r="P1431" i="18"/>
  <c r="W1431" i="18" s="1"/>
  <c r="M1431" i="18"/>
  <c r="T1431" i="18" s="1"/>
  <c r="C1431" i="18"/>
  <c r="D1431" i="18" s="1"/>
  <c r="X1430" i="18"/>
  <c r="V1430" i="18"/>
  <c r="U1430" i="18"/>
  <c r="S1430" i="18"/>
  <c r="P1430" i="18"/>
  <c r="W1430" i="18" s="1"/>
  <c r="M1430" i="18"/>
  <c r="T1430" i="18" s="1"/>
  <c r="C1430" i="18"/>
  <c r="D1430" i="18" s="1"/>
  <c r="X1429" i="18"/>
  <c r="V1429" i="18"/>
  <c r="U1429" i="18"/>
  <c r="S1429" i="18"/>
  <c r="P1429" i="18"/>
  <c r="W1429" i="18" s="1"/>
  <c r="M1429" i="18"/>
  <c r="T1429" i="18" s="1"/>
  <c r="C1429" i="18"/>
  <c r="D1429" i="18" s="1"/>
  <c r="X1428" i="18"/>
  <c r="V1428" i="18"/>
  <c r="U1428" i="18"/>
  <c r="S1428" i="18"/>
  <c r="P1428" i="18"/>
  <c r="W1428" i="18" s="1"/>
  <c r="M1428" i="18"/>
  <c r="T1428" i="18" s="1"/>
  <c r="C1428" i="18"/>
  <c r="D1428" i="18" s="1"/>
  <c r="X1427" i="18"/>
  <c r="V1427" i="18"/>
  <c r="U1427" i="18"/>
  <c r="S1427" i="18"/>
  <c r="P1427" i="18"/>
  <c r="W1427" i="18" s="1"/>
  <c r="M1427" i="18"/>
  <c r="T1427" i="18" s="1"/>
  <c r="C1427" i="18"/>
  <c r="D1427" i="18" s="1"/>
  <c r="X1426" i="18"/>
  <c r="V1426" i="18"/>
  <c r="U1426" i="18"/>
  <c r="S1426" i="18"/>
  <c r="P1426" i="18"/>
  <c r="W1426" i="18" s="1"/>
  <c r="M1426" i="18"/>
  <c r="T1426" i="18" s="1"/>
  <c r="C1426" i="18"/>
  <c r="D1426" i="18" s="1"/>
  <c r="X1425" i="18"/>
  <c r="V1425" i="18"/>
  <c r="U1425" i="18"/>
  <c r="S1425" i="18"/>
  <c r="P1425" i="18"/>
  <c r="W1425" i="18" s="1"/>
  <c r="M1425" i="18"/>
  <c r="T1425" i="18" s="1"/>
  <c r="C1425" i="18"/>
  <c r="D1425" i="18" s="1"/>
  <c r="X1424" i="18"/>
  <c r="V1424" i="18"/>
  <c r="U1424" i="18"/>
  <c r="S1424" i="18"/>
  <c r="P1424" i="18"/>
  <c r="W1424" i="18" s="1"/>
  <c r="M1424" i="18"/>
  <c r="T1424" i="18" s="1"/>
  <c r="C1424" i="18"/>
  <c r="D1424" i="18" s="1"/>
  <c r="X1423" i="18"/>
  <c r="V1423" i="18"/>
  <c r="U1423" i="18"/>
  <c r="S1423" i="18"/>
  <c r="P1423" i="18"/>
  <c r="W1423" i="18" s="1"/>
  <c r="M1423" i="18"/>
  <c r="T1423" i="18" s="1"/>
  <c r="C1423" i="18"/>
  <c r="D1423" i="18" s="1"/>
  <c r="X1422" i="18"/>
  <c r="V1422" i="18"/>
  <c r="U1422" i="18"/>
  <c r="S1422" i="18"/>
  <c r="P1422" i="18"/>
  <c r="W1422" i="18" s="1"/>
  <c r="M1422" i="18"/>
  <c r="T1422" i="18" s="1"/>
  <c r="C1422" i="18"/>
  <c r="D1422" i="18" s="1"/>
  <c r="X1421" i="18"/>
  <c r="V1421" i="18"/>
  <c r="U1421" i="18"/>
  <c r="S1421" i="18"/>
  <c r="P1421" i="18"/>
  <c r="W1421" i="18" s="1"/>
  <c r="M1421" i="18"/>
  <c r="T1421" i="18" s="1"/>
  <c r="C1421" i="18"/>
  <c r="D1421" i="18" s="1"/>
  <c r="X1420" i="18"/>
  <c r="V1420" i="18"/>
  <c r="U1420" i="18"/>
  <c r="S1420" i="18"/>
  <c r="P1420" i="18"/>
  <c r="W1420" i="18" s="1"/>
  <c r="M1420" i="18"/>
  <c r="T1420" i="18" s="1"/>
  <c r="C1420" i="18"/>
  <c r="D1420" i="18" s="1"/>
  <c r="X1419" i="18"/>
  <c r="V1419" i="18"/>
  <c r="U1419" i="18"/>
  <c r="S1419" i="18"/>
  <c r="P1419" i="18"/>
  <c r="W1419" i="18" s="1"/>
  <c r="M1419" i="18"/>
  <c r="T1419" i="18" s="1"/>
  <c r="C1419" i="18"/>
  <c r="D1419" i="18" s="1"/>
  <c r="X1418" i="18"/>
  <c r="V1418" i="18"/>
  <c r="U1418" i="18"/>
  <c r="S1418" i="18"/>
  <c r="P1418" i="18"/>
  <c r="W1418" i="18" s="1"/>
  <c r="M1418" i="18"/>
  <c r="T1418" i="18" s="1"/>
  <c r="C1418" i="18"/>
  <c r="D1418" i="18" s="1"/>
  <c r="X1417" i="18"/>
  <c r="V1417" i="18"/>
  <c r="U1417" i="18"/>
  <c r="S1417" i="18"/>
  <c r="P1417" i="18"/>
  <c r="W1417" i="18" s="1"/>
  <c r="M1417" i="18"/>
  <c r="T1417" i="18" s="1"/>
  <c r="C1417" i="18"/>
  <c r="D1417" i="18" s="1"/>
  <c r="X1416" i="18"/>
  <c r="V1416" i="18"/>
  <c r="U1416" i="18"/>
  <c r="S1416" i="18"/>
  <c r="P1416" i="18"/>
  <c r="W1416" i="18" s="1"/>
  <c r="M1416" i="18"/>
  <c r="T1416" i="18" s="1"/>
  <c r="C1416" i="18"/>
  <c r="D1416" i="18" s="1"/>
  <c r="X1415" i="18"/>
  <c r="V1415" i="18"/>
  <c r="U1415" i="18"/>
  <c r="S1415" i="18"/>
  <c r="P1415" i="18"/>
  <c r="W1415" i="18" s="1"/>
  <c r="M1415" i="18"/>
  <c r="T1415" i="18" s="1"/>
  <c r="C1415" i="18"/>
  <c r="D1415" i="18" s="1"/>
  <c r="X1414" i="18"/>
  <c r="V1414" i="18"/>
  <c r="U1414" i="18"/>
  <c r="S1414" i="18"/>
  <c r="P1414" i="18"/>
  <c r="W1414" i="18" s="1"/>
  <c r="M1414" i="18"/>
  <c r="T1414" i="18" s="1"/>
  <c r="C1414" i="18"/>
  <c r="D1414" i="18" s="1"/>
  <c r="X1413" i="18"/>
  <c r="V1413" i="18"/>
  <c r="U1413" i="18"/>
  <c r="S1413" i="18"/>
  <c r="P1413" i="18"/>
  <c r="W1413" i="18" s="1"/>
  <c r="M1413" i="18"/>
  <c r="T1413" i="18" s="1"/>
  <c r="C1413" i="18"/>
  <c r="D1413" i="18" s="1"/>
  <c r="X1412" i="18"/>
  <c r="V1412" i="18"/>
  <c r="U1412" i="18"/>
  <c r="S1412" i="18"/>
  <c r="P1412" i="18"/>
  <c r="W1412" i="18" s="1"/>
  <c r="M1412" i="18"/>
  <c r="T1412" i="18" s="1"/>
  <c r="C1412" i="18"/>
  <c r="D1412" i="18" s="1"/>
  <c r="X1411" i="18"/>
  <c r="V1411" i="18"/>
  <c r="U1411" i="18"/>
  <c r="S1411" i="18"/>
  <c r="P1411" i="18"/>
  <c r="W1411" i="18" s="1"/>
  <c r="M1411" i="18"/>
  <c r="T1411" i="18" s="1"/>
  <c r="C1411" i="18"/>
  <c r="D1411" i="18" s="1"/>
  <c r="X1410" i="18"/>
  <c r="V1410" i="18"/>
  <c r="U1410" i="18"/>
  <c r="S1410" i="18"/>
  <c r="P1410" i="18"/>
  <c r="W1410" i="18" s="1"/>
  <c r="M1410" i="18"/>
  <c r="T1410" i="18" s="1"/>
  <c r="C1410" i="18"/>
  <c r="D1410" i="18" s="1"/>
  <c r="X1409" i="18"/>
  <c r="V1409" i="18"/>
  <c r="U1409" i="18"/>
  <c r="S1409" i="18"/>
  <c r="P1409" i="18"/>
  <c r="W1409" i="18" s="1"/>
  <c r="M1409" i="18"/>
  <c r="T1409" i="18" s="1"/>
  <c r="C1409" i="18"/>
  <c r="D1409" i="18" s="1"/>
  <c r="X1408" i="18"/>
  <c r="V1408" i="18"/>
  <c r="U1408" i="18"/>
  <c r="S1408" i="18"/>
  <c r="P1408" i="18"/>
  <c r="W1408" i="18" s="1"/>
  <c r="M1408" i="18"/>
  <c r="T1408" i="18" s="1"/>
  <c r="C1408" i="18"/>
  <c r="D1408" i="18" s="1"/>
  <c r="X1407" i="18"/>
  <c r="V1407" i="18"/>
  <c r="U1407" i="18"/>
  <c r="S1407" i="18"/>
  <c r="P1407" i="18"/>
  <c r="W1407" i="18" s="1"/>
  <c r="M1407" i="18"/>
  <c r="T1407" i="18" s="1"/>
  <c r="C1407" i="18"/>
  <c r="D1407" i="18" s="1"/>
  <c r="X1406" i="18"/>
  <c r="V1406" i="18"/>
  <c r="U1406" i="18"/>
  <c r="S1406" i="18"/>
  <c r="P1406" i="18"/>
  <c r="W1406" i="18" s="1"/>
  <c r="M1406" i="18"/>
  <c r="T1406" i="18" s="1"/>
  <c r="C1406" i="18"/>
  <c r="D1406" i="18" s="1"/>
  <c r="X1405" i="18"/>
  <c r="V1405" i="18"/>
  <c r="U1405" i="18"/>
  <c r="S1405" i="18"/>
  <c r="P1405" i="18"/>
  <c r="W1405" i="18" s="1"/>
  <c r="M1405" i="18"/>
  <c r="T1405" i="18" s="1"/>
  <c r="C1405" i="18"/>
  <c r="D1405" i="18" s="1"/>
  <c r="X1404" i="18"/>
  <c r="V1404" i="18"/>
  <c r="U1404" i="18"/>
  <c r="S1404" i="18"/>
  <c r="P1404" i="18"/>
  <c r="W1404" i="18" s="1"/>
  <c r="M1404" i="18"/>
  <c r="T1404" i="18" s="1"/>
  <c r="C1404" i="18"/>
  <c r="D1404" i="18" s="1"/>
  <c r="X1403" i="18"/>
  <c r="V1403" i="18"/>
  <c r="U1403" i="18"/>
  <c r="S1403" i="18"/>
  <c r="P1403" i="18"/>
  <c r="W1403" i="18" s="1"/>
  <c r="M1403" i="18"/>
  <c r="T1403" i="18" s="1"/>
  <c r="C1403" i="18"/>
  <c r="D1403" i="18" s="1"/>
  <c r="X1402" i="18"/>
  <c r="V1402" i="18"/>
  <c r="U1402" i="18"/>
  <c r="S1402" i="18"/>
  <c r="P1402" i="18"/>
  <c r="W1402" i="18" s="1"/>
  <c r="M1402" i="18"/>
  <c r="T1402" i="18" s="1"/>
  <c r="C1402" i="18"/>
  <c r="D1402" i="18" s="1"/>
  <c r="X1401" i="18"/>
  <c r="V1401" i="18"/>
  <c r="U1401" i="18"/>
  <c r="S1401" i="18"/>
  <c r="P1401" i="18"/>
  <c r="W1401" i="18" s="1"/>
  <c r="M1401" i="18"/>
  <c r="T1401" i="18" s="1"/>
  <c r="C1401" i="18"/>
  <c r="D1401" i="18" s="1"/>
  <c r="X1400" i="18"/>
  <c r="V1400" i="18"/>
  <c r="U1400" i="18"/>
  <c r="S1400" i="18"/>
  <c r="P1400" i="18"/>
  <c r="W1400" i="18" s="1"/>
  <c r="M1400" i="18"/>
  <c r="T1400" i="18" s="1"/>
  <c r="C1400" i="18"/>
  <c r="D1400" i="18" s="1"/>
  <c r="X1399" i="18"/>
  <c r="V1399" i="18"/>
  <c r="U1399" i="18"/>
  <c r="T1399" i="18"/>
  <c r="S1399" i="18"/>
  <c r="P1399" i="18"/>
  <c r="W1399" i="18" s="1"/>
  <c r="M1399" i="18"/>
  <c r="C1399" i="18"/>
  <c r="D1399" i="18" s="1"/>
  <c r="X1398" i="18"/>
  <c r="V1398" i="18"/>
  <c r="U1398" i="18"/>
  <c r="S1398" i="18"/>
  <c r="P1398" i="18"/>
  <c r="W1398" i="18" s="1"/>
  <c r="M1398" i="18"/>
  <c r="T1398" i="18" s="1"/>
  <c r="C1398" i="18"/>
  <c r="D1398" i="18" s="1"/>
  <c r="X1397" i="18"/>
  <c r="V1397" i="18"/>
  <c r="U1397" i="18"/>
  <c r="S1397" i="18"/>
  <c r="P1397" i="18"/>
  <c r="W1397" i="18" s="1"/>
  <c r="M1397" i="18"/>
  <c r="T1397" i="18" s="1"/>
  <c r="C1397" i="18"/>
  <c r="D1397" i="18" s="1"/>
  <c r="X1396" i="18"/>
  <c r="V1396" i="18"/>
  <c r="U1396" i="18"/>
  <c r="S1396" i="18"/>
  <c r="P1396" i="18"/>
  <c r="W1396" i="18" s="1"/>
  <c r="M1396" i="18"/>
  <c r="T1396" i="18" s="1"/>
  <c r="C1396" i="18"/>
  <c r="D1396" i="18" s="1"/>
  <c r="X1395" i="18"/>
  <c r="V1395" i="18"/>
  <c r="U1395" i="18"/>
  <c r="S1395" i="18"/>
  <c r="P1395" i="18"/>
  <c r="W1395" i="18" s="1"/>
  <c r="M1395" i="18"/>
  <c r="T1395" i="18" s="1"/>
  <c r="C1395" i="18"/>
  <c r="D1395" i="18" s="1"/>
  <c r="X1394" i="18"/>
  <c r="V1394" i="18"/>
  <c r="U1394" i="18"/>
  <c r="S1394" i="18"/>
  <c r="P1394" i="18"/>
  <c r="W1394" i="18" s="1"/>
  <c r="M1394" i="18"/>
  <c r="T1394" i="18" s="1"/>
  <c r="C1394" i="18"/>
  <c r="D1394" i="18" s="1"/>
  <c r="X1393" i="18"/>
  <c r="V1393" i="18"/>
  <c r="U1393" i="18"/>
  <c r="S1393" i="18"/>
  <c r="P1393" i="18"/>
  <c r="W1393" i="18" s="1"/>
  <c r="M1393" i="18"/>
  <c r="T1393" i="18" s="1"/>
  <c r="C1393" i="18"/>
  <c r="D1393" i="18" s="1"/>
  <c r="X1392" i="18"/>
  <c r="V1392" i="18"/>
  <c r="U1392" i="18"/>
  <c r="S1392" i="18"/>
  <c r="P1392" i="18"/>
  <c r="W1392" i="18" s="1"/>
  <c r="M1392" i="18"/>
  <c r="T1392" i="18" s="1"/>
  <c r="C1392" i="18"/>
  <c r="D1392" i="18" s="1"/>
  <c r="X1391" i="18"/>
  <c r="V1391" i="18"/>
  <c r="U1391" i="18"/>
  <c r="S1391" i="18"/>
  <c r="P1391" i="18"/>
  <c r="W1391" i="18" s="1"/>
  <c r="M1391" i="18"/>
  <c r="T1391" i="18" s="1"/>
  <c r="C1391" i="18"/>
  <c r="D1391" i="18" s="1"/>
  <c r="X1390" i="18"/>
  <c r="V1390" i="18"/>
  <c r="U1390" i="18"/>
  <c r="S1390" i="18"/>
  <c r="P1390" i="18"/>
  <c r="W1390" i="18" s="1"/>
  <c r="M1390" i="18"/>
  <c r="T1390" i="18" s="1"/>
  <c r="C1390" i="18"/>
  <c r="D1390" i="18" s="1"/>
  <c r="X1389" i="18"/>
  <c r="V1389" i="18"/>
  <c r="U1389" i="18"/>
  <c r="S1389" i="18"/>
  <c r="P1389" i="18"/>
  <c r="W1389" i="18" s="1"/>
  <c r="M1389" i="18"/>
  <c r="T1389" i="18" s="1"/>
  <c r="C1389" i="18"/>
  <c r="D1389" i="18" s="1"/>
  <c r="X1388" i="18"/>
  <c r="V1388" i="18"/>
  <c r="U1388" i="18"/>
  <c r="S1388" i="18"/>
  <c r="P1388" i="18"/>
  <c r="W1388" i="18" s="1"/>
  <c r="M1388" i="18"/>
  <c r="T1388" i="18" s="1"/>
  <c r="C1388" i="18"/>
  <c r="D1388" i="18" s="1"/>
  <c r="X1387" i="18"/>
  <c r="V1387" i="18"/>
  <c r="U1387" i="18"/>
  <c r="S1387" i="18"/>
  <c r="P1387" i="18"/>
  <c r="W1387" i="18" s="1"/>
  <c r="M1387" i="18"/>
  <c r="T1387" i="18" s="1"/>
  <c r="C1387" i="18"/>
  <c r="D1387" i="18" s="1"/>
  <c r="X1386" i="18"/>
  <c r="V1386" i="18"/>
  <c r="U1386" i="18"/>
  <c r="S1386" i="18"/>
  <c r="P1386" i="18"/>
  <c r="W1386" i="18" s="1"/>
  <c r="M1386" i="18"/>
  <c r="T1386" i="18" s="1"/>
  <c r="C1386" i="18"/>
  <c r="D1386" i="18" s="1"/>
  <c r="X1385" i="18"/>
  <c r="V1385" i="18"/>
  <c r="U1385" i="18"/>
  <c r="S1385" i="18"/>
  <c r="P1385" i="18"/>
  <c r="W1385" i="18" s="1"/>
  <c r="M1385" i="18"/>
  <c r="T1385" i="18" s="1"/>
  <c r="C1385" i="18"/>
  <c r="D1385" i="18" s="1"/>
  <c r="X1384" i="18"/>
  <c r="V1384" i="18"/>
  <c r="U1384" i="18"/>
  <c r="S1384" i="18"/>
  <c r="P1384" i="18"/>
  <c r="W1384" i="18" s="1"/>
  <c r="M1384" i="18"/>
  <c r="T1384" i="18" s="1"/>
  <c r="C1384" i="18"/>
  <c r="D1384" i="18" s="1"/>
  <c r="X1383" i="18"/>
  <c r="V1383" i="18"/>
  <c r="U1383" i="18"/>
  <c r="T1383" i="18"/>
  <c r="S1383" i="18"/>
  <c r="P1383" i="18"/>
  <c r="W1383" i="18" s="1"/>
  <c r="M1383" i="18"/>
  <c r="D1383" i="18"/>
  <c r="C1383" i="18"/>
  <c r="X1382" i="18"/>
  <c r="V1382" i="18"/>
  <c r="U1382" i="18"/>
  <c r="S1382" i="18"/>
  <c r="P1382" i="18"/>
  <c r="W1382" i="18" s="1"/>
  <c r="M1382" i="18"/>
  <c r="T1382" i="18" s="1"/>
  <c r="C1382" i="18"/>
  <c r="D1382" i="18" s="1"/>
  <c r="X1381" i="18"/>
  <c r="V1381" i="18"/>
  <c r="U1381" i="18"/>
  <c r="S1381" i="18"/>
  <c r="P1381" i="18"/>
  <c r="W1381" i="18" s="1"/>
  <c r="M1381" i="18"/>
  <c r="T1381" i="18" s="1"/>
  <c r="C1381" i="18"/>
  <c r="D1381" i="18" s="1"/>
  <c r="X1380" i="18"/>
  <c r="V1380" i="18"/>
  <c r="U1380" i="18"/>
  <c r="S1380" i="18"/>
  <c r="P1380" i="18"/>
  <c r="W1380" i="18" s="1"/>
  <c r="M1380" i="18"/>
  <c r="T1380" i="18" s="1"/>
  <c r="C1380" i="18"/>
  <c r="D1380" i="18" s="1"/>
  <c r="X1379" i="18"/>
  <c r="V1379" i="18"/>
  <c r="U1379" i="18"/>
  <c r="S1379" i="18"/>
  <c r="P1379" i="18"/>
  <c r="W1379" i="18" s="1"/>
  <c r="M1379" i="18"/>
  <c r="T1379" i="18" s="1"/>
  <c r="C1379" i="18"/>
  <c r="D1379" i="18" s="1"/>
  <c r="X1378" i="18"/>
  <c r="V1378" i="18"/>
  <c r="U1378" i="18"/>
  <c r="S1378" i="18"/>
  <c r="P1378" i="18"/>
  <c r="W1378" i="18" s="1"/>
  <c r="M1378" i="18"/>
  <c r="T1378" i="18" s="1"/>
  <c r="C1378" i="18"/>
  <c r="D1378" i="18" s="1"/>
  <c r="X1377" i="18"/>
  <c r="V1377" i="18"/>
  <c r="U1377" i="18"/>
  <c r="S1377" i="18"/>
  <c r="P1377" i="18"/>
  <c r="W1377" i="18" s="1"/>
  <c r="M1377" i="18"/>
  <c r="T1377" i="18" s="1"/>
  <c r="C1377" i="18"/>
  <c r="D1377" i="18" s="1"/>
  <c r="X1376" i="18"/>
  <c r="V1376" i="18"/>
  <c r="U1376" i="18"/>
  <c r="S1376" i="18"/>
  <c r="P1376" i="18"/>
  <c r="W1376" i="18" s="1"/>
  <c r="M1376" i="18"/>
  <c r="T1376" i="18" s="1"/>
  <c r="C1376" i="18"/>
  <c r="D1376" i="18" s="1"/>
  <c r="X1375" i="18"/>
  <c r="V1375" i="18"/>
  <c r="U1375" i="18"/>
  <c r="S1375" i="18"/>
  <c r="P1375" i="18"/>
  <c r="W1375" i="18" s="1"/>
  <c r="M1375" i="18"/>
  <c r="T1375" i="18" s="1"/>
  <c r="C1375" i="18"/>
  <c r="D1375" i="18" s="1"/>
  <c r="X1374" i="18"/>
  <c r="V1374" i="18"/>
  <c r="U1374" i="18"/>
  <c r="S1374" i="18"/>
  <c r="P1374" i="18"/>
  <c r="W1374" i="18" s="1"/>
  <c r="M1374" i="18"/>
  <c r="T1374" i="18" s="1"/>
  <c r="C1374" i="18"/>
  <c r="D1374" i="18" s="1"/>
  <c r="X1373" i="18"/>
  <c r="V1373" i="18"/>
  <c r="U1373" i="18"/>
  <c r="S1373" i="18"/>
  <c r="P1373" i="18"/>
  <c r="W1373" i="18" s="1"/>
  <c r="M1373" i="18"/>
  <c r="T1373" i="18" s="1"/>
  <c r="C1373" i="18"/>
  <c r="D1373" i="18" s="1"/>
  <c r="X1372" i="18"/>
  <c r="V1372" i="18"/>
  <c r="U1372" i="18"/>
  <c r="S1372" i="18"/>
  <c r="P1372" i="18"/>
  <c r="W1372" i="18" s="1"/>
  <c r="M1372" i="18"/>
  <c r="T1372" i="18" s="1"/>
  <c r="C1372" i="18"/>
  <c r="D1372" i="18" s="1"/>
  <c r="X1371" i="18"/>
  <c r="V1371" i="18"/>
  <c r="U1371" i="18"/>
  <c r="S1371" i="18"/>
  <c r="P1371" i="18"/>
  <c r="W1371" i="18" s="1"/>
  <c r="M1371" i="18"/>
  <c r="T1371" i="18" s="1"/>
  <c r="C1371" i="18"/>
  <c r="D1371" i="18" s="1"/>
  <c r="X1370" i="18"/>
  <c r="V1370" i="18"/>
  <c r="U1370" i="18"/>
  <c r="S1370" i="18"/>
  <c r="P1370" i="18"/>
  <c r="W1370" i="18" s="1"/>
  <c r="M1370" i="18"/>
  <c r="T1370" i="18" s="1"/>
  <c r="C1370" i="18"/>
  <c r="D1370" i="18" s="1"/>
  <c r="X1369" i="18"/>
  <c r="V1369" i="18"/>
  <c r="U1369" i="18"/>
  <c r="S1369" i="18"/>
  <c r="P1369" i="18"/>
  <c r="W1369" i="18" s="1"/>
  <c r="M1369" i="18"/>
  <c r="T1369" i="18" s="1"/>
  <c r="C1369" i="18"/>
  <c r="D1369" i="18" s="1"/>
  <c r="X1368" i="18"/>
  <c r="V1368" i="18"/>
  <c r="U1368" i="18"/>
  <c r="S1368" i="18"/>
  <c r="P1368" i="18"/>
  <c r="W1368" i="18" s="1"/>
  <c r="M1368" i="18"/>
  <c r="T1368" i="18" s="1"/>
  <c r="C1368" i="18"/>
  <c r="D1368" i="18" s="1"/>
  <c r="X1367" i="18"/>
  <c r="V1367" i="18"/>
  <c r="U1367" i="18"/>
  <c r="S1367" i="18"/>
  <c r="P1367" i="18"/>
  <c r="W1367" i="18" s="1"/>
  <c r="M1367" i="18"/>
  <c r="T1367" i="18" s="1"/>
  <c r="C1367" i="18"/>
  <c r="D1367" i="18" s="1"/>
  <c r="X1366" i="18"/>
  <c r="V1366" i="18"/>
  <c r="U1366" i="18"/>
  <c r="S1366" i="18"/>
  <c r="P1366" i="18"/>
  <c r="W1366" i="18" s="1"/>
  <c r="M1366" i="18"/>
  <c r="T1366" i="18" s="1"/>
  <c r="C1366" i="18"/>
  <c r="D1366" i="18" s="1"/>
  <c r="X1365" i="18"/>
  <c r="V1365" i="18"/>
  <c r="U1365" i="18"/>
  <c r="S1365" i="18"/>
  <c r="P1365" i="18"/>
  <c r="W1365" i="18" s="1"/>
  <c r="M1365" i="18"/>
  <c r="T1365" i="18" s="1"/>
  <c r="C1365" i="18"/>
  <c r="D1365" i="18" s="1"/>
  <c r="X1364" i="18"/>
  <c r="V1364" i="18"/>
  <c r="U1364" i="18"/>
  <c r="S1364" i="18"/>
  <c r="P1364" i="18"/>
  <c r="W1364" i="18" s="1"/>
  <c r="M1364" i="18"/>
  <c r="T1364" i="18" s="1"/>
  <c r="C1364" i="18"/>
  <c r="D1364" i="18" s="1"/>
  <c r="X1363" i="18"/>
  <c r="V1363" i="18"/>
  <c r="U1363" i="18"/>
  <c r="S1363" i="18"/>
  <c r="P1363" i="18"/>
  <c r="W1363" i="18" s="1"/>
  <c r="M1363" i="18"/>
  <c r="T1363" i="18" s="1"/>
  <c r="C1363" i="18"/>
  <c r="D1363" i="18" s="1"/>
  <c r="X1362" i="18"/>
  <c r="V1362" i="18"/>
  <c r="U1362" i="18"/>
  <c r="S1362" i="18"/>
  <c r="P1362" i="18"/>
  <c r="W1362" i="18" s="1"/>
  <c r="M1362" i="18"/>
  <c r="T1362" i="18" s="1"/>
  <c r="C1362" i="18"/>
  <c r="D1362" i="18" s="1"/>
  <c r="X1361" i="18"/>
  <c r="V1361" i="18"/>
  <c r="U1361" i="18"/>
  <c r="S1361" i="18"/>
  <c r="P1361" i="18"/>
  <c r="W1361" i="18" s="1"/>
  <c r="M1361" i="18"/>
  <c r="T1361" i="18" s="1"/>
  <c r="C1361" i="18"/>
  <c r="D1361" i="18" s="1"/>
  <c r="X1360" i="18"/>
  <c r="V1360" i="18"/>
  <c r="U1360" i="18"/>
  <c r="S1360" i="18"/>
  <c r="P1360" i="18"/>
  <c r="W1360" i="18" s="1"/>
  <c r="M1360" i="18"/>
  <c r="T1360" i="18" s="1"/>
  <c r="C1360" i="18"/>
  <c r="D1360" i="18" s="1"/>
  <c r="X1359" i="18"/>
  <c r="V1359" i="18"/>
  <c r="U1359" i="18"/>
  <c r="S1359" i="18"/>
  <c r="P1359" i="18"/>
  <c r="W1359" i="18" s="1"/>
  <c r="M1359" i="18"/>
  <c r="T1359" i="18" s="1"/>
  <c r="C1359" i="18"/>
  <c r="D1359" i="18" s="1"/>
  <c r="X1358" i="18"/>
  <c r="V1358" i="18"/>
  <c r="U1358" i="18"/>
  <c r="S1358" i="18"/>
  <c r="P1358" i="18"/>
  <c r="W1358" i="18" s="1"/>
  <c r="M1358" i="18"/>
  <c r="T1358" i="18" s="1"/>
  <c r="C1358" i="18"/>
  <c r="D1358" i="18" s="1"/>
  <c r="X1357" i="18"/>
  <c r="V1357" i="18"/>
  <c r="U1357" i="18"/>
  <c r="S1357" i="18"/>
  <c r="P1357" i="18"/>
  <c r="W1357" i="18" s="1"/>
  <c r="M1357" i="18"/>
  <c r="T1357" i="18" s="1"/>
  <c r="C1357" i="18"/>
  <c r="D1357" i="18" s="1"/>
  <c r="X1356" i="18"/>
  <c r="V1356" i="18"/>
  <c r="U1356" i="18"/>
  <c r="S1356" i="18"/>
  <c r="P1356" i="18"/>
  <c r="W1356" i="18" s="1"/>
  <c r="M1356" i="18"/>
  <c r="T1356" i="18" s="1"/>
  <c r="C1356" i="18"/>
  <c r="D1356" i="18" s="1"/>
  <c r="X1355" i="18"/>
  <c r="V1355" i="18"/>
  <c r="U1355" i="18"/>
  <c r="S1355" i="18"/>
  <c r="P1355" i="18"/>
  <c r="W1355" i="18" s="1"/>
  <c r="M1355" i="18"/>
  <c r="T1355" i="18" s="1"/>
  <c r="C1355" i="18"/>
  <c r="D1355" i="18" s="1"/>
  <c r="X1354" i="18"/>
  <c r="V1354" i="18"/>
  <c r="U1354" i="18"/>
  <c r="S1354" i="18"/>
  <c r="P1354" i="18"/>
  <c r="W1354" i="18" s="1"/>
  <c r="M1354" i="18"/>
  <c r="T1354" i="18" s="1"/>
  <c r="C1354" i="18"/>
  <c r="D1354" i="18" s="1"/>
  <c r="X1353" i="18"/>
  <c r="V1353" i="18"/>
  <c r="U1353" i="18"/>
  <c r="S1353" i="18"/>
  <c r="P1353" i="18"/>
  <c r="W1353" i="18" s="1"/>
  <c r="M1353" i="18"/>
  <c r="T1353" i="18" s="1"/>
  <c r="C1353" i="18"/>
  <c r="D1353" i="18" s="1"/>
  <c r="X1352" i="18"/>
  <c r="V1352" i="18"/>
  <c r="U1352" i="18"/>
  <c r="S1352" i="18"/>
  <c r="P1352" i="18"/>
  <c r="W1352" i="18" s="1"/>
  <c r="M1352" i="18"/>
  <c r="T1352" i="18" s="1"/>
  <c r="C1352" i="18"/>
  <c r="D1352" i="18" s="1"/>
  <c r="X1351" i="18"/>
  <c r="V1351" i="18"/>
  <c r="U1351" i="18"/>
  <c r="S1351" i="18"/>
  <c r="P1351" i="18"/>
  <c r="W1351" i="18" s="1"/>
  <c r="M1351" i="18"/>
  <c r="T1351" i="18" s="1"/>
  <c r="C1351" i="18"/>
  <c r="D1351" i="18" s="1"/>
  <c r="X1350" i="18"/>
  <c r="V1350" i="18"/>
  <c r="U1350" i="18"/>
  <c r="S1350" i="18"/>
  <c r="P1350" i="18"/>
  <c r="W1350" i="18" s="1"/>
  <c r="M1350" i="18"/>
  <c r="T1350" i="18" s="1"/>
  <c r="C1350" i="18"/>
  <c r="D1350" i="18" s="1"/>
  <c r="X1349" i="18"/>
  <c r="V1349" i="18"/>
  <c r="U1349" i="18"/>
  <c r="S1349" i="18"/>
  <c r="P1349" i="18"/>
  <c r="W1349" i="18" s="1"/>
  <c r="M1349" i="18"/>
  <c r="T1349" i="18" s="1"/>
  <c r="C1349" i="18"/>
  <c r="D1349" i="18" s="1"/>
  <c r="X1348" i="18"/>
  <c r="V1348" i="18"/>
  <c r="U1348" i="18"/>
  <c r="S1348" i="18"/>
  <c r="P1348" i="18"/>
  <c r="W1348" i="18" s="1"/>
  <c r="M1348" i="18"/>
  <c r="T1348" i="18" s="1"/>
  <c r="C1348" i="18"/>
  <c r="D1348" i="18" s="1"/>
  <c r="X1347" i="18"/>
  <c r="V1347" i="18"/>
  <c r="U1347" i="18"/>
  <c r="S1347" i="18"/>
  <c r="P1347" i="18"/>
  <c r="W1347" i="18" s="1"/>
  <c r="M1347" i="18"/>
  <c r="T1347" i="18" s="1"/>
  <c r="C1347" i="18"/>
  <c r="D1347" i="18" s="1"/>
  <c r="X1346" i="18"/>
  <c r="V1346" i="18"/>
  <c r="U1346" i="18"/>
  <c r="S1346" i="18"/>
  <c r="P1346" i="18"/>
  <c r="W1346" i="18" s="1"/>
  <c r="M1346" i="18"/>
  <c r="T1346" i="18" s="1"/>
  <c r="C1346" i="18"/>
  <c r="D1346" i="18" s="1"/>
  <c r="X1345" i="18"/>
  <c r="V1345" i="18"/>
  <c r="U1345" i="18"/>
  <c r="S1345" i="18"/>
  <c r="P1345" i="18"/>
  <c r="W1345" i="18" s="1"/>
  <c r="M1345" i="18"/>
  <c r="T1345" i="18" s="1"/>
  <c r="C1345" i="18"/>
  <c r="D1345" i="18" s="1"/>
  <c r="X1344" i="18"/>
  <c r="V1344" i="18"/>
  <c r="U1344" i="18"/>
  <c r="S1344" i="18"/>
  <c r="P1344" i="18"/>
  <c r="W1344" i="18" s="1"/>
  <c r="M1344" i="18"/>
  <c r="T1344" i="18" s="1"/>
  <c r="C1344" i="18"/>
  <c r="D1344" i="18" s="1"/>
  <c r="X1343" i="18"/>
  <c r="V1343" i="18"/>
  <c r="U1343" i="18"/>
  <c r="S1343" i="18"/>
  <c r="P1343" i="18"/>
  <c r="W1343" i="18" s="1"/>
  <c r="M1343" i="18"/>
  <c r="T1343" i="18" s="1"/>
  <c r="C1343" i="18"/>
  <c r="D1343" i="18" s="1"/>
  <c r="X1342" i="18"/>
  <c r="V1342" i="18"/>
  <c r="U1342" i="18"/>
  <c r="S1342" i="18"/>
  <c r="P1342" i="18"/>
  <c r="W1342" i="18" s="1"/>
  <c r="M1342" i="18"/>
  <c r="T1342" i="18" s="1"/>
  <c r="C1342" i="18"/>
  <c r="D1342" i="18" s="1"/>
  <c r="X1341" i="18"/>
  <c r="V1341" i="18"/>
  <c r="U1341" i="18"/>
  <c r="S1341" i="18"/>
  <c r="P1341" i="18"/>
  <c r="W1341" i="18" s="1"/>
  <c r="M1341" i="18"/>
  <c r="T1341" i="18" s="1"/>
  <c r="C1341" i="18"/>
  <c r="D1341" i="18" s="1"/>
  <c r="X1340" i="18"/>
  <c r="V1340" i="18"/>
  <c r="U1340" i="18"/>
  <c r="S1340" i="18"/>
  <c r="P1340" i="18"/>
  <c r="W1340" i="18" s="1"/>
  <c r="M1340" i="18"/>
  <c r="T1340" i="18" s="1"/>
  <c r="C1340" i="18"/>
  <c r="D1340" i="18" s="1"/>
  <c r="X1339" i="18"/>
  <c r="V1339" i="18"/>
  <c r="U1339" i="18"/>
  <c r="S1339" i="18"/>
  <c r="P1339" i="18"/>
  <c r="W1339" i="18" s="1"/>
  <c r="M1339" i="18"/>
  <c r="T1339" i="18" s="1"/>
  <c r="C1339" i="18"/>
  <c r="D1339" i="18" s="1"/>
  <c r="X1338" i="18"/>
  <c r="V1338" i="18"/>
  <c r="U1338" i="18"/>
  <c r="S1338" i="18"/>
  <c r="P1338" i="18"/>
  <c r="W1338" i="18" s="1"/>
  <c r="M1338" i="18"/>
  <c r="T1338" i="18" s="1"/>
  <c r="C1338" i="18"/>
  <c r="D1338" i="18" s="1"/>
  <c r="X1337" i="18"/>
  <c r="V1337" i="18"/>
  <c r="U1337" i="18"/>
  <c r="S1337" i="18"/>
  <c r="P1337" i="18"/>
  <c r="W1337" i="18" s="1"/>
  <c r="M1337" i="18"/>
  <c r="T1337" i="18" s="1"/>
  <c r="C1337" i="18"/>
  <c r="D1337" i="18" s="1"/>
  <c r="X1336" i="18"/>
  <c r="V1336" i="18"/>
  <c r="U1336" i="18"/>
  <c r="S1336" i="18"/>
  <c r="P1336" i="18"/>
  <c r="W1336" i="18" s="1"/>
  <c r="M1336" i="18"/>
  <c r="T1336" i="18" s="1"/>
  <c r="C1336" i="18"/>
  <c r="D1336" i="18" s="1"/>
  <c r="X1335" i="18"/>
  <c r="V1335" i="18"/>
  <c r="U1335" i="18"/>
  <c r="S1335" i="18"/>
  <c r="P1335" i="18"/>
  <c r="W1335" i="18" s="1"/>
  <c r="M1335" i="18"/>
  <c r="T1335" i="18" s="1"/>
  <c r="C1335" i="18"/>
  <c r="D1335" i="18" s="1"/>
  <c r="X1334" i="18"/>
  <c r="V1334" i="18"/>
  <c r="U1334" i="18"/>
  <c r="S1334" i="18"/>
  <c r="P1334" i="18"/>
  <c r="W1334" i="18" s="1"/>
  <c r="M1334" i="18"/>
  <c r="T1334" i="18" s="1"/>
  <c r="C1334" i="18"/>
  <c r="D1334" i="18" s="1"/>
  <c r="X1333" i="18"/>
  <c r="V1333" i="18"/>
  <c r="U1333" i="18"/>
  <c r="S1333" i="18"/>
  <c r="P1333" i="18"/>
  <c r="W1333" i="18" s="1"/>
  <c r="M1333" i="18"/>
  <c r="T1333" i="18" s="1"/>
  <c r="C1333" i="18"/>
  <c r="D1333" i="18" s="1"/>
  <c r="X1332" i="18"/>
  <c r="V1332" i="18"/>
  <c r="U1332" i="18"/>
  <c r="S1332" i="18"/>
  <c r="P1332" i="18"/>
  <c r="W1332" i="18" s="1"/>
  <c r="M1332" i="18"/>
  <c r="T1332" i="18" s="1"/>
  <c r="C1332" i="18"/>
  <c r="D1332" i="18" s="1"/>
  <c r="X1331" i="18"/>
  <c r="V1331" i="18"/>
  <c r="U1331" i="18"/>
  <c r="S1331" i="18"/>
  <c r="P1331" i="18"/>
  <c r="W1331" i="18" s="1"/>
  <c r="M1331" i="18"/>
  <c r="T1331" i="18" s="1"/>
  <c r="C1331" i="18"/>
  <c r="D1331" i="18" s="1"/>
  <c r="X1330" i="18"/>
  <c r="V1330" i="18"/>
  <c r="U1330" i="18"/>
  <c r="S1330" i="18"/>
  <c r="P1330" i="18"/>
  <c r="W1330" i="18" s="1"/>
  <c r="M1330" i="18"/>
  <c r="T1330" i="18" s="1"/>
  <c r="C1330" i="18"/>
  <c r="D1330" i="18" s="1"/>
  <c r="X1329" i="18"/>
  <c r="V1329" i="18"/>
  <c r="U1329" i="18"/>
  <c r="S1329" i="18"/>
  <c r="P1329" i="18"/>
  <c r="W1329" i="18" s="1"/>
  <c r="M1329" i="18"/>
  <c r="T1329" i="18" s="1"/>
  <c r="C1329" i="18"/>
  <c r="D1329" i="18" s="1"/>
  <c r="X1328" i="18"/>
  <c r="V1328" i="18"/>
  <c r="U1328" i="18"/>
  <c r="S1328" i="18"/>
  <c r="P1328" i="18"/>
  <c r="W1328" i="18" s="1"/>
  <c r="M1328" i="18"/>
  <c r="T1328" i="18" s="1"/>
  <c r="C1328" i="18"/>
  <c r="D1328" i="18" s="1"/>
  <c r="X1327" i="18"/>
  <c r="V1327" i="18"/>
  <c r="U1327" i="18"/>
  <c r="S1327" i="18"/>
  <c r="P1327" i="18"/>
  <c r="W1327" i="18" s="1"/>
  <c r="M1327" i="18"/>
  <c r="T1327" i="18" s="1"/>
  <c r="C1327" i="18"/>
  <c r="D1327" i="18" s="1"/>
  <c r="X1326" i="18"/>
  <c r="V1326" i="18"/>
  <c r="U1326" i="18"/>
  <c r="S1326" i="18"/>
  <c r="P1326" i="18"/>
  <c r="W1326" i="18" s="1"/>
  <c r="M1326" i="18"/>
  <c r="T1326" i="18" s="1"/>
  <c r="C1326" i="18"/>
  <c r="D1326" i="18" s="1"/>
  <c r="X1325" i="18"/>
  <c r="V1325" i="18"/>
  <c r="U1325" i="18"/>
  <c r="T1325" i="18"/>
  <c r="S1325" i="18"/>
  <c r="P1325" i="18"/>
  <c r="W1325" i="18" s="1"/>
  <c r="M1325" i="18"/>
  <c r="C1325" i="18"/>
  <c r="D1325" i="18" s="1"/>
  <c r="X1324" i="18"/>
  <c r="V1324" i="18"/>
  <c r="U1324" i="18"/>
  <c r="S1324" i="18"/>
  <c r="P1324" i="18"/>
  <c r="W1324" i="18" s="1"/>
  <c r="M1324" i="18"/>
  <c r="T1324" i="18" s="1"/>
  <c r="C1324" i="18"/>
  <c r="D1324" i="18" s="1"/>
  <c r="X1323" i="18"/>
  <c r="V1323" i="18"/>
  <c r="U1323" i="18"/>
  <c r="S1323" i="18"/>
  <c r="P1323" i="18"/>
  <c r="W1323" i="18" s="1"/>
  <c r="M1323" i="18"/>
  <c r="T1323" i="18" s="1"/>
  <c r="C1323" i="18"/>
  <c r="D1323" i="18" s="1"/>
  <c r="X1322" i="18"/>
  <c r="V1322" i="18"/>
  <c r="U1322" i="18"/>
  <c r="S1322" i="18"/>
  <c r="P1322" i="18"/>
  <c r="W1322" i="18" s="1"/>
  <c r="M1322" i="18"/>
  <c r="T1322" i="18" s="1"/>
  <c r="C1322" i="18"/>
  <c r="D1322" i="18" s="1"/>
  <c r="X1321" i="18"/>
  <c r="V1321" i="18"/>
  <c r="U1321" i="18"/>
  <c r="S1321" i="18"/>
  <c r="P1321" i="18"/>
  <c r="W1321" i="18" s="1"/>
  <c r="M1321" i="18"/>
  <c r="T1321" i="18" s="1"/>
  <c r="C1321" i="18"/>
  <c r="D1321" i="18" s="1"/>
  <c r="X1320" i="18"/>
  <c r="V1320" i="18"/>
  <c r="U1320" i="18"/>
  <c r="S1320" i="18"/>
  <c r="P1320" i="18"/>
  <c r="W1320" i="18" s="1"/>
  <c r="M1320" i="18"/>
  <c r="T1320" i="18" s="1"/>
  <c r="C1320" i="18"/>
  <c r="D1320" i="18" s="1"/>
  <c r="X1319" i="18"/>
  <c r="V1319" i="18"/>
  <c r="U1319" i="18"/>
  <c r="S1319" i="18"/>
  <c r="P1319" i="18"/>
  <c r="W1319" i="18" s="1"/>
  <c r="M1319" i="18"/>
  <c r="T1319" i="18" s="1"/>
  <c r="C1319" i="18"/>
  <c r="D1319" i="18" s="1"/>
  <c r="X1318" i="18"/>
  <c r="V1318" i="18"/>
  <c r="U1318" i="18"/>
  <c r="S1318" i="18"/>
  <c r="P1318" i="18"/>
  <c r="W1318" i="18" s="1"/>
  <c r="M1318" i="18"/>
  <c r="T1318" i="18" s="1"/>
  <c r="C1318" i="18"/>
  <c r="D1318" i="18" s="1"/>
  <c r="X1317" i="18"/>
  <c r="V1317" i="18"/>
  <c r="U1317" i="18"/>
  <c r="S1317" i="18"/>
  <c r="P1317" i="18"/>
  <c r="W1317" i="18" s="1"/>
  <c r="M1317" i="18"/>
  <c r="T1317" i="18" s="1"/>
  <c r="C1317" i="18"/>
  <c r="D1317" i="18" s="1"/>
  <c r="X1316" i="18"/>
  <c r="V1316" i="18"/>
  <c r="U1316" i="18"/>
  <c r="S1316" i="18"/>
  <c r="P1316" i="18"/>
  <c r="W1316" i="18" s="1"/>
  <c r="M1316" i="18"/>
  <c r="T1316" i="18" s="1"/>
  <c r="C1316" i="18"/>
  <c r="D1316" i="18" s="1"/>
  <c r="X1315" i="18"/>
  <c r="V1315" i="18"/>
  <c r="U1315" i="18"/>
  <c r="S1315" i="18"/>
  <c r="P1315" i="18"/>
  <c r="W1315" i="18" s="1"/>
  <c r="M1315" i="18"/>
  <c r="T1315" i="18" s="1"/>
  <c r="C1315" i="18"/>
  <c r="D1315" i="18" s="1"/>
  <c r="X1314" i="18"/>
  <c r="V1314" i="18"/>
  <c r="U1314" i="18"/>
  <c r="S1314" i="18"/>
  <c r="P1314" i="18"/>
  <c r="W1314" i="18" s="1"/>
  <c r="M1314" i="18"/>
  <c r="T1314" i="18" s="1"/>
  <c r="C1314" i="18"/>
  <c r="D1314" i="18" s="1"/>
  <c r="X1313" i="18"/>
  <c r="V1313" i="18"/>
  <c r="U1313" i="18"/>
  <c r="S1313" i="18"/>
  <c r="P1313" i="18"/>
  <c r="W1313" i="18" s="1"/>
  <c r="M1313" i="18"/>
  <c r="T1313" i="18" s="1"/>
  <c r="C1313" i="18"/>
  <c r="D1313" i="18" s="1"/>
  <c r="X1312" i="18"/>
  <c r="V1312" i="18"/>
  <c r="U1312" i="18"/>
  <c r="S1312" i="18"/>
  <c r="P1312" i="18"/>
  <c r="W1312" i="18" s="1"/>
  <c r="M1312" i="18"/>
  <c r="T1312" i="18" s="1"/>
  <c r="C1312" i="18"/>
  <c r="D1312" i="18" s="1"/>
  <c r="X1311" i="18"/>
  <c r="V1311" i="18"/>
  <c r="U1311" i="18"/>
  <c r="S1311" i="18"/>
  <c r="P1311" i="18"/>
  <c r="W1311" i="18" s="1"/>
  <c r="M1311" i="18"/>
  <c r="T1311" i="18" s="1"/>
  <c r="C1311" i="18"/>
  <c r="D1311" i="18" s="1"/>
  <c r="X1310" i="18"/>
  <c r="V1310" i="18"/>
  <c r="U1310" i="18"/>
  <c r="S1310" i="18"/>
  <c r="P1310" i="18"/>
  <c r="W1310" i="18" s="1"/>
  <c r="M1310" i="18"/>
  <c r="T1310" i="18" s="1"/>
  <c r="C1310" i="18"/>
  <c r="D1310" i="18" s="1"/>
  <c r="X1309" i="18"/>
  <c r="V1309" i="18"/>
  <c r="U1309" i="18"/>
  <c r="S1309" i="18"/>
  <c r="P1309" i="18"/>
  <c r="W1309" i="18" s="1"/>
  <c r="M1309" i="18"/>
  <c r="T1309" i="18" s="1"/>
  <c r="C1309" i="18"/>
  <c r="D1309" i="18" s="1"/>
  <c r="X1308" i="18"/>
  <c r="V1308" i="18"/>
  <c r="U1308" i="18"/>
  <c r="S1308" i="18"/>
  <c r="P1308" i="18"/>
  <c r="W1308" i="18" s="1"/>
  <c r="M1308" i="18"/>
  <c r="T1308" i="18" s="1"/>
  <c r="C1308" i="18"/>
  <c r="D1308" i="18" s="1"/>
  <c r="X1307" i="18"/>
  <c r="V1307" i="18"/>
  <c r="U1307" i="18"/>
  <c r="S1307" i="18"/>
  <c r="P1307" i="18"/>
  <c r="W1307" i="18" s="1"/>
  <c r="M1307" i="18"/>
  <c r="T1307" i="18" s="1"/>
  <c r="C1307" i="18"/>
  <c r="D1307" i="18" s="1"/>
  <c r="X1306" i="18"/>
  <c r="V1306" i="18"/>
  <c r="U1306" i="18"/>
  <c r="S1306" i="18"/>
  <c r="P1306" i="18"/>
  <c r="W1306" i="18" s="1"/>
  <c r="M1306" i="18"/>
  <c r="T1306" i="18" s="1"/>
  <c r="C1306" i="18"/>
  <c r="D1306" i="18" s="1"/>
  <c r="X1305" i="18"/>
  <c r="V1305" i="18"/>
  <c r="U1305" i="18"/>
  <c r="S1305" i="18"/>
  <c r="P1305" i="18"/>
  <c r="W1305" i="18" s="1"/>
  <c r="M1305" i="18"/>
  <c r="T1305" i="18" s="1"/>
  <c r="C1305" i="18"/>
  <c r="D1305" i="18" s="1"/>
  <c r="X1304" i="18"/>
  <c r="V1304" i="18"/>
  <c r="U1304" i="18"/>
  <c r="S1304" i="18"/>
  <c r="P1304" i="18"/>
  <c r="W1304" i="18" s="1"/>
  <c r="M1304" i="18"/>
  <c r="T1304" i="18" s="1"/>
  <c r="C1304" i="18"/>
  <c r="D1304" i="18" s="1"/>
  <c r="X1303" i="18"/>
  <c r="V1303" i="18"/>
  <c r="U1303" i="18"/>
  <c r="S1303" i="18"/>
  <c r="P1303" i="18"/>
  <c r="W1303" i="18" s="1"/>
  <c r="M1303" i="18"/>
  <c r="T1303" i="18" s="1"/>
  <c r="C1303" i="18"/>
  <c r="D1303" i="18" s="1"/>
  <c r="X1302" i="18"/>
  <c r="V1302" i="18"/>
  <c r="U1302" i="18"/>
  <c r="S1302" i="18"/>
  <c r="P1302" i="18"/>
  <c r="W1302" i="18" s="1"/>
  <c r="M1302" i="18"/>
  <c r="T1302" i="18" s="1"/>
  <c r="C1302" i="18"/>
  <c r="D1302" i="18" s="1"/>
  <c r="X1301" i="18"/>
  <c r="V1301" i="18"/>
  <c r="U1301" i="18"/>
  <c r="S1301" i="18"/>
  <c r="P1301" i="18"/>
  <c r="W1301" i="18" s="1"/>
  <c r="M1301" i="18"/>
  <c r="T1301" i="18" s="1"/>
  <c r="C1301" i="18"/>
  <c r="D1301" i="18" s="1"/>
  <c r="X1300" i="18"/>
  <c r="V1300" i="18"/>
  <c r="U1300" i="18"/>
  <c r="S1300" i="18"/>
  <c r="P1300" i="18"/>
  <c r="W1300" i="18" s="1"/>
  <c r="M1300" i="18"/>
  <c r="T1300" i="18" s="1"/>
  <c r="C1300" i="18"/>
  <c r="D1300" i="18" s="1"/>
  <c r="X1299" i="18"/>
  <c r="V1299" i="18"/>
  <c r="U1299" i="18"/>
  <c r="S1299" i="18"/>
  <c r="P1299" i="18"/>
  <c r="W1299" i="18" s="1"/>
  <c r="M1299" i="18"/>
  <c r="T1299" i="18" s="1"/>
  <c r="C1299" i="18"/>
  <c r="D1299" i="18" s="1"/>
  <c r="X1298" i="18"/>
  <c r="V1298" i="18"/>
  <c r="U1298" i="18"/>
  <c r="S1298" i="18"/>
  <c r="P1298" i="18"/>
  <c r="W1298" i="18" s="1"/>
  <c r="M1298" i="18"/>
  <c r="T1298" i="18" s="1"/>
  <c r="C1298" i="18"/>
  <c r="D1298" i="18" s="1"/>
  <c r="X1297" i="18"/>
  <c r="V1297" i="18"/>
  <c r="U1297" i="18"/>
  <c r="S1297" i="18"/>
  <c r="P1297" i="18"/>
  <c r="W1297" i="18" s="1"/>
  <c r="M1297" i="18"/>
  <c r="T1297" i="18" s="1"/>
  <c r="C1297" i="18"/>
  <c r="D1297" i="18" s="1"/>
  <c r="X1296" i="18"/>
  <c r="V1296" i="18"/>
  <c r="U1296" i="18"/>
  <c r="S1296" i="18"/>
  <c r="P1296" i="18"/>
  <c r="W1296" i="18" s="1"/>
  <c r="M1296" i="18"/>
  <c r="T1296" i="18" s="1"/>
  <c r="C1296" i="18"/>
  <c r="D1296" i="18" s="1"/>
  <c r="X1295" i="18"/>
  <c r="V1295" i="18"/>
  <c r="U1295" i="18"/>
  <c r="S1295" i="18"/>
  <c r="P1295" i="18"/>
  <c r="W1295" i="18" s="1"/>
  <c r="M1295" i="18"/>
  <c r="T1295" i="18" s="1"/>
  <c r="C1295" i="18"/>
  <c r="D1295" i="18" s="1"/>
  <c r="X1294" i="18"/>
  <c r="V1294" i="18"/>
  <c r="U1294" i="18"/>
  <c r="S1294" i="18"/>
  <c r="P1294" i="18"/>
  <c r="W1294" i="18" s="1"/>
  <c r="M1294" i="18"/>
  <c r="T1294" i="18" s="1"/>
  <c r="C1294" i="18"/>
  <c r="D1294" i="18" s="1"/>
  <c r="X1293" i="18"/>
  <c r="V1293" i="18"/>
  <c r="U1293" i="18"/>
  <c r="S1293" i="18"/>
  <c r="P1293" i="18"/>
  <c r="W1293" i="18" s="1"/>
  <c r="M1293" i="18"/>
  <c r="T1293" i="18" s="1"/>
  <c r="C1293" i="18"/>
  <c r="D1293" i="18" s="1"/>
  <c r="X1292" i="18"/>
  <c r="V1292" i="18"/>
  <c r="U1292" i="18"/>
  <c r="S1292" i="18"/>
  <c r="P1292" i="18"/>
  <c r="W1292" i="18" s="1"/>
  <c r="M1292" i="18"/>
  <c r="T1292" i="18" s="1"/>
  <c r="C1292" i="18"/>
  <c r="D1292" i="18" s="1"/>
  <c r="X1291" i="18"/>
  <c r="V1291" i="18"/>
  <c r="U1291" i="18"/>
  <c r="S1291" i="18"/>
  <c r="P1291" i="18"/>
  <c r="W1291" i="18" s="1"/>
  <c r="M1291" i="18"/>
  <c r="T1291" i="18" s="1"/>
  <c r="C1291" i="18"/>
  <c r="D1291" i="18" s="1"/>
  <c r="X1290" i="18"/>
  <c r="V1290" i="18"/>
  <c r="U1290" i="18"/>
  <c r="S1290" i="18"/>
  <c r="P1290" i="18"/>
  <c r="W1290" i="18" s="1"/>
  <c r="M1290" i="18"/>
  <c r="T1290" i="18" s="1"/>
  <c r="C1290" i="18"/>
  <c r="D1290" i="18" s="1"/>
  <c r="X1289" i="18"/>
  <c r="V1289" i="18"/>
  <c r="U1289" i="18"/>
  <c r="S1289" i="18"/>
  <c r="P1289" i="18"/>
  <c r="W1289" i="18" s="1"/>
  <c r="M1289" i="18"/>
  <c r="T1289" i="18" s="1"/>
  <c r="C1289" i="18"/>
  <c r="D1289" i="18" s="1"/>
  <c r="X1288" i="18"/>
  <c r="V1288" i="18"/>
  <c r="U1288" i="18"/>
  <c r="S1288" i="18"/>
  <c r="P1288" i="18"/>
  <c r="W1288" i="18" s="1"/>
  <c r="M1288" i="18"/>
  <c r="T1288" i="18" s="1"/>
  <c r="C1288" i="18"/>
  <c r="D1288" i="18" s="1"/>
  <c r="X1287" i="18"/>
  <c r="V1287" i="18"/>
  <c r="U1287" i="18"/>
  <c r="S1287" i="18"/>
  <c r="P1287" i="18"/>
  <c r="W1287" i="18" s="1"/>
  <c r="M1287" i="18"/>
  <c r="T1287" i="18" s="1"/>
  <c r="C1287" i="18"/>
  <c r="D1287" i="18" s="1"/>
  <c r="X1286" i="18"/>
  <c r="V1286" i="18"/>
  <c r="U1286" i="18"/>
  <c r="S1286" i="18"/>
  <c r="P1286" i="18"/>
  <c r="W1286" i="18" s="1"/>
  <c r="M1286" i="18"/>
  <c r="T1286" i="18" s="1"/>
  <c r="C1286" i="18"/>
  <c r="D1286" i="18" s="1"/>
  <c r="X1285" i="18"/>
  <c r="V1285" i="18"/>
  <c r="U1285" i="18"/>
  <c r="S1285" i="18"/>
  <c r="P1285" i="18"/>
  <c r="W1285" i="18" s="1"/>
  <c r="M1285" i="18"/>
  <c r="T1285" i="18" s="1"/>
  <c r="C1285" i="18"/>
  <c r="D1285" i="18" s="1"/>
  <c r="X1284" i="18"/>
  <c r="V1284" i="18"/>
  <c r="U1284" i="18"/>
  <c r="S1284" i="18"/>
  <c r="P1284" i="18"/>
  <c r="W1284" i="18" s="1"/>
  <c r="M1284" i="18"/>
  <c r="T1284" i="18" s="1"/>
  <c r="C1284" i="18"/>
  <c r="D1284" i="18" s="1"/>
  <c r="X1283" i="18"/>
  <c r="V1283" i="18"/>
  <c r="U1283" i="18"/>
  <c r="S1283" i="18"/>
  <c r="P1283" i="18"/>
  <c r="W1283" i="18" s="1"/>
  <c r="M1283" i="18"/>
  <c r="T1283" i="18" s="1"/>
  <c r="C1283" i="18"/>
  <c r="D1283" i="18" s="1"/>
  <c r="X1282" i="18"/>
  <c r="V1282" i="18"/>
  <c r="U1282" i="18"/>
  <c r="S1282" i="18"/>
  <c r="P1282" i="18"/>
  <c r="W1282" i="18" s="1"/>
  <c r="M1282" i="18"/>
  <c r="T1282" i="18" s="1"/>
  <c r="C1282" i="18"/>
  <c r="D1282" i="18" s="1"/>
  <c r="X1281" i="18"/>
  <c r="V1281" i="18"/>
  <c r="U1281" i="18"/>
  <c r="S1281" i="18"/>
  <c r="P1281" i="18"/>
  <c r="W1281" i="18" s="1"/>
  <c r="M1281" i="18"/>
  <c r="T1281" i="18" s="1"/>
  <c r="C1281" i="18"/>
  <c r="D1281" i="18" s="1"/>
  <c r="X1280" i="18"/>
  <c r="V1280" i="18"/>
  <c r="U1280" i="18"/>
  <c r="S1280" i="18"/>
  <c r="P1280" i="18"/>
  <c r="W1280" i="18" s="1"/>
  <c r="M1280" i="18"/>
  <c r="T1280" i="18" s="1"/>
  <c r="C1280" i="18"/>
  <c r="D1280" i="18" s="1"/>
  <c r="X1279" i="18"/>
  <c r="V1279" i="18"/>
  <c r="U1279" i="18"/>
  <c r="S1279" i="18"/>
  <c r="P1279" i="18"/>
  <c r="W1279" i="18" s="1"/>
  <c r="M1279" i="18"/>
  <c r="T1279" i="18" s="1"/>
  <c r="C1279" i="18"/>
  <c r="D1279" i="18" s="1"/>
  <c r="X1278" i="18"/>
  <c r="V1278" i="18"/>
  <c r="U1278" i="18"/>
  <c r="S1278" i="18"/>
  <c r="P1278" i="18"/>
  <c r="W1278" i="18" s="1"/>
  <c r="M1278" i="18"/>
  <c r="T1278" i="18" s="1"/>
  <c r="C1278" i="18"/>
  <c r="D1278" i="18" s="1"/>
  <c r="X1277" i="18"/>
  <c r="V1277" i="18"/>
  <c r="U1277" i="18"/>
  <c r="S1277" i="18"/>
  <c r="P1277" i="18"/>
  <c r="W1277" i="18" s="1"/>
  <c r="M1277" i="18"/>
  <c r="T1277" i="18" s="1"/>
  <c r="C1277" i="18"/>
  <c r="D1277" i="18" s="1"/>
  <c r="X1276" i="18"/>
  <c r="V1276" i="18"/>
  <c r="U1276" i="18"/>
  <c r="S1276" i="18"/>
  <c r="P1276" i="18"/>
  <c r="W1276" i="18" s="1"/>
  <c r="M1276" i="18"/>
  <c r="T1276" i="18" s="1"/>
  <c r="C1276" i="18"/>
  <c r="D1276" i="18" s="1"/>
  <c r="X1275" i="18"/>
  <c r="V1275" i="18"/>
  <c r="U1275" i="18"/>
  <c r="S1275" i="18"/>
  <c r="P1275" i="18"/>
  <c r="W1275" i="18" s="1"/>
  <c r="M1275" i="18"/>
  <c r="T1275" i="18" s="1"/>
  <c r="C1275" i="18"/>
  <c r="D1275" i="18" s="1"/>
  <c r="X1274" i="18"/>
  <c r="V1274" i="18"/>
  <c r="U1274" i="18"/>
  <c r="S1274" i="18"/>
  <c r="P1274" i="18"/>
  <c r="W1274" i="18" s="1"/>
  <c r="M1274" i="18"/>
  <c r="T1274" i="18" s="1"/>
  <c r="C1274" i="18"/>
  <c r="D1274" i="18" s="1"/>
  <c r="X1273" i="18"/>
  <c r="V1273" i="18"/>
  <c r="U1273" i="18"/>
  <c r="S1273" i="18"/>
  <c r="P1273" i="18"/>
  <c r="W1273" i="18" s="1"/>
  <c r="M1273" i="18"/>
  <c r="T1273" i="18" s="1"/>
  <c r="C1273" i="18"/>
  <c r="D1273" i="18" s="1"/>
  <c r="X1272" i="18"/>
  <c r="V1272" i="18"/>
  <c r="U1272" i="18"/>
  <c r="S1272" i="18"/>
  <c r="P1272" i="18"/>
  <c r="W1272" i="18" s="1"/>
  <c r="M1272" i="18"/>
  <c r="T1272" i="18" s="1"/>
  <c r="C1272" i="18"/>
  <c r="D1272" i="18" s="1"/>
  <c r="X1271" i="18"/>
  <c r="V1271" i="18"/>
  <c r="U1271" i="18"/>
  <c r="S1271" i="18"/>
  <c r="P1271" i="18"/>
  <c r="W1271" i="18" s="1"/>
  <c r="M1271" i="18"/>
  <c r="T1271" i="18" s="1"/>
  <c r="C1271" i="18"/>
  <c r="D1271" i="18" s="1"/>
  <c r="X1270" i="18"/>
  <c r="V1270" i="18"/>
  <c r="U1270" i="18"/>
  <c r="S1270" i="18"/>
  <c r="P1270" i="18"/>
  <c r="W1270" i="18" s="1"/>
  <c r="M1270" i="18"/>
  <c r="T1270" i="18" s="1"/>
  <c r="C1270" i="18"/>
  <c r="D1270" i="18" s="1"/>
  <c r="X1269" i="18"/>
  <c r="V1269" i="18"/>
  <c r="U1269" i="18"/>
  <c r="S1269" i="18"/>
  <c r="P1269" i="18"/>
  <c r="W1269" i="18" s="1"/>
  <c r="M1269" i="18"/>
  <c r="T1269" i="18" s="1"/>
  <c r="C1269" i="18"/>
  <c r="D1269" i="18" s="1"/>
  <c r="X1268" i="18"/>
  <c r="V1268" i="18"/>
  <c r="U1268" i="18"/>
  <c r="S1268" i="18"/>
  <c r="P1268" i="18"/>
  <c r="W1268" i="18" s="1"/>
  <c r="M1268" i="18"/>
  <c r="T1268" i="18" s="1"/>
  <c r="C1268" i="18"/>
  <c r="D1268" i="18" s="1"/>
  <c r="X1267" i="18"/>
  <c r="V1267" i="18"/>
  <c r="U1267" i="18"/>
  <c r="S1267" i="18"/>
  <c r="P1267" i="18"/>
  <c r="W1267" i="18" s="1"/>
  <c r="M1267" i="18"/>
  <c r="T1267" i="18" s="1"/>
  <c r="C1267" i="18"/>
  <c r="D1267" i="18" s="1"/>
  <c r="X1266" i="18"/>
  <c r="V1266" i="18"/>
  <c r="U1266" i="18"/>
  <c r="S1266" i="18"/>
  <c r="P1266" i="18"/>
  <c r="W1266" i="18" s="1"/>
  <c r="M1266" i="18"/>
  <c r="T1266" i="18" s="1"/>
  <c r="C1266" i="18"/>
  <c r="D1266" i="18" s="1"/>
  <c r="X1265" i="18"/>
  <c r="V1265" i="18"/>
  <c r="U1265" i="18"/>
  <c r="S1265" i="18"/>
  <c r="P1265" i="18"/>
  <c r="W1265" i="18" s="1"/>
  <c r="M1265" i="18"/>
  <c r="T1265" i="18" s="1"/>
  <c r="C1265" i="18"/>
  <c r="D1265" i="18" s="1"/>
  <c r="X1264" i="18"/>
  <c r="V1264" i="18"/>
  <c r="U1264" i="18"/>
  <c r="S1264" i="18"/>
  <c r="P1264" i="18"/>
  <c r="W1264" i="18" s="1"/>
  <c r="M1264" i="18"/>
  <c r="T1264" i="18" s="1"/>
  <c r="C1264" i="18"/>
  <c r="D1264" i="18" s="1"/>
  <c r="X1263" i="18"/>
  <c r="V1263" i="18"/>
  <c r="U1263" i="18"/>
  <c r="S1263" i="18"/>
  <c r="P1263" i="18"/>
  <c r="W1263" i="18" s="1"/>
  <c r="M1263" i="18"/>
  <c r="T1263" i="18" s="1"/>
  <c r="C1263" i="18"/>
  <c r="D1263" i="18" s="1"/>
  <c r="X1262" i="18"/>
  <c r="V1262" i="18"/>
  <c r="U1262" i="18"/>
  <c r="S1262" i="18"/>
  <c r="P1262" i="18"/>
  <c r="W1262" i="18" s="1"/>
  <c r="M1262" i="18"/>
  <c r="T1262" i="18" s="1"/>
  <c r="C1262" i="18"/>
  <c r="D1262" i="18" s="1"/>
  <c r="X1261" i="18"/>
  <c r="V1261" i="18"/>
  <c r="U1261" i="18"/>
  <c r="S1261" i="18"/>
  <c r="P1261" i="18"/>
  <c r="W1261" i="18" s="1"/>
  <c r="M1261" i="18"/>
  <c r="T1261" i="18" s="1"/>
  <c r="C1261" i="18"/>
  <c r="D1261" i="18" s="1"/>
  <c r="X1260" i="18"/>
  <c r="V1260" i="18"/>
  <c r="U1260" i="18"/>
  <c r="S1260" i="18"/>
  <c r="P1260" i="18"/>
  <c r="W1260" i="18" s="1"/>
  <c r="M1260" i="18"/>
  <c r="T1260" i="18" s="1"/>
  <c r="C1260" i="18"/>
  <c r="D1260" i="18" s="1"/>
  <c r="X1259" i="18"/>
  <c r="V1259" i="18"/>
  <c r="U1259" i="18"/>
  <c r="S1259" i="18"/>
  <c r="P1259" i="18"/>
  <c r="W1259" i="18" s="1"/>
  <c r="M1259" i="18"/>
  <c r="T1259" i="18" s="1"/>
  <c r="C1259" i="18"/>
  <c r="D1259" i="18" s="1"/>
  <c r="X1258" i="18"/>
  <c r="V1258" i="18"/>
  <c r="U1258" i="18"/>
  <c r="S1258" i="18"/>
  <c r="P1258" i="18"/>
  <c r="W1258" i="18" s="1"/>
  <c r="M1258" i="18"/>
  <c r="T1258" i="18" s="1"/>
  <c r="C1258" i="18"/>
  <c r="D1258" i="18" s="1"/>
  <c r="X1257" i="18"/>
  <c r="V1257" i="18"/>
  <c r="U1257" i="18"/>
  <c r="S1257" i="18"/>
  <c r="P1257" i="18"/>
  <c r="W1257" i="18" s="1"/>
  <c r="M1257" i="18"/>
  <c r="T1257" i="18" s="1"/>
  <c r="C1257" i="18"/>
  <c r="D1257" i="18" s="1"/>
  <c r="X1256" i="18"/>
  <c r="V1256" i="18"/>
  <c r="U1256" i="18"/>
  <c r="S1256" i="18"/>
  <c r="P1256" i="18"/>
  <c r="W1256" i="18" s="1"/>
  <c r="M1256" i="18"/>
  <c r="T1256" i="18" s="1"/>
  <c r="C1256" i="18"/>
  <c r="D1256" i="18" s="1"/>
  <c r="X1255" i="18"/>
  <c r="V1255" i="18"/>
  <c r="U1255" i="18"/>
  <c r="T1255" i="18"/>
  <c r="S1255" i="18"/>
  <c r="P1255" i="18"/>
  <c r="W1255" i="18" s="1"/>
  <c r="M1255" i="18"/>
  <c r="C1255" i="18"/>
  <c r="D1255" i="18" s="1"/>
  <c r="X1254" i="18"/>
  <c r="V1254" i="18"/>
  <c r="U1254" i="18"/>
  <c r="S1254" i="18"/>
  <c r="P1254" i="18"/>
  <c r="W1254" i="18" s="1"/>
  <c r="M1254" i="18"/>
  <c r="T1254" i="18" s="1"/>
  <c r="C1254" i="18"/>
  <c r="D1254" i="18" s="1"/>
  <c r="X1253" i="18"/>
  <c r="V1253" i="18"/>
  <c r="U1253" i="18"/>
  <c r="S1253" i="18"/>
  <c r="P1253" i="18"/>
  <c r="W1253" i="18" s="1"/>
  <c r="M1253" i="18"/>
  <c r="T1253" i="18" s="1"/>
  <c r="C1253" i="18"/>
  <c r="D1253" i="18" s="1"/>
  <c r="X1252" i="18"/>
  <c r="V1252" i="18"/>
  <c r="U1252" i="18"/>
  <c r="S1252" i="18"/>
  <c r="P1252" i="18"/>
  <c r="W1252" i="18" s="1"/>
  <c r="M1252" i="18"/>
  <c r="T1252" i="18" s="1"/>
  <c r="C1252" i="18"/>
  <c r="D1252" i="18" s="1"/>
  <c r="X1251" i="18"/>
  <c r="V1251" i="18"/>
  <c r="U1251" i="18"/>
  <c r="S1251" i="18"/>
  <c r="P1251" i="18"/>
  <c r="W1251" i="18" s="1"/>
  <c r="M1251" i="18"/>
  <c r="T1251" i="18" s="1"/>
  <c r="C1251" i="18"/>
  <c r="D1251" i="18" s="1"/>
  <c r="X1250" i="18"/>
  <c r="V1250" i="18"/>
  <c r="U1250" i="18"/>
  <c r="S1250" i="18"/>
  <c r="P1250" i="18"/>
  <c r="W1250" i="18" s="1"/>
  <c r="M1250" i="18"/>
  <c r="T1250" i="18" s="1"/>
  <c r="C1250" i="18"/>
  <c r="D1250" i="18" s="1"/>
  <c r="X1249" i="18"/>
  <c r="V1249" i="18"/>
  <c r="U1249" i="18"/>
  <c r="S1249" i="18"/>
  <c r="P1249" i="18"/>
  <c r="W1249" i="18" s="1"/>
  <c r="M1249" i="18"/>
  <c r="T1249" i="18" s="1"/>
  <c r="C1249" i="18"/>
  <c r="D1249" i="18" s="1"/>
  <c r="X1248" i="18"/>
  <c r="V1248" i="18"/>
  <c r="U1248" i="18"/>
  <c r="S1248" i="18"/>
  <c r="P1248" i="18"/>
  <c r="W1248" i="18" s="1"/>
  <c r="M1248" i="18"/>
  <c r="T1248" i="18" s="1"/>
  <c r="C1248" i="18"/>
  <c r="D1248" i="18" s="1"/>
  <c r="X1247" i="18"/>
  <c r="V1247" i="18"/>
  <c r="U1247" i="18"/>
  <c r="S1247" i="18"/>
  <c r="P1247" i="18"/>
  <c r="W1247" i="18" s="1"/>
  <c r="M1247" i="18"/>
  <c r="T1247" i="18" s="1"/>
  <c r="C1247" i="18"/>
  <c r="D1247" i="18" s="1"/>
  <c r="X1246" i="18"/>
  <c r="V1246" i="18"/>
  <c r="U1246" i="18"/>
  <c r="S1246" i="18"/>
  <c r="P1246" i="18"/>
  <c r="W1246" i="18" s="1"/>
  <c r="M1246" i="18"/>
  <c r="T1246" i="18" s="1"/>
  <c r="C1246" i="18"/>
  <c r="D1246" i="18" s="1"/>
  <c r="X1245" i="18"/>
  <c r="V1245" i="18"/>
  <c r="U1245" i="18"/>
  <c r="S1245" i="18"/>
  <c r="P1245" i="18"/>
  <c r="W1245" i="18" s="1"/>
  <c r="M1245" i="18"/>
  <c r="T1245" i="18" s="1"/>
  <c r="C1245" i="18"/>
  <c r="D1245" i="18" s="1"/>
  <c r="X1244" i="18"/>
  <c r="V1244" i="18"/>
  <c r="U1244" i="18"/>
  <c r="S1244" i="18"/>
  <c r="P1244" i="18"/>
  <c r="W1244" i="18" s="1"/>
  <c r="M1244" i="18"/>
  <c r="T1244" i="18" s="1"/>
  <c r="C1244" i="18"/>
  <c r="D1244" i="18" s="1"/>
  <c r="X1243" i="18"/>
  <c r="V1243" i="18"/>
  <c r="U1243" i="18"/>
  <c r="S1243" i="18"/>
  <c r="P1243" i="18"/>
  <c r="W1243" i="18" s="1"/>
  <c r="M1243" i="18"/>
  <c r="T1243" i="18" s="1"/>
  <c r="C1243" i="18"/>
  <c r="D1243" i="18" s="1"/>
  <c r="X1242" i="18"/>
  <c r="V1242" i="18"/>
  <c r="U1242" i="18"/>
  <c r="S1242" i="18"/>
  <c r="P1242" i="18"/>
  <c r="W1242" i="18" s="1"/>
  <c r="M1242" i="18"/>
  <c r="T1242" i="18" s="1"/>
  <c r="C1242" i="18"/>
  <c r="D1242" i="18" s="1"/>
  <c r="X1241" i="18"/>
  <c r="V1241" i="18"/>
  <c r="U1241" i="18"/>
  <c r="S1241" i="18"/>
  <c r="P1241" i="18"/>
  <c r="W1241" i="18" s="1"/>
  <c r="M1241" i="18"/>
  <c r="T1241" i="18" s="1"/>
  <c r="C1241" i="18"/>
  <c r="D1241" i="18" s="1"/>
  <c r="X1240" i="18"/>
  <c r="V1240" i="18"/>
  <c r="U1240" i="18"/>
  <c r="S1240" i="18"/>
  <c r="P1240" i="18"/>
  <c r="W1240" i="18" s="1"/>
  <c r="M1240" i="18"/>
  <c r="T1240" i="18" s="1"/>
  <c r="C1240" i="18"/>
  <c r="D1240" i="18" s="1"/>
  <c r="X1239" i="18"/>
  <c r="V1239" i="18"/>
  <c r="U1239" i="18"/>
  <c r="S1239" i="18"/>
  <c r="P1239" i="18"/>
  <c r="W1239" i="18" s="1"/>
  <c r="M1239" i="18"/>
  <c r="T1239" i="18" s="1"/>
  <c r="C1239" i="18"/>
  <c r="D1239" i="18" s="1"/>
  <c r="X1238" i="18"/>
  <c r="V1238" i="18"/>
  <c r="U1238" i="18"/>
  <c r="S1238" i="18"/>
  <c r="P1238" i="18"/>
  <c r="W1238" i="18" s="1"/>
  <c r="M1238" i="18"/>
  <c r="T1238" i="18" s="1"/>
  <c r="C1238" i="18"/>
  <c r="D1238" i="18" s="1"/>
  <c r="X1237" i="18"/>
  <c r="V1237" i="18"/>
  <c r="U1237" i="18"/>
  <c r="S1237" i="18"/>
  <c r="P1237" i="18"/>
  <c r="W1237" i="18" s="1"/>
  <c r="M1237" i="18"/>
  <c r="T1237" i="18" s="1"/>
  <c r="C1237" i="18"/>
  <c r="D1237" i="18" s="1"/>
  <c r="X1236" i="18"/>
  <c r="V1236" i="18"/>
  <c r="U1236" i="18"/>
  <c r="S1236" i="18"/>
  <c r="P1236" i="18"/>
  <c r="W1236" i="18" s="1"/>
  <c r="M1236" i="18"/>
  <c r="T1236" i="18" s="1"/>
  <c r="C1236" i="18"/>
  <c r="D1236" i="18" s="1"/>
  <c r="X1235" i="18"/>
  <c r="V1235" i="18"/>
  <c r="U1235" i="18"/>
  <c r="S1235" i="18"/>
  <c r="P1235" i="18"/>
  <c r="W1235" i="18" s="1"/>
  <c r="M1235" i="18"/>
  <c r="T1235" i="18" s="1"/>
  <c r="D1235" i="18"/>
  <c r="C1235" i="18"/>
  <c r="X1234" i="18"/>
  <c r="V1234" i="18"/>
  <c r="U1234" i="18"/>
  <c r="S1234" i="18"/>
  <c r="P1234" i="18"/>
  <c r="W1234" i="18" s="1"/>
  <c r="M1234" i="18"/>
  <c r="T1234" i="18" s="1"/>
  <c r="C1234" i="18"/>
  <c r="D1234" i="18" s="1"/>
  <c r="X1233" i="18"/>
  <c r="V1233" i="18"/>
  <c r="U1233" i="18"/>
  <c r="S1233" i="18"/>
  <c r="P1233" i="18"/>
  <c r="W1233" i="18" s="1"/>
  <c r="M1233" i="18"/>
  <c r="T1233" i="18" s="1"/>
  <c r="C1233" i="18"/>
  <c r="D1233" i="18" s="1"/>
  <c r="X1232" i="18"/>
  <c r="V1232" i="18"/>
  <c r="U1232" i="18"/>
  <c r="S1232" i="18"/>
  <c r="P1232" i="18"/>
  <c r="W1232" i="18" s="1"/>
  <c r="M1232" i="18"/>
  <c r="T1232" i="18" s="1"/>
  <c r="C1232" i="18"/>
  <c r="D1232" i="18" s="1"/>
  <c r="X1231" i="18"/>
  <c r="V1231" i="18"/>
  <c r="U1231" i="18"/>
  <c r="S1231" i="18"/>
  <c r="P1231" i="18"/>
  <c r="W1231" i="18" s="1"/>
  <c r="M1231" i="18"/>
  <c r="T1231" i="18" s="1"/>
  <c r="C1231" i="18"/>
  <c r="D1231" i="18" s="1"/>
  <c r="X1230" i="18"/>
  <c r="V1230" i="18"/>
  <c r="U1230" i="18"/>
  <c r="S1230" i="18"/>
  <c r="P1230" i="18"/>
  <c r="W1230" i="18" s="1"/>
  <c r="M1230" i="18"/>
  <c r="T1230" i="18" s="1"/>
  <c r="C1230" i="18"/>
  <c r="D1230" i="18" s="1"/>
  <c r="X1229" i="18"/>
  <c r="V1229" i="18"/>
  <c r="U1229" i="18"/>
  <c r="S1229" i="18"/>
  <c r="P1229" i="18"/>
  <c r="W1229" i="18" s="1"/>
  <c r="M1229" i="18"/>
  <c r="T1229" i="18" s="1"/>
  <c r="C1229" i="18"/>
  <c r="D1229" i="18" s="1"/>
  <c r="X1228" i="18"/>
  <c r="V1228" i="18"/>
  <c r="U1228" i="18"/>
  <c r="S1228" i="18"/>
  <c r="P1228" i="18"/>
  <c r="W1228" i="18" s="1"/>
  <c r="M1228" i="18"/>
  <c r="T1228" i="18" s="1"/>
  <c r="C1228" i="18"/>
  <c r="D1228" i="18" s="1"/>
  <c r="X1227" i="18"/>
  <c r="V1227" i="18"/>
  <c r="U1227" i="18"/>
  <c r="S1227" i="18"/>
  <c r="P1227" i="18"/>
  <c r="W1227" i="18" s="1"/>
  <c r="M1227" i="18"/>
  <c r="T1227" i="18" s="1"/>
  <c r="C1227" i="18"/>
  <c r="D1227" i="18" s="1"/>
  <c r="X1226" i="18"/>
  <c r="V1226" i="18"/>
  <c r="U1226" i="18"/>
  <c r="S1226" i="18"/>
  <c r="P1226" i="18"/>
  <c r="W1226" i="18" s="1"/>
  <c r="M1226" i="18"/>
  <c r="T1226" i="18" s="1"/>
  <c r="C1226" i="18"/>
  <c r="D1226" i="18" s="1"/>
  <c r="X1225" i="18"/>
  <c r="V1225" i="18"/>
  <c r="U1225" i="18"/>
  <c r="S1225" i="18"/>
  <c r="P1225" i="18"/>
  <c r="W1225" i="18" s="1"/>
  <c r="M1225" i="18"/>
  <c r="T1225" i="18" s="1"/>
  <c r="C1225" i="18"/>
  <c r="D1225" i="18" s="1"/>
  <c r="X1224" i="18"/>
  <c r="V1224" i="18"/>
  <c r="U1224" i="18"/>
  <c r="S1224" i="18"/>
  <c r="P1224" i="18"/>
  <c r="W1224" i="18" s="1"/>
  <c r="M1224" i="18"/>
  <c r="T1224" i="18" s="1"/>
  <c r="C1224" i="18"/>
  <c r="D1224" i="18" s="1"/>
  <c r="X1223" i="18"/>
  <c r="V1223" i="18"/>
  <c r="U1223" i="18"/>
  <c r="S1223" i="18"/>
  <c r="P1223" i="18"/>
  <c r="W1223" i="18" s="1"/>
  <c r="M1223" i="18"/>
  <c r="T1223" i="18" s="1"/>
  <c r="C1223" i="18"/>
  <c r="D1223" i="18" s="1"/>
  <c r="X1222" i="18"/>
  <c r="V1222" i="18"/>
  <c r="U1222" i="18"/>
  <c r="S1222" i="18"/>
  <c r="P1222" i="18"/>
  <c r="W1222" i="18" s="1"/>
  <c r="M1222" i="18"/>
  <c r="T1222" i="18" s="1"/>
  <c r="C1222" i="18"/>
  <c r="D1222" i="18" s="1"/>
  <c r="X1221" i="18"/>
  <c r="V1221" i="18"/>
  <c r="U1221" i="18"/>
  <c r="S1221" i="18"/>
  <c r="P1221" i="18"/>
  <c r="W1221" i="18" s="1"/>
  <c r="M1221" i="18"/>
  <c r="T1221" i="18" s="1"/>
  <c r="C1221" i="18"/>
  <c r="D1221" i="18" s="1"/>
  <c r="X1220" i="18"/>
  <c r="V1220" i="18"/>
  <c r="U1220" i="18"/>
  <c r="S1220" i="18"/>
  <c r="P1220" i="18"/>
  <c r="W1220" i="18" s="1"/>
  <c r="M1220" i="18"/>
  <c r="T1220" i="18" s="1"/>
  <c r="C1220" i="18"/>
  <c r="D1220" i="18" s="1"/>
  <c r="X1219" i="18"/>
  <c r="V1219" i="18"/>
  <c r="U1219" i="18"/>
  <c r="S1219" i="18"/>
  <c r="P1219" i="18"/>
  <c r="W1219" i="18" s="1"/>
  <c r="M1219" i="18"/>
  <c r="T1219" i="18" s="1"/>
  <c r="C1219" i="18"/>
  <c r="D1219" i="18" s="1"/>
  <c r="X1218" i="18"/>
  <c r="V1218" i="18"/>
  <c r="U1218" i="18"/>
  <c r="S1218" i="18"/>
  <c r="P1218" i="18"/>
  <c r="W1218" i="18" s="1"/>
  <c r="M1218" i="18"/>
  <c r="T1218" i="18" s="1"/>
  <c r="C1218" i="18"/>
  <c r="D1218" i="18" s="1"/>
  <c r="X1217" i="18"/>
  <c r="V1217" i="18"/>
  <c r="U1217" i="18"/>
  <c r="S1217" i="18"/>
  <c r="P1217" i="18"/>
  <c r="W1217" i="18" s="1"/>
  <c r="M1217" i="18"/>
  <c r="T1217" i="18" s="1"/>
  <c r="C1217" i="18"/>
  <c r="D1217" i="18" s="1"/>
  <c r="X1216" i="18"/>
  <c r="V1216" i="18"/>
  <c r="U1216" i="18"/>
  <c r="S1216" i="18"/>
  <c r="P1216" i="18"/>
  <c r="W1216" i="18" s="1"/>
  <c r="M1216" i="18"/>
  <c r="T1216" i="18" s="1"/>
  <c r="C1216" i="18"/>
  <c r="D1216" i="18" s="1"/>
  <c r="X1215" i="18"/>
  <c r="V1215" i="18"/>
  <c r="U1215" i="18"/>
  <c r="S1215" i="18"/>
  <c r="P1215" i="18"/>
  <c r="W1215" i="18" s="1"/>
  <c r="M1215" i="18"/>
  <c r="T1215" i="18" s="1"/>
  <c r="C1215" i="18"/>
  <c r="D1215" i="18" s="1"/>
  <c r="X1214" i="18"/>
  <c r="V1214" i="18"/>
  <c r="U1214" i="18"/>
  <c r="S1214" i="18"/>
  <c r="P1214" i="18"/>
  <c r="W1214" i="18" s="1"/>
  <c r="M1214" i="18"/>
  <c r="T1214" i="18" s="1"/>
  <c r="C1214" i="18"/>
  <c r="D1214" i="18" s="1"/>
  <c r="X1213" i="18"/>
  <c r="V1213" i="18"/>
  <c r="U1213" i="18"/>
  <c r="S1213" i="18"/>
  <c r="P1213" i="18"/>
  <c r="W1213" i="18" s="1"/>
  <c r="M1213" i="18"/>
  <c r="T1213" i="18" s="1"/>
  <c r="C1213" i="18"/>
  <c r="D1213" i="18" s="1"/>
  <c r="X1212" i="18"/>
  <c r="V1212" i="18"/>
  <c r="U1212" i="18"/>
  <c r="S1212" i="18"/>
  <c r="P1212" i="18"/>
  <c r="W1212" i="18" s="1"/>
  <c r="M1212" i="18"/>
  <c r="T1212" i="18" s="1"/>
  <c r="C1212" i="18"/>
  <c r="D1212" i="18" s="1"/>
  <c r="X1211" i="18"/>
  <c r="V1211" i="18"/>
  <c r="U1211" i="18"/>
  <c r="S1211" i="18"/>
  <c r="P1211" i="18"/>
  <c r="W1211" i="18" s="1"/>
  <c r="M1211" i="18"/>
  <c r="T1211" i="18" s="1"/>
  <c r="D1211" i="18"/>
  <c r="C1211" i="18"/>
  <c r="X1210" i="18"/>
  <c r="V1210" i="18"/>
  <c r="U1210" i="18"/>
  <c r="S1210" i="18"/>
  <c r="P1210" i="18"/>
  <c r="W1210" i="18" s="1"/>
  <c r="M1210" i="18"/>
  <c r="T1210" i="18" s="1"/>
  <c r="C1210" i="18"/>
  <c r="D1210" i="18" s="1"/>
  <c r="X1209" i="18"/>
  <c r="V1209" i="18"/>
  <c r="U1209" i="18"/>
  <c r="S1209" i="18"/>
  <c r="P1209" i="18"/>
  <c r="W1209" i="18" s="1"/>
  <c r="M1209" i="18"/>
  <c r="T1209" i="18" s="1"/>
  <c r="C1209" i="18"/>
  <c r="D1209" i="18" s="1"/>
  <c r="X1208" i="18"/>
  <c r="V1208" i="18"/>
  <c r="U1208" i="18"/>
  <c r="S1208" i="18"/>
  <c r="P1208" i="18"/>
  <c r="W1208" i="18" s="1"/>
  <c r="M1208" i="18"/>
  <c r="T1208" i="18" s="1"/>
  <c r="C1208" i="18"/>
  <c r="D1208" i="18" s="1"/>
  <c r="X1207" i="18"/>
  <c r="V1207" i="18"/>
  <c r="U1207" i="18"/>
  <c r="S1207" i="18"/>
  <c r="P1207" i="18"/>
  <c r="W1207" i="18" s="1"/>
  <c r="M1207" i="18"/>
  <c r="T1207" i="18" s="1"/>
  <c r="C1207" i="18"/>
  <c r="D1207" i="18" s="1"/>
  <c r="X1206" i="18"/>
  <c r="V1206" i="18"/>
  <c r="U1206" i="18"/>
  <c r="S1206" i="18"/>
  <c r="P1206" i="18"/>
  <c r="W1206" i="18" s="1"/>
  <c r="M1206" i="18"/>
  <c r="T1206" i="18" s="1"/>
  <c r="C1206" i="18"/>
  <c r="D1206" i="18" s="1"/>
  <c r="X1205" i="18"/>
  <c r="V1205" i="18"/>
  <c r="U1205" i="18"/>
  <c r="S1205" i="18"/>
  <c r="P1205" i="18"/>
  <c r="W1205" i="18" s="1"/>
  <c r="M1205" i="18"/>
  <c r="T1205" i="18" s="1"/>
  <c r="C1205" i="18"/>
  <c r="D1205" i="18" s="1"/>
  <c r="X1204" i="18"/>
  <c r="V1204" i="18"/>
  <c r="U1204" i="18"/>
  <c r="S1204" i="18"/>
  <c r="P1204" i="18"/>
  <c r="W1204" i="18" s="1"/>
  <c r="M1204" i="18"/>
  <c r="T1204" i="18" s="1"/>
  <c r="C1204" i="18"/>
  <c r="D1204" i="18" s="1"/>
  <c r="X1203" i="18"/>
  <c r="V1203" i="18"/>
  <c r="U1203" i="18"/>
  <c r="S1203" i="18"/>
  <c r="P1203" i="18"/>
  <c r="W1203" i="18" s="1"/>
  <c r="M1203" i="18"/>
  <c r="T1203" i="18" s="1"/>
  <c r="C1203" i="18"/>
  <c r="D1203" i="18" s="1"/>
  <c r="X1202" i="18"/>
  <c r="V1202" i="18"/>
  <c r="U1202" i="18"/>
  <c r="S1202" i="18"/>
  <c r="P1202" i="18"/>
  <c r="W1202" i="18" s="1"/>
  <c r="M1202" i="18"/>
  <c r="T1202" i="18" s="1"/>
  <c r="C1202" i="18"/>
  <c r="D1202" i="18" s="1"/>
  <c r="X1201" i="18"/>
  <c r="V1201" i="18"/>
  <c r="U1201" i="18"/>
  <c r="T1201" i="18"/>
  <c r="S1201" i="18"/>
  <c r="P1201" i="18"/>
  <c r="W1201" i="18" s="1"/>
  <c r="M1201" i="18"/>
  <c r="C1201" i="18"/>
  <c r="D1201" i="18" s="1"/>
  <c r="X1200" i="18"/>
  <c r="V1200" i="18"/>
  <c r="U1200" i="18"/>
  <c r="S1200" i="18"/>
  <c r="P1200" i="18"/>
  <c r="W1200" i="18" s="1"/>
  <c r="M1200" i="18"/>
  <c r="T1200" i="18" s="1"/>
  <c r="C1200" i="18"/>
  <c r="D1200" i="18" s="1"/>
  <c r="X1199" i="18"/>
  <c r="V1199" i="18"/>
  <c r="U1199" i="18"/>
  <c r="S1199" i="18"/>
  <c r="P1199" i="18"/>
  <c r="W1199" i="18" s="1"/>
  <c r="M1199" i="18"/>
  <c r="T1199" i="18" s="1"/>
  <c r="C1199" i="18"/>
  <c r="D1199" i="18" s="1"/>
  <c r="X1198" i="18"/>
  <c r="V1198" i="18"/>
  <c r="U1198" i="18"/>
  <c r="S1198" i="18"/>
  <c r="P1198" i="18"/>
  <c r="W1198" i="18" s="1"/>
  <c r="M1198" i="18"/>
  <c r="T1198" i="18" s="1"/>
  <c r="C1198" i="18"/>
  <c r="D1198" i="18" s="1"/>
  <c r="X1197" i="18"/>
  <c r="V1197" i="18"/>
  <c r="U1197" i="18"/>
  <c r="S1197" i="18"/>
  <c r="P1197" i="18"/>
  <c r="W1197" i="18" s="1"/>
  <c r="M1197" i="18"/>
  <c r="T1197" i="18" s="1"/>
  <c r="C1197" i="18"/>
  <c r="D1197" i="18" s="1"/>
  <c r="X1196" i="18"/>
  <c r="V1196" i="18"/>
  <c r="U1196" i="18"/>
  <c r="S1196" i="18"/>
  <c r="P1196" i="18"/>
  <c r="W1196" i="18" s="1"/>
  <c r="M1196" i="18"/>
  <c r="T1196" i="18" s="1"/>
  <c r="C1196" i="18"/>
  <c r="D1196" i="18" s="1"/>
  <c r="X1195" i="18"/>
  <c r="V1195" i="18"/>
  <c r="U1195" i="18"/>
  <c r="S1195" i="18"/>
  <c r="P1195" i="18"/>
  <c r="W1195" i="18" s="1"/>
  <c r="M1195" i="18"/>
  <c r="T1195" i="18" s="1"/>
  <c r="C1195" i="18"/>
  <c r="D1195" i="18" s="1"/>
  <c r="X1194" i="18"/>
  <c r="V1194" i="18"/>
  <c r="U1194" i="18"/>
  <c r="S1194" i="18"/>
  <c r="P1194" i="18"/>
  <c r="W1194" i="18" s="1"/>
  <c r="M1194" i="18"/>
  <c r="T1194" i="18" s="1"/>
  <c r="C1194" i="18"/>
  <c r="D1194" i="18" s="1"/>
  <c r="X1193" i="18"/>
  <c r="V1193" i="18"/>
  <c r="U1193" i="18"/>
  <c r="S1193" i="18"/>
  <c r="P1193" i="18"/>
  <c r="W1193" i="18" s="1"/>
  <c r="M1193" i="18"/>
  <c r="T1193" i="18" s="1"/>
  <c r="C1193" i="18"/>
  <c r="D1193" i="18" s="1"/>
  <c r="X1192" i="18"/>
  <c r="V1192" i="18"/>
  <c r="U1192" i="18"/>
  <c r="S1192" i="18"/>
  <c r="P1192" i="18"/>
  <c r="W1192" i="18" s="1"/>
  <c r="M1192" i="18"/>
  <c r="T1192" i="18" s="1"/>
  <c r="C1192" i="18"/>
  <c r="D1192" i="18" s="1"/>
  <c r="X1191" i="18"/>
  <c r="V1191" i="18"/>
  <c r="U1191" i="18"/>
  <c r="S1191" i="18"/>
  <c r="P1191" i="18"/>
  <c r="W1191" i="18" s="1"/>
  <c r="M1191" i="18"/>
  <c r="T1191" i="18" s="1"/>
  <c r="C1191" i="18"/>
  <c r="D1191" i="18" s="1"/>
  <c r="X1190" i="18"/>
  <c r="V1190" i="18"/>
  <c r="U1190" i="18"/>
  <c r="S1190" i="18"/>
  <c r="P1190" i="18"/>
  <c r="W1190" i="18" s="1"/>
  <c r="M1190" i="18"/>
  <c r="T1190" i="18" s="1"/>
  <c r="C1190" i="18"/>
  <c r="D1190" i="18" s="1"/>
  <c r="X1189" i="18"/>
  <c r="V1189" i="18"/>
  <c r="U1189" i="18"/>
  <c r="S1189" i="18"/>
  <c r="P1189" i="18"/>
  <c r="W1189" i="18" s="1"/>
  <c r="M1189" i="18"/>
  <c r="T1189" i="18" s="1"/>
  <c r="C1189" i="18"/>
  <c r="D1189" i="18" s="1"/>
  <c r="X1188" i="18"/>
  <c r="V1188" i="18"/>
  <c r="U1188" i="18"/>
  <c r="S1188" i="18"/>
  <c r="P1188" i="18"/>
  <c r="W1188" i="18" s="1"/>
  <c r="M1188" i="18"/>
  <c r="T1188" i="18" s="1"/>
  <c r="C1188" i="18"/>
  <c r="D1188" i="18" s="1"/>
  <c r="X1187" i="18"/>
  <c r="V1187" i="18"/>
  <c r="U1187" i="18"/>
  <c r="S1187" i="18"/>
  <c r="P1187" i="18"/>
  <c r="W1187" i="18" s="1"/>
  <c r="M1187" i="18"/>
  <c r="T1187" i="18" s="1"/>
  <c r="C1187" i="18"/>
  <c r="D1187" i="18" s="1"/>
  <c r="X1186" i="18"/>
  <c r="V1186" i="18"/>
  <c r="U1186" i="18"/>
  <c r="S1186" i="18"/>
  <c r="P1186" i="18"/>
  <c r="W1186" i="18" s="1"/>
  <c r="M1186" i="18"/>
  <c r="T1186" i="18" s="1"/>
  <c r="C1186" i="18"/>
  <c r="D1186" i="18" s="1"/>
  <c r="X1185" i="18"/>
  <c r="V1185" i="18"/>
  <c r="U1185" i="18"/>
  <c r="S1185" i="18"/>
  <c r="P1185" i="18"/>
  <c r="W1185" i="18" s="1"/>
  <c r="M1185" i="18"/>
  <c r="T1185" i="18" s="1"/>
  <c r="C1185" i="18"/>
  <c r="D1185" i="18" s="1"/>
  <c r="X1184" i="18"/>
  <c r="V1184" i="18"/>
  <c r="U1184" i="18"/>
  <c r="S1184" i="18"/>
  <c r="P1184" i="18"/>
  <c r="W1184" i="18" s="1"/>
  <c r="M1184" i="18"/>
  <c r="T1184" i="18" s="1"/>
  <c r="C1184" i="18"/>
  <c r="D1184" i="18" s="1"/>
  <c r="X1183" i="18"/>
  <c r="V1183" i="18"/>
  <c r="U1183" i="18"/>
  <c r="S1183" i="18"/>
  <c r="P1183" i="18"/>
  <c r="W1183" i="18" s="1"/>
  <c r="M1183" i="18"/>
  <c r="T1183" i="18" s="1"/>
  <c r="C1183" i="18"/>
  <c r="D1183" i="18" s="1"/>
  <c r="X1182" i="18"/>
  <c r="V1182" i="18"/>
  <c r="U1182" i="18"/>
  <c r="S1182" i="18"/>
  <c r="P1182" i="18"/>
  <c r="W1182" i="18" s="1"/>
  <c r="M1182" i="18"/>
  <c r="T1182" i="18" s="1"/>
  <c r="C1182" i="18"/>
  <c r="D1182" i="18" s="1"/>
  <c r="X1181" i="18"/>
  <c r="V1181" i="18"/>
  <c r="U1181" i="18"/>
  <c r="S1181" i="18"/>
  <c r="P1181" i="18"/>
  <c r="W1181" i="18" s="1"/>
  <c r="M1181" i="18"/>
  <c r="T1181" i="18" s="1"/>
  <c r="C1181" i="18"/>
  <c r="D1181" i="18" s="1"/>
  <c r="X1180" i="18"/>
  <c r="V1180" i="18"/>
  <c r="U1180" i="18"/>
  <c r="S1180" i="18"/>
  <c r="P1180" i="18"/>
  <c r="W1180" i="18" s="1"/>
  <c r="M1180" i="18"/>
  <c r="T1180" i="18" s="1"/>
  <c r="C1180" i="18"/>
  <c r="D1180" i="18" s="1"/>
  <c r="X1179" i="18"/>
  <c r="V1179" i="18"/>
  <c r="U1179" i="18"/>
  <c r="S1179" i="18"/>
  <c r="P1179" i="18"/>
  <c r="W1179" i="18" s="1"/>
  <c r="M1179" i="18"/>
  <c r="T1179" i="18" s="1"/>
  <c r="C1179" i="18"/>
  <c r="D1179" i="18" s="1"/>
  <c r="X1178" i="18"/>
  <c r="V1178" i="18"/>
  <c r="U1178" i="18"/>
  <c r="S1178" i="18"/>
  <c r="P1178" i="18"/>
  <c r="W1178" i="18" s="1"/>
  <c r="M1178" i="18"/>
  <c r="T1178" i="18" s="1"/>
  <c r="C1178" i="18"/>
  <c r="D1178" i="18" s="1"/>
  <c r="X1177" i="18"/>
  <c r="V1177" i="18"/>
  <c r="U1177" i="18"/>
  <c r="S1177" i="18"/>
  <c r="P1177" i="18"/>
  <c r="W1177" i="18" s="1"/>
  <c r="M1177" i="18"/>
  <c r="T1177" i="18" s="1"/>
  <c r="C1177" i="18"/>
  <c r="D1177" i="18" s="1"/>
  <c r="X1176" i="18"/>
  <c r="V1176" i="18"/>
  <c r="U1176" i="18"/>
  <c r="S1176" i="18"/>
  <c r="P1176" i="18"/>
  <c r="W1176" i="18" s="1"/>
  <c r="M1176" i="18"/>
  <c r="T1176" i="18" s="1"/>
  <c r="C1176" i="18"/>
  <c r="D1176" i="18" s="1"/>
  <c r="X1175" i="18"/>
  <c r="V1175" i="18"/>
  <c r="U1175" i="18"/>
  <c r="S1175" i="18"/>
  <c r="P1175" i="18"/>
  <c r="W1175" i="18" s="1"/>
  <c r="M1175" i="18"/>
  <c r="T1175" i="18" s="1"/>
  <c r="C1175" i="18"/>
  <c r="D1175" i="18" s="1"/>
  <c r="X1174" i="18"/>
  <c r="V1174" i="18"/>
  <c r="U1174" i="18"/>
  <c r="S1174" i="18"/>
  <c r="P1174" i="18"/>
  <c r="W1174" i="18" s="1"/>
  <c r="M1174" i="18"/>
  <c r="T1174" i="18" s="1"/>
  <c r="C1174" i="18"/>
  <c r="D1174" i="18" s="1"/>
  <c r="X1173" i="18"/>
  <c r="V1173" i="18"/>
  <c r="U1173" i="18"/>
  <c r="S1173" i="18"/>
  <c r="P1173" i="18"/>
  <c r="W1173" i="18" s="1"/>
  <c r="M1173" i="18"/>
  <c r="T1173" i="18" s="1"/>
  <c r="C1173" i="18"/>
  <c r="D1173" i="18" s="1"/>
  <c r="X1172" i="18"/>
  <c r="V1172" i="18"/>
  <c r="U1172" i="18"/>
  <c r="S1172" i="18"/>
  <c r="P1172" i="18"/>
  <c r="W1172" i="18" s="1"/>
  <c r="M1172" i="18"/>
  <c r="T1172" i="18" s="1"/>
  <c r="C1172" i="18"/>
  <c r="D1172" i="18" s="1"/>
  <c r="X1171" i="18"/>
  <c r="V1171" i="18"/>
  <c r="U1171" i="18"/>
  <c r="S1171" i="18"/>
  <c r="P1171" i="18"/>
  <c r="W1171" i="18" s="1"/>
  <c r="M1171" i="18"/>
  <c r="T1171" i="18" s="1"/>
  <c r="C1171" i="18"/>
  <c r="D1171" i="18" s="1"/>
  <c r="X1170" i="18"/>
  <c r="V1170" i="18"/>
  <c r="U1170" i="18"/>
  <c r="S1170" i="18"/>
  <c r="P1170" i="18"/>
  <c r="W1170" i="18" s="1"/>
  <c r="M1170" i="18"/>
  <c r="T1170" i="18" s="1"/>
  <c r="C1170" i="18"/>
  <c r="D1170" i="18" s="1"/>
  <c r="X1169" i="18"/>
  <c r="V1169" i="18"/>
  <c r="U1169" i="18"/>
  <c r="S1169" i="18"/>
  <c r="P1169" i="18"/>
  <c r="W1169" i="18" s="1"/>
  <c r="M1169" i="18"/>
  <c r="T1169" i="18" s="1"/>
  <c r="C1169" i="18"/>
  <c r="D1169" i="18" s="1"/>
  <c r="X1168" i="18"/>
  <c r="V1168" i="18"/>
  <c r="U1168" i="18"/>
  <c r="S1168" i="18"/>
  <c r="P1168" i="18"/>
  <c r="W1168" i="18" s="1"/>
  <c r="M1168" i="18"/>
  <c r="T1168" i="18" s="1"/>
  <c r="C1168" i="18"/>
  <c r="D1168" i="18" s="1"/>
  <c r="X1167" i="18"/>
  <c r="V1167" i="18"/>
  <c r="U1167" i="18"/>
  <c r="S1167" i="18"/>
  <c r="P1167" i="18"/>
  <c r="W1167" i="18" s="1"/>
  <c r="M1167" i="18"/>
  <c r="T1167" i="18" s="1"/>
  <c r="C1167" i="18"/>
  <c r="D1167" i="18" s="1"/>
  <c r="X1166" i="18"/>
  <c r="V1166" i="18"/>
  <c r="U1166" i="18"/>
  <c r="S1166" i="18"/>
  <c r="P1166" i="18"/>
  <c r="W1166" i="18" s="1"/>
  <c r="M1166" i="18"/>
  <c r="T1166" i="18" s="1"/>
  <c r="C1166" i="18"/>
  <c r="D1166" i="18" s="1"/>
  <c r="X1165" i="18"/>
  <c r="V1165" i="18"/>
  <c r="U1165" i="18"/>
  <c r="S1165" i="18"/>
  <c r="P1165" i="18"/>
  <c r="W1165" i="18" s="1"/>
  <c r="M1165" i="18"/>
  <c r="T1165" i="18" s="1"/>
  <c r="C1165" i="18"/>
  <c r="D1165" i="18" s="1"/>
  <c r="X1164" i="18"/>
  <c r="V1164" i="18"/>
  <c r="U1164" i="18"/>
  <c r="S1164" i="18"/>
  <c r="P1164" i="18"/>
  <c r="W1164" i="18" s="1"/>
  <c r="M1164" i="18"/>
  <c r="T1164" i="18" s="1"/>
  <c r="C1164" i="18"/>
  <c r="D1164" i="18" s="1"/>
  <c r="X1163" i="18"/>
  <c r="V1163" i="18"/>
  <c r="U1163" i="18"/>
  <c r="S1163" i="18"/>
  <c r="P1163" i="18"/>
  <c r="W1163" i="18" s="1"/>
  <c r="M1163" i="18"/>
  <c r="T1163" i="18" s="1"/>
  <c r="C1163" i="18"/>
  <c r="D1163" i="18" s="1"/>
  <c r="X1162" i="18"/>
  <c r="V1162" i="18"/>
  <c r="U1162" i="18"/>
  <c r="S1162" i="18"/>
  <c r="P1162" i="18"/>
  <c r="W1162" i="18" s="1"/>
  <c r="M1162" i="18"/>
  <c r="T1162" i="18" s="1"/>
  <c r="C1162" i="18"/>
  <c r="D1162" i="18" s="1"/>
  <c r="X1161" i="18"/>
  <c r="V1161" i="18"/>
  <c r="U1161" i="18"/>
  <c r="S1161" i="18"/>
  <c r="P1161" i="18"/>
  <c r="W1161" i="18" s="1"/>
  <c r="M1161" i="18"/>
  <c r="T1161" i="18" s="1"/>
  <c r="C1161" i="18"/>
  <c r="D1161" i="18" s="1"/>
  <c r="X1160" i="18"/>
  <c r="V1160" i="18"/>
  <c r="U1160" i="18"/>
  <c r="S1160" i="18"/>
  <c r="P1160" i="18"/>
  <c r="W1160" i="18" s="1"/>
  <c r="M1160" i="18"/>
  <c r="T1160" i="18" s="1"/>
  <c r="C1160" i="18"/>
  <c r="D1160" i="18" s="1"/>
  <c r="X1159" i="18"/>
  <c r="V1159" i="18"/>
  <c r="U1159" i="18"/>
  <c r="S1159" i="18"/>
  <c r="P1159" i="18"/>
  <c r="W1159" i="18" s="1"/>
  <c r="M1159" i="18"/>
  <c r="T1159" i="18" s="1"/>
  <c r="C1159" i="18"/>
  <c r="D1159" i="18" s="1"/>
  <c r="X1158" i="18"/>
  <c r="V1158" i="18"/>
  <c r="U1158" i="18"/>
  <c r="S1158" i="18"/>
  <c r="P1158" i="18"/>
  <c r="W1158" i="18" s="1"/>
  <c r="M1158" i="18"/>
  <c r="T1158" i="18" s="1"/>
  <c r="C1158" i="18"/>
  <c r="D1158" i="18" s="1"/>
  <c r="X1157" i="18"/>
  <c r="V1157" i="18"/>
  <c r="U1157" i="18"/>
  <c r="S1157" i="18"/>
  <c r="P1157" i="18"/>
  <c r="W1157" i="18" s="1"/>
  <c r="M1157" i="18"/>
  <c r="T1157" i="18" s="1"/>
  <c r="C1157" i="18"/>
  <c r="D1157" i="18" s="1"/>
  <c r="X1156" i="18"/>
  <c r="V1156" i="18"/>
  <c r="U1156" i="18"/>
  <c r="S1156" i="18"/>
  <c r="P1156" i="18"/>
  <c r="W1156" i="18" s="1"/>
  <c r="M1156" i="18"/>
  <c r="T1156" i="18" s="1"/>
  <c r="C1156" i="18"/>
  <c r="D1156" i="18" s="1"/>
  <c r="X1155" i="18"/>
  <c r="V1155" i="18"/>
  <c r="U1155" i="18"/>
  <c r="S1155" i="18"/>
  <c r="P1155" i="18"/>
  <c r="W1155" i="18" s="1"/>
  <c r="M1155" i="18"/>
  <c r="T1155" i="18" s="1"/>
  <c r="D1155" i="18"/>
  <c r="C1155" i="18"/>
  <c r="X1154" i="18"/>
  <c r="V1154" i="18"/>
  <c r="U1154" i="18"/>
  <c r="S1154" i="18"/>
  <c r="P1154" i="18"/>
  <c r="W1154" i="18" s="1"/>
  <c r="M1154" i="18"/>
  <c r="T1154" i="18" s="1"/>
  <c r="C1154" i="18"/>
  <c r="D1154" i="18" s="1"/>
  <c r="X1153" i="18"/>
  <c r="V1153" i="18"/>
  <c r="U1153" i="18"/>
  <c r="S1153" i="18"/>
  <c r="P1153" i="18"/>
  <c r="W1153" i="18" s="1"/>
  <c r="M1153" i="18"/>
  <c r="T1153" i="18" s="1"/>
  <c r="C1153" i="18"/>
  <c r="D1153" i="18" s="1"/>
  <c r="X1152" i="18"/>
  <c r="V1152" i="18"/>
  <c r="U1152" i="18"/>
  <c r="S1152" i="18"/>
  <c r="P1152" i="18"/>
  <c r="W1152" i="18" s="1"/>
  <c r="M1152" i="18"/>
  <c r="T1152" i="18" s="1"/>
  <c r="C1152" i="18"/>
  <c r="D1152" i="18" s="1"/>
  <c r="X1151" i="18"/>
  <c r="V1151" i="18"/>
  <c r="U1151" i="18"/>
  <c r="S1151" i="18"/>
  <c r="P1151" i="18"/>
  <c r="W1151" i="18" s="1"/>
  <c r="M1151" i="18"/>
  <c r="T1151" i="18" s="1"/>
  <c r="C1151" i="18"/>
  <c r="D1151" i="18" s="1"/>
  <c r="X1150" i="18"/>
  <c r="V1150" i="18"/>
  <c r="U1150" i="18"/>
  <c r="S1150" i="18"/>
  <c r="P1150" i="18"/>
  <c r="W1150" i="18" s="1"/>
  <c r="M1150" i="18"/>
  <c r="T1150" i="18" s="1"/>
  <c r="C1150" i="18"/>
  <c r="D1150" i="18" s="1"/>
  <c r="X1149" i="18"/>
  <c r="V1149" i="18"/>
  <c r="U1149" i="18"/>
  <c r="S1149" i="18"/>
  <c r="P1149" i="18"/>
  <c r="W1149" i="18" s="1"/>
  <c r="M1149" i="18"/>
  <c r="T1149" i="18" s="1"/>
  <c r="C1149" i="18"/>
  <c r="D1149" i="18" s="1"/>
  <c r="X1148" i="18"/>
  <c r="V1148" i="18"/>
  <c r="U1148" i="18"/>
  <c r="S1148" i="18"/>
  <c r="P1148" i="18"/>
  <c r="W1148" i="18" s="1"/>
  <c r="M1148" i="18"/>
  <c r="T1148" i="18" s="1"/>
  <c r="C1148" i="18"/>
  <c r="D1148" i="18" s="1"/>
  <c r="X1147" i="18"/>
  <c r="V1147" i="18"/>
  <c r="U1147" i="18"/>
  <c r="S1147" i="18"/>
  <c r="P1147" i="18"/>
  <c r="W1147" i="18" s="1"/>
  <c r="M1147" i="18"/>
  <c r="T1147" i="18" s="1"/>
  <c r="C1147" i="18"/>
  <c r="D1147" i="18" s="1"/>
  <c r="X1146" i="18"/>
  <c r="V1146" i="18"/>
  <c r="U1146" i="18"/>
  <c r="S1146" i="18"/>
  <c r="P1146" i="18"/>
  <c r="W1146" i="18" s="1"/>
  <c r="M1146" i="18"/>
  <c r="T1146" i="18" s="1"/>
  <c r="C1146" i="18"/>
  <c r="D1146" i="18" s="1"/>
  <c r="X1145" i="18"/>
  <c r="V1145" i="18"/>
  <c r="U1145" i="18"/>
  <c r="S1145" i="18"/>
  <c r="P1145" i="18"/>
  <c r="W1145" i="18" s="1"/>
  <c r="M1145" i="18"/>
  <c r="T1145" i="18" s="1"/>
  <c r="C1145" i="18"/>
  <c r="D1145" i="18" s="1"/>
  <c r="X1144" i="18"/>
  <c r="V1144" i="18"/>
  <c r="U1144" i="18"/>
  <c r="S1144" i="18"/>
  <c r="P1144" i="18"/>
  <c r="W1144" i="18" s="1"/>
  <c r="M1144" i="18"/>
  <c r="T1144" i="18" s="1"/>
  <c r="C1144" i="18"/>
  <c r="D1144" i="18" s="1"/>
  <c r="X1143" i="18"/>
  <c r="V1143" i="18"/>
  <c r="U1143" i="18"/>
  <c r="S1143" i="18"/>
  <c r="P1143" i="18"/>
  <c r="W1143" i="18" s="1"/>
  <c r="M1143" i="18"/>
  <c r="T1143" i="18" s="1"/>
  <c r="C1143" i="18"/>
  <c r="D1143" i="18" s="1"/>
  <c r="X1142" i="18"/>
  <c r="V1142" i="18"/>
  <c r="U1142" i="18"/>
  <c r="S1142" i="18"/>
  <c r="P1142" i="18"/>
  <c r="W1142" i="18" s="1"/>
  <c r="M1142" i="18"/>
  <c r="T1142" i="18" s="1"/>
  <c r="C1142" i="18"/>
  <c r="D1142" i="18" s="1"/>
  <c r="X1141" i="18"/>
  <c r="V1141" i="18"/>
  <c r="U1141" i="18"/>
  <c r="S1141" i="18"/>
  <c r="P1141" i="18"/>
  <c r="W1141" i="18" s="1"/>
  <c r="M1141" i="18"/>
  <c r="T1141" i="18" s="1"/>
  <c r="C1141" i="18"/>
  <c r="D1141" i="18" s="1"/>
  <c r="X1140" i="18"/>
  <c r="V1140" i="18"/>
  <c r="U1140" i="18"/>
  <c r="S1140" i="18"/>
  <c r="P1140" i="18"/>
  <c r="W1140" i="18" s="1"/>
  <c r="M1140" i="18"/>
  <c r="T1140" i="18" s="1"/>
  <c r="C1140" i="18"/>
  <c r="D1140" i="18" s="1"/>
  <c r="X1139" i="18"/>
  <c r="V1139" i="18"/>
  <c r="U1139" i="18"/>
  <c r="T1139" i="18"/>
  <c r="S1139" i="18"/>
  <c r="P1139" i="18"/>
  <c r="W1139" i="18" s="1"/>
  <c r="M1139" i="18"/>
  <c r="C1139" i="18"/>
  <c r="D1139" i="18" s="1"/>
  <c r="X1138" i="18"/>
  <c r="V1138" i="18"/>
  <c r="U1138" i="18"/>
  <c r="S1138" i="18"/>
  <c r="P1138" i="18"/>
  <c r="W1138" i="18" s="1"/>
  <c r="M1138" i="18"/>
  <c r="T1138" i="18" s="1"/>
  <c r="C1138" i="18"/>
  <c r="D1138" i="18" s="1"/>
  <c r="X1137" i="18"/>
  <c r="V1137" i="18"/>
  <c r="U1137" i="18"/>
  <c r="S1137" i="18"/>
  <c r="P1137" i="18"/>
  <c r="W1137" i="18" s="1"/>
  <c r="M1137" i="18"/>
  <c r="T1137" i="18" s="1"/>
  <c r="C1137" i="18"/>
  <c r="D1137" i="18" s="1"/>
  <c r="X1136" i="18"/>
  <c r="V1136" i="18"/>
  <c r="U1136" i="18"/>
  <c r="S1136" i="18"/>
  <c r="P1136" i="18"/>
  <c r="W1136" i="18" s="1"/>
  <c r="M1136" i="18"/>
  <c r="T1136" i="18" s="1"/>
  <c r="C1136" i="18"/>
  <c r="D1136" i="18" s="1"/>
  <c r="X1135" i="18"/>
  <c r="V1135" i="18"/>
  <c r="U1135" i="18"/>
  <c r="S1135" i="18"/>
  <c r="P1135" i="18"/>
  <c r="W1135" i="18" s="1"/>
  <c r="M1135" i="18"/>
  <c r="T1135" i="18" s="1"/>
  <c r="C1135" i="18"/>
  <c r="D1135" i="18" s="1"/>
  <c r="X1134" i="18"/>
  <c r="V1134" i="18"/>
  <c r="U1134" i="18"/>
  <c r="S1134" i="18"/>
  <c r="P1134" i="18"/>
  <c r="W1134" i="18" s="1"/>
  <c r="M1134" i="18"/>
  <c r="T1134" i="18" s="1"/>
  <c r="C1134" i="18"/>
  <c r="D1134" i="18" s="1"/>
  <c r="X1133" i="18"/>
  <c r="V1133" i="18"/>
  <c r="U1133" i="18"/>
  <c r="S1133" i="18"/>
  <c r="P1133" i="18"/>
  <c r="W1133" i="18" s="1"/>
  <c r="M1133" i="18"/>
  <c r="T1133" i="18" s="1"/>
  <c r="C1133" i="18"/>
  <c r="D1133" i="18" s="1"/>
  <c r="X1132" i="18"/>
  <c r="V1132" i="18"/>
  <c r="U1132" i="18"/>
  <c r="S1132" i="18"/>
  <c r="P1132" i="18"/>
  <c r="W1132" i="18" s="1"/>
  <c r="M1132" i="18"/>
  <c r="T1132" i="18" s="1"/>
  <c r="C1132" i="18"/>
  <c r="D1132" i="18" s="1"/>
  <c r="X1131" i="18"/>
  <c r="V1131" i="18"/>
  <c r="U1131" i="18"/>
  <c r="S1131" i="18"/>
  <c r="P1131" i="18"/>
  <c r="W1131" i="18" s="1"/>
  <c r="M1131" i="18"/>
  <c r="T1131" i="18" s="1"/>
  <c r="C1131" i="18"/>
  <c r="D1131" i="18" s="1"/>
  <c r="X1130" i="18"/>
  <c r="V1130" i="18"/>
  <c r="U1130" i="18"/>
  <c r="S1130" i="18"/>
  <c r="P1130" i="18"/>
  <c r="W1130" i="18" s="1"/>
  <c r="M1130" i="18"/>
  <c r="T1130" i="18" s="1"/>
  <c r="C1130" i="18"/>
  <c r="D1130" i="18" s="1"/>
  <c r="X1129" i="18"/>
  <c r="V1129" i="18"/>
  <c r="U1129" i="18"/>
  <c r="S1129" i="18"/>
  <c r="P1129" i="18"/>
  <c r="W1129" i="18" s="1"/>
  <c r="M1129" i="18"/>
  <c r="T1129" i="18" s="1"/>
  <c r="C1129" i="18"/>
  <c r="D1129" i="18" s="1"/>
  <c r="X1128" i="18"/>
  <c r="V1128" i="18"/>
  <c r="U1128" i="18"/>
  <c r="S1128" i="18"/>
  <c r="P1128" i="18"/>
  <c r="W1128" i="18" s="1"/>
  <c r="M1128" i="18"/>
  <c r="T1128" i="18" s="1"/>
  <c r="C1128" i="18"/>
  <c r="D1128" i="18" s="1"/>
  <c r="X1127" i="18"/>
  <c r="V1127" i="18"/>
  <c r="U1127" i="18"/>
  <c r="S1127" i="18"/>
  <c r="P1127" i="18"/>
  <c r="W1127" i="18" s="1"/>
  <c r="M1127" i="18"/>
  <c r="T1127" i="18" s="1"/>
  <c r="C1127" i="18"/>
  <c r="D1127" i="18" s="1"/>
  <c r="X1126" i="18"/>
  <c r="V1126" i="18"/>
  <c r="U1126" i="18"/>
  <c r="S1126" i="18"/>
  <c r="P1126" i="18"/>
  <c r="W1126" i="18" s="1"/>
  <c r="M1126" i="18"/>
  <c r="T1126" i="18" s="1"/>
  <c r="C1126" i="18"/>
  <c r="D1126" i="18" s="1"/>
  <c r="X1125" i="18"/>
  <c r="V1125" i="18"/>
  <c r="U1125" i="18"/>
  <c r="S1125" i="18"/>
  <c r="P1125" i="18"/>
  <c r="W1125" i="18" s="1"/>
  <c r="M1125" i="18"/>
  <c r="T1125" i="18" s="1"/>
  <c r="C1125" i="18"/>
  <c r="D1125" i="18" s="1"/>
  <c r="X1124" i="18"/>
  <c r="V1124" i="18"/>
  <c r="U1124" i="18"/>
  <c r="S1124" i="18"/>
  <c r="P1124" i="18"/>
  <c r="W1124" i="18" s="1"/>
  <c r="M1124" i="18"/>
  <c r="T1124" i="18" s="1"/>
  <c r="C1124" i="18"/>
  <c r="D1124" i="18" s="1"/>
  <c r="X1123" i="18"/>
  <c r="V1123" i="18"/>
  <c r="U1123" i="18"/>
  <c r="S1123" i="18"/>
  <c r="P1123" i="18"/>
  <c r="W1123" i="18" s="1"/>
  <c r="M1123" i="18"/>
  <c r="T1123" i="18" s="1"/>
  <c r="C1123" i="18"/>
  <c r="D1123" i="18" s="1"/>
  <c r="X1122" i="18"/>
  <c r="V1122" i="18"/>
  <c r="U1122" i="18"/>
  <c r="S1122" i="18"/>
  <c r="P1122" i="18"/>
  <c r="W1122" i="18" s="1"/>
  <c r="M1122" i="18"/>
  <c r="T1122" i="18" s="1"/>
  <c r="C1122" i="18"/>
  <c r="D1122" i="18" s="1"/>
  <c r="X1121" i="18"/>
  <c r="V1121" i="18"/>
  <c r="U1121" i="18"/>
  <c r="S1121" i="18"/>
  <c r="P1121" i="18"/>
  <c r="W1121" i="18" s="1"/>
  <c r="M1121" i="18"/>
  <c r="T1121" i="18" s="1"/>
  <c r="D1121" i="18"/>
  <c r="C1121" i="18"/>
  <c r="X1120" i="18"/>
  <c r="V1120" i="18"/>
  <c r="U1120" i="18"/>
  <c r="S1120" i="18"/>
  <c r="P1120" i="18"/>
  <c r="W1120" i="18" s="1"/>
  <c r="M1120" i="18"/>
  <c r="T1120" i="18" s="1"/>
  <c r="C1120" i="18"/>
  <c r="D1120" i="18" s="1"/>
  <c r="X1119" i="18"/>
  <c r="V1119" i="18"/>
  <c r="U1119" i="18"/>
  <c r="S1119" i="18"/>
  <c r="P1119" i="18"/>
  <c r="W1119" i="18" s="1"/>
  <c r="M1119" i="18"/>
  <c r="T1119" i="18" s="1"/>
  <c r="C1119" i="18"/>
  <c r="D1119" i="18" s="1"/>
  <c r="X1118" i="18"/>
  <c r="V1118" i="18"/>
  <c r="U1118" i="18"/>
  <c r="S1118" i="18"/>
  <c r="P1118" i="18"/>
  <c r="W1118" i="18" s="1"/>
  <c r="M1118" i="18"/>
  <c r="T1118" i="18" s="1"/>
  <c r="C1118" i="18"/>
  <c r="D1118" i="18" s="1"/>
  <c r="X1117" i="18"/>
  <c r="V1117" i="18"/>
  <c r="U1117" i="18"/>
  <c r="S1117" i="18"/>
  <c r="P1117" i="18"/>
  <c r="W1117" i="18" s="1"/>
  <c r="M1117" i="18"/>
  <c r="T1117" i="18" s="1"/>
  <c r="C1117" i="18"/>
  <c r="D1117" i="18" s="1"/>
  <c r="X1116" i="18"/>
  <c r="V1116" i="18"/>
  <c r="U1116" i="18"/>
  <c r="S1116" i="18"/>
  <c r="P1116" i="18"/>
  <c r="W1116" i="18" s="1"/>
  <c r="M1116" i="18"/>
  <c r="T1116" i="18" s="1"/>
  <c r="C1116" i="18"/>
  <c r="D1116" i="18" s="1"/>
  <c r="X1115" i="18"/>
  <c r="V1115" i="18"/>
  <c r="U1115" i="18"/>
  <c r="S1115" i="18"/>
  <c r="P1115" i="18"/>
  <c r="W1115" i="18" s="1"/>
  <c r="M1115" i="18"/>
  <c r="T1115" i="18" s="1"/>
  <c r="C1115" i="18"/>
  <c r="D1115" i="18" s="1"/>
  <c r="X1114" i="18"/>
  <c r="V1114" i="18"/>
  <c r="U1114" i="18"/>
  <c r="S1114" i="18"/>
  <c r="P1114" i="18"/>
  <c r="W1114" i="18" s="1"/>
  <c r="M1114" i="18"/>
  <c r="T1114" i="18" s="1"/>
  <c r="C1114" i="18"/>
  <c r="D1114" i="18" s="1"/>
  <c r="X1113" i="18"/>
  <c r="V1113" i="18"/>
  <c r="U1113" i="18"/>
  <c r="S1113" i="18"/>
  <c r="P1113" i="18"/>
  <c r="W1113" i="18" s="1"/>
  <c r="M1113" i="18"/>
  <c r="T1113" i="18" s="1"/>
  <c r="C1113" i="18"/>
  <c r="D1113" i="18" s="1"/>
  <c r="X1112" i="18"/>
  <c r="V1112" i="18"/>
  <c r="U1112" i="18"/>
  <c r="S1112" i="18"/>
  <c r="P1112" i="18"/>
  <c r="W1112" i="18" s="1"/>
  <c r="M1112" i="18"/>
  <c r="T1112" i="18" s="1"/>
  <c r="C1112" i="18"/>
  <c r="D1112" i="18" s="1"/>
  <c r="X1111" i="18"/>
  <c r="V1111" i="18"/>
  <c r="U1111" i="18"/>
  <c r="S1111" i="18"/>
  <c r="P1111" i="18"/>
  <c r="W1111" i="18" s="1"/>
  <c r="M1111" i="18"/>
  <c r="T1111" i="18" s="1"/>
  <c r="C1111" i="18"/>
  <c r="D1111" i="18" s="1"/>
  <c r="X1110" i="18"/>
  <c r="V1110" i="18"/>
  <c r="U1110" i="18"/>
  <c r="S1110" i="18"/>
  <c r="P1110" i="18"/>
  <c r="W1110" i="18" s="1"/>
  <c r="M1110" i="18"/>
  <c r="T1110" i="18" s="1"/>
  <c r="C1110" i="18"/>
  <c r="D1110" i="18" s="1"/>
  <c r="X1109" i="18"/>
  <c r="V1109" i="18"/>
  <c r="U1109" i="18"/>
  <c r="S1109" i="18"/>
  <c r="P1109" i="18"/>
  <c r="W1109" i="18" s="1"/>
  <c r="M1109" i="18"/>
  <c r="T1109" i="18" s="1"/>
  <c r="C1109" i="18"/>
  <c r="D1109" i="18" s="1"/>
  <c r="X1108" i="18"/>
  <c r="V1108" i="18"/>
  <c r="U1108" i="18"/>
  <c r="S1108" i="18"/>
  <c r="P1108" i="18"/>
  <c r="W1108" i="18" s="1"/>
  <c r="M1108" i="18"/>
  <c r="T1108" i="18" s="1"/>
  <c r="C1108" i="18"/>
  <c r="D1108" i="18" s="1"/>
  <c r="X1107" i="18"/>
  <c r="V1107" i="18"/>
  <c r="U1107" i="18"/>
  <c r="S1107" i="18"/>
  <c r="P1107" i="18"/>
  <c r="W1107" i="18" s="1"/>
  <c r="M1107" i="18"/>
  <c r="T1107" i="18" s="1"/>
  <c r="C1107" i="18"/>
  <c r="D1107" i="18" s="1"/>
  <c r="X1106" i="18"/>
  <c r="V1106" i="18"/>
  <c r="U1106" i="18"/>
  <c r="S1106" i="18"/>
  <c r="P1106" i="18"/>
  <c r="W1106" i="18" s="1"/>
  <c r="M1106" i="18"/>
  <c r="T1106" i="18" s="1"/>
  <c r="C1106" i="18"/>
  <c r="D1106" i="18" s="1"/>
  <c r="X1105" i="18"/>
  <c r="V1105" i="18"/>
  <c r="U1105" i="18"/>
  <c r="S1105" i="18"/>
  <c r="P1105" i="18"/>
  <c r="W1105" i="18" s="1"/>
  <c r="M1105" i="18"/>
  <c r="T1105" i="18" s="1"/>
  <c r="C1105" i="18"/>
  <c r="D1105" i="18" s="1"/>
  <c r="X1104" i="18"/>
  <c r="V1104" i="18"/>
  <c r="U1104" i="18"/>
  <c r="S1104" i="18"/>
  <c r="P1104" i="18"/>
  <c r="W1104" i="18" s="1"/>
  <c r="M1104" i="18"/>
  <c r="T1104" i="18" s="1"/>
  <c r="C1104" i="18"/>
  <c r="D1104" i="18" s="1"/>
  <c r="X1103" i="18"/>
  <c r="V1103" i="18"/>
  <c r="U1103" i="18"/>
  <c r="S1103" i="18"/>
  <c r="P1103" i="18"/>
  <c r="W1103" i="18" s="1"/>
  <c r="M1103" i="18"/>
  <c r="T1103" i="18" s="1"/>
  <c r="C1103" i="18"/>
  <c r="D1103" i="18" s="1"/>
  <c r="X1102" i="18"/>
  <c r="V1102" i="18"/>
  <c r="U1102" i="18"/>
  <c r="S1102" i="18"/>
  <c r="P1102" i="18"/>
  <c r="W1102" i="18" s="1"/>
  <c r="M1102" i="18"/>
  <c r="T1102" i="18" s="1"/>
  <c r="C1102" i="18"/>
  <c r="D1102" i="18" s="1"/>
  <c r="X1101" i="18"/>
  <c r="V1101" i="18"/>
  <c r="U1101" i="18"/>
  <c r="S1101" i="18"/>
  <c r="P1101" i="18"/>
  <c r="W1101" i="18" s="1"/>
  <c r="M1101" i="18"/>
  <c r="T1101" i="18" s="1"/>
  <c r="C1101" i="18"/>
  <c r="D1101" i="18" s="1"/>
  <c r="X1100" i="18"/>
  <c r="V1100" i="18"/>
  <c r="U1100" i="18"/>
  <c r="S1100" i="18"/>
  <c r="P1100" i="18"/>
  <c r="W1100" i="18" s="1"/>
  <c r="M1100" i="18"/>
  <c r="T1100" i="18" s="1"/>
  <c r="C1100" i="18"/>
  <c r="D1100" i="18" s="1"/>
  <c r="X1099" i="18"/>
  <c r="V1099" i="18"/>
  <c r="U1099" i="18"/>
  <c r="S1099" i="18"/>
  <c r="P1099" i="18"/>
  <c r="W1099" i="18" s="1"/>
  <c r="M1099" i="18"/>
  <c r="T1099" i="18" s="1"/>
  <c r="C1099" i="18"/>
  <c r="D1099" i="18" s="1"/>
  <c r="X1098" i="18"/>
  <c r="V1098" i="18"/>
  <c r="U1098" i="18"/>
  <c r="S1098" i="18"/>
  <c r="P1098" i="18"/>
  <c r="W1098" i="18" s="1"/>
  <c r="M1098" i="18"/>
  <c r="T1098" i="18" s="1"/>
  <c r="C1098" i="18"/>
  <c r="D1098" i="18" s="1"/>
  <c r="X1097" i="18"/>
  <c r="V1097" i="18"/>
  <c r="U1097" i="18"/>
  <c r="S1097" i="18"/>
  <c r="P1097" i="18"/>
  <c r="W1097" i="18" s="1"/>
  <c r="M1097" i="18"/>
  <c r="T1097" i="18" s="1"/>
  <c r="C1097" i="18"/>
  <c r="D1097" i="18" s="1"/>
  <c r="X1096" i="18"/>
  <c r="V1096" i="18"/>
  <c r="U1096" i="18"/>
  <c r="S1096" i="18"/>
  <c r="P1096" i="18"/>
  <c r="W1096" i="18" s="1"/>
  <c r="M1096" i="18"/>
  <c r="T1096" i="18" s="1"/>
  <c r="C1096" i="18"/>
  <c r="D1096" i="18" s="1"/>
  <c r="X1095" i="18"/>
  <c r="V1095" i="18"/>
  <c r="U1095" i="18"/>
  <c r="S1095" i="18"/>
  <c r="P1095" i="18"/>
  <c r="W1095" i="18" s="1"/>
  <c r="M1095" i="18"/>
  <c r="T1095" i="18" s="1"/>
  <c r="C1095" i="18"/>
  <c r="D1095" i="18" s="1"/>
  <c r="X1094" i="18"/>
  <c r="V1094" i="18"/>
  <c r="U1094" i="18"/>
  <c r="S1094" i="18"/>
  <c r="P1094" i="18"/>
  <c r="W1094" i="18" s="1"/>
  <c r="M1094" i="18"/>
  <c r="T1094" i="18" s="1"/>
  <c r="C1094" i="18"/>
  <c r="D1094" i="18" s="1"/>
  <c r="X1093" i="18"/>
  <c r="V1093" i="18"/>
  <c r="U1093" i="18"/>
  <c r="S1093" i="18"/>
  <c r="P1093" i="18"/>
  <c r="W1093" i="18" s="1"/>
  <c r="M1093" i="18"/>
  <c r="T1093" i="18" s="1"/>
  <c r="C1093" i="18"/>
  <c r="D1093" i="18" s="1"/>
  <c r="X1092" i="18"/>
  <c r="V1092" i="18"/>
  <c r="U1092" i="18"/>
  <c r="S1092" i="18"/>
  <c r="P1092" i="18"/>
  <c r="W1092" i="18" s="1"/>
  <c r="M1092" i="18"/>
  <c r="T1092" i="18" s="1"/>
  <c r="C1092" i="18"/>
  <c r="D1092" i="18" s="1"/>
  <c r="X1091" i="18"/>
  <c r="V1091" i="18"/>
  <c r="U1091" i="18"/>
  <c r="S1091" i="18"/>
  <c r="P1091" i="18"/>
  <c r="W1091" i="18" s="1"/>
  <c r="M1091" i="18"/>
  <c r="T1091" i="18" s="1"/>
  <c r="C1091" i="18"/>
  <c r="D1091" i="18" s="1"/>
  <c r="X1090" i="18"/>
  <c r="V1090" i="18"/>
  <c r="U1090" i="18"/>
  <c r="S1090" i="18"/>
  <c r="P1090" i="18"/>
  <c r="W1090" i="18" s="1"/>
  <c r="M1090" i="18"/>
  <c r="T1090" i="18" s="1"/>
  <c r="C1090" i="18"/>
  <c r="D1090" i="18" s="1"/>
  <c r="X1089" i="18"/>
  <c r="V1089" i="18"/>
  <c r="U1089" i="18"/>
  <c r="S1089" i="18"/>
  <c r="P1089" i="18"/>
  <c r="W1089" i="18" s="1"/>
  <c r="M1089" i="18"/>
  <c r="T1089" i="18" s="1"/>
  <c r="C1089" i="18"/>
  <c r="D1089" i="18" s="1"/>
  <c r="X1088" i="18"/>
  <c r="V1088" i="18"/>
  <c r="U1088" i="18"/>
  <c r="S1088" i="18"/>
  <c r="P1088" i="18"/>
  <c r="W1088" i="18" s="1"/>
  <c r="M1088" i="18"/>
  <c r="T1088" i="18" s="1"/>
  <c r="C1088" i="18"/>
  <c r="D1088" i="18" s="1"/>
  <c r="X1087" i="18"/>
  <c r="V1087" i="18"/>
  <c r="U1087" i="18"/>
  <c r="S1087" i="18"/>
  <c r="P1087" i="18"/>
  <c r="W1087" i="18" s="1"/>
  <c r="M1087" i="18"/>
  <c r="T1087" i="18" s="1"/>
  <c r="C1087" i="18"/>
  <c r="D1087" i="18" s="1"/>
  <c r="X1086" i="18"/>
  <c r="V1086" i="18"/>
  <c r="U1086" i="18"/>
  <c r="S1086" i="18"/>
  <c r="P1086" i="18"/>
  <c r="W1086" i="18" s="1"/>
  <c r="M1086" i="18"/>
  <c r="T1086" i="18" s="1"/>
  <c r="C1086" i="18"/>
  <c r="D1086" i="18" s="1"/>
  <c r="X1085" i="18"/>
  <c r="V1085" i="18"/>
  <c r="U1085" i="18"/>
  <c r="S1085" i="18"/>
  <c r="P1085" i="18"/>
  <c r="W1085" i="18" s="1"/>
  <c r="M1085" i="18"/>
  <c r="T1085" i="18" s="1"/>
  <c r="C1085" i="18"/>
  <c r="D1085" i="18" s="1"/>
  <c r="X1084" i="18"/>
  <c r="V1084" i="18"/>
  <c r="U1084" i="18"/>
  <c r="S1084" i="18"/>
  <c r="P1084" i="18"/>
  <c r="W1084" i="18" s="1"/>
  <c r="M1084" i="18"/>
  <c r="T1084" i="18" s="1"/>
  <c r="C1084" i="18"/>
  <c r="D1084" i="18" s="1"/>
  <c r="X1083" i="18"/>
  <c r="V1083" i="18"/>
  <c r="U1083" i="18"/>
  <c r="S1083" i="18"/>
  <c r="P1083" i="18"/>
  <c r="W1083" i="18" s="1"/>
  <c r="M1083" i="18"/>
  <c r="T1083" i="18" s="1"/>
  <c r="C1083" i="18"/>
  <c r="D1083" i="18" s="1"/>
  <c r="X1082" i="18"/>
  <c r="V1082" i="18"/>
  <c r="U1082" i="18"/>
  <c r="S1082" i="18"/>
  <c r="P1082" i="18"/>
  <c r="W1082" i="18" s="1"/>
  <c r="M1082" i="18"/>
  <c r="T1082" i="18" s="1"/>
  <c r="C1082" i="18"/>
  <c r="D1082" i="18" s="1"/>
  <c r="X1081" i="18"/>
  <c r="V1081" i="18"/>
  <c r="U1081" i="18"/>
  <c r="S1081" i="18"/>
  <c r="P1081" i="18"/>
  <c r="W1081" i="18" s="1"/>
  <c r="M1081" i="18"/>
  <c r="T1081" i="18" s="1"/>
  <c r="C1081" i="18"/>
  <c r="D1081" i="18" s="1"/>
  <c r="X1080" i="18"/>
  <c r="V1080" i="18"/>
  <c r="U1080" i="18"/>
  <c r="S1080" i="18"/>
  <c r="P1080" i="18"/>
  <c r="W1080" i="18" s="1"/>
  <c r="M1080" i="18"/>
  <c r="T1080" i="18" s="1"/>
  <c r="C1080" i="18"/>
  <c r="D1080" i="18" s="1"/>
  <c r="X1079" i="18"/>
  <c r="V1079" i="18"/>
  <c r="U1079" i="18"/>
  <c r="S1079" i="18"/>
  <c r="P1079" i="18"/>
  <c r="W1079" i="18" s="1"/>
  <c r="M1079" i="18"/>
  <c r="T1079" i="18" s="1"/>
  <c r="C1079" i="18"/>
  <c r="D1079" i="18" s="1"/>
  <c r="X1078" i="18"/>
  <c r="V1078" i="18"/>
  <c r="U1078" i="18"/>
  <c r="S1078" i="18"/>
  <c r="P1078" i="18"/>
  <c r="W1078" i="18" s="1"/>
  <c r="M1078" i="18"/>
  <c r="T1078" i="18" s="1"/>
  <c r="C1078" i="18"/>
  <c r="D1078" i="18" s="1"/>
  <c r="X1077" i="18"/>
  <c r="V1077" i="18"/>
  <c r="U1077" i="18"/>
  <c r="S1077" i="18"/>
  <c r="P1077" i="18"/>
  <c r="W1077" i="18" s="1"/>
  <c r="M1077" i="18"/>
  <c r="T1077" i="18" s="1"/>
  <c r="C1077" i="18"/>
  <c r="D1077" i="18" s="1"/>
  <c r="X1076" i="18"/>
  <c r="V1076" i="18"/>
  <c r="U1076" i="18"/>
  <c r="S1076" i="18"/>
  <c r="P1076" i="18"/>
  <c r="W1076" i="18" s="1"/>
  <c r="M1076" i="18"/>
  <c r="T1076" i="18" s="1"/>
  <c r="C1076" i="18"/>
  <c r="D1076" i="18" s="1"/>
  <c r="X1075" i="18"/>
  <c r="V1075" i="18"/>
  <c r="U1075" i="18"/>
  <c r="S1075" i="18"/>
  <c r="P1075" i="18"/>
  <c r="W1075" i="18" s="1"/>
  <c r="M1075" i="18"/>
  <c r="T1075" i="18" s="1"/>
  <c r="C1075" i="18"/>
  <c r="D1075" i="18" s="1"/>
  <c r="X1074" i="18"/>
  <c r="V1074" i="18"/>
  <c r="U1074" i="18"/>
  <c r="S1074" i="18"/>
  <c r="P1074" i="18"/>
  <c r="W1074" i="18" s="1"/>
  <c r="M1074" i="18"/>
  <c r="T1074" i="18" s="1"/>
  <c r="C1074" i="18"/>
  <c r="D1074" i="18" s="1"/>
  <c r="X1073" i="18"/>
  <c r="V1073" i="18"/>
  <c r="U1073" i="18"/>
  <c r="S1073" i="18"/>
  <c r="P1073" i="18"/>
  <c r="W1073" i="18" s="1"/>
  <c r="M1073" i="18"/>
  <c r="T1073" i="18" s="1"/>
  <c r="C1073" i="18"/>
  <c r="D1073" i="18" s="1"/>
  <c r="X1072" i="18"/>
  <c r="V1072" i="18"/>
  <c r="U1072" i="18"/>
  <c r="S1072" i="18"/>
  <c r="P1072" i="18"/>
  <c r="W1072" i="18" s="1"/>
  <c r="M1072" i="18"/>
  <c r="T1072" i="18" s="1"/>
  <c r="C1072" i="18"/>
  <c r="D1072" i="18" s="1"/>
  <c r="X1071" i="18"/>
  <c r="V1071" i="18"/>
  <c r="U1071" i="18"/>
  <c r="S1071" i="18"/>
  <c r="P1071" i="18"/>
  <c r="W1071" i="18" s="1"/>
  <c r="M1071" i="18"/>
  <c r="T1071" i="18" s="1"/>
  <c r="C1071" i="18"/>
  <c r="D1071" i="18" s="1"/>
  <c r="X1070" i="18"/>
  <c r="V1070" i="18"/>
  <c r="U1070" i="18"/>
  <c r="S1070" i="18"/>
  <c r="P1070" i="18"/>
  <c r="W1070" i="18" s="1"/>
  <c r="M1070" i="18"/>
  <c r="T1070" i="18" s="1"/>
  <c r="C1070" i="18"/>
  <c r="D1070" i="18" s="1"/>
  <c r="X1069" i="18"/>
  <c r="V1069" i="18"/>
  <c r="U1069" i="18"/>
  <c r="S1069" i="18"/>
  <c r="P1069" i="18"/>
  <c r="W1069" i="18" s="1"/>
  <c r="M1069" i="18"/>
  <c r="T1069" i="18" s="1"/>
  <c r="C1069" i="18"/>
  <c r="D1069" i="18" s="1"/>
  <c r="X1068" i="18"/>
  <c r="V1068" i="18"/>
  <c r="U1068" i="18"/>
  <c r="S1068" i="18"/>
  <c r="P1068" i="18"/>
  <c r="W1068" i="18" s="1"/>
  <c r="M1068" i="18"/>
  <c r="T1068" i="18" s="1"/>
  <c r="C1068" i="18"/>
  <c r="D1068" i="18" s="1"/>
  <c r="X1067" i="18"/>
  <c r="V1067" i="18"/>
  <c r="U1067" i="18"/>
  <c r="S1067" i="18"/>
  <c r="P1067" i="18"/>
  <c r="W1067" i="18" s="1"/>
  <c r="M1067" i="18"/>
  <c r="T1067" i="18" s="1"/>
  <c r="C1067" i="18"/>
  <c r="D1067" i="18" s="1"/>
  <c r="X1066" i="18"/>
  <c r="V1066" i="18"/>
  <c r="U1066" i="18"/>
  <c r="S1066" i="18"/>
  <c r="P1066" i="18"/>
  <c r="W1066" i="18" s="1"/>
  <c r="M1066" i="18"/>
  <c r="T1066" i="18" s="1"/>
  <c r="C1066" i="18"/>
  <c r="D1066" i="18" s="1"/>
  <c r="X1065" i="18"/>
  <c r="V1065" i="18"/>
  <c r="U1065" i="18"/>
  <c r="S1065" i="18"/>
  <c r="P1065" i="18"/>
  <c r="W1065" i="18" s="1"/>
  <c r="M1065" i="18"/>
  <c r="T1065" i="18" s="1"/>
  <c r="C1065" i="18"/>
  <c r="D1065" i="18" s="1"/>
  <c r="X1064" i="18"/>
  <c r="V1064" i="18"/>
  <c r="U1064" i="18"/>
  <c r="S1064" i="18"/>
  <c r="P1064" i="18"/>
  <c r="W1064" i="18" s="1"/>
  <c r="M1064" i="18"/>
  <c r="T1064" i="18" s="1"/>
  <c r="C1064" i="18"/>
  <c r="D1064" i="18" s="1"/>
  <c r="X1063" i="18"/>
  <c r="V1063" i="18"/>
  <c r="U1063" i="18"/>
  <c r="S1063" i="18"/>
  <c r="P1063" i="18"/>
  <c r="W1063" i="18" s="1"/>
  <c r="M1063" i="18"/>
  <c r="T1063" i="18" s="1"/>
  <c r="C1063" i="18"/>
  <c r="D1063" i="18" s="1"/>
  <c r="X1062" i="18"/>
  <c r="V1062" i="18"/>
  <c r="U1062" i="18"/>
  <c r="S1062" i="18"/>
  <c r="P1062" i="18"/>
  <c r="W1062" i="18" s="1"/>
  <c r="M1062" i="18"/>
  <c r="T1062" i="18" s="1"/>
  <c r="C1062" i="18"/>
  <c r="D1062" i="18" s="1"/>
  <c r="X1061" i="18"/>
  <c r="V1061" i="18"/>
  <c r="U1061" i="18"/>
  <c r="S1061" i="18"/>
  <c r="P1061" i="18"/>
  <c r="W1061" i="18" s="1"/>
  <c r="M1061" i="18"/>
  <c r="T1061" i="18" s="1"/>
  <c r="C1061" i="18"/>
  <c r="D1061" i="18" s="1"/>
  <c r="X1060" i="18"/>
  <c r="V1060" i="18"/>
  <c r="U1060" i="18"/>
  <c r="S1060" i="18"/>
  <c r="P1060" i="18"/>
  <c r="W1060" i="18" s="1"/>
  <c r="M1060" i="18"/>
  <c r="T1060" i="18" s="1"/>
  <c r="C1060" i="18"/>
  <c r="D1060" i="18" s="1"/>
  <c r="X1059" i="18"/>
  <c r="V1059" i="18"/>
  <c r="U1059" i="18"/>
  <c r="S1059" i="18"/>
  <c r="P1059" i="18"/>
  <c r="W1059" i="18" s="1"/>
  <c r="M1059" i="18"/>
  <c r="T1059" i="18" s="1"/>
  <c r="C1059" i="18"/>
  <c r="D1059" i="18" s="1"/>
  <c r="X1058" i="18"/>
  <c r="V1058" i="18"/>
  <c r="U1058" i="18"/>
  <c r="S1058" i="18"/>
  <c r="P1058" i="18"/>
  <c r="W1058" i="18" s="1"/>
  <c r="M1058" i="18"/>
  <c r="T1058" i="18" s="1"/>
  <c r="C1058" i="18"/>
  <c r="D1058" i="18" s="1"/>
  <c r="X1057" i="18"/>
  <c r="V1057" i="18"/>
  <c r="U1057" i="18"/>
  <c r="S1057" i="18"/>
  <c r="P1057" i="18"/>
  <c r="W1057" i="18" s="1"/>
  <c r="M1057" i="18"/>
  <c r="T1057" i="18" s="1"/>
  <c r="C1057" i="18"/>
  <c r="D1057" i="18" s="1"/>
  <c r="X1056" i="18"/>
  <c r="V1056" i="18"/>
  <c r="U1056" i="18"/>
  <c r="S1056" i="18"/>
  <c r="P1056" i="18"/>
  <c r="W1056" i="18" s="1"/>
  <c r="M1056" i="18"/>
  <c r="T1056" i="18" s="1"/>
  <c r="C1056" i="18"/>
  <c r="D1056" i="18" s="1"/>
  <c r="X1055" i="18"/>
  <c r="V1055" i="18"/>
  <c r="U1055" i="18"/>
  <c r="S1055" i="18"/>
  <c r="P1055" i="18"/>
  <c r="W1055" i="18" s="1"/>
  <c r="M1055" i="18"/>
  <c r="T1055" i="18" s="1"/>
  <c r="C1055" i="18"/>
  <c r="D1055" i="18" s="1"/>
  <c r="X1054" i="18"/>
  <c r="V1054" i="18"/>
  <c r="U1054" i="18"/>
  <c r="S1054" i="18"/>
  <c r="P1054" i="18"/>
  <c r="W1054" i="18" s="1"/>
  <c r="M1054" i="18"/>
  <c r="T1054" i="18" s="1"/>
  <c r="C1054" i="18"/>
  <c r="D1054" i="18" s="1"/>
  <c r="X1053" i="18"/>
  <c r="V1053" i="18"/>
  <c r="U1053" i="18"/>
  <c r="S1053" i="18"/>
  <c r="P1053" i="18"/>
  <c r="W1053" i="18" s="1"/>
  <c r="M1053" i="18"/>
  <c r="T1053" i="18" s="1"/>
  <c r="C1053" i="18"/>
  <c r="D1053" i="18" s="1"/>
  <c r="X1052" i="18"/>
  <c r="V1052" i="18"/>
  <c r="U1052" i="18"/>
  <c r="S1052" i="18"/>
  <c r="P1052" i="18"/>
  <c r="W1052" i="18" s="1"/>
  <c r="M1052" i="18"/>
  <c r="T1052" i="18" s="1"/>
  <c r="C1052" i="18"/>
  <c r="D1052" i="18" s="1"/>
  <c r="X1051" i="18"/>
  <c r="V1051" i="18"/>
  <c r="U1051" i="18"/>
  <c r="S1051" i="18"/>
  <c r="P1051" i="18"/>
  <c r="W1051" i="18" s="1"/>
  <c r="M1051" i="18"/>
  <c r="T1051" i="18" s="1"/>
  <c r="C1051" i="18"/>
  <c r="D1051" i="18" s="1"/>
  <c r="X1050" i="18"/>
  <c r="V1050" i="18"/>
  <c r="U1050" i="18"/>
  <c r="S1050" i="18"/>
  <c r="P1050" i="18"/>
  <c r="W1050" i="18" s="1"/>
  <c r="M1050" i="18"/>
  <c r="T1050" i="18" s="1"/>
  <c r="C1050" i="18"/>
  <c r="D1050" i="18" s="1"/>
  <c r="X1049" i="18"/>
  <c r="V1049" i="18"/>
  <c r="U1049" i="18"/>
  <c r="S1049" i="18"/>
  <c r="P1049" i="18"/>
  <c r="W1049" i="18" s="1"/>
  <c r="M1049" i="18"/>
  <c r="T1049" i="18" s="1"/>
  <c r="C1049" i="18"/>
  <c r="D1049" i="18" s="1"/>
  <c r="X1048" i="18"/>
  <c r="V1048" i="18"/>
  <c r="U1048" i="18"/>
  <c r="S1048" i="18"/>
  <c r="P1048" i="18"/>
  <c r="W1048" i="18" s="1"/>
  <c r="M1048" i="18"/>
  <c r="T1048" i="18" s="1"/>
  <c r="C1048" i="18"/>
  <c r="D1048" i="18" s="1"/>
  <c r="X1047" i="18"/>
  <c r="V1047" i="18"/>
  <c r="U1047" i="18"/>
  <c r="S1047" i="18"/>
  <c r="P1047" i="18"/>
  <c r="W1047" i="18" s="1"/>
  <c r="M1047" i="18"/>
  <c r="T1047" i="18" s="1"/>
  <c r="C1047" i="18"/>
  <c r="D1047" i="18" s="1"/>
  <c r="X1046" i="18"/>
  <c r="V1046" i="18"/>
  <c r="U1046" i="18"/>
  <c r="S1046" i="18"/>
  <c r="P1046" i="18"/>
  <c r="W1046" i="18" s="1"/>
  <c r="M1046" i="18"/>
  <c r="T1046" i="18" s="1"/>
  <c r="C1046" i="18"/>
  <c r="D1046" i="18" s="1"/>
  <c r="X1045" i="18"/>
  <c r="V1045" i="18"/>
  <c r="U1045" i="18"/>
  <c r="S1045" i="18"/>
  <c r="P1045" i="18"/>
  <c r="W1045" i="18" s="1"/>
  <c r="M1045" i="18"/>
  <c r="T1045" i="18" s="1"/>
  <c r="C1045" i="18"/>
  <c r="D1045" i="18" s="1"/>
  <c r="X1044" i="18"/>
  <c r="V1044" i="18"/>
  <c r="U1044" i="18"/>
  <c r="S1044" i="18"/>
  <c r="P1044" i="18"/>
  <c r="W1044" i="18" s="1"/>
  <c r="M1044" i="18"/>
  <c r="T1044" i="18" s="1"/>
  <c r="C1044" i="18"/>
  <c r="D1044" i="18" s="1"/>
  <c r="X1043" i="18"/>
  <c r="V1043" i="18"/>
  <c r="U1043" i="18"/>
  <c r="S1043" i="18"/>
  <c r="P1043" i="18"/>
  <c r="W1043" i="18" s="1"/>
  <c r="M1043" i="18"/>
  <c r="T1043" i="18" s="1"/>
  <c r="C1043" i="18"/>
  <c r="D1043" i="18" s="1"/>
  <c r="X1042" i="18"/>
  <c r="V1042" i="18"/>
  <c r="U1042" i="18"/>
  <c r="S1042" i="18"/>
  <c r="P1042" i="18"/>
  <c r="W1042" i="18" s="1"/>
  <c r="M1042" i="18"/>
  <c r="T1042" i="18" s="1"/>
  <c r="C1042" i="18"/>
  <c r="D1042" i="18" s="1"/>
  <c r="X1041" i="18"/>
  <c r="V1041" i="18"/>
  <c r="U1041" i="18"/>
  <c r="S1041" i="18"/>
  <c r="P1041" i="18"/>
  <c r="W1041" i="18" s="1"/>
  <c r="M1041" i="18"/>
  <c r="T1041" i="18" s="1"/>
  <c r="C1041" i="18"/>
  <c r="D1041" i="18" s="1"/>
  <c r="X1040" i="18"/>
  <c r="V1040" i="18"/>
  <c r="U1040" i="18"/>
  <c r="S1040" i="18"/>
  <c r="P1040" i="18"/>
  <c r="W1040" i="18" s="1"/>
  <c r="M1040" i="18"/>
  <c r="T1040" i="18" s="1"/>
  <c r="C1040" i="18"/>
  <c r="D1040" i="18" s="1"/>
  <c r="X1039" i="18"/>
  <c r="V1039" i="18"/>
  <c r="U1039" i="18"/>
  <c r="S1039" i="18"/>
  <c r="P1039" i="18"/>
  <c r="W1039" i="18" s="1"/>
  <c r="M1039" i="18"/>
  <c r="T1039" i="18" s="1"/>
  <c r="C1039" i="18"/>
  <c r="D1039" i="18" s="1"/>
  <c r="X1038" i="18"/>
  <c r="V1038" i="18"/>
  <c r="U1038" i="18"/>
  <c r="S1038" i="18"/>
  <c r="P1038" i="18"/>
  <c r="W1038" i="18" s="1"/>
  <c r="M1038" i="18"/>
  <c r="T1038" i="18" s="1"/>
  <c r="C1038" i="18"/>
  <c r="D1038" i="18" s="1"/>
  <c r="X1037" i="18"/>
  <c r="V1037" i="18"/>
  <c r="U1037" i="18"/>
  <c r="S1037" i="18"/>
  <c r="P1037" i="18"/>
  <c r="W1037" i="18" s="1"/>
  <c r="M1037" i="18"/>
  <c r="T1037" i="18" s="1"/>
  <c r="C1037" i="18"/>
  <c r="D1037" i="18" s="1"/>
  <c r="X1036" i="18"/>
  <c r="V1036" i="18"/>
  <c r="U1036" i="18"/>
  <c r="S1036" i="18"/>
  <c r="P1036" i="18"/>
  <c r="W1036" i="18" s="1"/>
  <c r="M1036" i="18"/>
  <c r="T1036" i="18" s="1"/>
  <c r="C1036" i="18"/>
  <c r="D1036" i="18" s="1"/>
  <c r="X1035" i="18"/>
  <c r="V1035" i="18"/>
  <c r="U1035" i="18"/>
  <c r="S1035" i="18"/>
  <c r="P1035" i="18"/>
  <c r="W1035" i="18" s="1"/>
  <c r="M1035" i="18"/>
  <c r="T1035" i="18" s="1"/>
  <c r="C1035" i="18"/>
  <c r="D1035" i="18" s="1"/>
  <c r="X1034" i="18"/>
  <c r="V1034" i="18"/>
  <c r="U1034" i="18"/>
  <c r="S1034" i="18"/>
  <c r="P1034" i="18"/>
  <c r="W1034" i="18" s="1"/>
  <c r="M1034" i="18"/>
  <c r="T1034" i="18" s="1"/>
  <c r="C1034" i="18"/>
  <c r="D1034" i="18" s="1"/>
  <c r="X1033" i="18"/>
  <c r="V1033" i="18"/>
  <c r="U1033" i="18"/>
  <c r="S1033" i="18"/>
  <c r="P1033" i="18"/>
  <c r="W1033" i="18" s="1"/>
  <c r="M1033" i="18"/>
  <c r="T1033" i="18" s="1"/>
  <c r="C1033" i="18"/>
  <c r="D1033" i="18" s="1"/>
  <c r="X1032" i="18"/>
  <c r="V1032" i="18"/>
  <c r="U1032" i="18"/>
  <c r="S1032" i="18"/>
  <c r="P1032" i="18"/>
  <c r="W1032" i="18" s="1"/>
  <c r="M1032" i="18"/>
  <c r="T1032" i="18" s="1"/>
  <c r="C1032" i="18"/>
  <c r="D1032" i="18" s="1"/>
  <c r="X1031" i="18"/>
  <c r="V1031" i="18"/>
  <c r="U1031" i="18"/>
  <c r="S1031" i="18"/>
  <c r="P1031" i="18"/>
  <c r="W1031" i="18" s="1"/>
  <c r="M1031" i="18"/>
  <c r="T1031" i="18" s="1"/>
  <c r="C1031" i="18"/>
  <c r="D1031" i="18" s="1"/>
  <c r="X1030" i="18"/>
  <c r="V1030" i="18"/>
  <c r="U1030" i="18"/>
  <c r="S1030" i="18"/>
  <c r="P1030" i="18"/>
  <c r="W1030" i="18" s="1"/>
  <c r="M1030" i="18"/>
  <c r="T1030" i="18" s="1"/>
  <c r="C1030" i="18"/>
  <c r="D1030" i="18" s="1"/>
  <c r="X1029" i="18"/>
  <c r="V1029" i="18"/>
  <c r="U1029" i="18"/>
  <c r="S1029" i="18"/>
  <c r="P1029" i="18"/>
  <c r="W1029" i="18" s="1"/>
  <c r="M1029" i="18"/>
  <c r="T1029" i="18" s="1"/>
  <c r="C1029" i="18"/>
  <c r="D1029" i="18" s="1"/>
  <c r="X1028" i="18"/>
  <c r="V1028" i="18"/>
  <c r="U1028" i="18"/>
  <c r="S1028" i="18"/>
  <c r="P1028" i="18"/>
  <c r="W1028" i="18" s="1"/>
  <c r="M1028" i="18"/>
  <c r="T1028" i="18" s="1"/>
  <c r="C1028" i="18"/>
  <c r="D1028" i="18" s="1"/>
  <c r="X1027" i="18"/>
  <c r="V1027" i="18"/>
  <c r="U1027" i="18"/>
  <c r="S1027" i="18"/>
  <c r="P1027" i="18"/>
  <c r="W1027" i="18" s="1"/>
  <c r="M1027" i="18"/>
  <c r="T1027" i="18" s="1"/>
  <c r="C1027" i="18"/>
  <c r="D1027" i="18" s="1"/>
  <c r="X1026" i="18"/>
  <c r="V1026" i="18"/>
  <c r="U1026" i="18"/>
  <c r="S1026" i="18"/>
  <c r="P1026" i="18"/>
  <c r="W1026" i="18" s="1"/>
  <c r="M1026" i="18"/>
  <c r="T1026" i="18" s="1"/>
  <c r="C1026" i="18"/>
  <c r="D1026" i="18" s="1"/>
  <c r="X1025" i="18"/>
  <c r="V1025" i="18"/>
  <c r="U1025" i="18"/>
  <c r="S1025" i="18"/>
  <c r="P1025" i="18"/>
  <c r="W1025" i="18" s="1"/>
  <c r="M1025" i="18"/>
  <c r="T1025" i="18" s="1"/>
  <c r="C1025" i="18"/>
  <c r="D1025" i="18" s="1"/>
  <c r="X1024" i="18"/>
  <c r="V1024" i="18"/>
  <c r="U1024" i="18"/>
  <c r="S1024" i="18"/>
  <c r="P1024" i="18"/>
  <c r="W1024" i="18" s="1"/>
  <c r="M1024" i="18"/>
  <c r="T1024" i="18" s="1"/>
  <c r="C1024" i="18"/>
  <c r="D1024" i="18" s="1"/>
  <c r="X1023" i="18"/>
  <c r="V1023" i="18"/>
  <c r="U1023" i="18"/>
  <c r="S1023" i="18"/>
  <c r="P1023" i="18"/>
  <c r="W1023" i="18" s="1"/>
  <c r="M1023" i="18"/>
  <c r="T1023" i="18" s="1"/>
  <c r="C1023" i="18"/>
  <c r="D1023" i="18" s="1"/>
  <c r="X1022" i="18"/>
  <c r="V1022" i="18"/>
  <c r="U1022" i="18"/>
  <c r="S1022" i="18"/>
  <c r="P1022" i="18"/>
  <c r="W1022" i="18" s="1"/>
  <c r="M1022" i="18"/>
  <c r="T1022" i="18" s="1"/>
  <c r="C1022" i="18"/>
  <c r="D1022" i="18" s="1"/>
  <c r="X1021" i="18"/>
  <c r="V1021" i="18"/>
  <c r="U1021" i="18"/>
  <c r="S1021" i="18"/>
  <c r="P1021" i="18"/>
  <c r="W1021" i="18" s="1"/>
  <c r="M1021" i="18"/>
  <c r="T1021" i="18" s="1"/>
  <c r="C1021" i="18"/>
  <c r="D1021" i="18" s="1"/>
  <c r="X1020" i="18"/>
  <c r="V1020" i="18"/>
  <c r="U1020" i="18"/>
  <c r="S1020" i="18"/>
  <c r="P1020" i="18"/>
  <c r="W1020" i="18" s="1"/>
  <c r="M1020" i="18"/>
  <c r="T1020" i="18" s="1"/>
  <c r="C1020" i="18"/>
  <c r="D1020" i="18" s="1"/>
  <c r="X1019" i="18"/>
  <c r="V1019" i="18"/>
  <c r="U1019" i="18"/>
  <c r="S1019" i="18"/>
  <c r="P1019" i="18"/>
  <c r="W1019" i="18" s="1"/>
  <c r="M1019" i="18"/>
  <c r="T1019" i="18" s="1"/>
  <c r="C1019" i="18"/>
  <c r="D1019" i="18" s="1"/>
  <c r="X1018" i="18"/>
  <c r="V1018" i="18"/>
  <c r="U1018" i="18"/>
  <c r="S1018" i="18"/>
  <c r="P1018" i="18"/>
  <c r="W1018" i="18" s="1"/>
  <c r="M1018" i="18"/>
  <c r="T1018" i="18" s="1"/>
  <c r="C1018" i="18"/>
  <c r="D1018" i="18" s="1"/>
  <c r="X1017" i="18"/>
  <c r="V1017" i="18"/>
  <c r="U1017" i="18"/>
  <c r="S1017" i="18"/>
  <c r="P1017" i="18"/>
  <c r="W1017" i="18" s="1"/>
  <c r="M1017" i="18"/>
  <c r="T1017" i="18" s="1"/>
  <c r="C1017" i="18"/>
  <c r="D1017" i="18" s="1"/>
  <c r="X1016" i="18"/>
  <c r="V1016" i="18"/>
  <c r="U1016" i="18"/>
  <c r="S1016" i="18"/>
  <c r="P1016" i="18"/>
  <c r="W1016" i="18" s="1"/>
  <c r="M1016" i="18"/>
  <c r="T1016" i="18" s="1"/>
  <c r="C1016" i="18"/>
  <c r="D1016" i="18" s="1"/>
  <c r="X1015" i="18"/>
  <c r="V1015" i="18"/>
  <c r="U1015" i="18"/>
  <c r="S1015" i="18"/>
  <c r="P1015" i="18"/>
  <c r="W1015" i="18" s="1"/>
  <c r="M1015" i="18"/>
  <c r="T1015" i="18" s="1"/>
  <c r="C1015" i="18"/>
  <c r="D1015" i="18" s="1"/>
  <c r="X1014" i="18"/>
  <c r="V1014" i="18"/>
  <c r="U1014" i="18"/>
  <c r="S1014" i="18"/>
  <c r="P1014" i="18"/>
  <c r="W1014" i="18" s="1"/>
  <c r="M1014" i="18"/>
  <c r="T1014" i="18" s="1"/>
  <c r="C1014" i="18"/>
  <c r="D1014" i="18" s="1"/>
  <c r="X1013" i="18"/>
  <c r="V1013" i="18"/>
  <c r="U1013" i="18"/>
  <c r="S1013" i="18"/>
  <c r="P1013" i="18"/>
  <c r="W1013" i="18" s="1"/>
  <c r="M1013" i="18"/>
  <c r="T1013" i="18" s="1"/>
  <c r="C1013" i="18"/>
  <c r="D1013" i="18" s="1"/>
  <c r="X1012" i="18"/>
  <c r="V1012" i="18"/>
  <c r="U1012" i="18"/>
  <c r="S1012" i="18"/>
  <c r="P1012" i="18"/>
  <c r="W1012" i="18" s="1"/>
  <c r="M1012" i="18"/>
  <c r="T1012" i="18" s="1"/>
  <c r="C1012" i="18"/>
  <c r="D1012" i="18" s="1"/>
  <c r="X1011" i="18"/>
  <c r="V1011" i="18"/>
  <c r="U1011" i="18"/>
  <c r="S1011" i="18"/>
  <c r="P1011" i="18"/>
  <c r="W1011" i="18" s="1"/>
  <c r="M1011" i="18"/>
  <c r="T1011" i="18" s="1"/>
  <c r="C1011" i="18"/>
  <c r="D1011" i="18" s="1"/>
  <c r="X1010" i="18"/>
  <c r="V1010" i="18"/>
  <c r="U1010" i="18"/>
  <c r="S1010" i="18"/>
  <c r="P1010" i="18"/>
  <c r="W1010" i="18" s="1"/>
  <c r="M1010" i="18"/>
  <c r="T1010" i="18" s="1"/>
  <c r="C1010" i="18"/>
  <c r="D1010" i="18" s="1"/>
  <c r="X1009" i="18"/>
  <c r="V1009" i="18"/>
  <c r="U1009" i="18"/>
  <c r="S1009" i="18"/>
  <c r="P1009" i="18"/>
  <c r="W1009" i="18" s="1"/>
  <c r="M1009" i="18"/>
  <c r="T1009" i="18" s="1"/>
  <c r="C1009" i="18"/>
  <c r="D1009" i="18" s="1"/>
  <c r="X1008" i="18"/>
  <c r="V1008" i="18"/>
  <c r="U1008" i="18"/>
  <c r="S1008" i="18"/>
  <c r="P1008" i="18"/>
  <c r="W1008" i="18" s="1"/>
  <c r="M1008" i="18"/>
  <c r="T1008" i="18" s="1"/>
  <c r="C1008" i="18"/>
  <c r="D1008" i="18" s="1"/>
  <c r="X1007" i="18"/>
  <c r="V1007" i="18"/>
  <c r="U1007" i="18"/>
  <c r="S1007" i="18"/>
  <c r="P1007" i="18"/>
  <c r="W1007" i="18" s="1"/>
  <c r="M1007" i="18"/>
  <c r="T1007" i="18" s="1"/>
  <c r="C1007" i="18"/>
  <c r="D1007" i="18" s="1"/>
  <c r="X1006" i="18"/>
  <c r="V1006" i="18"/>
  <c r="U1006" i="18"/>
  <c r="S1006" i="18"/>
  <c r="P1006" i="18"/>
  <c r="W1006" i="18" s="1"/>
  <c r="M1006" i="18"/>
  <c r="T1006" i="18" s="1"/>
  <c r="C1006" i="18"/>
  <c r="D1006" i="18" s="1"/>
  <c r="X1005" i="18"/>
  <c r="V1005" i="18"/>
  <c r="U1005" i="18"/>
  <c r="S1005" i="18"/>
  <c r="P1005" i="18"/>
  <c r="W1005" i="18" s="1"/>
  <c r="M1005" i="18"/>
  <c r="T1005" i="18" s="1"/>
  <c r="C1005" i="18"/>
  <c r="D1005" i="18" s="1"/>
  <c r="X1004" i="18"/>
  <c r="V1004" i="18"/>
  <c r="U1004" i="18"/>
  <c r="S1004" i="18"/>
  <c r="P1004" i="18"/>
  <c r="W1004" i="18" s="1"/>
  <c r="M1004" i="18"/>
  <c r="T1004" i="18" s="1"/>
  <c r="C1004" i="18"/>
  <c r="D1004" i="18" s="1"/>
  <c r="X1003" i="18"/>
  <c r="V1003" i="18"/>
  <c r="U1003" i="18"/>
  <c r="S1003" i="18"/>
  <c r="P1003" i="18"/>
  <c r="W1003" i="18" s="1"/>
  <c r="M1003" i="18"/>
  <c r="T1003" i="18" s="1"/>
  <c r="C1003" i="18"/>
  <c r="D1003" i="18" s="1"/>
  <c r="X1002" i="18"/>
  <c r="V1002" i="18"/>
  <c r="U1002" i="18"/>
  <c r="S1002" i="18"/>
  <c r="P1002" i="18"/>
  <c r="W1002" i="18" s="1"/>
  <c r="M1002" i="18"/>
  <c r="T1002" i="18" s="1"/>
  <c r="C1002" i="18"/>
  <c r="D1002" i="18" s="1"/>
  <c r="X1001" i="18"/>
  <c r="V1001" i="18"/>
  <c r="U1001" i="18"/>
  <c r="S1001" i="18"/>
  <c r="P1001" i="18"/>
  <c r="W1001" i="18" s="1"/>
  <c r="M1001" i="18"/>
  <c r="T1001" i="18" s="1"/>
  <c r="C1001" i="18"/>
  <c r="D1001" i="18" s="1"/>
  <c r="X1000" i="18"/>
  <c r="V1000" i="18"/>
  <c r="U1000" i="18"/>
  <c r="S1000" i="18"/>
  <c r="P1000" i="18"/>
  <c r="W1000" i="18" s="1"/>
  <c r="M1000" i="18"/>
  <c r="T1000" i="18" s="1"/>
  <c r="C1000" i="18"/>
  <c r="D1000" i="18" s="1"/>
  <c r="X999" i="18"/>
  <c r="V999" i="18"/>
  <c r="U999" i="18"/>
  <c r="S999" i="18"/>
  <c r="P999" i="18"/>
  <c r="W999" i="18" s="1"/>
  <c r="M999" i="18"/>
  <c r="T999" i="18" s="1"/>
  <c r="C999" i="18"/>
  <c r="D999" i="18" s="1"/>
  <c r="X998" i="18"/>
  <c r="V998" i="18"/>
  <c r="U998" i="18"/>
  <c r="S998" i="18"/>
  <c r="P998" i="18"/>
  <c r="W998" i="18" s="1"/>
  <c r="M998" i="18"/>
  <c r="T998" i="18" s="1"/>
  <c r="C998" i="18"/>
  <c r="D998" i="18" s="1"/>
  <c r="X997" i="18"/>
  <c r="V997" i="18"/>
  <c r="U997" i="18"/>
  <c r="S997" i="18"/>
  <c r="P997" i="18"/>
  <c r="W997" i="18" s="1"/>
  <c r="M997" i="18"/>
  <c r="T997" i="18" s="1"/>
  <c r="C997" i="18"/>
  <c r="D997" i="18" s="1"/>
  <c r="X996" i="18"/>
  <c r="V996" i="18"/>
  <c r="U996" i="18"/>
  <c r="S996" i="18"/>
  <c r="P996" i="18"/>
  <c r="W996" i="18" s="1"/>
  <c r="M996" i="18"/>
  <c r="T996" i="18" s="1"/>
  <c r="C996" i="18"/>
  <c r="D996" i="18" s="1"/>
  <c r="X995" i="18"/>
  <c r="V995" i="18"/>
  <c r="U995" i="18"/>
  <c r="S995" i="18"/>
  <c r="P995" i="18"/>
  <c r="W995" i="18" s="1"/>
  <c r="M995" i="18"/>
  <c r="T995" i="18" s="1"/>
  <c r="C995" i="18"/>
  <c r="D995" i="18" s="1"/>
  <c r="X994" i="18"/>
  <c r="V994" i="18"/>
  <c r="U994" i="18"/>
  <c r="S994" i="18"/>
  <c r="P994" i="18"/>
  <c r="W994" i="18" s="1"/>
  <c r="M994" i="18"/>
  <c r="T994" i="18" s="1"/>
  <c r="C994" i="18"/>
  <c r="D994" i="18" s="1"/>
  <c r="X993" i="18"/>
  <c r="V993" i="18"/>
  <c r="U993" i="18"/>
  <c r="S993" i="18"/>
  <c r="P993" i="18"/>
  <c r="W993" i="18" s="1"/>
  <c r="M993" i="18"/>
  <c r="T993" i="18" s="1"/>
  <c r="C993" i="18"/>
  <c r="D993" i="18" s="1"/>
  <c r="X992" i="18"/>
  <c r="V992" i="18"/>
  <c r="U992" i="18"/>
  <c r="S992" i="18"/>
  <c r="P992" i="18"/>
  <c r="W992" i="18" s="1"/>
  <c r="M992" i="18"/>
  <c r="T992" i="18" s="1"/>
  <c r="C992" i="18"/>
  <c r="D992" i="18" s="1"/>
  <c r="X991" i="18"/>
  <c r="V991" i="18"/>
  <c r="U991" i="18"/>
  <c r="S991" i="18"/>
  <c r="P991" i="18"/>
  <c r="W991" i="18" s="1"/>
  <c r="M991" i="18"/>
  <c r="T991" i="18" s="1"/>
  <c r="C991" i="18"/>
  <c r="D991" i="18" s="1"/>
  <c r="X990" i="18"/>
  <c r="V990" i="18"/>
  <c r="U990" i="18"/>
  <c r="S990" i="18"/>
  <c r="P990" i="18"/>
  <c r="W990" i="18" s="1"/>
  <c r="M990" i="18"/>
  <c r="T990" i="18" s="1"/>
  <c r="C990" i="18"/>
  <c r="D990" i="18" s="1"/>
  <c r="X989" i="18"/>
  <c r="V989" i="18"/>
  <c r="U989" i="18"/>
  <c r="S989" i="18"/>
  <c r="P989" i="18"/>
  <c r="W989" i="18" s="1"/>
  <c r="M989" i="18"/>
  <c r="T989" i="18" s="1"/>
  <c r="C989" i="18"/>
  <c r="D989" i="18" s="1"/>
  <c r="X988" i="18"/>
  <c r="V988" i="18"/>
  <c r="U988" i="18"/>
  <c r="S988" i="18"/>
  <c r="P988" i="18"/>
  <c r="W988" i="18" s="1"/>
  <c r="M988" i="18"/>
  <c r="T988" i="18" s="1"/>
  <c r="C988" i="18"/>
  <c r="D988" i="18" s="1"/>
  <c r="X987" i="18"/>
  <c r="V987" i="18"/>
  <c r="U987" i="18"/>
  <c r="S987" i="18"/>
  <c r="P987" i="18"/>
  <c r="W987" i="18" s="1"/>
  <c r="M987" i="18"/>
  <c r="T987" i="18" s="1"/>
  <c r="C987" i="18"/>
  <c r="D987" i="18" s="1"/>
  <c r="X986" i="18"/>
  <c r="V986" i="18"/>
  <c r="U986" i="18"/>
  <c r="S986" i="18"/>
  <c r="P986" i="18"/>
  <c r="W986" i="18" s="1"/>
  <c r="M986" i="18"/>
  <c r="T986" i="18" s="1"/>
  <c r="C986" i="18"/>
  <c r="D986" i="18" s="1"/>
  <c r="X985" i="18"/>
  <c r="V985" i="18"/>
  <c r="U985" i="18"/>
  <c r="S985" i="18"/>
  <c r="P985" i="18"/>
  <c r="W985" i="18" s="1"/>
  <c r="M985" i="18"/>
  <c r="T985" i="18" s="1"/>
  <c r="C985" i="18"/>
  <c r="D985" i="18" s="1"/>
  <c r="X984" i="18"/>
  <c r="V984" i="18"/>
  <c r="U984" i="18"/>
  <c r="S984" i="18"/>
  <c r="P984" i="18"/>
  <c r="W984" i="18" s="1"/>
  <c r="M984" i="18"/>
  <c r="T984" i="18" s="1"/>
  <c r="C984" i="18"/>
  <c r="D984" i="18" s="1"/>
  <c r="X983" i="18"/>
  <c r="V983" i="18"/>
  <c r="U983" i="18"/>
  <c r="S983" i="18"/>
  <c r="P983" i="18"/>
  <c r="W983" i="18" s="1"/>
  <c r="M983" i="18"/>
  <c r="T983" i="18" s="1"/>
  <c r="C983" i="18"/>
  <c r="D983" i="18" s="1"/>
  <c r="X982" i="18"/>
  <c r="V982" i="18"/>
  <c r="U982" i="18"/>
  <c r="S982" i="18"/>
  <c r="P982" i="18"/>
  <c r="W982" i="18" s="1"/>
  <c r="M982" i="18"/>
  <c r="T982" i="18" s="1"/>
  <c r="C982" i="18"/>
  <c r="D982" i="18" s="1"/>
  <c r="X981" i="18"/>
  <c r="V981" i="18"/>
  <c r="U981" i="18"/>
  <c r="S981" i="18"/>
  <c r="P981" i="18"/>
  <c r="W981" i="18" s="1"/>
  <c r="M981" i="18"/>
  <c r="T981" i="18" s="1"/>
  <c r="C981" i="18"/>
  <c r="D981" i="18" s="1"/>
  <c r="X980" i="18"/>
  <c r="V980" i="18"/>
  <c r="U980" i="18"/>
  <c r="S980" i="18"/>
  <c r="P980" i="18"/>
  <c r="W980" i="18" s="1"/>
  <c r="M980" i="18"/>
  <c r="T980" i="18" s="1"/>
  <c r="C980" i="18"/>
  <c r="D980" i="18" s="1"/>
  <c r="X979" i="18"/>
  <c r="V979" i="18"/>
  <c r="U979" i="18"/>
  <c r="S979" i="18"/>
  <c r="P979" i="18"/>
  <c r="W979" i="18" s="1"/>
  <c r="M979" i="18"/>
  <c r="T979" i="18" s="1"/>
  <c r="C979" i="18"/>
  <c r="D979" i="18" s="1"/>
  <c r="X978" i="18"/>
  <c r="V978" i="18"/>
  <c r="U978" i="18"/>
  <c r="S978" i="18"/>
  <c r="P978" i="18"/>
  <c r="W978" i="18" s="1"/>
  <c r="M978" i="18"/>
  <c r="T978" i="18" s="1"/>
  <c r="C978" i="18"/>
  <c r="D978" i="18" s="1"/>
  <c r="X977" i="18"/>
  <c r="V977" i="18"/>
  <c r="U977" i="18"/>
  <c r="S977" i="18"/>
  <c r="P977" i="18"/>
  <c r="W977" i="18" s="1"/>
  <c r="M977" i="18"/>
  <c r="T977" i="18" s="1"/>
  <c r="C977" i="18"/>
  <c r="D977" i="18" s="1"/>
  <c r="X976" i="18"/>
  <c r="V976" i="18"/>
  <c r="U976" i="18"/>
  <c r="S976" i="18"/>
  <c r="P976" i="18"/>
  <c r="W976" i="18" s="1"/>
  <c r="M976" i="18"/>
  <c r="T976" i="18" s="1"/>
  <c r="C976" i="18"/>
  <c r="D976" i="18" s="1"/>
  <c r="X975" i="18"/>
  <c r="V975" i="18"/>
  <c r="U975" i="18"/>
  <c r="S975" i="18"/>
  <c r="P975" i="18"/>
  <c r="W975" i="18" s="1"/>
  <c r="M975" i="18"/>
  <c r="T975" i="18" s="1"/>
  <c r="C975" i="18"/>
  <c r="D975" i="18" s="1"/>
  <c r="X974" i="18"/>
  <c r="V974" i="18"/>
  <c r="U974" i="18"/>
  <c r="S974" i="18"/>
  <c r="P974" i="18"/>
  <c r="W974" i="18" s="1"/>
  <c r="M974" i="18"/>
  <c r="T974" i="18" s="1"/>
  <c r="C974" i="18"/>
  <c r="D974" i="18" s="1"/>
  <c r="X973" i="18"/>
  <c r="V973" i="18"/>
  <c r="U973" i="18"/>
  <c r="S973" i="18"/>
  <c r="P973" i="18"/>
  <c r="W973" i="18" s="1"/>
  <c r="M973" i="18"/>
  <c r="T973" i="18" s="1"/>
  <c r="C973" i="18"/>
  <c r="D973" i="18" s="1"/>
  <c r="X972" i="18"/>
  <c r="V972" i="18"/>
  <c r="U972" i="18"/>
  <c r="S972" i="18"/>
  <c r="P972" i="18"/>
  <c r="W972" i="18" s="1"/>
  <c r="M972" i="18"/>
  <c r="T972" i="18" s="1"/>
  <c r="C972" i="18"/>
  <c r="D972" i="18" s="1"/>
  <c r="X971" i="18"/>
  <c r="V971" i="18"/>
  <c r="U971" i="18"/>
  <c r="S971" i="18"/>
  <c r="P971" i="18"/>
  <c r="W971" i="18" s="1"/>
  <c r="M971" i="18"/>
  <c r="T971" i="18" s="1"/>
  <c r="C971" i="18"/>
  <c r="D971" i="18" s="1"/>
  <c r="X970" i="18"/>
  <c r="V970" i="18"/>
  <c r="U970" i="18"/>
  <c r="S970" i="18"/>
  <c r="P970" i="18"/>
  <c r="W970" i="18" s="1"/>
  <c r="M970" i="18"/>
  <c r="T970" i="18" s="1"/>
  <c r="C970" i="18"/>
  <c r="D970" i="18" s="1"/>
  <c r="X969" i="18"/>
  <c r="V969" i="18"/>
  <c r="U969" i="18"/>
  <c r="S969" i="18"/>
  <c r="P969" i="18"/>
  <c r="W969" i="18" s="1"/>
  <c r="M969" i="18"/>
  <c r="T969" i="18" s="1"/>
  <c r="C969" i="18"/>
  <c r="D969" i="18" s="1"/>
  <c r="X968" i="18"/>
  <c r="V968" i="18"/>
  <c r="U968" i="18"/>
  <c r="S968" i="18"/>
  <c r="P968" i="18"/>
  <c r="W968" i="18" s="1"/>
  <c r="M968" i="18"/>
  <c r="T968" i="18" s="1"/>
  <c r="C968" i="18"/>
  <c r="D968" i="18" s="1"/>
  <c r="X967" i="18"/>
  <c r="V967" i="18"/>
  <c r="U967" i="18"/>
  <c r="S967" i="18"/>
  <c r="P967" i="18"/>
  <c r="W967" i="18" s="1"/>
  <c r="M967" i="18"/>
  <c r="T967" i="18" s="1"/>
  <c r="C967" i="18"/>
  <c r="D967" i="18" s="1"/>
  <c r="X966" i="18"/>
  <c r="V966" i="18"/>
  <c r="U966" i="18"/>
  <c r="S966" i="18"/>
  <c r="P966" i="18"/>
  <c r="W966" i="18" s="1"/>
  <c r="M966" i="18"/>
  <c r="T966" i="18" s="1"/>
  <c r="C966" i="18"/>
  <c r="D966" i="18" s="1"/>
  <c r="X965" i="18"/>
  <c r="V965" i="18"/>
  <c r="U965" i="18"/>
  <c r="S965" i="18"/>
  <c r="P965" i="18"/>
  <c r="W965" i="18" s="1"/>
  <c r="M965" i="18"/>
  <c r="T965" i="18" s="1"/>
  <c r="C965" i="18"/>
  <c r="D965" i="18" s="1"/>
  <c r="X964" i="18"/>
  <c r="V964" i="18"/>
  <c r="U964" i="18"/>
  <c r="S964" i="18"/>
  <c r="P964" i="18"/>
  <c r="W964" i="18" s="1"/>
  <c r="M964" i="18"/>
  <c r="T964" i="18" s="1"/>
  <c r="C964" i="18"/>
  <c r="D964" i="18" s="1"/>
  <c r="X963" i="18"/>
  <c r="V963" i="18"/>
  <c r="U963" i="18"/>
  <c r="S963" i="18"/>
  <c r="P963" i="18"/>
  <c r="W963" i="18" s="1"/>
  <c r="M963" i="18"/>
  <c r="T963" i="18" s="1"/>
  <c r="C963" i="18"/>
  <c r="D963" i="18" s="1"/>
  <c r="X962" i="18"/>
  <c r="V962" i="18"/>
  <c r="U962" i="18"/>
  <c r="S962" i="18"/>
  <c r="P962" i="18"/>
  <c r="W962" i="18" s="1"/>
  <c r="M962" i="18"/>
  <c r="T962" i="18" s="1"/>
  <c r="C962" i="18"/>
  <c r="D962" i="18" s="1"/>
  <c r="X961" i="18"/>
  <c r="V961" i="18"/>
  <c r="U961" i="18"/>
  <c r="S961" i="18"/>
  <c r="P961" i="18"/>
  <c r="W961" i="18" s="1"/>
  <c r="M961" i="18"/>
  <c r="T961" i="18" s="1"/>
  <c r="C961" i="18"/>
  <c r="D961" i="18" s="1"/>
  <c r="X960" i="18"/>
  <c r="V960" i="18"/>
  <c r="U960" i="18"/>
  <c r="S960" i="18"/>
  <c r="P960" i="18"/>
  <c r="W960" i="18" s="1"/>
  <c r="M960" i="18"/>
  <c r="T960" i="18" s="1"/>
  <c r="C960" i="18"/>
  <c r="D960" i="18" s="1"/>
  <c r="X959" i="18"/>
  <c r="V959" i="18"/>
  <c r="U959" i="18"/>
  <c r="S959" i="18"/>
  <c r="P959" i="18"/>
  <c r="W959" i="18" s="1"/>
  <c r="M959" i="18"/>
  <c r="T959" i="18" s="1"/>
  <c r="C959" i="18"/>
  <c r="D959" i="18" s="1"/>
  <c r="X958" i="18"/>
  <c r="V958" i="18"/>
  <c r="U958" i="18"/>
  <c r="S958" i="18"/>
  <c r="P958" i="18"/>
  <c r="W958" i="18" s="1"/>
  <c r="M958" i="18"/>
  <c r="T958" i="18" s="1"/>
  <c r="C958" i="18"/>
  <c r="D958" i="18" s="1"/>
  <c r="X957" i="18"/>
  <c r="V957" i="18"/>
  <c r="U957" i="18"/>
  <c r="S957" i="18"/>
  <c r="P957" i="18"/>
  <c r="W957" i="18" s="1"/>
  <c r="M957" i="18"/>
  <c r="T957" i="18" s="1"/>
  <c r="C957" i="18"/>
  <c r="D957" i="18" s="1"/>
  <c r="X956" i="18"/>
  <c r="V956" i="18"/>
  <c r="U956" i="18"/>
  <c r="S956" i="18"/>
  <c r="P956" i="18"/>
  <c r="W956" i="18" s="1"/>
  <c r="M956" i="18"/>
  <c r="T956" i="18" s="1"/>
  <c r="C956" i="18"/>
  <c r="D956" i="18" s="1"/>
  <c r="X955" i="18"/>
  <c r="V955" i="18"/>
  <c r="U955" i="18"/>
  <c r="S955" i="18"/>
  <c r="P955" i="18"/>
  <c r="W955" i="18" s="1"/>
  <c r="M955" i="18"/>
  <c r="T955" i="18" s="1"/>
  <c r="C955" i="18"/>
  <c r="D955" i="18" s="1"/>
  <c r="X954" i="18"/>
  <c r="V954" i="18"/>
  <c r="U954" i="18"/>
  <c r="S954" i="18"/>
  <c r="P954" i="18"/>
  <c r="W954" i="18" s="1"/>
  <c r="M954" i="18"/>
  <c r="T954" i="18" s="1"/>
  <c r="C954" i="18"/>
  <c r="D954" i="18" s="1"/>
  <c r="X953" i="18"/>
  <c r="V953" i="18"/>
  <c r="U953" i="18"/>
  <c r="S953" i="18"/>
  <c r="P953" i="18"/>
  <c r="W953" i="18" s="1"/>
  <c r="M953" i="18"/>
  <c r="T953" i="18" s="1"/>
  <c r="C953" i="18"/>
  <c r="D953" i="18" s="1"/>
  <c r="X952" i="18"/>
  <c r="V952" i="18"/>
  <c r="U952" i="18"/>
  <c r="S952" i="18"/>
  <c r="P952" i="18"/>
  <c r="W952" i="18" s="1"/>
  <c r="M952" i="18"/>
  <c r="T952" i="18" s="1"/>
  <c r="C952" i="18"/>
  <c r="D952" i="18" s="1"/>
  <c r="X951" i="18"/>
  <c r="V951" i="18"/>
  <c r="U951" i="18"/>
  <c r="S951" i="18"/>
  <c r="P951" i="18"/>
  <c r="W951" i="18" s="1"/>
  <c r="M951" i="18"/>
  <c r="T951" i="18" s="1"/>
  <c r="C951" i="18"/>
  <c r="D951" i="18" s="1"/>
  <c r="X950" i="18"/>
  <c r="V950" i="18"/>
  <c r="U950" i="18"/>
  <c r="S950" i="18"/>
  <c r="P950" i="18"/>
  <c r="W950" i="18" s="1"/>
  <c r="M950" i="18"/>
  <c r="T950" i="18" s="1"/>
  <c r="C950" i="18"/>
  <c r="D950" i="18" s="1"/>
  <c r="X949" i="18"/>
  <c r="V949" i="18"/>
  <c r="U949" i="18"/>
  <c r="S949" i="18"/>
  <c r="P949" i="18"/>
  <c r="W949" i="18" s="1"/>
  <c r="M949" i="18"/>
  <c r="T949" i="18" s="1"/>
  <c r="C949" i="18"/>
  <c r="D949" i="18" s="1"/>
  <c r="X948" i="18"/>
  <c r="V948" i="18"/>
  <c r="U948" i="18"/>
  <c r="S948" i="18"/>
  <c r="P948" i="18"/>
  <c r="W948" i="18" s="1"/>
  <c r="M948" i="18"/>
  <c r="T948" i="18" s="1"/>
  <c r="C948" i="18"/>
  <c r="D948" i="18" s="1"/>
  <c r="X947" i="18"/>
  <c r="V947" i="18"/>
  <c r="U947" i="18"/>
  <c r="S947" i="18"/>
  <c r="P947" i="18"/>
  <c r="W947" i="18" s="1"/>
  <c r="M947" i="18"/>
  <c r="T947" i="18" s="1"/>
  <c r="C947" i="18"/>
  <c r="D947" i="18" s="1"/>
  <c r="X946" i="18"/>
  <c r="V946" i="18"/>
  <c r="U946" i="18"/>
  <c r="S946" i="18"/>
  <c r="P946" i="18"/>
  <c r="W946" i="18" s="1"/>
  <c r="M946" i="18"/>
  <c r="T946" i="18" s="1"/>
  <c r="C946" i="18"/>
  <c r="D946" i="18" s="1"/>
  <c r="X945" i="18"/>
  <c r="V945" i="18"/>
  <c r="U945" i="18"/>
  <c r="S945" i="18"/>
  <c r="P945" i="18"/>
  <c r="W945" i="18" s="1"/>
  <c r="M945" i="18"/>
  <c r="T945" i="18" s="1"/>
  <c r="C945" i="18"/>
  <c r="D945" i="18" s="1"/>
  <c r="X944" i="18"/>
  <c r="V944" i="18"/>
  <c r="U944" i="18"/>
  <c r="S944" i="18"/>
  <c r="P944" i="18"/>
  <c r="W944" i="18" s="1"/>
  <c r="M944" i="18"/>
  <c r="T944" i="18" s="1"/>
  <c r="C944" i="18"/>
  <c r="D944" i="18" s="1"/>
  <c r="X943" i="18"/>
  <c r="V943" i="18"/>
  <c r="U943" i="18"/>
  <c r="S943" i="18"/>
  <c r="P943" i="18"/>
  <c r="W943" i="18" s="1"/>
  <c r="M943" i="18"/>
  <c r="T943" i="18" s="1"/>
  <c r="C943" i="18"/>
  <c r="D943" i="18" s="1"/>
  <c r="X942" i="18"/>
  <c r="V942" i="18"/>
  <c r="U942" i="18"/>
  <c r="S942" i="18"/>
  <c r="P942" i="18"/>
  <c r="W942" i="18" s="1"/>
  <c r="M942" i="18"/>
  <c r="T942" i="18" s="1"/>
  <c r="C942" i="18"/>
  <c r="D942" i="18" s="1"/>
  <c r="X941" i="18"/>
  <c r="V941" i="18"/>
  <c r="U941" i="18"/>
  <c r="S941" i="18"/>
  <c r="P941" i="18"/>
  <c r="W941" i="18" s="1"/>
  <c r="M941" i="18"/>
  <c r="T941" i="18" s="1"/>
  <c r="C941" i="18"/>
  <c r="D941" i="18" s="1"/>
  <c r="X940" i="18"/>
  <c r="V940" i="18"/>
  <c r="U940" i="18"/>
  <c r="S940" i="18"/>
  <c r="P940" i="18"/>
  <c r="W940" i="18" s="1"/>
  <c r="M940" i="18"/>
  <c r="T940" i="18" s="1"/>
  <c r="C940" i="18"/>
  <c r="D940" i="18" s="1"/>
  <c r="X939" i="18"/>
  <c r="V939" i="18"/>
  <c r="U939" i="18"/>
  <c r="S939" i="18"/>
  <c r="P939" i="18"/>
  <c r="W939" i="18" s="1"/>
  <c r="M939" i="18"/>
  <c r="T939" i="18" s="1"/>
  <c r="C939" i="18"/>
  <c r="D939" i="18" s="1"/>
  <c r="X938" i="18"/>
  <c r="V938" i="18"/>
  <c r="U938" i="18"/>
  <c r="S938" i="18"/>
  <c r="P938" i="18"/>
  <c r="W938" i="18" s="1"/>
  <c r="M938" i="18"/>
  <c r="T938" i="18" s="1"/>
  <c r="C938" i="18"/>
  <c r="D938" i="18" s="1"/>
  <c r="X937" i="18"/>
  <c r="V937" i="18"/>
  <c r="U937" i="18"/>
  <c r="S937" i="18"/>
  <c r="P937" i="18"/>
  <c r="W937" i="18" s="1"/>
  <c r="M937" i="18"/>
  <c r="T937" i="18" s="1"/>
  <c r="C937" i="18"/>
  <c r="D937" i="18" s="1"/>
  <c r="X936" i="18"/>
  <c r="V936" i="18"/>
  <c r="U936" i="18"/>
  <c r="S936" i="18"/>
  <c r="P936" i="18"/>
  <c r="W936" i="18" s="1"/>
  <c r="M936" i="18"/>
  <c r="T936" i="18" s="1"/>
  <c r="D936" i="18"/>
  <c r="C936" i="18"/>
  <c r="X935" i="18"/>
  <c r="V935" i="18"/>
  <c r="U935" i="18"/>
  <c r="S935" i="18"/>
  <c r="P935" i="18"/>
  <c r="W935" i="18" s="1"/>
  <c r="M935" i="18"/>
  <c r="T935" i="18" s="1"/>
  <c r="D935" i="18"/>
  <c r="C935" i="18"/>
  <c r="X934" i="18"/>
  <c r="V934" i="18"/>
  <c r="U934" i="18"/>
  <c r="S934" i="18"/>
  <c r="P934" i="18"/>
  <c r="W934" i="18" s="1"/>
  <c r="M934" i="18"/>
  <c r="T934" i="18" s="1"/>
  <c r="D934" i="18"/>
  <c r="C934" i="18"/>
  <c r="X933" i="18"/>
  <c r="V933" i="18"/>
  <c r="U933" i="18"/>
  <c r="S933" i="18"/>
  <c r="P933" i="18"/>
  <c r="W933" i="18" s="1"/>
  <c r="M933" i="18"/>
  <c r="T933" i="18" s="1"/>
  <c r="C933" i="18"/>
  <c r="D933" i="18" s="1"/>
  <c r="X932" i="18"/>
  <c r="V932" i="18"/>
  <c r="U932" i="18"/>
  <c r="S932" i="18"/>
  <c r="P932" i="18"/>
  <c r="W932" i="18" s="1"/>
  <c r="M932" i="18"/>
  <c r="T932" i="18" s="1"/>
  <c r="C932" i="18"/>
  <c r="D932" i="18" s="1"/>
  <c r="X931" i="18"/>
  <c r="V931" i="18"/>
  <c r="U931" i="18"/>
  <c r="S931" i="18"/>
  <c r="P931" i="18"/>
  <c r="W931" i="18" s="1"/>
  <c r="M931" i="18"/>
  <c r="T931" i="18" s="1"/>
  <c r="C931" i="18"/>
  <c r="D931" i="18" s="1"/>
  <c r="X930" i="18"/>
  <c r="V930" i="18"/>
  <c r="U930" i="18"/>
  <c r="S930" i="18"/>
  <c r="P930" i="18"/>
  <c r="W930" i="18" s="1"/>
  <c r="M930" i="18"/>
  <c r="T930" i="18" s="1"/>
  <c r="C930" i="18"/>
  <c r="D930" i="18" s="1"/>
  <c r="X929" i="18"/>
  <c r="V929" i="18"/>
  <c r="U929" i="18"/>
  <c r="S929" i="18"/>
  <c r="P929" i="18"/>
  <c r="W929" i="18" s="1"/>
  <c r="M929" i="18"/>
  <c r="T929" i="18" s="1"/>
  <c r="C929" i="18"/>
  <c r="D929" i="18" s="1"/>
  <c r="X928" i="18"/>
  <c r="V928" i="18"/>
  <c r="U928" i="18"/>
  <c r="S928" i="18"/>
  <c r="P928" i="18"/>
  <c r="W928" i="18" s="1"/>
  <c r="M928" i="18"/>
  <c r="T928" i="18" s="1"/>
  <c r="C928" i="18"/>
  <c r="D928" i="18" s="1"/>
  <c r="X927" i="18"/>
  <c r="V927" i="18"/>
  <c r="U927" i="18"/>
  <c r="T927" i="18"/>
  <c r="S927" i="18"/>
  <c r="P927" i="18"/>
  <c r="W927" i="18" s="1"/>
  <c r="M927" i="18"/>
  <c r="C927" i="18"/>
  <c r="D927" i="18" s="1"/>
  <c r="X926" i="18"/>
  <c r="V926" i="18"/>
  <c r="U926" i="18"/>
  <c r="S926" i="18"/>
  <c r="P926" i="18"/>
  <c r="W926" i="18" s="1"/>
  <c r="M926" i="18"/>
  <c r="T926" i="18" s="1"/>
  <c r="C926" i="18"/>
  <c r="D926" i="18" s="1"/>
  <c r="X925" i="18"/>
  <c r="V925" i="18"/>
  <c r="U925" i="18"/>
  <c r="S925" i="18"/>
  <c r="P925" i="18"/>
  <c r="W925" i="18" s="1"/>
  <c r="M925" i="18"/>
  <c r="T925" i="18" s="1"/>
  <c r="C925" i="18"/>
  <c r="D925" i="18" s="1"/>
  <c r="X924" i="18"/>
  <c r="V924" i="18"/>
  <c r="U924" i="18"/>
  <c r="S924" i="18"/>
  <c r="P924" i="18"/>
  <c r="W924" i="18" s="1"/>
  <c r="M924" i="18"/>
  <c r="T924" i="18" s="1"/>
  <c r="C924" i="18"/>
  <c r="D924" i="18" s="1"/>
  <c r="X923" i="18"/>
  <c r="V923" i="18"/>
  <c r="U923" i="18"/>
  <c r="S923" i="18"/>
  <c r="P923" i="18"/>
  <c r="W923" i="18" s="1"/>
  <c r="M923" i="18"/>
  <c r="T923" i="18" s="1"/>
  <c r="C923" i="18"/>
  <c r="D923" i="18" s="1"/>
  <c r="X922" i="18"/>
  <c r="V922" i="18"/>
  <c r="U922" i="18"/>
  <c r="S922" i="18"/>
  <c r="P922" i="18"/>
  <c r="W922" i="18" s="1"/>
  <c r="M922" i="18"/>
  <c r="T922" i="18" s="1"/>
  <c r="C922" i="18"/>
  <c r="D922" i="18" s="1"/>
  <c r="X921" i="18"/>
  <c r="V921" i="18"/>
  <c r="U921" i="18"/>
  <c r="S921" i="18"/>
  <c r="P921" i="18"/>
  <c r="W921" i="18" s="1"/>
  <c r="M921" i="18"/>
  <c r="T921" i="18" s="1"/>
  <c r="C921" i="18"/>
  <c r="D921" i="18" s="1"/>
  <c r="X920" i="18"/>
  <c r="V920" i="18"/>
  <c r="U920" i="18"/>
  <c r="S920" i="18"/>
  <c r="P920" i="18"/>
  <c r="W920" i="18" s="1"/>
  <c r="M920" i="18"/>
  <c r="T920" i="18" s="1"/>
  <c r="C920" i="18"/>
  <c r="D920" i="18" s="1"/>
  <c r="X919" i="18"/>
  <c r="V919" i="18"/>
  <c r="U919" i="18"/>
  <c r="S919" i="18"/>
  <c r="P919" i="18"/>
  <c r="W919" i="18" s="1"/>
  <c r="M919" i="18"/>
  <c r="T919" i="18" s="1"/>
  <c r="C919" i="18"/>
  <c r="D919" i="18" s="1"/>
  <c r="X918" i="18"/>
  <c r="V918" i="18"/>
  <c r="U918" i="18"/>
  <c r="S918" i="18"/>
  <c r="P918" i="18"/>
  <c r="W918" i="18" s="1"/>
  <c r="M918" i="18"/>
  <c r="T918" i="18" s="1"/>
  <c r="C918" i="18"/>
  <c r="D918" i="18" s="1"/>
  <c r="X917" i="18"/>
  <c r="V917" i="18"/>
  <c r="U917" i="18"/>
  <c r="S917" i="18"/>
  <c r="P917" i="18"/>
  <c r="W917" i="18" s="1"/>
  <c r="M917" i="18"/>
  <c r="T917" i="18" s="1"/>
  <c r="C917" i="18"/>
  <c r="D917" i="18" s="1"/>
  <c r="X916" i="18"/>
  <c r="V916" i="18"/>
  <c r="U916" i="18"/>
  <c r="S916" i="18"/>
  <c r="P916" i="18"/>
  <c r="W916" i="18" s="1"/>
  <c r="M916" i="18"/>
  <c r="T916" i="18" s="1"/>
  <c r="C916" i="18"/>
  <c r="D916" i="18" s="1"/>
  <c r="X915" i="18"/>
  <c r="V915" i="18"/>
  <c r="U915" i="18"/>
  <c r="S915" i="18"/>
  <c r="P915" i="18"/>
  <c r="W915" i="18" s="1"/>
  <c r="M915" i="18"/>
  <c r="T915" i="18" s="1"/>
  <c r="C915" i="18"/>
  <c r="D915" i="18" s="1"/>
  <c r="X914" i="18"/>
  <c r="V914" i="18"/>
  <c r="U914" i="18"/>
  <c r="S914" i="18"/>
  <c r="P914" i="18"/>
  <c r="W914" i="18" s="1"/>
  <c r="M914" i="18"/>
  <c r="T914" i="18" s="1"/>
  <c r="C914" i="18"/>
  <c r="D914" i="18" s="1"/>
  <c r="X913" i="18"/>
  <c r="V913" i="18"/>
  <c r="U913" i="18"/>
  <c r="S913" i="18"/>
  <c r="P913" i="18"/>
  <c r="W913" i="18" s="1"/>
  <c r="M913" i="18"/>
  <c r="T913" i="18" s="1"/>
  <c r="C913" i="18"/>
  <c r="D913" i="18" s="1"/>
  <c r="X912" i="18"/>
  <c r="V912" i="18"/>
  <c r="U912" i="18"/>
  <c r="S912" i="18"/>
  <c r="P912" i="18"/>
  <c r="W912" i="18" s="1"/>
  <c r="M912" i="18"/>
  <c r="T912" i="18" s="1"/>
  <c r="C912" i="18"/>
  <c r="D912" i="18" s="1"/>
  <c r="X911" i="18"/>
  <c r="V911" i="18"/>
  <c r="U911" i="18"/>
  <c r="S911" i="18"/>
  <c r="P911" i="18"/>
  <c r="W911" i="18" s="1"/>
  <c r="M911" i="18"/>
  <c r="T911" i="18" s="1"/>
  <c r="C911" i="18"/>
  <c r="D911" i="18" s="1"/>
  <c r="X910" i="18"/>
  <c r="V910" i="18"/>
  <c r="U910" i="18"/>
  <c r="S910" i="18"/>
  <c r="P910" i="18"/>
  <c r="W910" i="18" s="1"/>
  <c r="M910" i="18"/>
  <c r="T910" i="18" s="1"/>
  <c r="C910" i="18"/>
  <c r="D910" i="18" s="1"/>
  <c r="X909" i="18"/>
  <c r="V909" i="18"/>
  <c r="U909" i="18"/>
  <c r="S909" i="18"/>
  <c r="P909" i="18"/>
  <c r="W909" i="18" s="1"/>
  <c r="M909" i="18"/>
  <c r="T909" i="18" s="1"/>
  <c r="C909" i="18"/>
  <c r="D909" i="18" s="1"/>
  <c r="X908" i="18"/>
  <c r="V908" i="18"/>
  <c r="U908" i="18"/>
  <c r="S908" i="18"/>
  <c r="P908" i="18"/>
  <c r="W908" i="18" s="1"/>
  <c r="M908" i="18"/>
  <c r="T908" i="18" s="1"/>
  <c r="C908" i="18"/>
  <c r="D908" i="18" s="1"/>
  <c r="X907" i="18"/>
  <c r="V907" i="18"/>
  <c r="U907" i="18"/>
  <c r="S907" i="18"/>
  <c r="P907" i="18"/>
  <c r="W907" i="18" s="1"/>
  <c r="M907" i="18"/>
  <c r="T907" i="18" s="1"/>
  <c r="C907" i="18"/>
  <c r="D907" i="18" s="1"/>
  <c r="X906" i="18"/>
  <c r="V906" i="18"/>
  <c r="U906" i="18"/>
  <c r="S906" i="18"/>
  <c r="P906" i="18"/>
  <c r="W906" i="18" s="1"/>
  <c r="M906" i="18"/>
  <c r="T906" i="18" s="1"/>
  <c r="C906" i="18"/>
  <c r="D906" i="18" s="1"/>
  <c r="X905" i="18"/>
  <c r="V905" i="18"/>
  <c r="U905" i="18"/>
  <c r="S905" i="18"/>
  <c r="P905" i="18"/>
  <c r="W905" i="18" s="1"/>
  <c r="M905" i="18"/>
  <c r="T905" i="18" s="1"/>
  <c r="C905" i="18"/>
  <c r="D905" i="18" s="1"/>
  <c r="X904" i="18"/>
  <c r="V904" i="18"/>
  <c r="U904" i="18"/>
  <c r="S904" i="18"/>
  <c r="P904" i="18"/>
  <c r="W904" i="18" s="1"/>
  <c r="M904" i="18"/>
  <c r="T904" i="18" s="1"/>
  <c r="C904" i="18"/>
  <c r="D904" i="18" s="1"/>
  <c r="X903" i="18"/>
  <c r="V903" i="18"/>
  <c r="U903" i="18"/>
  <c r="S903" i="18"/>
  <c r="P903" i="18"/>
  <c r="W903" i="18" s="1"/>
  <c r="M903" i="18"/>
  <c r="T903" i="18" s="1"/>
  <c r="C903" i="18"/>
  <c r="D903" i="18" s="1"/>
  <c r="X902" i="18"/>
  <c r="V902" i="18"/>
  <c r="U902" i="18"/>
  <c r="S902" i="18"/>
  <c r="P902" i="18"/>
  <c r="W902" i="18" s="1"/>
  <c r="M902" i="18"/>
  <c r="T902" i="18" s="1"/>
  <c r="C902" i="18"/>
  <c r="D902" i="18" s="1"/>
  <c r="X901" i="18"/>
  <c r="V901" i="18"/>
  <c r="U901" i="18"/>
  <c r="S901" i="18"/>
  <c r="P901" i="18"/>
  <c r="W901" i="18" s="1"/>
  <c r="M901" i="18"/>
  <c r="T901" i="18" s="1"/>
  <c r="C901" i="18"/>
  <c r="D901" i="18" s="1"/>
  <c r="X900" i="18"/>
  <c r="V900" i="18"/>
  <c r="U900" i="18"/>
  <c r="S900" i="18"/>
  <c r="P900" i="18"/>
  <c r="W900" i="18" s="1"/>
  <c r="M900" i="18"/>
  <c r="T900" i="18" s="1"/>
  <c r="C900" i="18"/>
  <c r="D900" i="18" s="1"/>
  <c r="X899" i="18"/>
  <c r="V899" i="18"/>
  <c r="U899" i="18"/>
  <c r="S899" i="18"/>
  <c r="P899" i="18"/>
  <c r="W899" i="18" s="1"/>
  <c r="M899" i="18"/>
  <c r="T899" i="18" s="1"/>
  <c r="C899" i="18"/>
  <c r="D899" i="18" s="1"/>
  <c r="X898" i="18"/>
  <c r="V898" i="18"/>
  <c r="U898" i="18"/>
  <c r="S898" i="18"/>
  <c r="P898" i="18"/>
  <c r="W898" i="18" s="1"/>
  <c r="M898" i="18"/>
  <c r="T898" i="18" s="1"/>
  <c r="C898" i="18"/>
  <c r="D898" i="18" s="1"/>
  <c r="X897" i="18"/>
  <c r="V897" i="18"/>
  <c r="U897" i="18"/>
  <c r="S897" i="18"/>
  <c r="P897" i="18"/>
  <c r="W897" i="18" s="1"/>
  <c r="M897" i="18"/>
  <c r="T897" i="18" s="1"/>
  <c r="C897" i="18"/>
  <c r="D897" i="18" s="1"/>
  <c r="X896" i="18"/>
  <c r="V896" i="18"/>
  <c r="U896" i="18"/>
  <c r="S896" i="18"/>
  <c r="P896" i="18"/>
  <c r="W896" i="18" s="1"/>
  <c r="M896" i="18"/>
  <c r="T896" i="18" s="1"/>
  <c r="C896" i="18"/>
  <c r="D896" i="18" s="1"/>
  <c r="X895" i="18"/>
  <c r="V895" i="18"/>
  <c r="U895" i="18"/>
  <c r="S895" i="18"/>
  <c r="P895" i="18"/>
  <c r="W895" i="18" s="1"/>
  <c r="M895" i="18"/>
  <c r="T895" i="18" s="1"/>
  <c r="D895" i="18"/>
  <c r="C895" i="18"/>
  <c r="X894" i="18"/>
  <c r="V894" i="18"/>
  <c r="U894" i="18"/>
  <c r="S894" i="18"/>
  <c r="P894" i="18"/>
  <c r="W894" i="18" s="1"/>
  <c r="M894" i="18"/>
  <c r="T894" i="18" s="1"/>
  <c r="D894" i="18"/>
  <c r="C894" i="18"/>
  <c r="X893" i="18"/>
  <c r="V893" i="18"/>
  <c r="U893" i="18"/>
  <c r="S893" i="18"/>
  <c r="P893" i="18"/>
  <c r="W893" i="18" s="1"/>
  <c r="M893" i="18"/>
  <c r="T893" i="18" s="1"/>
  <c r="C893" i="18"/>
  <c r="D893" i="18" s="1"/>
  <c r="X892" i="18"/>
  <c r="V892" i="18"/>
  <c r="U892" i="18"/>
  <c r="S892" i="18"/>
  <c r="P892" i="18"/>
  <c r="W892" i="18" s="1"/>
  <c r="M892" i="18"/>
  <c r="T892" i="18" s="1"/>
  <c r="C892" i="18"/>
  <c r="D892" i="18" s="1"/>
  <c r="X891" i="18"/>
  <c r="V891" i="18"/>
  <c r="U891" i="18"/>
  <c r="S891" i="18"/>
  <c r="P891" i="18"/>
  <c r="W891" i="18" s="1"/>
  <c r="M891" i="18"/>
  <c r="T891" i="18" s="1"/>
  <c r="C891" i="18"/>
  <c r="D891" i="18" s="1"/>
  <c r="X890" i="18"/>
  <c r="V890" i="18"/>
  <c r="U890" i="18"/>
  <c r="S890" i="18"/>
  <c r="P890" i="18"/>
  <c r="W890" i="18" s="1"/>
  <c r="M890" i="18"/>
  <c r="T890" i="18" s="1"/>
  <c r="C890" i="18"/>
  <c r="D890" i="18" s="1"/>
  <c r="X889" i="18"/>
  <c r="V889" i="18"/>
  <c r="U889" i="18"/>
  <c r="S889" i="18"/>
  <c r="P889" i="18"/>
  <c r="W889" i="18" s="1"/>
  <c r="M889" i="18"/>
  <c r="T889" i="18" s="1"/>
  <c r="C889" i="18"/>
  <c r="D889" i="18" s="1"/>
  <c r="X888" i="18"/>
  <c r="V888" i="18"/>
  <c r="U888" i="18"/>
  <c r="S888" i="18"/>
  <c r="P888" i="18"/>
  <c r="W888" i="18" s="1"/>
  <c r="M888" i="18"/>
  <c r="T888" i="18" s="1"/>
  <c r="C888" i="18"/>
  <c r="D888" i="18" s="1"/>
  <c r="X887" i="18"/>
  <c r="V887" i="18"/>
  <c r="U887" i="18"/>
  <c r="S887" i="18"/>
  <c r="P887" i="18"/>
  <c r="W887" i="18" s="1"/>
  <c r="M887" i="18"/>
  <c r="T887" i="18" s="1"/>
  <c r="C887" i="18"/>
  <c r="D887" i="18" s="1"/>
  <c r="X886" i="18"/>
  <c r="V886" i="18"/>
  <c r="U886" i="18"/>
  <c r="S886" i="18"/>
  <c r="P886" i="18"/>
  <c r="W886" i="18" s="1"/>
  <c r="M886" i="18"/>
  <c r="T886" i="18" s="1"/>
  <c r="C886" i="18"/>
  <c r="D886" i="18" s="1"/>
  <c r="X885" i="18"/>
  <c r="V885" i="18"/>
  <c r="U885" i="18"/>
  <c r="S885" i="18"/>
  <c r="P885" i="18"/>
  <c r="W885" i="18" s="1"/>
  <c r="M885" i="18"/>
  <c r="T885" i="18" s="1"/>
  <c r="C885" i="18"/>
  <c r="D885" i="18" s="1"/>
  <c r="X884" i="18"/>
  <c r="V884" i="18"/>
  <c r="U884" i="18"/>
  <c r="S884" i="18"/>
  <c r="P884" i="18"/>
  <c r="W884" i="18" s="1"/>
  <c r="M884" i="18"/>
  <c r="T884" i="18" s="1"/>
  <c r="C884" i="18"/>
  <c r="D884" i="18" s="1"/>
  <c r="X883" i="18"/>
  <c r="V883" i="18"/>
  <c r="U883" i="18"/>
  <c r="S883" i="18"/>
  <c r="P883" i="18"/>
  <c r="W883" i="18" s="1"/>
  <c r="M883" i="18"/>
  <c r="T883" i="18" s="1"/>
  <c r="C883" i="18"/>
  <c r="D883" i="18" s="1"/>
  <c r="X882" i="18"/>
  <c r="V882" i="18"/>
  <c r="U882" i="18"/>
  <c r="S882" i="18"/>
  <c r="P882" i="18"/>
  <c r="W882" i="18" s="1"/>
  <c r="M882" i="18"/>
  <c r="T882" i="18" s="1"/>
  <c r="C882" i="18"/>
  <c r="D882" i="18" s="1"/>
  <c r="X881" i="18"/>
  <c r="V881" i="18"/>
  <c r="U881" i="18"/>
  <c r="S881" i="18"/>
  <c r="P881" i="18"/>
  <c r="W881" i="18" s="1"/>
  <c r="M881" i="18"/>
  <c r="T881" i="18" s="1"/>
  <c r="C881" i="18"/>
  <c r="D881" i="18" s="1"/>
  <c r="X880" i="18"/>
  <c r="V880" i="18"/>
  <c r="U880" i="18"/>
  <c r="S880" i="18"/>
  <c r="P880" i="18"/>
  <c r="W880" i="18" s="1"/>
  <c r="M880" i="18"/>
  <c r="T880" i="18" s="1"/>
  <c r="C880" i="18"/>
  <c r="D880" i="18" s="1"/>
  <c r="X879" i="18"/>
  <c r="V879" i="18"/>
  <c r="U879" i="18"/>
  <c r="S879" i="18"/>
  <c r="P879" i="18"/>
  <c r="W879" i="18" s="1"/>
  <c r="M879" i="18"/>
  <c r="T879" i="18" s="1"/>
  <c r="C879" i="18"/>
  <c r="D879" i="18" s="1"/>
  <c r="X878" i="18"/>
  <c r="V878" i="18"/>
  <c r="U878" i="18"/>
  <c r="S878" i="18"/>
  <c r="P878" i="18"/>
  <c r="W878" i="18" s="1"/>
  <c r="M878" i="18"/>
  <c r="T878" i="18" s="1"/>
  <c r="C878" i="18"/>
  <c r="D878" i="18" s="1"/>
  <c r="X877" i="18"/>
  <c r="V877" i="18"/>
  <c r="U877" i="18"/>
  <c r="S877" i="18"/>
  <c r="P877" i="18"/>
  <c r="W877" i="18" s="1"/>
  <c r="M877" i="18"/>
  <c r="T877" i="18" s="1"/>
  <c r="C877" i="18"/>
  <c r="D877" i="18" s="1"/>
  <c r="X876" i="18"/>
  <c r="V876" i="18"/>
  <c r="U876" i="18"/>
  <c r="S876" i="18"/>
  <c r="P876" i="18"/>
  <c r="W876" i="18" s="1"/>
  <c r="M876" i="18"/>
  <c r="T876" i="18" s="1"/>
  <c r="C876" i="18"/>
  <c r="D876" i="18" s="1"/>
  <c r="X875" i="18"/>
  <c r="V875" i="18"/>
  <c r="U875" i="18"/>
  <c r="S875" i="18"/>
  <c r="P875" i="18"/>
  <c r="W875" i="18" s="1"/>
  <c r="M875" i="18"/>
  <c r="T875" i="18" s="1"/>
  <c r="C875" i="18"/>
  <c r="D875" i="18" s="1"/>
  <c r="X874" i="18"/>
  <c r="V874" i="18"/>
  <c r="U874" i="18"/>
  <c r="S874" i="18"/>
  <c r="P874" i="18"/>
  <c r="W874" i="18" s="1"/>
  <c r="M874" i="18"/>
  <c r="T874" i="18" s="1"/>
  <c r="C874" i="18"/>
  <c r="D874" i="18" s="1"/>
  <c r="X873" i="18"/>
  <c r="V873" i="18"/>
  <c r="U873" i="18"/>
  <c r="S873" i="18"/>
  <c r="P873" i="18"/>
  <c r="W873" i="18" s="1"/>
  <c r="M873" i="18"/>
  <c r="T873" i="18" s="1"/>
  <c r="C873" i="18"/>
  <c r="D873" i="18" s="1"/>
  <c r="X872" i="18"/>
  <c r="V872" i="18"/>
  <c r="U872" i="18"/>
  <c r="S872" i="18"/>
  <c r="P872" i="18"/>
  <c r="W872" i="18" s="1"/>
  <c r="M872" i="18"/>
  <c r="T872" i="18" s="1"/>
  <c r="D872" i="18"/>
  <c r="C872" i="18"/>
  <c r="X871" i="18"/>
  <c r="V871" i="18"/>
  <c r="U871" i="18"/>
  <c r="S871" i="18"/>
  <c r="P871" i="18"/>
  <c r="W871" i="18" s="1"/>
  <c r="M871" i="18"/>
  <c r="T871" i="18" s="1"/>
  <c r="D871" i="18"/>
  <c r="C871" i="18"/>
  <c r="X870" i="18"/>
  <c r="V870" i="18"/>
  <c r="U870" i="18"/>
  <c r="S870" i="18"/>
  <c r="P870" i="18"/>
  <c r="W870" i="18" s="1"/>
  <c r="M870" i="18"/>
  <c r="T870" i="18" s="1"/>
  <c r="D870" i="18"/>
  <c r="C870" i="18"/>
  <c r="X869" i="18"/>
  <c r="V869" i="18"/>
  <c r="U869" i="18"/>
  <c r="S869" i="18"/>
  <c r="P869" i="18"/>
  <c r="W869" i="18" s="1"/>
  <c r="M869" i="18"/>
  <c r="T869" i="18" s="1"/>
  <c r="C869" i="18"/>
  <c r="D869" i="18" s="1"/>
  <c r="X868" i="18"/>
  <c r="V868" i="18"/>
  <c r="U868" i="18"/>
  <c r="S868" i="18"/>
  <c r="P868" i="18"/>
  <c r="W868" i="18" s="1"/>
  <c r="M868" i="18"/>
  <c r="T868" i="18" s="1"/>
  <c r="C868" i="18"/>
  <c r="D868" i="18" s="1"/>
  <c r="X867" i="18"/>
  <c r="V867" i="18"/>
  <c r="U867" i="18"/>
  <c r="S867" i="18"/>
  <c r="P867" i="18"/>
  <c r="W867" i="18" s="1"/>
  <c r="M867" i="18"/>
  <c r="T867" i="18" s="1"/>
  <c r="C867" i="18"/>
  <c r="D867" i="18" s="1"/>
  <c r="X866" i="18"/>
  <c r="V866" i="18"/>
  <c r="U866" i="18"/>
  <c r="S866" i="18"/>
  <c r="P866" i="18"/>
  <c r="W866" i="18" s="1"/>
  <c r="M866" i="18"/>
  <c r="T866" i="18" s="1"/>
  <c r="C866" i="18"/>
  <c r="D866" i="18" s="1"/>
  <c r="X865" i="18"/>
  <c r="V865" i="18"/>
  <c r="U865" i="18"/>
  <c r="S865" i="18"/>
  <c r="P865" i="18"/>
  <c r="W865" i="18" s="1"/>
  <c r="M865" i="18"/>
  <c r="T865" i="18" s="1"/>
  <c r="C865" i="18"/>
  <c r="D865" i="18" s="1"/>
  <c r="X864" i="18"/>
  <c r="V864" i="18"/>
  <c r="U864" i="18"/>
  <c r="S864" i="18"/>
  <c r="P864" i="18"/>
  <c r="W864" i="18" s="1"/>
  <c r="M864" i="18"/>
  <c r="T864" i="18" s="1"/>
  <c r="C864" i="18"/>
  <c r="D864" i="18" s="1"/>
  <c r="X863" i="18"/>
  <c r="V863" i="18"/>
  <c r="U863" i="18"/>
  <c r="T863" i="18"/>
  <c r="S863" i="18"/>
  <c r="P863" i="18"/>
  <c r="W863" i="18" s="1"/>
  <c r="M863" i="18"/>
  <c r="C863" i="18"/>
  <c r="D863" i="18" s="1"/>
  <c r="X862" i="18"/>
  <c r="V862" i="18"/>
  <c r="U862" i="18"/>
  <c r="S862" i="18"/>
  <c r="P862" i="18"/>
  <c r="W862" i="18" s="1"/>
  <c r="M862" i="18"/>
  <c r="T862" i="18" s="1"/>
  <c r="C862" i="18"/>
  <c r="D862" i="18" s="1"/>
  <c r="X861" i="18"/>
  <c r="V861" i="18"/>
  <c r="U861" i="18"/>
  <c r="S861" i="18"/>
  <c r="P861" i="18"/>
  <c r="W861" i="18" s="1"/>
  <c r="M861" i="18"/>
  <c r="T861" i="18" s="1"/>
  <c r="C861" i="18"/>
  <c r="D861" i="18" s="1"/>
  <c r="X860" i="18"/>
  <c r="V860" i="18"/>
  <c r="U860" i="18"/>
  <c r="S860" i="18"/>
  <c r="P860" i="18"/>
  <c r="W860" i="18" s="1"/>
  <c r="M860" i="18"/>
  <c r="T860" i="18" s="1"/>
  <c r="C860" i="18"/>
  <c r="D860" i="18" s="1"/>
  <c r="X859" i="18"/>
  <c r="V859" i="18"/>
  <c r="U859" i="18"/>
  <c r="S859" i="18"/>
  <c r="P859" i="18"/>
  <c r="W859" i="18" s="1"/>
  <c r="M859" i="18"/>
  <c r="T859" i="18" s="1"/>
  <c r="C859" i="18"/>
  <c r="D859" i="18" s="1"/>
  <c r="X858" i="18"/>
  <c r="V858" i="18"/>
  <c r="U858" i="18"/>
  <c r="S858" i="18"/>
  <c r="P858" i="18"/>
  <c r="W858" i="18" s="1"/>
  <c r="M858" i="18"/>
  <c r="T858" i="18" s="1"/>
  <c r="C858" i="18"/>
  <c r="D858" i="18" s="1"/>
  <c r="X857" i="18"/>
  <c r="V857" i="18"/>
  <c r="U857" i="18"/>
  <c r="S857" i="18"/>
  <c r="P857" i="18"/>
  <c r="W857" i="18" s="1"/>
  <c r="M857" i="18"/>
  <c r="T857" i="18" s="1"/>
  <c r="C857" i="18"/>
  <c r="D857" i="18" s="1"/>
  <c r="X856" i="18"/>
  <c r="V856" i="18"/>
  <c r="U856" i="18"/>
  <c r="S856" i="18"/>
  <c r="P856" i="18"/>
  <c r="W856" i="18" s="1"/>
  <c r="M856" i="18"/>
  <c r="T856" i="18" s="1"/>
  <c r="C856" i="18"/>
  <c r="D856" i="18" s="1"/>
  <c r="X855" i="18"/>
  <c r="V855" i="18"/>
  <c r="U855" i="18"/>
  <c r="S855" i="18"/>
  <c r="P855" i="18"/>
  <c r="W855" i="18" s="1"/>
  <c r="M855" i="18"/>
  <c r="T855" i="18" s="1"/>
  <c r="C855" i="18"/>
  <c r="D855" i="18" s="1"/>
  <c r="X854" i="18"/>
  <c r="V854" i="18"/>
  <c r="U854" i="18"/>
  <c r="S854" i="18"/>
  <c r="P854" i="18"/>
  <c r="W854" i="18" s="1"/>
  <c r="M854" i="18"/>
  <c r="T854" i="18" s="1"/>
  <c r="C854" i="18"/>
  <c r="D854" i="18" s="1"/>
  <c r="X853" i="18"/>
  <c r="V853" i="18"/>
  <c r="U853" i="18"/>
  <c r="S853" i="18"/>
  <c r="P853" i="18"/>
  <c r="W853" i="18" s="1"/>
  <c r="M853" i="18"/>
  <c r="T853" i="18" s="1"/>
  <c r="C853" i="18"/>
  <c r="D853" i="18" s="1"/>
  <c r="X852" i="18"/>
  <c r="V852" i="18"/>
  <c r="U852" i="18"/>
  <c r="S852" i="18"/>
  <c r="P852" i="18"/>
  <c r="W852" i="18" s="1"/>
  <c r="M852" i="18"/>
  <c r="T852" i="18" s="1"/>
  <c r="C852" i="18"/>
  <c r="D852" i="18" s="1"/>
  <c r="X851" i="18"/>
  <c r="V851" i="18"/>
  <c r="U851" i="18"/>
  <c r="S851" i="18"/>
  <c r="P851" i="18"/>
  <c r="W851" i="18" s="1"/>
  <c r="M851" i="18"/>
  <c r="T851" i="18" s="1"/>
  <c r="C851" i="18"/>
  <c r="D851" i="18" s="1"/>
  <c r="X850" i="18"/>
  <c r="V850" i="18"/>
  <c r="U850" i="18"/>
  <c r="S850" i="18"/>
  <c r="P850" i="18"/>
  <c r="W850" i="18" s="1"/>
  <c r="M850" i="18"/>
  <c r="T850" i="18" s="1"/>
  <c r="C850" i="18"/>
  <c r="D850" i="18" s="1"/>
  <c r="X849" i="18"/>
  <c r="V849" i="18"/>
  <c r="U849" i="18"/>
  <c r="S849" i="18"/>
  <c r="P849" i="18"/>
  <c r="W849" i="18" s="1"/>
  <c r="M849" i="18"/>
  <c r="T849" i="18" s="1"/>
  <c r="C849" i="18"/>
  <c r="D849" i="18" s="1"/>
  <c r="X848" i="18"/>
  <c r="V848" i="18"/>
  <c r="U848" i="18"/>
  <c r="S848" i="18"/>
  <c r="P848" i="18"/>
  <c r="W848" i="18" s="1"/>
  <c r="M848" i="18"/>
  <c r="T848" i="18" s="1"/>
  <c r="C848" i="18"/>
  <c r="D848" i="18" s="1"/>
  <c r="X847" i="18"/>
  <c r="V847" i="18"/>
  <c r="U847" i="18"/>
  <c r="S847" i="18"/>
  <c r="P847" i="18"/>
  <c r="W847" i="18" s="1"/>
  <c r="M847" i="18"/>
  <c r="T847" i="18" s="1"/>
  <c r="D847" i="18"/>
  <c r="C847" i="18"/>
  <c r="X846" i="18"/>
  <c r="V846" i="18"/>
  <c r="U846" i="18"/>
  <c r="S846" i="18"/>
  <c r="P846" i="18"/>
  <c r="W846" i="18" s="1"/>
  <c r="M846" i="18"/>
  <c r="T846" i="18" s="1"/>
  <c r="C846" i="18"/>
  <c r="D846" i="18" s="1"/>
  <c r="X845" i="18"/>
  <c r="V845" i="18"/>
  <c r="U845" i="18"/>
  <c r="S845" i="18"/>
  <c r="P845" i="18"/>
  <c r="W845" i="18" s="1"/>
  <c r="M845" i="18"/>
  <c r="T845" i="18" s="1"/>
  <c r="C845" i="18"/>
  <c r="D845" i="18" s="1"/>
  <c r="X844" i="18"/>
  <c r="V844" i="18"/>
  <c r="U844" i="18"/>
  <c r="S844" i="18"/>
  <c r="P844" i="18"/>
  <c r="W844" i="18" s="1"/>
  <c r="M844" i="18"/>
  <c r="T844" i="18" s="1"/>
  <c r="C844" i="18"/>
  <c r="D844" i="18" s="1"/>
  <c r="X843" i="18"/>
  <c r="V843" i="18"/>
  <c r="U843" i="18"/>
  <c r="S843" i="18"/>
  <c r="P843" i="18"/>
  <c r="W843" i="18" s="1"/>
  <c r="M843" i="18"/>
  <c r="T843" i="18" s="1"/>
  <c r="C843" i="18"/>
  <c r="D843" i="18" s="1"/>
  <c r="X842" i="18"/>
  <c r="V842" i="18"/>
  <c r="U842" i="18"/>
  <c r="S842" i="18"/>
  <c r="P842" i="18"/>
  <c r="W842" i="18" s="1"/>
  <c r="M842" i="18"/>
  <c r="T842" i="18" s="1"/>
  <c r="C842" i="18"/>
  <c r="D842" i="18" s="1"/>
  <c r="X841" i="18"/>
  <c r="V841" i="18"/>
  <c r="U841" i="18"/>
  <c r="S841" i="18"/>
  <c r="P841" i="18"/>
  <c r="W841" i="18" s="1"/>
  <c r="M841" i="18"/>
  <c r="T841" i="18" s="1"/>
  <c r="C841" i="18"/>
  <c r="D841" i="18" s="1"/>
  <c r="X840" i="18"/>
  <c r="V840" i="18"/>
  <c r="U840" i="18"/>
  <c r="S840" i="18"/>
  <c r="P840" i="18"/>
  <c r="W840" i="18" s="1"/>
  <c r="M840" i="18"/>
  <c r="T840" i="18" s="1"/>
  <c r="C840" i="18"/>
  <c r="D840" i="18" s="1"/>
  <c r="X839" i="18"/>
  <c r="V839" i="18"/>
  <c r="U839" i="18"/>
  <c r="S839" i="18"/>
  <c r="P839" i="18"/>
  <c r="W839" i="18" s="1"/>
  <c r="M839" i="18"/>
  <c r="T839" i="18" s="1"/>
  <c r="C839" i="18"/>
  <c r="D839" i="18" s="1"/>
  <c r="X838" i="18"/>
  <c r="V838" i="18"/>
  <c r="U838" i="18"/>
  <c r="S838" i="18"/>
  <c r="P838" i="18"/>
  <c r="W838" i="18" s="1"/>
  <c r="M838" i="18"/>
  <c r="T838" i="18" s="1"/>
  <c r="C838" i="18"/>
  <c r="D838" i="18" s="1"/>
  <c r="X837" i="18"/>
  <c r="V837" i="18"/>
  <c r="U837" i="18"/>
  <c r="S837" i="18"/>
  <c r="P837" i="18"/>
  <c r="W837" i="18" s="1"/>
  <c r="M837" i="18"/>
  <c r="T837" i="18" s="1"/>
  <c r="C837" i="18"/>
  <c r="D837" i="18" s="1"/>
  <c r="X836" i="18"/>
  <c r="V836" i="18"/>
  <c r="U836" i="18"/>
  <c r="S836" i="18"/>
  <c r="P836" i="18"/>
  <c r="W836" i="18" s="1"/>
  <c r="M836" i="18"/>
  <c r="T836" i="18" s="1"/>
  <c r="C836" i="18"/>
  <c r="D836" i="18" s="1"/>
  <c r="X835" i="18"/>
  <c r="V835" i="18"/>
  <c r="U835" i="18"/>
  <c r="S835" i="18"/>
  <c r="P835" i="18"/>
  <c r="W835" i="18" s="1"/>
  <c r="M835" i="18"/>
  <c r="T835" i="18" s="1"/>
  <c r="C835" i="18"/>
  <c r="D835" i="18" s="1"/>
  <c r="X834" i="18"/>
  <c r="V834" i="18"/>
  <c r="U834" i="18"/>
  <c r="S834" i="18"/>
  <c r="P834" i="18"/>
  <c r="W834" i="18" s="1"/>
  <c r="M834" i="18"/>
  <c r="T834" i="18" s="1"/>
  <c r="C834" i="18"/>
  <c r="D834" i="18" s="1"/>
  <c r="X833" i="18"/>
  <c r="V833" i="18"/>
  <c r="U833" i="18"/>
  <c r="S833" i="18"/>
  <c r="P833" i="18"/>
  <c r="W833" i="18" s="1"/>
  <c r="M833" i="18"/>
  <c r="T833" i="18" s="1"/>
  <c r="C833" i="18"/>
  <c r="D833" i="18" s="1"/>
  <c r="X832" i="18"/>
  <c r="V832" i="18"/>
  <c r="U832" i="18"/>
  <c r="S832" i="18"/>
  <c r="P832" i="18"/>
  <c r="W832" i="18" s="1"/>
  <c r="M832" i="18"/>
  <c r="T832" i="18" s="1"/>
  <c r="C832" i="18"/>
  <c r="D832" i="18" s="1"/>
  <c r="X831" i="18"/>
  <c r="V831" i="18"/>
  <c r="U831" i="18"/>
  <c r="S831" i="18"/>
  <c r="P831" i="18"/>
  <c r="W831" i="18" s="1"/>
  <c r="M831" i="18"/>
  <c r="T831" i="18" s="1"/>
  <c r="C831" i="18"/>
  <c r="D831" i="18" s="1"/>
  <c r="X830" i="18"/>
  <c r="V830" i="18"/>
  <c r="U830" i="18"/>
  <c r="S830" i="18"/>
  <c r="P830" i="18"/>
  <c r="W830" i="18" s="1"/>
  <c r="M830" i="18"/>
  <c r="T830" i="18" s="1"/>
  <c r="C830" i="18"/>
  <c r="D830" i="18" s="1"/>
  <c r="X829" i="18"/>
  <c r="V829" i="18"/>
  <c r="U829" i="18"/>
  <c r="S829" i="18"/>
  <c r="P829" i="18"/>
  <c r="W829" i="18" s="1"/>
  <c r="M829" i="18"/>
  <c r="T829" i="18" s="1"/>
  <c r="C829" i="18"/>
  <c r="D829" i="18" s="1"/>
  <c r="X828" i="18"/>
  <c r="V828" i="18"/>
  <c r="U828" i="18"/>
  <c r="S828" i="18"/>
  <c r="P828" i="18"/>
  <c r="W828" i="18" s="1"/>
  <c r="M828" i="18"/>
  <c r="T828" i="18" s="1"/>
  <c r="C828" i="18"/>
  <c r="D828" i="18" s="1"/>
  <c r="X827" i="18"/>
  <c r="V827" i="18"/>
  <c r="U827" i="18"/>
  <c r="S827" i="18"/>
  <c r="P827" i="18"/>
  <c r="W827" i="18" s="1"/>
  <c r="M827" i="18"/>
  <c r="T827" i="18" s="1"/>
  <c r="C827" i="18"/>
  <c r="D827" i="18" s="1"/>
  <c r="X826" i="18"/>
  <c r="V826" i="18"/>
  <c r="U826" i="18"/>
  <c r="S826" i="18"/>
  <c r="P826" i="18"/>
  <c r="W826" i="18" s="1"/>
  <c r="M826" i="18"/>
  <c r="T826" i="18" s="1"/>
  <c r="C826" i="18"/>
  <c r="D826" i="18" s="1"/>
  <c r="X825" i="18"/>
  <c r="V825" i="18"/>
  <c r="U825" i="18"/>
  <c r="S825" i="18"/>
  <c r="P825" i="18"/>
  <c r="W825" i="18" s="1"/>
  <c r="M825" i="18"/>
  <c r="T825" i="18" s="1"/>
  <c r="C825" i="18"/>
  <c r="D825" i="18" s="1"/>
  <c r="X824" i="18"/>
  <c r="V824" i="18"/>
  <c r="U824" i="18"/>
  <c r="S824" i="18"/>
  <c r="P824" i="18"/>
  <c r="W824" i="18" s="1"/>
  <c r="M824" i="18"/>
  <c r="T824" i="18" s="1"/>
  <c r="C824" i="18"/>
  <c r="D824" i="18" s="1"/>
  <c r="X823" i="18"/>
  <c r="V823" i="18"/>
  <c r="U823" i="18"/>
  <c r="S823" i="18"/>
  <c r="P823" i="18"/>
  <c r="W823" i="18" s="1"/>
  <c r="M823" i="18"/>
  <c r="T823" i="18" s="1"/>
  <c r="C823" i="18"/>
  <c r="D823" i="18" s="1"/>
  <c r="X822" i="18"/>
  <c r="V822" i="18"/>
  <c r="U822" i="18"/>
  <c r="S822" i="18"/>
  <c r="P822" i="18"/>
  <c r="W822" i="18" s="1"/>
  <c r="M822" i="18"/>
  <c r="T822" i="18" s="1"/>
  <c r="C822" i="18"/>
  <c r="D822" i="18" s="1"/>
  <c r="X821" i="18"/>
  <c r="V821" i="18"/>
  <c r="U821" i="18"/>
  <c r="S821" i="18"/>
  <c r="P821" i="18"/>
  <c r="W821" i="18" s="1"/>
  <c r="M821" i="18"/>
  <c r="T821" i="18" s="1"/>
  <c r="C821" i="18"/>
  <c r="D821" i="18" s="1"/>
  <c r="X820" i="18"/>
  <c r="V820" i="18"/>
  <c r="U820" i="18"/>
  <c r="S820" i="18"/>
  <c r="P820" i="18"/>
  <c r="W820" i="18" s="1"/>
  <c r="M820" i="18"/>
  <c r="T820" i="18" s="1"/>
  <c r="C820" i="18"/>
  <c r="D820" i="18" s="1"/>
  <c r="X819" i="18"/>
  <c r="V819" i="18"/>
  <c r="U819" i="18"/>
  <c r="S819" i="18"/>
  <c r="P819" i="18"/>
  <c r="W819" i="18" s="1"/>
  <c r="M819" i="18"/>
  <c r="T819" i="18" s="1"/>
  <c r="C819" i="18"/>
  <c r="D819" i="18" s="1"/>
  <c r="X818" i="18"/>
  <c r="V818" i="18"/>
  <c r="U818" i="18"/>
  <c r="S818" i="18"/>
  <c r="P818" i="18"/>
  <c r="W818" i="18" s="1"/>
  <c r="M818" i="18"/>
  <c r="T818" i="18" s="1"/>
  <c r="C818" i="18"/>
  <c r="D818" i="18" s="1"/>
  <c r="X817" i="18"/>
  <c r="V817" i="18"/>
  <c r="U817" i="18"/>
  <c r="S817" i="18"/>
  <c r="P817" i="18"/>
  <c r="W817" i="18" s="1"/>
  <c r="M817" i="18"/>
  <c r="T817" i="18" s="1"/>
  <c r="C817" i="18"/>
  <c r="D817" i="18" s="1"/>
  <c r="X816" i="18"/>
  <c r="V816" i="18"/>
  <c r="U816" i="18"/>
  <c r="S816" i="18"/>
  <c r="P816" i="18"/>
  <c r="W816" i="18" s="1"/>
  <c r="M816" i="18"/>
  <c r="T816" i="18" s="1"/>
  <c r="C816" i="18"/>
  <c r="D816" i="18" s="1"/>
  <c r="X815" i="18"/>
  <c r="V815" i="18"/>
  <c r="U815" i="18"/>
  <c r="S815" i="18"/>
  <c r="P815" i="18"/>
  <c r="W815" i="18" s="1"/>
  <c r="M815" i="18"/>
  <c r="T815" i="18" s="1"/>
  <c r="C815" i="18"/>
  <c r="D815" i="18" s="1"/>
  <c r="X814" i="18"/>
  <c r="V814" i="18"/>
  <c r="U814" i="18"/>
  <c r="S814" i="18"/>
  <c r="P814" i="18"/>
  <c r="W814" i="18" s="1"/>
  <c r="M814" i="18"/>
  <c r="T814" i="18" s="1"/>
  <c r="C814" i="18"/>
  <c r="D814" i="18" s="1"/>
  <c r="X813" i="18"/>
  <c r="V813" i="18"/>
  <c r="U813" i="18"/>
  <c r="S813" i="18"/>
  <c r="P813" i="18"/>
  <c r="W813" i="18" s="1"/>
  <c r="M813" i="18"/>
  <c r="T813" i="18" s="1"/>
  <c r="C813" i="18"/>
  <c r="D813" i="18" s="1"/>
  <c r="X812" i="18"/>
  <c r="V812" i="18"/>
  <c r="U812" i="18"/>
  <c r="S812" i="18"/>
  <c r="P812" i="18"/>
  <c r="W812" i="18" s="1"/>
  <c r="M812" i="18"/>
  <c r="T812" i="18" s="1"/>
  <c r="C812" i="18"/>
  <c r="D812" i="18" s="1"/>
  <c r="X811" i="18"/>
  <c r="V811" i="18"/>
  <c r="U811" i="18"/>
  <c r="S811" i="18"/>
  <c r="P811" i="18"/>
  <c r="W811" i="18" s="1"/>
  <c r="M811" i="18"/>
  <c r="T811" i="18" s="1"/>
  <c r="C811" i="18"/>
  <c r="D811" i="18" s="1"/>
  <c r="X810" i="18"/>
  <c r="V810" i="18"/>
  <c r="U810" i="18"/>
  <c r="S810" i="18"/>
  <c r="P810" i="18"/>
  <c r="W810" i="18" s="1"/>
  <c r="M810" i="18"/>
  <c r="T810" i="18" s="1"/>
  <c r="C810" i="18"/>
  <c r="D810" i="18" s="1"/>
  <c r="X809" i="18"/>
  <c r="V809" i="18"/>
  <c r="U809" i="18"/>
  <c r="S809" i="18"/>
  <c r="P809" i="18"/>
  <c r="W809" i="18" s="1"/>
  <c r="M809" i="18"/>
  <c r="T809" i="18" s="1"/>
  <c r="C809" i="18"/>
  <c r="D809" i="18" s="1"/>
  <c r="X808" i="18"/>
  <c r="V808" i="18"/>
  <c r="U808" i="18"/>
  <c r="S808" i="18"/>
  <c r="P808" i="18"/>
  <c r="W808" i="18" s="1"/>
  <c r="M808" i="18"/>
  <c r="T808" i="18" s="1"/>
  <c r="C808" i="18"/>
  <c r="D808" i="18" s="1"/>
  <c r="X807" i="18"/>
  <c r="V807" i="18"/>
  <c r="U807" i="18"/>
  <c r="S807" i="18"/>
  <c r="P807" i="18"/>
  <c r="W807" i="18" s="1"/>
  <c r="M807" i="18"/>
  <c r="T807" i="18" s="1"/>
  <c r="C807" i="18"/>
  <c r="D807" i="18" s="1"/>
  <c r="X806" i="18"/>
  <c r="V806" i="18"/>
  <c r="U806" i="18"/>
  <c r="S806" i="18"/>
  <c r="P806" i="18"/>
  <c r="W806" i="18" s="1"/>
  <c r="M806" i="18"/>
  <c r="T806" i="18" s="1"/>
  <c r="C806" i="18"/>
  <c r="D806" i="18" s="1"/>
  <c r="X805" i="18"/>
  <c r="V805" i="18"/>
  <c r="U805" i="18"/>
  <c r="S805" i="18"/>
  <c r="P805" i="18"/>
  <c r="W805" i="18" s="1"/>
  <c r="M805" i="18"/>
  <c r="T805" i="18" s="1"/>
  <c r="C805" i="18"/>
  <c r="D805" i="18" s="1"/>
  <c r="X804" i="18"/>
  <c r="V804" i="18"/>
  <c r="U804" i="18"/>
  <c r="S804" i="18"/>
  <c r="P804" i="18"/>
  <c r="W804" i="18" s="1"/>
  <c r="M804" i="18"/>
  <c r="T804" i="18" s="1"/>
  <c r="C804" i="18"/>
  <c r="D804" i="18" s="1"/>
  <c r="X803" i="18"/>
  <c r="V803" i="18"/>
  <c r="U803" i="18"/>
  <c r="S803" i="18"/>
  <c r="P803" i="18"/>
  <c r="W803" i="18" s="1"/>
  <c r="M803" i="18"/>
  <c r="T803" i="18" s="1"/>
  <c r="C803" i="18"/>
  <c r="D803" i="18" s="1"/>
  <c r="X802" i="18"/>
  <c r="V802" i="18"/>
  <c r="U802" i="18"/>
  <c r="S802" i="18"/>
  <c r="P802" i="18"/>
  <c r="W802" i="18" s="1"/>
  <c r="M802" i="18"/>
  <c r="T802" i="18" s="1"/>
  <c r="C802" i="18"/>
  <c r="D802" i="18" s="1"/>
  <c r="X801" i="18"/>
  <c r="V801" i="18"/>
  <c r="U801" i="18"/>
  <c r="S801" i="18"/>
  <c r="P801" i="18"/>
  <c r="W801" i="18" s="1"/>
  <c r="M801" i="18"/>
  <c r="T801" i="18" s="1"/>
  <c r="C801" i="18"/>
  <c r="D801" i="18" s="1"/>
  <c r="X800" i="18"/>
  <c r="V800" i="18"/>
  <c r="U800" i="18"/>
  <c r="S800" i="18"/>
  <c r="P800" i="18"/>
  <c r="W800" i="18" s="1"/>
  <c r="M800" i="18"/>
  <c r="T800" i="18" s="1"/>
  <c r="C800" i="18"/>
  <c r="D800" i="18" s="1"/>
  <c r="X799" i="18"/>
  <c r="V799" i="18"/>
  <c r="U799" i="18"/>
  <c r="S799" i="18"/>
  <c r="P799" i="18"/>
  <c r="W799" i="18" s="1"/>
  <c r="M799" i="18"/>
  <c r="T799" i="18" s="1"/>
  <c r="C799" i="18"/>
  <c r="D799" i="18" s="1"/>
  <c r="X798" i="18"/>
  <c r="V798" i="18"/>
  <c r="U798" i="18"/>
  <c r="S798" i="18"/>
  <c r="P798" i="18"/>
  <c r="W798" i="18" s="1"/>
  <c r="M798" i="18"/>
  <c r="T798" i="18" s="1"/>
  <c r="C798" i="18"/>
  <c r="D798" i="18" s="1"/>
  <c r="X797" i="18"/>
  <c r="V797" i="18"/>
  <c r="U797" i="18"/>
  <c r="S797" i="18"/>
  <c r="P797" i="18"/>
  <c r="W797" i="18" s="1"/>
  <c r="M797" i="18"/>
  <c r="T797" i="18" s="1"/>
  <c r="C797" i="18"/>
  <c r="D797" i="18" s="1"/>
  <c r="X796" i="18"/>
  <c r="V796" i="18"/>
  <c r="U796" i="18"/>
  <c r="S796" i="18"/>
  <c r="P796" i="18"/>
  <c r="W796" i="18" s="1"/>
  <c r="M796" i="18"/>
  <c r="T796" i="18" s="1"/>
  <c r="D796" i="18"/>
  <c r="C796" i="18"/>
  <c r="X795" i="18"/>
  <c r="V795" i="18"/>
  <c r="U795" i="18"/>
  <c r="S795" i="18"/>
  <c r="P795" i="18"/>
  <c r="W795" i="18" s="1"/>
  <c r="M795" i="18"/>
  <c r="T795" i="18" s="1"/>
  <c r="C795" i="18"/>
  <c r="D795" i="18" s="1"/>
  <c r="X794" i="18"/>
  <c r="V794" i="18"/>
  <c r="U794" i="18"/>
  <c r="S794" i="18"/>
  <c r="P794" i="18"/>
  <c r="W794" i="18" s="1"/>
  <c r="M794" i="18"/>
  <c r="T794" i="18" s="1"/>
  <c r="C794" i="18"/>
  <c r="D794" i="18" s="1"/>
  <c r="X793" i="18"/>
  <c r="V793" i="18"/>
  <c r="U793" i="18"/>
  <c r="S793" i="18"/>
  <c r="P793" i="18"/>
  <c r="W793" i="18" s="1"/>
  <c r="M793" i="18"/>
  <c r="T793" i="18" s="1"/>
  <c r="C793" i="18"/>
  <c r="D793" i="18" s="1"/>
  <c r="X792" i="18"/>
  <c r="V792" i="18"/>
  <c r="U792" i="18"/>
  <c r="S792" i="18"/>
  <c r="P792" i="18"/>
  <c r="W792" i="18" s="1"/>
  <c r="M792" i="18"/>
  <c r="T792" i="18" s="1"/>
  <c r="C792" i="18"/>
  <c r="D792" i="18" s="1"/>
  <c r="X791" i="18"/>
  <c r="V791" i="18"/>
  <c r="U791" i="18"/>
  <c r="S791" i="18"/>
  <c r="P791" i="18"/>
  <c r="W791" i="18" s="1"/>
  <c r="M791" i="18"/>
  <c r="T791" i="18" s="1"/>
  <c r="C791" i="18"/>
  <c r="D791" i="18" s="1"/>
  <c r="X790" i="18"/>
  <c r="V790" i="18"/>
  <c r="U790" i="18"/>
  <c r="S790" i="18"/>
  <c r="P790" i="18"/>
  <c r="W790" i="18" s="1"/>
  <c r="M790" i="18"/>
  <c r="T790" i="18" s="1"/>
  <c r="C790" i="18"/>
  <c r="D790" i="18" s="1"/>
  <c r="X789" i="18"/>
  <c r="V789" i="18"/>
  <c r="U789" i="18"/>
  <c r="S789" i="18"/>
  <c r="P789" i="18"/>
  <c r="W789" i="18" s="1"/>
  <c r="M789" i="18"/>
  <c r="T789" i="18" s="1"/>
  <c r="C789" i="18"/>
  <c r="D789" i="18" s="1"/>
  <c r="X788" i="18"/>
  <c r="V788" i="18"/>
  <c r="U788" i="18"/>
  <c r="S788" i="18"/>
  <c r="P788" i="18"/>
  <c r="W788" i="18" s="1"/>
  <c r="M788" i="18"/>
  <c r="T788" i="18" s="1"/>
  <c r="C788" i="18"/>
  <c r="D788" i="18" s="1"/>
  <c r="X787" i="18"/>
  <c r="V787" i="18"/>
  <c r="U787" i="18"/>
  <c r="S787" i="18"/>
  <c r="P787" i="18"/>
  <c r="W787" i="18" s="1"/>
  <c r="M787" i="18"/>
  <c r="T787" i="18" s="1"/>
  <c r="C787" i="18"/>
  <c r="D787" i="18" s="1"/>
  <c r="X786" i="18"/>
  <c r="V786" i="18"/>
  <c r="U786" i="18"/>
  <c r="S786" i="18"/>
  <c r="P786" i="18"/>
  <c r="W786" i="18" s="1"/>
  <c r="M786" i="18"/>
  <c r="T786" i="18" s="1"/>
  <c r="C786" i="18"/>
  <c r="D786" i="18" s="1"/>
  <c r="X785" i="18"/>
  <c r="V785" i="18"/>
  <c r="U785" i="18"/>
  <c r="S785" i="18"/>
  <c r="P785" i="18"/>
  <c r="W785" i="18" s="1"/>
  <c r="M785" i="18"/>
  <c r="T785" i="18" s="1"/>
  <c r="C785" i="18"/>
  <c r="D785" i="18" s="1"/>
  <c r="X784" i="18"/>
  <c r="V784" i="18"/>
  <c r="U784" i="18"/>
  <c r="S784" i="18"/>
  <c r="P784" i="18"/>
  <c r="W784" i="18" s="1"/>
  <c r="M784" i="18"/>
  <c r="T784" i="18" s="1"/>
  <c r="C784" i="18"/>
  <c r="D784" i="18" s="1"/>
  <c r="X783" i="18"/>
  <c r="V783" i="18"/>
  <c r="U783" i="18"/>
  <c r="S783" i="18"/>
  <c r="P783" i="18"/>
  <c r="W783" i="18" s="1"/>
  <c r="M783" i="18"/>
  <c r="T783" i="18" s="1"/>
  <c r="C783" i="18"/>
  <c r="D783" i="18" s="1"/>
  <c r="X782" i="18"/>
  <c r="V782" i="18"/>
  <c r="U782" i="18"/>
  <c r="S782" i="18"/>
  <c r="P782" i="18"/>
  <c r="W782" i="18" s="1"/>
  <c r="M782" i="18"/>
  <c r="T782" i="18" s="1"/>
  <c r="C782" i="18"/>
  <c r="D782" i="18" s="1"/>
  <c r="X781" i="18"/>
  <c r="V781" i="18"/>
  <c r="U781" i="18"/>
  <c r="S781" i="18"/>
  <c r="P781" i="18"/>
  <c r="W781" i="18" s="1"/>
  <c r="M781" i="18"/>
  <c r="T781" i="18" s="1"/>
  <c r="C781" i="18"/>
  <c r="D781" i="18" s="1"/>
  <c r="X780" i="18"/>
  <c r="V780" i="18"/>
  <c r="U780" i="18"/>
  <c r="S780" i="18"/>
  <c r="P780" i="18"/>
  <c r="W780" i="18" s="1"/>
  <c r="M780" i="18"/>
  <c r="T780" i="18" s="1"/>
  <c r="D780" i="18"/>
  <c r="C780" i="18"/>
  <c r="X779" i="18"/>
  <c r="V779" i="18"/>
  <c r="U779" i="18"/>
  <c r="S779" i="18"/>
  <c r="P779" i="18"/>
  <c r="W779" i="18" s="1"/>
  <c r="M779" i="18"/>
  <c r="T779" i="18" s="1"/>
  <c r="C779" i="18"/>
  <c r="D779" i="18" s="1"/>
  <c r="X778" i="18"/>
  <c r="V778" i="18"/>
  <c r="U778" i="18"/>
  <c r="S778" i="18"/>
  <c r="P778" i="18"/>
  <c r="W778" i="18" s="1"/>
  <c r="M778" i="18"/>
  <c r="T778" i="18" s="1"/>
  <c r="C778" i="18"/>
  <c r="D778" i="18" s="1"/>
  <c r="X777" i="18"/>
  <c r="V777" i="18"/>
  <c r="U777" i="18"/>
  <c r="S777" i="18"/>
  <c r="P777" i="18"/>
  <c r="W777" i="18" s="1"/>
  <c r="M777" i="18"/>
  <c r="T777" i="18" s="1"/>
  <c r="C777" i="18"/>
  <c r="D777" i="18" s="1"/>
  <c r="X776" i="18"/>
  <c r="V776" i="18"/>
  <c r="U776" i="18"/>
  <c r="S776" i="18"/>
  <c r="P776" i="18"/>
  <c r="W776" i="18" s="1"/>
  <c r="M776" i="18"/>
  <c r="T776" i="18" s="1"/>
  <c r="C776" i="18"/>
  <c r="D776" i="18" s="1"/>
  <c r="X775" i="18"/>
  <c r="V775" i="18"/>
  <c r="U775" i="18"/>
  <c r="S775" i="18"/>
  <c r="P775" i="18"/>
  <c r="W775" i="18" s="1"/>
  <c r="M775" i="18"/>
  <c r="T775" i="18" s="1"/>
  <c r="C775" i="18"/>
  <c r="D775" i="18" s="1"/>
  <c r="X774" i="18"/>
  <c r="V774" i="18"/>
  <c r="U774" i="18"/>
  <c r="S774" i="18"/>
  <c r="P774" i="18"/>
  <c r="W774" i="18" s="1"/>
  <c r="M774" i="18"/>
  <c r="T774" i="18" s="1"/>
  <c r="C774" i="18"/>
  <c r="D774" i="18" s="1"/>
  <c r="X773" i="18"/>
  <c r="V773" i="18"/>
  <c r="U773" i="18"/>
  <c r="S773" i="18"/>
  <c r="P773" i="18"/>
  <c r="W773" i="18" s="1"/>
  <c r="M773" i="18"/>
  <c r="T773" i="18" s="1"/>
  <c r="C773" i="18"/>
  <c r="D773" i="18" s="1"/>
  <c r="X772" i="18"/>
  <c r="V772" i="18"/>
  <c r="U772" i="18"/>
  <c r="S772" i="18"/>
  <c r="P772" i="18"/>
  <c r="W772" i="18" s="1"/>
  <c r="M772" i="18"/>
  <c r="T772" i="18" s="1"/>
  <c r="C772" i="18"/>
  <c r="D772" i="18" s="1"/>
  <c r="X771" i="18"/>
  <c r="V771" i="18"/>
  <c r="U771" i="18"/>
  <c r="S771" i="18"/>
  <c r="P771" i="18"/>
  <c r="W771" i="18" s="1"/>
  <c r="M771" i="18"/>
  <c r="T771" i="18" s="1"/>
  <c r="C771" i="18"/>
  <c r="D771" i="18" s="1"/>
  <c r="X770" i="18"/>
  <c r="V770" i="18"/>
  <c r="U770" i="18"/>
  <c r="S770" i="18"/>
  <c r="P770" i="18"/>
  <c r="W770" i="18" s="1"/>
  <c r="M770" i="18"/>
  <c r="T770" i="18" s="1"/>
  <c r="C770" i="18"/>
  <c r="D770" i="18" s="1"/>
  <c r="X769" i="18"/>
  <c r="V769" i="18"/>
  <c r="U769" i="18"/>
  <c r="S769" i="18"/>
  <c r="P769" i="18"/>
  <c r="W769" i="18" s="1"/>
  <c r="M769" i="18"/>
  <c r="T769" i="18" s="1"/>
  <c r="C769" i="18"/>
  <c r="D769" i="18" s="1"/>
  <c r="X768" i="18"/>
  <c r="V768" i="18"/>
  <c r="U768" i="18"/>
  <c r="S768" i="18"/>
  <c r="P768" i="18"/>
  <c r="W768" i="18" s="1"/>
  <c r="M768" i="18"/>
  <c r="T768" i="18" s="1"/>
  <c r="C768" i="18"/>
  <c r="D768" i="18" s="1"/>
  <c r="X767" i="18"/>
  <c r="V767" i="18"/>
  <c r="U767" i="18"/>
  <c r="S767" i="18"/>
  <c r="P767" i="18"/>
  <c r="W767" i="18" s="1"/>
  <c r="M767" i="18"/>
  <c r="T767" i="18" s="1"/>
  <c r="C767" i="18"/>
  <c r="D767" i="18" s="1"/>
  <c r="X766" i="18"/>
  <c r="V766" i="18"/>
  <c r="U766" i="18"/>
  <c r="S766" i="18"/>
  <c r="P766" i="18"/>
  <c r="W766" i="18" s="1"/>
  <c r="M766" i="18"/>
  <c r="T766" i="18" s="1"/>
  <c r="C766" i="18"/>
  <c r="D766" i="18" s="1"/>
  <c r="X765" i="18"/>
  <c r="V765" i="18"/>
  <c r="U765" i="18"/>
  <c r="S765" i="18"/>
  <c r="P765" i="18"/>
  <c r="W765" i="18" s="1"/>
  <c r="M765" i="18"/>
  <c r="T765" i="18" s="1"/>
  <c r="C765" i="18"/>
  <c r="D765" i="18" s="1"/>
  <c r="X764" i="18"/>
  <c r="V764" i="18"/>
  <c r="U764" i="18"/>
  <c r="S764" i="18"/>
  <c r="P764" i="18"/>
  <c r="W764" i="18" s="1"/>
  <c r="M764" i="18"/>
  <c r="T764" i="18" s="1"/>
  <c r="C764" i="18"/>
  <c r="D764" i="18" s="1"/>
  <c r="X763" i="18"/>
  <c r="V763" i="18"/>
  <c r="U763" i="18"/>
  <c r="S763" i="18"/>
  <c r="P763" i="18"/>
  <c r="W763" i="18" s="1"/>
  <c r="M763" i="18"/>
  <c r="T763" i="18" s="1"/>
  <c r="C763" i="18"/>
  <c r="D763" i="18" s="1"/>
  <c r="X762" i="18"/>
  <c r="V762" i="18"/>
  <c r="U762" i="18"/>
  <c r="S762" i="18"/>
  <c r="P762" i="18"/>
  <c r="W762" i="18" s="1"/>
  <c r="M762" i="18"/>
  <c r="T762" i="18" s="1"/>
  <c r="C762" i="18"/>
  <c r="D762" i="18" s="1"/>
  <c r="X761" i="18"/>
  <c r="V761" i="18"/>
  <c r="U761" i="18"/>
  <c r="S761" i="18"/>
  <c r="P761" i="18"/>
  <c r="W761" i="18" s="1"/>
  <c r="M761" i="18"/>
  <c r="T761" i="18" s="1"/>
  <c r="C761" i="18"/>
  <c r="D761" i="18" s="1"/>
  <c r="X760" i="18"/>
  <c r="V760" i="18"/>
  <c r="U760" i="18"/>
  <c r="S760" i="18"/>
  <c r="P760" i="18"/>
  <c r="W760" i="18" s="1"/>
  <c r="M760" i="18"/>
  <c r="T760" i="18" s="1"/>
  <c r="C760" i="18"/>
  <c r="D760" i="18" s="1"/>
  <c r="X759" i="18"/>
  <c r="V759" i="18"/>
  <c r="U759" i="18"/>
  <c r="S759" i="18"/>
  <c r="P759" i="18"/>
  <c r="W759" i="18" s="1"/>
  <c r="M759" i="18"/>
  <c r="T759" i="18" s="1"/>
  <c r="C759" i="18"/>
  <c r="D759" i="18" s="1"/>
  <c r="X758" i="18"/>
  <c r="V758" i="18"/>
  <c r="U758" i="18"/>
  <c r="S758" i="18"/>
  <c r="P758" i="18"/>
  <c r="W758" i="18" s="1"/>
  <c r="M758" i="18"/>
  <c r="T758" i="18" s="1"/>
  <c r="C758" i="18"/>
  <c r="D758" i="18" s="1"/>
  <c r="X757" i="18"/>
  <c r="V757" i="18"/>
  <c r="U757" i="18"/>
  <c r="S757" i="18"/>
  <c r="P757" i="18"/>
  <c r="W757" i="18" s="1"/>
  <c r="M757" i="18"/>
  <c r="T757" i="18" s="1"/>
  <c r="C757" i="18"/>
  <c r="D757" i="18" s="1"/>
  <c r="X756" i="18"/>
  <c r="V756" i="18"/>
  <c r="U756" i="18"/>
  <c r="S756" i="18"/>
  <c r="P756" i="18"/>
  <c r="W756" i="18" s="1"/>
  <c r="M756" i="18"/>
  <c r="T756" i="18" s="1"/>
  <c r="C756" i="18"/>
  <c r="D756" i="18" s="1"/>
  <c r="X755" i="18"/>
  <c r="V755" i="18"/>
  <c r="U755" i="18"/>
  <c r="S755" i="18"/>
  <c r="P755" i="18"/>
  <c r="W755" i="18" s="1"/>
  <c r="M755" i="18"/>
  <c r="T755" i="18" s="1"/>
  <c r="C755" i="18"/>
  <c r="D755" i="18" s="1"/>
  <c r="X754" i="18"/>
  <c r="V754" i="18"/>
  <c r="U754" i="18"/>
  <c r="S754" i="18"/>
  <c r="P754" i="18"/>
  <c r="W754" i="18" s="1"/>
  <c r="M754" i="18"/>
  <c r="T754" i="18" s="1"/>
  <c r="C754" i="18"/>
  <c r="D754" i="18" s="1"/>
  <c r="X753" i="18"/>
  <c r="V753" i="18"/>
  <c r="U753" i="18"/>
  <c r="S753" i="18"/>
  <c r="P753" i="18"/>
  <c r="W753" i="18" s="1"/>
  <c r="M753" i="18"/>
  <c r="T753" i="18" s="1"/>
  <c r="C753" i="18"/>
  <c r="D753" i="18" s="1"/>
  <c r="X752" i="18"/>
  <c r="V752" i="18"/>
  <c r="U752" i="18"/>
  <c r="S752" i="18"/>
  <c r="P752" i="18"/>
  <c r="W752" i="18" s="1"/>
  <c r="M752" i="18"/>
  <c r="T752" i="18" s="1"/>
  <c r="C752" i="18"/>
  <c r="D752" i="18" s="1"/>
  <c r="X751" i="18"/>
  <c r="V751" i="18"/>
  <c r="U751" i="18"/>
  <c r="S751" i="18"/>
  <c r="P751" i="18"/>
  <c r="W751" i="18" s="1"/>
  <c r="M751" i="18"/>
  <c r="T751" i="18" s="1"/>
  <c r="C751" i="18"/>
  <c r="D751" i="18" s="1"/>
  <c r="X750" i="18"/>
  <c r="V750" i="18"/>
  <c r="U750" i="18"/>
  <c r="S750" i="18"/>
  <c r="P750" i="18"/>
  <c r="W750" i="18" s="1"/>
  <c r="M750" i="18"/>
  <c r="T750" i="18" s="1"/>
  <c r="C750" i="18"/>
  <c r="D750" i="18" s="1"/>
  <c r="X749" i="18"/>
  <c r="V749" i="18"/>
  <c r="U749" i="18"/>
  <c r="S749" i="18"/>
  <c r="P749" i="18"/>
  <c r="W749" i="18" s="1"/>
  <c r="M749" i="18"/>
  <c r="T749" i="18" s="1"/>
  <c r="C749" i="18"/>
  <c r="D749" i="18" s="1"/>
  <c r="X748" i="18"/>
  <c r="V748" i="18"/>
  <c r="U748" i="18"/>
  <c r="S748" i="18"/>
  <c r="P748" i="18"/>
  <c r="W748" i="18" s="1"/>
  <c r="M748" i="18"/>
  <c r="T748" i="18" s="1"/>
  <c r="C748" i="18"/>
  <c r="D748" i="18" s="1"/>
  <c r="X747" i="18"/>
  <c r="V747" i="18"/>
  <c r="U747" i="18"/>
  <c r="S747" i="18"/>
  <c r="P747" i="18"/>
  <c r="W747" i="18" s="1"/>
  <c r="M747" i="18"/>
  <c r="T747" i="18" s="1"/>
  <c r="C747" i="18"/>
  <c r="D747" i="18" s="1"/>
  <c r="X746" i="18"/>
  <c r="V746" i="18"/>
  <c r="U746" i="18"/>
  <c r="S746" i="18"/>
  <c r="P746" i="18"/>
  <c r="W746" i="18" s="1"/>
  <c r="M746" i="18"/>
  <c r="T746" i="18" s="1"/>
  <c r="C746" i="18"/>
  <c r="D746" i="18" s="1"/>
  <c r="X745" i="18"/>
  <c r="V745" i="18"/>
  <c r="U745" i="18"/>
  <c r="S745" i="18"/>
  <c r="P745" i="18"/>
  <c r="W745" i="18" s="1"/>
  <c r="M745" i="18"/>
  <c r="T745" i="18" s="1"/>
  <c r="C745" i="18"/>
  <c r="D745" i="18" s="1"/>
  <c r="X744" i="18"/>
  <c r="V744" i="18"/>
  <c r="U744" i="18"/>
  <c r="S744" i="18"/>
  <c r="P744" i="18"/>
  <c r="W744" i="18" s="1"/>
  <c r="M744" i="18"/>
  <c r="T744" i="18" s="1"/>
  <c r="C744" i="18"/>
  <c r="D744" i="18" s="1"/>
  <c r="X743" i="18"/>
  <c r="V743" i="18"/>
  <c r="U743" i="18"/>
  <c r="S743" i="18"/>
  <c r="P743" i="18"/>
  <c r="W743" i="18" s="1"/>
  <c r="M743" i="18"/>
  <c r="T743" i="18" s="1"/>
  <c r="C743" i="18"/>
  <c r="D743" i="18" s="1"/>
  <c r="X742" i="18"/>
  <c r="V742" i="18"/>
  <c r="U742" i="18"/>
  <c r="S742" i="18"/>
  <c r="P742" i="18"/>
  <c r="W742" i="18" s="1"/>
  <c r="M742" i="18"/>
  <c r="T742" i="18" s="1"/>
  <c r="C742" i="18"/>
  <c r="D742" i="18" s="1"/>
  <c r="X741" i="18"/>
  <c r="V741" i="18"/>
  <c r="U741" i="18"/>
  <c r="S741" i="18"/>
  <c r="P741" i="18"/>
  <c r="W741" i="18" s="1"/>
  <c r="M741" i="18"/>
  <c r="T741" i="18" s="1"/>
  <c r="C741" i="18"/>
  <c r="D741" i="18" s="1"/>
  <c r="X740" i="18"/>
  <c r="V740" i="18"/>
  <c r="U740" i="18"/>
  <c r="S740" i="18"/>
  <c r="P740" i="18"/>
  <c r="W740" i="18" s="1"/>
  <c r="M740" i="18"/>
  <c r="T740" i="18" s="1"/>
  <c r="C740" i="18"/>
  <c r="D740" i="18" s="1"/>
  <c r="X739" i="18"/>
  <c r="V739" i="18"/>
  <c r="U739" i="18"/>
  <c r="S739" i="18"/>
  <c r="P739" i="18"/>
  <c r="W739" i="18" s="1"/>
  <c r="M739" i="18"/>
  <c r="T739" i="18" s="1"/>
  <c r="C739" i="18"/>
  <c r="D739" i="18" s="1"/>
  <c r="X738" i="18"/>
  <c r="V738" i="18"/>
  <c r="U738" i="18"/>
  <c r="S738" i="18"/>
  <c r="P738" i="18"/>
  <c r="W738" i="18" s="1"/>
  <c r="M738" i="18"/>
  <c r="T738" i="18" s="1"/>
  <c r="C738" i="18"/>
  <c r="D738" i="18" s="1"/>
  <c r="X737" i="18"/>
  <c r="V737" i="18"/>
  <c r="U737" i="18"/>
  <c r="S737" i="18"/>
  <c r="P737" i="18"/>
  <c r="W737" i="18" s="1"/>
  <c r="M737" i="18"/>
  <c r="T737" i="18" s="1"/>
  <c r="C737" i="18"/>
  <c r="D737" i="18" s="1"/>
  <c r="X736" i="18"/>
  <c r="V736" i="18"/>
  <c r="U736" i="18"/>
  <c r="S736" i="18"/>
  <c r="P736" i="18"/>
  <c r="W736" i="18" s="1"/>
  <c r="M736" i="18"/>
  <c r="T736" i="18" s="1"/>
  <c r="C736" i="18"/>
  <c r="D736" i="18" s="1"/>
  <c r="X735" i="18"/>
  <c r="V735" i="18"/>
  <c r="U735" i="18"/>
  <c r="S735" i="18"/>
  <c r="P735" i="18"/>
  <c r="W735" i="18" s="1"/>
  <c r="M735" i="18"/>
  <c r="T735" i="18" s="1"/>
  <c r="C735" i="18"/>
  <c r="D735" i="18" s="1"/>
  <c r="X734" i="18"/>
  <c r="V734" i="18"/>
  <c r="U734" i="18"/>
  <c r="S734" i="18"/>
  <c r="P734" i="18"/>
  <c r="W734" i="18" s="1"/>
  <c r="M734" i="18"/>
  <c r="T734" i="18" s="1"/>
  <c r="C734" i="18"/>
  <c r="D734" i="18" s="1"/>
  <c r="X733" i="18"/>
  <c r="V733" i="18"/>
  <c r="U733" i="18"/>
  <c r="S733" i="18"/>
  <c r="P733" i="18"/>
  <c r="W733" i="18" s="1"/>
  <c r="M733" i="18"/>
  <c r="T733" i="18" s="1"/>
  <c r="C733" i="18"/>
  <c r="D733" i="18" s="1"/>
  <c r="X732" i="18"/>
  <c r="V732" i="18"/>
  <c r="U732" i="18"/>
  <c r="S732" i="18"/>
  <c r="P732" i="18"/>
  <c r="W732" i="18" s="1"/>
  <c r="M732" i="18"/>
  <c r="T732" i="18" s="1"/>
  <c r="C732" i="18"/>
  <c r="D732" i="18" s="1"/>
  <c r="X731" i="18"/>
  <c r="V731" i="18"/>
  <c r="U731" i="18"/>
  <c r="S731" i="18"/>
  <c r="P731" i="18"/>
  <c r="W731" i="18" s="1"/>
  <c r="M731" i="18"/>
  <c r="T731" i="18" s="1"/>
  <c r="C731" i="18"/>
  <c r="D731" i="18" s="1"/>
  <c r="X730" i="18"/>
  <c r="V730" i="18"/>
  <c r="U730" i="18"/>
  <c r="S730" i="18"/>
  <c r="P730" i="18"/>
  <c r="W730" i="18" s="1"/>
  <c r="M730" i="18"/>
  <c r="T730" i="18" s="1"/>
  <c r="C730" i="18"/>
  <c r="D730" i="18" s="1"/>
  <c r="X729" i="18"/>
  <c r="V729" i="18"/>
  <c r="U729" i="18"/>
  <c r="S729" i="18"/>
  <c r="P729" i="18"/>
  <c r="W729" i="18" s="1"/>
  <c r="M729" i="18"/>
  <c r="T729" i="18" s="1"/>
  <c r="C729" i="18"/>
  <c r="D729" i="18" s="1"/>
  <c r="X728" i="18"/>
  <c r="V728" i="18"/>
  <c r="U728" i="18"/>
  <c r="S728" i="18"/>
  <c r="P728" i="18"/>
  <c r="W728" i="18" s="1"/>
  <c r="M728" i="18"/>
  <c r="T728" i="18" s="1"/>
  <c r="C728" i="18"/>
  <c r="D728" i="18" s="1"/>
  <c r="X727" i="18"/>
  <c r="V727" i="18"/>
  <c r="U727" i="18"/>
  <c r="S727" i="18"/>
  <c r="P727" i="18"/>
  <c r="W727" i="18" s="1"/>
  <c r="M727" i="18"/>
  <c r="T727" i="18" s="1"/>
  <c r="C727" i="18"/>
  <c r="D727" i="18" s="1"/>
  <c r="X726" i="18"/>
  <c r="V726" i="18"/>
  <c r="U726" i="18"/>
  <c r="S726" i="18"/>
  <c r="P726" i="18"/>
  <c r="W726" i="18" s="1"/>
  <c r="M726" i="18"/>
  <c r="T726" i="18" s="1"/>
  <c r="C726" i="18"/>
  <c r="D726" i="18" s="1"/>
  <c r="X725" i="18"/>
  <c r="V725" i="18"/>
  <c r="U725" i="18"/>
  <c r="S725" i="18"/>
  <c r="P725" i="18"/>
  <c r="W725" i="18" s="1"/>
  <c r="M725" i="18"/>
  <c r="T725" i="18" s="1"/>
  <c r="C725" i="18"/>
  <c r="D725" i="18" s="1"/>
  <c r="X724" i="18"/>
  <c r="V724" i="18"/>
  <c r="U724" i="18"/>
  <c r="S724" i="18"/>
  <c r="P724" i="18"/>
  <c r="W724" i="18" s="1"/>
  <c r="M724" i="18"/>
  <c r="T724" i="18" s="1"/>
  <c r="C724" i="18"/>
  <c r="D724" i="18" s="1"/>
  <c r="X723" i="18"/>
  <c r="V723" i="18"/>
  <c r="U723" i="18"/>
  <c r="S723" i="18"/>
  <c r="P723" i="18"/>
  <c r="W723" i="18" s="1"/>
  <c r="M723" i="18"/>
  <c r="T723" i="18" s="1"/>
  <c r="C723" i="18"/>
  <c r="D723" i="18" s="1"/>
  <c r="X722" i="18"/>
  <c r="V722" i="18"/>
  <c r="U722" i="18"/>
  <c r="S722" i="18"/>
  <c r="P722" i="18"/>
  <c r="W722" i="18" s="1"/>
  <c r="M722" i="18"/>
  <c r="T722" i="18" s="1"/>
  <c r="C722" i="18"/>
  <c r="D722" i="18" s="1"/>
  <c r="X721" i="18"/>
  <c r="V721" i="18"/>
  <c r="U721" i="18"/>
  <c r="S721" i="18"/>
  <c r="P721" i="18"/>
  <c r="W721" i="18" s="1"/>
  <c r="M721" i="18"/>
  <c r="T721" i="18" s="1"/>
  <c r="C721" i="18"/>
  <c r="D721" i="18" s="1"/>
  <c r="X720" i="18"/>
  <c r="V720" i="18"/>
  <c r="U720" i="18"/>
  <c r="S720" i="18"/>
  <c r="P720" i="18"/>
  <c r="W720" i="18" s="1"/>
  <c r="M720" i="18"/>
  <c r="T720" i="18" s="1"/>
  <c r="C720" i="18"/>
  <c r="D720" i="18" s="1"/>
  <c r="X719" i="18"/>
  <c r="V719" i="18"/>
  <c r="U719" i="18"/>
  <c r="S719" i="18"/>
  <c r="P719" i="18"/>
  <c r="W719" i="18" s="1"/>
  <c r="M719" i="18"/>
  <c r="T719" i="18" s="1"/>
  <c r="C719" i="18"/>
  <c r="D719" i="18" s="1"/>
  <c r="X718" i="18"/>
  <c r="V718" i="18"/>
  <c r="U718" i="18"/>
  <c r="S718" i="18"/>
  <c r="P718" i="18"/>
  <c r="W718" i="18" s="1"/>
  <c r="M718" i="18"/>
  <c r="T718" i="18" s="1"/>
  <c r="C718" i="18"/>
  <c r="D718" i="18" s="1"/>
  <c r="X717" i="18"/>
  <c r="V717" i="18"/>
  <c r="U717" i="18"/>
  <c r="S717" i="18"/>
  <c r="P717" i="18"/>
  <c r="W717" i="18" s="1"/>
  <c r="M717" i="18"/>
  <c r="T717" i="18" s="1"/>
  <c r="C717" i="18"/>
  <c r="D717" i="18" s="1"/>
  <c r="X716" i="18"/>
  <c r="V716" i="18"/>
  <c r="U716" i="18"/>
  <c r="S716" i="18"/>
  <c r="P716" i="18"/>
  <c r="W716" i="18" s="1"/>
  <c r="M716" i="18"/>
  <c r="T716" i="18" s="1"/>
  <c r="C716" i="18"/>
  <c r="D716" i="18" s="1"/>
  <c r="X715" i="18"/>
  <c r="V715" i="18"/>
  <c r="U715" i="18"/>
  <c r="T715" i="18"/>
  <c r="S715" i="18"/>
  <c r="P715" i="18"/>
  <c r="W715" i="18" s="1"/>
  <c r="M715" i="18"/>
  <c r="C715" i="18"/>
  <c r="D715" i="18" s="1"/>
  <c r="X714" i="18"/>
  <c r="V714" i="18"/>
  <c r="U714" i="18"/>
  <c r="S714" i="18"/>
  <c r="P714" i="18"/>
  <c r="W714" i="18" s="1"/>
  <c r="M714" i="18"/>
  <c r="T714" i="18" s="1"/>
  <c r="C714" i="18"/>
  <c r="D714" i="18" s="1"/>
  <c r="X713" i="18"/>
  <c r="V713" i="18"/>
  <c r="U713" i="18"/>
  <c r="T713" i="18"/>
  <c r="S713" i="18"/>
  <c r="P713" i="18"/>
  <c r="W713" i="18" s="1"/>
  <c r="M713" i="18"/>
  <c r="C713" i="18"/>
  <c r="D713" i="18" s="1"/>
  <c r="X712" i="18"/>
  <c r="V712" i="18"/>
  <c r="U712" i="18"/>
  <c r="S712" i="18"/>
  <c r="P712" i="18"/>
  <c r="W712" i="18" s="1"/>
  <c r="M712" i="18"/>
  <c r="T712" i="18" s="1"/>
  <c r="C712" i="18"/>
  <c r="D712" i="18" s="1"/>
  <c r="X711" i="18"/>
  <c r="V711" i="18"/>
  <c r="U711" i="18"/>
  <c r="S711" i="18"/>
  <c r="P711" i="18"/>
  <c r="W711" i="18" s="1"/>
  <c r="M711" i="18"/>
  <c r="T711" i="18" s="1"/>
  <c r="C711" i="18"/>
  <c r="D711" i="18" s="1"/>
  <c r="X710" i="18"/>
  <c r="V710" i="18"/>
  <c r="U710" i="18"/>
  <c r="S710" i="18"/>
  <c r="P710" i="18"/>
  <c r="W710" i="18" s="1"/>
  <c r="M710" i="18"/>
  <c r="T710" i="18" s="1"/>
  <c r="C710" i="18"/>
  <c r="D710" i="18" s="1"/>
  <c r="X709" i="18"/>
  <c r="V709" i="18"/>
  <c r="U709" i="18"/>
  <c r="S709" i="18"/>
  <c r="P709" i="18"/>
  <c r="W709" i="18" s="1"/>
  <c r="M709" i="18"/>
  <c r="T709" i="18" s="1"/>
  <c r="C709" i="18"/>
  <c r="D709" i="18" s="1"/>
  <c r="X708" i="18"/>
  <c r="V708" i="18"/>
  <c r="U708" i="18"/>
  <c r="S708" i="18"/>
  <c r="P708" i="18"/>
  <c r="W708" i="18" s="1"/>
  <c r="M708" i="18"/>
  <c r="T708" i="18" s="1"/>
  <c r="C708" i="18"/>
  <c r="D708" i="18" s="1"/>
  <c r="X707" i="18"/>
  <c r="V707" i="18"/>
  <c r="U707" i="18"/>
  <c r="S707" i="18"/>
  <c r="P707" i="18"/>
  <c r="W707" i="18" s="1"/>
  <c r="M707" i="18"/>
  <c r="T707" i="18" s="1"/>
  <c r="C707" i="18"/>
  <c r="D707" i="18" s="1"/>
  <c r="X706" i="18"/>
  <c r="V706" i="18"/>
  <c r="U706" i="18"/>
  <c r="S706" i="18"/>
  <c r="P706" i="18"/>
  <c r="W706" i="18" s="1"/>
  <c r="M706" i="18"/>
  <c r="T706" i="18" s="1"/>
  <c r="C706" i="18"/>
  <c r="D706" i="18" s="1"/>
  <c r="X705" i="18"/>
  <c r="V705" i="18"/>
  <c r="U705" i="18"/>
  <c r="S705" i="18"/>
  <c r="P705" i="18"/>
  <c r="W705" i="18" s="1"/>
  <c r="M705" i="18"/>
  <c r="T705" i="18" s="1"/>
  <c r="C705" i="18"/>
  <c r="D705" i="18" s="1"/>
  <c r="X704" i="18"/>
  <c r="V704" i="18"/>
  <c r="U704" i="18"/>
  <c r="S704" i="18"/>
  <c r="P704" i="18"/>
  <c r="W704" i="18" s="1"/>
  <c r="M704" i="18"/>
  <c r="T704" i="18" s="1"/>
  <c r="C704" i="18"/>
  <c r="D704" i="18" s="1"/>
  <c r="X703" i="18"/>
  <c r="V703" i="18"/>
  <c r="U703" i="18"/>
  <c r="S703" i="18"/>
  <c r="P703" i="18"/>
  <c r="W703" i="18" s="1"/>
  <c r="M703" i="18"/>
  <c r="T703" i="18" s="1"/>
  <c r="C703" i="18"/>
  <c r="D703" i="18" s="1"/>
  <c r="X702" i="18"/>
  <c r="V702" i="18"/>
  <c r="U702" i="18"/>
  <c r="S702" i="18"/>
  <c r="P702" i="18"/>
  <c r="W702" i="18" s="1"/>
  <c r="M702" i="18"/>
  <c r="T702" i="18" s="1"/>
  <c r="C702" i="18"/>
  <c r="D702" i="18" s="1"/>
  <c r="X701" i="18"/>
  <c r="V701" i="18"/>
  <c r="U701" i="18"/>
  <c r="S701" i="18"/>
  <c r="P701" i="18"/>
  <c r="W701" i="18" s="1"/>
  <c r="M701" i="18"/>
  <c r="T701" i="18" s="1"/>
  <c r="C701" i="18"/>
  <c r="D701" i="18" s="1"/>
  <c r="X700" i="18"/>
  <c r="V700" i="18"/>
  <c r="U700" i="18"/>
  <c r="S700" i="18"/>
  <c r="P700" i="18"/>
  <c r="W700" i="18" s="1"/>
  <c r="M700" i="18"/>
  <c r="T700" i="18" s="1"/>
  <c r="C700" i="18"/>
  <c r="D700" i="18" s="1"/>
  <c r="X699" i="18"/>
  <c r="V699" i="18"/>
  <c r="U699" i="18"/>
  <c r="S699" i="18"/>
  <c r="P699" i="18"/>
  <c r="W699" i="18" s="1"/>
  <c r="M699" i="18"/>
  <c r="T699" i="18" s="1"/>
  <c r="C699" i="18"/>
  <c r="D699" i="18" s="1"/>
  <c r="X698" i="18"/>
  <c r="V698" i="18"/>
  <c r="U698" i="18"/>
  <c r="S698" i="18"/>
  <c r="P698" i="18"/>
  <c r="W698" i="18" s="1"/>
  <c r="M698" i="18"/>
  <c r="T698" i="18" s="1"/>
  <c r="C698" i="18"/>
  <c r="D698" i="18" s="1"/>
  <c r="X697" i="18"/>
  <c r="V697" i="18"/>
  <c r="U697" i="18"/>
  <c r="S697" i="18"/>
  <c r="P697" i="18"/>
  <c r="W697" i="18" s="1"/>
  <c r="M697" i="18"/>
  <c r="T697" i="18" s="1"/>
  <c r="C697" i="18"/>
  <c r="D697" i="18" s="1"/>
  <c r="X696" i="18"/>
  <c r="V696" i="18"/>
  <c r="U696" i="18"/>
  <c r="S696" i="18"/>
  <c r="P696" i="18"/>
  <c r="W696" i="18" s="1"/>
  <c r="M696" i="18"/>
  <c r="T696" i="18" s="1"/>
  <c r="C696" i="18"/>
  <c r="D696" i="18" s="1"/>
  <c r="X695" i="18"/>
  <c r="V695" i="18"/>
  <c r="U695" i="18"/>
  <c r="S695" i="18"/>
  <c r="P695" i="18"/>
  <c r="W695" i="18" s="1"/>
  <c r="M695" i="18"/>
  <c r="T695" i="18" s="1"/>
  <c r="C695" i="18"/>
  <c r="D695" i="18" s="1"/>
  <c r="X694" i="18"/>
  <c r="V694" i="18"/>
  <c r="U694" i="18"/>
  <c r="S694" i="18"/>
  <c r="P694" i="18"/>
  <c r="W694" i="18" s="1"/>
  <c r="M694" i="18"/>
  <c r="T694" i="18" s="1"/>
  <c r="C694" i="18"/>
  <c r="D694" i="18" s="1"/>
  <c r="X693" i="18"/>
  <c r="V693" i="18"/>
  <c r="U693" i="18"/>
  <c r="S693" i="18"/>
  <c r="P693" i="18"/>
  <c r="W693" i="18" s="1"/>
  <c r="M693" i="18"/>
  <c r="T693" i="18" s="1"/>
  <c r="C693" i="18"/>
  <c r="D693" i="18" s="1"/>
  <c r="X692" i="18"/>
  <c r="V692" i="18"/>
  <c r="U692" i="18"/>
  <c r="S692" i="18"/>
  <c r="P692" i="18"/>
  <c r="W692" i="18" s="1"/>
  <c r="M692" i="18"/>
  <c r="T692" i="18" s="1"/>
  <c r="C692" i="18"/>
  <c r="D692" i="18" s="1"/>
  <c r="X691" i="18"/>
  <c r="V691" i="18"/>
  <c r="U691" i="18"/>
  <c r="S691" i="18"/>
  <c r="P691" i="18"/>
  <c r="W691" i="18" s="1"/>
  <c r="M691" i="18"/>
  <c r="T691" i="18" s="1"/>
  <c r="C691" i="18"/>
  <c r="D691" i="18" s="1"/>
  <c r="X690" i="18"/>
  <c r="V690" i="18"/>
  <c r="U690" i="18"/>
  <c r="S690" i="18"/>
  <c r="P690" i="18"/>
  <c r="W690" i="18" s="1"/>
  <c r="M690" i="18"/>
  <c r="T690" i="18" s="1"/>
  <c r="C690" i="18"/>
  <c r="D690" i="18" s="1"/>
  <c r="X689" i="18"/>
  <c r="V689" i="18"/>
  <c r="U689" i="18"/>
  <c r="S689" i="18"/>
  <c r="P689" i="18"/>
  <c r="W689" i="18" s="1"/>
  <c r="M689" i="18"/>
  <c r="T689" i="18" s="1"/>
  <c r="C689" i="18"/>
  <c r="D689" i="18" s="1"/>
  <c r="X688" i="18"/>
  <c r="V688" i="18"/>
  <c r="U688" i="18"/>
  <c r="S688" i="18"/>
  <c r="P688" i="18"/>
  <c r="W688" i="18" s="1"/>
  <c r="M688" i="18"/>
  <c r="T688" i="18" s="1"/>
  <c r="C688" i="18"/>
  <c r="D688" i="18" s="1"/>
  <c r="X687" i="18"/>
  <c r="V687" i="18"/>
  <c r="U687" i="18"/>
  <c r="S687" i="18"/>
  <c r="P687" i="18"/>
  <c r="W687" i="18" s="1"/>
  <c r="M687" i="18"/>
  <c r="T687" i="18" s="1"/>
  <c r="C687" i="18"/>
  <c r="D687" i="18" s="1"/>
  <c r="X686" i="18"/>
  <c r="V686" i="18"/>
  <c r="U686" i="18"/>
  <c r="S686" i="18"/>
  <c r="P686" i="18"/>
  <c r="W686" i="18" s="1"/>
  <c r="M686" i="18"/>
  <c r="T686" i="18" s="1"/>
  <c r="C686" i="18"/>
  <c r="D686" i="18" s="1"/>
  <c r="X685" i="18"/>
  <c r="V685" i="18"/>
  <c r="U685" i="18"/>
  <c r="S685" i="18"/>
  <c r="P685" i="18"/>
  <c r="W685" i="18" s="1"/>
  <c r="M685" i="18"/>
  <c r="T685" i="18" s="1"/>
  <c r="C685" i="18"/>
  <c r="D685" i="18" s="1"/>
  <c r="X684" i="18"/>
  <c r="V684" i="18"/>
  <c r="U684" i="18"/>
  <c r="S684" i="18"/>
  <c r="P684" i="18"/>
  <c r="W684" i="18" s="1"/>
  <c r="M684" i="18"/>
  <c r="T684" i="18" s="1"/>
  <c r="C684" i="18"/>
  <c r="D684" i="18" s="1"/>
  <c r="X683" i="18"/>
  <c r="V683" i="18"/>
  <c r="U683" i="18"/>
  <c r="S683" i="18"/>
  <c r="P683" i="18"/>
  <c r="W683" i="18" s="1"/>
  <c r="M683" i="18"/>
  <c r="T683" i="18" s="1"/>
  <c r="C683" i="18"/>
  <c r="D683" i="18" s="1"/>
  <c r="X682" i="18"/>
  <c r="V682" i="18"/>
  <c r="U682" i="18"/>
  <c r="S682" i="18"/>
  <c r="P682" i="18"/>
  <c r="W682" i="18" s="1"/>
  <c r="M682" i="18"/>
  <c r="T682" i="18" s="1"/>
  <c r="C682" i="18"/>
  <c r="D682" i="18" s="1"/>
  <c r="X681" i="18"/>
  <c r="V681" i="18"/>
  <c r="U681" i="18"/>
  <c r="S681" i="18"/>
  <c r="P681" i="18"/>
  <c r="W681" i="18" s="1"/>
  <c r="M681" i="18"/>
  <c r="T681" i="18" s="1"/>
  <c r="C681" i="18"/>
  <c r="D681" i="18" s="1"/>
  <c r="X680" i="18"/>
  <c r="V680" i="18"/>
  <c r="U680" i="18"/>
  <c r="S680" i="18"/>
  <c r="P680" i="18"/>
  <c r="W680" i="18" s="1"/>
  <c r="M680" i="18"/>
  <c r="T680" i="18" s="1"/>
  <c r="C680" i="18"/>
  <c r="D680" i="18" s="1"/>
  <c r="X679" i="18"/>
  <c r="V679" i="18"/>
  <c r="U679" i="18"/>
  <c r="S679" i="18"/>
  <c r="P679" i="18"/>
  <c r="W679" i="18" s="1"/>
  <c r="M679" i="18"/>
  <c r="T679" i="18" s="1"/>
  <c r="C679" i="18"/>
  <c r="D679" i="18" s="1"/>
  <c r="X678" i="18"/>
  <c r="V678" i="18"/>
  <c r="U678" i="18"/>
  <c r="S678" i="18"/>
  <c r="P678" i="18"/>
  <c r="W678" i="18" s="1"/>
  <c r="M678" i="18"/>
  <c r="T678" i="18" s="1"/>
  <c r="C678" i="18"/>
  <c r="D678" i="18" s="1"/>
  <c r="X677" i="18"/>
  <c r="V677" i="18"/>
  <c r="U677" i="18"/>
  <c r="S677" i="18"/>
  <c r="P677" i="18"/>
  <c r="W677" i="18" s="1"/>
  <c r="M677" i="18"/>
  <c r="T677" i="18" s="1"/>
  <c r="C677" i="18"/>
  <c r="D677" i="18" s="1"/>
  <c r="X676" i="18"/>
  <c r="V676" i="18"/>
  <c r="U676" i="18"/>
  <c r="S676" i="18"/>
  <c r="P676" i="18"/>
  <c r="W676" i="18" s="1"/>
  <c r="M676" i="18"/>
  <c r="T676" i="18" s="1"/>
  <c r="C676" i="18"/>
  <c r="D676" i="18" s="1"/>
  <c r="X675" i="18"/>
  <c r="V675" i="18"/>
  <c r="U675" i="18"/>
  <c r="S675" i="18"/>
  <c r="P675" i="18"/>
  <c r="W675" i="18" s="1"/>
  <c r="M675" i="18"/>
  <c r="T675" i="18" s="1"/>
  <c r="C675" i="18"/>
  <c r="D675" i="18" s="1"/>
  <c r="X674" i="18"/>
  <c r="V674" i="18"/>
  <c r="U674" i="18"/>
  <c r="S674" i="18"/>
  <c r="P674" i="18"/>
  <c r="W674" i="18" s="1"/>
  <c r="M674" i="18"/>
  <c r="T674" i="18" s="1"/>
  <c r="C674" i="18"/>
  <c r="D674" i="18" s="1"/>
  <c r="X673" i="18"/>
  <c r="V673" i="18"/>
  <c r="U673" i="18"/>
  <c r="S673" i="18"/>
  <c r="P673" i="18"/>
  <c r="W673" i="18" s="1"/>
  <c r="M673" i="18"/>
  <c r="T673" i="18" s="1"/>
  <c r="C673" i="18"/>
  <c r="D673" i="18" s="1"/>
  <c r="X672" i="18"/>
  <c r="V672" i="18"/>
  <c r="U672" i="18"/>
  <c r="S672" i="18"/>
  <c r="P672" i="18"/>
  <c r="W672" i="18" s="1"/>
  <c r="M672" i="18"/>
  <c r="T672" i="18" s="1"/>
  <c r="C672" i="18"/>
  <c r="D672" i="18" s="1"/>
  <c r="X671" i="18"/>
  <c r="V671" i="18"/>
  <c r="U671" i="18"/>
  <c r="S671" i="18"/>
  <c r="P671" i="18"/>
  <c r="W671" i="18" s="1"/>
  <c r="M671" i="18"/>
  <c r="T671" i="18" s="1"/>
  <c r="C671" i="18"/>
  <c r="D671" i="18" s="1"/>
  <c r="X670" i="18"/>
  <c r="V670" i="18"/>
  <c r="U670" i="18"/>
  <c r="S670" i="18"/>
  <c r="P670" i="18"/>
  <c r="W670" i="18" s="1"/>
  <c r="M670" i="18"/>
  <c r="T670" i="18" s="1"/>
  <c r="C670" i="18"/>
  <c r="D670" i="18" s="1"/>
  <c r="X669" i="18"/>
  <c r="V669" i="18"/>
  <c r="U669" i="18"/>
  <c r="S669" i="18"/>
  <c r="P669" i="18"/>
  <c r="W669" i="18" s="1"/>
  <c r="M669" i="18"/>
  <c r="T669" i="18" s="1"/>
  <c r="C669" i="18"/>
  <c r="D669" i="18" s="1"/>
  <c r="X668" i="18"/>
  <c r="V668" i="18"/>
  <c r="U668" i="18"/>
  <c r="S668" i="18"/>
  <c r="P668" i="18"/>
  <c r="W668" i="18" s="1"/>
  <c r="M668" i="18"/>
  <c r="T668" i="18" s="1"/>
  <c r="C668" i="18"/>
  <c r="D668" i="18" s="1"/>
  <c r="X667" i="18"/>
  <c r="V667" i="18"/>
  <c r="U667" i="18"/>
  <c r="S667" i="18"/>
  <c r="P667" i="18"/>
  <c r="W667" i="18" s="1"/>
  <c r="M667" i="18"/>
  <c r="T667" i="18" s="1"/>
  <c r="C667" i="18"/>
  <c r="D667" i="18" s="1"/>
  <c r="X666" i="18"/>
  <c r="V666" i="18"/>
  <c r="U666" i="18"/>
  <c r="S666" i="18"/>
  <c r="P666" i="18"/>
  <c r="W666" i="18" s="1"/>
  <c r="M666" i="18"/>
  <c r="T666" i="18" s="1"/>
  <c r="C666" i="18"/>
  <c r="D666" i="18" s="1"/>
  <c r="X665" i="18"/>
  <c r="V665" i="18"/>
  <c r="U665" i="18"/>
  <c r="S665" i="18"/>
  <c r="P665" i="18"/>
  <c r="W665" i="18" s="1"/>
  <c r="M665" i="18"/>
  <c r="T665" i="18" s="1"/>
  <c r="C665" i="18"/>
  <c r="D665" i="18" s="1"/>
  <c r="X664" i="18"/>
  <c r="V664" i="18"/>
  <c r="U664" i="18"/>
  <c r="S664" i="18"/>
  <c r="P664" i="18"/>
  <c r="W664" i="18" s="1"/>
  <c r="M664" i="18"/>
  <c r="T664" i="18" s="1"/>
  <c r="C664" i="18"/>
  <c r="D664" i="18" s="1"/>
  <c r="X663" i="18"/>
  <c r="V663" i="18"/>
  <c r="U663" i="18"/>
  <c r="S663" i="18"/>
  <c r="P663" i="18"/>
  <c r="W663" i="18" s="1"/>
  <c r="M663" i="18"/>
  <c r="T663" i="18" s="1"/>
  <c r="C663" i="18"/>
  <c r="D663" i="18" s="1"/>
  <c r="X662" i="18"/>
  <c r="V662" i="18"/>
  <c r="U662" i="18"/>
  <c r="S662" i="18"/>
  <c r="P662" i="18"/>
  <c r="W662" i="18" s="1"/>
  <c r="M662" i="18"/>
  <c r="T662" i="18" s="1"/>
  <c r="C662" i="18"/>
  <c r="D662" i="18" s="1"/>
  <c r="X661" i="18"/>
  <c r="V661" i="18"/>
  <c r="U661" i="18"/>
  <c r="S661" i="18"/>
  <c r="P661" i="18"/>
  <c r="W661" i="18" s="1"/>
  <c r="M661" i="18"/>
  <c r="T661" i="18" s="1"/>
  <c r="C661" i="18"/>
  <c r="D661" i="18" s="1"/>
  <c r="X660" i="18"/>
  <c r="V660" i="18"/>
  <c r="U660" i="18"/>
  <c r="S660" i="18"/>
  <c r="P660" i="18"/>
  <c r="W660" i="18" s="1"/>
  <c r="M660" i="18"/>
  <c r="T660" i="18" s="1"/>
  <c r="C660" i="18"/>
  <c r="D660" i="18" s="1"/>
  <c r="X659" i="18"/>
  <c r="V659" i="18"/>
  <c r="U659" i="18"/>
  <c r="S659" i="18"/>
  <c r="P659" i="18"/>
  <c r="W659" i="18" s="1"/>
  <c r="M659" i="18"/>
  <c r="T659" i="18" s="1"/>
  <c r="C659" i="18"/>
  <c r="D659" i="18" s="1"/>
  <c r="X658" i="18"/>
  <c r="V658" i="18"/>
  <c r="U658" i="18"/>
  <c r="S658" i="18"/>
  <c r="P658" i="18"/>
  <c r="W658" i="18" s="1"/>
  <c r="M658" i="18"/>
  <c r="T658" i="18" s="1"/>
  <c r="C658" i="18"/>
  <c r="D658" i="18" s="1"/>
  <c r="X657" i="18"/>
  <c r="V657" i="18"/>
  <c r="U657" i="18"/>
  <c r="S657" i="18"/>
  <c r="P657" i="18"/>
  <c r="W657" i="18" s="1"/>
  <c r="M657" i="18"/>
  <c r="T657" i="18" s="1"/>
  <c r="C657" i="18"/>
  <c r="D657" i="18" s="1"/>
  <c r="X656" i="18"/>
  <c r="V656" i="18"/>
  <c r="U656" i="18"/>
  <c r="S656" i="18"/>
  <c r="P656" i="18"/>
  <c r="W656" i="18" s="1"/>
  <c r="M656" i="18"/>
  <c r="T656" i="18" s="1"/>
  <c r="C656" i="18"/>
  <c r="D656" i="18" s="1"/>
  <c r="X655" i="18"/>
  <c r="V655" i="18"/>
  <c r="U655" i="18"/>
  <c r="S655" i="18"/>
  <c r="P655" i="18"/>
  <c r="W655" i="18" s="1"/>
  <c r="M655" i="18"/>
  <c r="T655" i="18" s="1"/>
  <c r="C655" i="18"/>
  <c r="D655" i="18" s="1"/>
  <c r="X654" i="18"/>
  <c r="V654" i="18"/>
  <c r="U654" i="18"/>
  <c r="S654" i="18"/>
  <c r="P654" i="18"/>
  <c r="W654" i="18" s="1"/>
  <c r="M654" i="18"/>
  <c r="T654" i="18" s="1"/>
  <c r="C654" i="18"/>
  <c r="D654" i="18" s="1"/>
  <c r="X653" i="18"/>
  <c r="V653" i="18"/>
  <c r="U653" i="18"/>
  <c r="S653" i="18"/>
  <c r="P653" i="18"/>
  <c r="W653" i="18" s="1"/>
  <c r="M653" i="18"/>
  <c r="T653" i="18" s="1"/>
  <c r="C653" i="18"/>
  <c r="D653" i="18" s="1"/>
  <c r="X652" i="18"/>
  <c r="V652" i="18"/>
  <c r="U652" i="18"/>
  <c r="S652" i="18"/>
  <c r="P652" i="18"/>
  <c r="W652" i="18" s="1"/>
  <c r="M652" i="18"/>
  <c r="T652" i="18" s="1"/>
  <c r="C652" i="18"/>
  <c r="D652" i="18" s="1"/>
  <c r="X651" i="18"/>
  <c r="V651" i="18"/>
  <c r="U651" i="18"/>
  <c r="T651" i="18"/>
  <c r="S651" i="18"/>
  <c r="P651" i="18"/>
  <c r="W651" i="18" s="1"/>
  <c r="M651" i="18"/>
  <c r="C651" i="18"/>
  <c r="D651" i="18" s="1"/>
  <c r="X650" i="18"/>
  <c r="V650" i="18"/>
  <c r="U650" i="18"/>
  <c r="S650" i="18"/>
  <c r="P650" i="18"/>
  <c r="W650" i="18" s="1"/>
  <c r="M650" i="18"/>
  <c r="T650" i="18" s="1"/>
  <c r="C650" i="18"/>
  <c r="D650" i="18" s="1"/>
  <c r="X649" i="18"/>
  <c r="V649" i="18"/>
  <c r="U649" i="18"/>
  <c r="S649" i="18"/>
  <c r="P649" i="18"/>
  <c r="W649" i="18" s="1"/>
  <c r="M649" i="18"/>
  <c r="T649" i="18" s="1"/>
  <c r="C649" i="18"/>
  <c r="D649" i="18" s="1"/>
  <c r="X648" i="18"/>
  <c r="V648" i="18"/>
  <c r="U648" i="18"/>
  <c r="S648" i="18"/>
  <c r="P648" i="18"/>
  <c r="W648" i="18" s="1"/>
  <c r="M648" i="18"/>
  <c r="T648" i="18" s="1"/>
  <c r="C648" i="18"/>
  <c r="D648" i="18" s="1"/>
  <c r="X647" i="18"/>
  <c r="V647" i="18"/>
  <c r="U647" i="18"/>
  <c r="S647" i="18"/>
  <c r="P647" i="18"/>
  <c r="W647" i="18" s="1"/>
  <c r="M647" i="18"/>
  <c r="T647" i="18" s="1"/>
  <c r="C647" i="18"/>
  <c r="D647" i="18" s="1"/>
  <c r="X646" i="18"/>
  <c r="V646" i="18"/>
  <c r="U646" i="18"/>
  <c r="S646" i="18"/>
  <c r="P646" i="18"/>
  <c r="W646" i="18" s="1"/>
  <c r="M646" i="18"/>
  <c r="T646" i="18" s="1"/>
  <c r="C646" i="18"/>
  <c r="D646" i="18" s="1"/>
  <c r="X645" i="18"/>
  <c r="V645" i="18"/>
  <c r="U645" i="18"/>
  <c r="S645" i="18"/>
  <c r="P645" i="18"/>
  <c r="W645" i="18" s="1"/>
  <c r="M645" i="18"/>
  <c r="T645" i="18" s="1"/>
  <c r="C645" i="18"/>
  <c r="D645" i="18" s="1"/>
  <c r="X644" i="18"/>
  <c r="V644" i="18"/>
  <c r="U644" i="18"/>
  <c r="S644" i="18"/>
  <c r="P644" i="18"/>
  <c r="W644" i="18" s="1"/>
  <c r="M644" i="18"/>
  <c r="T644" i="18" s="1"/>
  <c r="C644" i="18"/>
  <c r="D644" i="18" s="1"/>
  <c r="X643" i="18"/>
  <c r="V643" i="18"/>
  <c r="U643" i="18"/>
  <c r="S643" i="18"/>
  <c r="P643" i="18"/>
  <c r="W643" i="18" s="1"/>
  <c r="M643" i="18"/>
  <c r="T643" i="18" s="1"/>
  <c r="C643" i="18"/>
  <c r="D643" i="18" s="1"/>
  <c r="X642" i="18"/>
  <c r="V642" i="18"/>
  <c r="U642" i="18"/>
  <c r="S642" i="18"/>
  <c r="P642" i="18"/>
  <c r="W642" i="18" s="1"/>
  <c r="M642" i="18"/>
  <c r="T642" i="18" s="1"/>
  <c r="C642" i="18"/>
  <c r="D642" i="18" s="1"/>
  <c r="X641" i="18"/>
  <c r="V641" i="18"/>
  <c r="U641" i="18"/>
  <c r="S641" i="18"/>
  <c r="P641" i="18"/>
  <c r="W641" i="18" s="1"/>
  <c r="M641" i="18"/>
  <c r="T641" i="18" s="1"/>
  <c r="C641" i="18"/>
  <c r="D641" i="18" s="1"/>
  <c r="X640" i="18"/>
  <c r="V640" i="18"/>
  <c r="U640" i="18"/>
  <c r="S640" i="18"/>
  <c r="P640" i="18"/>
  <c r="W640" i="18" s="1"/>
  <c r="M640" i="18"/>
  <c r="T640" i="18" s="1"/>
  <c r="C640" i="18"/>
  <c r="D640" i="18" s="1"/>
  <c r="X639" i="18"/>
  <c r="V639" i="18"/>
  <c r="U639" i="18"/>
  <c r="S639" i="18"/>
  <c r="P639" i="18"/>
  <c r="W639" i="18" s="1"/>
  <c r="M639" i="18"/>
  <c r="T639" i="18" s="1"/>
  <c r="C639" i="18"/>
  <c r="D639" i="18" s="1"/>
  <c r="X638" i="18"/>
  <c r="V638" i="18"/>
  <c r="U638" i="18"/>
  <c r="S638" i="18"/>
  <c r="P638" i="18"/>
  <c r="W638" i="18" s="1"/>
  <c r="M638" i="18"/>
  <c r="T638" i="18" s="1"/>
  <c r="C638" i="18"/>
  <c r="D638" i="18" s="1"/>
  <c r="X637" i="18"/>
  <c r="V637" i="18"/>
  <c r="U637" i="18"/>
  <c r="S637" i="18"/>
  <c r="P637" i="18"/>
  <c r="W637" i="18" s="1"/>
  <c r="M637" i="18"/>
  <c r="T637" i="18" s="1"/>
  <c r="C637" i="18"/>
  <c r="D637" i="18" s="1"/>
  <c r="X636" i="18"/>
  <c r="V636" i="18"/>
  <c r="U636" i="18"/>
  <c r="S636" i="18"/>
  <c r="P636" i="18"/>
  <c r="W636" i="18" s="1"/>
  <c r="M636" i="18"/>
  <c r="T636" i="18" s="1"/>
  <c r="C636" i="18"/>
  <c r="D636" i="18" s="1"/>
  <c r="X635" i="18"/>
  <c r="V635" i="18"/>
  <c r="U635" i="18"/>
  <c r="S635" i="18"/>
  <c r="P635" i="18"/>
  <c r="W635" i="18" s="1"/>
  <c r="M635" i="18"/>
  <c r="T635" i="18" s="1"/>
  <c r="C635" i="18"/>
  <c r="D635" i="18" s="1"/>
  <c r="X634" i="18"/>
  <c r="V634" i="18"/>
  <c r="U634" i="18"/>
  <c r="S634" i="18"/>
  <c r="P634" i="18"/>
  <c r="W634" i="18" s="1"/>
  <c r="M634" i="18"/>
  <c r="T634" i="18" s="1"/>
  <c r="C634" i="18"/>
  <c r="D634" i="18" s="1"/>
  <c r="X633" i="18"/>
  <c r="V633" i="18"/>
  <c r="U633" i="18"/>
  <c r="S633" i="18"/>
  <c r="P633" i="18"/>
  <c r="W633" i="18" s="1"/>
  <c r="M633" i="18"/>
  <c r="T633" i="18" s="1"/>
  <c r="C633" i="18"/>
  <c r="D633" i="18" s="1"/>
  <c r="X632" i="18"/>
  <c r="V632" i="18"/>
  <c r="U632" i="18"/>
  <c r="S632" i="18"/>
  <c r="P632" i="18"/>
  <c r="W632" i="18" s="1"/>
  <c r="M632" i="18"/>
  <c r="T632" i="18" s="1"/>
  <c r="C632" i="18"/>
  <c r="D632" i="18" s="1"/>
  <c r="X631" i="18"/>
  <c r="V631" i="18"/>
  <c r="U631" i="18"/>
  <c r="S631" i="18"/>
  <c r="P631" i="18"/>
  <c r="W631" i="18" s="1"/>
  <c r="M631" i="18"/>
  <c r="T631" i="18" s="1"/>
  <c r="C631" i="18"/>
  <c r="D631" i="18" s="1"/>
  <c r="X630" i="18"/>
  <c r="V630" i="18"/>
  <c r="U630" i="18"/>
  <c r="S630" i="18"/>
  <c r="P630" i="18"/>
  <c r="W630" i="18" s="1"/>
  <c r="M630" i="18"/>
  <c r="T630" i="18" s="1"/>
  <c r="C630" i="18"/>
  <c r="D630" i="18" s="1"/>
  <c r="X629" i="18"/>
  <c r="V629" i="18"/>
  <c r="U629" i="18"/>
  <c r="S629" i="18"/>
  <c r="P629" i="18"/>
  <c r="W629" i="18" s="1"/>
  <c r="M629" i="18"/>
  <c r="T629" i="18" s="1"/>
  <c r="C629" i="18"/>
  <c r="D629" i="18" s="1"/>
  <c r="X628" i="18"/>
  <c r="V628" i="18"/>
  <c r="U628" i="18"/>
  <c r="S628" i="18"/>
  <c r="P628" i="18"/>
  <c r="W628" i="18" s="1"/>
  <c r="M628" i="18"/>
  <c r="T628" i="18" s="1"/>
  <c r="C628" i="18"/>
  <c r="D628" i="18" s="1"/>
  <c r="X627" i="18"/>
  <c r="V627" i="18"/>
  <c r="U627" i="18"/>
  <c r="S627" i="18"/>
  <c r="P627" i="18"/>
  <c r="W627" i="18" s="1"/>
  <c r="M627" i="18"/>
  <c r="T627" i="18" s="1"/>
  <c r="C627" i="18"/>
  <c r="D627" i="18" s="1"/>
  <c r="X626" i="18"/>
  <c r="V626" i="18"/>
  <c r="U626" i="18"/>
  <c r="S626" i="18"/>
  <c r="P626" i="18"/>
  <c r="W626" i="18" s="1"/>
  <c r="M626" i="18"/>
  <c r="T626" i="18" s="1"/>
  <c r="C626" i="18"/>
  <c r="D626" i="18" s="1"/>
  <c r="X625" i="18"/>
  <c r="V625" i="18"/>
  <c r="U625" i="18"/>
  <c r="S625" i="18"/>
  <c r="P625" i="18"/>
  <c r="W625" i="18" s="1"/>
  <c r="M625" i="18"/>
  <c r="T625" i="18" s="1"/>
  <c r="C625" i="18"/>
  <c r="D625" i="18" s="1"/>
  <c r="X624" i="18"/>
  <c r="V624" i="18"/>
  <c r="U624" i="18"/>
  <c r="S624" i="18"/>
  <c r="P624" i="18"/>
  <c r="W624" i="18" s="1"/>
  <c r="M624" i="18"/>
  <c r="T624" i="18" s="1"/>
  <c r="C624" i="18"/>
  <c r="D624" i="18" s="1"/>
  <c r="X623" i="18"/>
  <c r="V623" i="18"/>
  <c r="U623" i="18"/>
  <c r="S623" i="18"/>
  <c r="P623" i="18"/>
  <c r="W623" i="18" s="1"/>
  <c r="M623" i="18"/>
  <c r="T623" i="18" s="1"/>
  <c r="C623" i="18"/>
  <c r="D623" i="18" s="1"/>
  <c r="X622" i="18"/>
  <c r="V622" i="18"/>
  <c r="U622" i="18"/>
  <c r="S622" i="18"/>
  <c r="P622" i="18"/>
  <c r="W622" i="18" s="1"/>
  <c r="M622" i="18"/>
  <c r="T622" i="18" s="1"/>
  <c r="C622" i="18"/>
  <c r="D622" i="18" s="1"/>
  <c r="X621" i="18"/>
  <c r="V621" i="18"/>
  <c r="U621" i="18"/>
  <c r="S621" i="18"/>
  <c r="P621" i="18"/>
  <c r="W621" i="18" s="1"/>
  <c r="M621" i="18"/>
  <c r="T621" i="18" s="1"/>
  <c r="C621" i="18"/>
  <c r="D621" i="18" s="1"/>
  <c r="X620" i="18"/>
  <c r="V620" i="18"/>
  <c r="U620" i="18"/>
  <c r="S620" i="18"/>
  <c r="P620" i="18"/>
  <c r="W620" i="18" s="1"/>
  <c r="M620" i="18"/>
  <c r="T620" i="18" s="1"/>
  <c r="C620" i="18"/>
  <c r="D620" i="18" s="1"/>
  <c r="X619" i="18"/>
  <c r="V619" i="18"/>
  <c r="U619" i="18"/>
  <c r="S619" i="18"/>
  <c r="P619" i="18"/>
  <c r="W619" i="18" s="1"/>
  <c r="M619" i="18"/>
  <c r="T619" i="18" s="1"/>
  <c r="C619" i="18"/>
  <c r="D619" i="18" s="1"/>
  <c r="X618" i="18"/>
  <c r="V618" i="18"/>
  <c r="U618" i="18"/>
  <c r="S618" i="18"/>
  <c r="P618" i="18"/>
  <c r="W618" i="18" s="1"/>
  <c r="M618" i="18"/>
  <c r="T618" i="18" s="1"/>
  <c r="C618" i="18"/>
  <c r="D618" i="18" s="1"/>
  <c r="X617" i="18"/>
  <c r="V617" i="18"/>
  <c r="U617" i="18"/>
  <c r="S617" i="18"/>
  <c r="P617" i="18"/>
  <c r="W617" i="18" s="1"/>
  <c r="M617" i="18"/>
  <c r="T617" i="18" s="1"/>
  <c r="C617" i="18"/>
  <c r="D617" i="18" s="1"/>
  <c r="X616" i="18"/>
  <c r="V616" i="18"/>
  <c r="U616" i="18"/>
  <c r="S616" i="18"/>
  <c r="P616" i="18"/>
  <c r="W616" i="18" s="1"/>
  <c r="M616" i="18"/>
  <c r="T616" i="18" s="1"/>
  <c r="C616" i="18"/>
  <c r="D616" i="18" s="1"/>
  <c r="X615" i="18"/>
  <c r="V615" i="18"/>
  <c r="U615" i="18"/>
  <c r="S615" i="18"/>
  <c r="P615" i="18"/>
  <c r="W615" i="18" s="1"/>
  <c r="M615" i="18"/>
  <c r="T615" i="18" s="1"/>
  <c r="C615" i="18"/>
  <c r="D615" i="18" s="1"/>
  <c r="X614" i="18"/>
  <c r="V614" i="18"/>
  <c r="U614" i="18"/>
  <c r="S614" i="18"/>
  <c r="P614" i="18"/>
  <c r="W614" i="18" s="1"/>
  <c r="M614" i="18"/>
  <c r="T614" i="18" s="1"/>
  <c r="C614" i="18"/>
  <c r="D614" i="18" s="1"/>
  <c r="X613" i="18"/>
  <c r="V613" i="18"/>
  <c r="U613" i="18"/>
  <c r="S613" i="18"/>
  <c r="P613" i="18"/>
  <c r="W613" i="18" s="1"/>
  <c r="M613" i="18"/>
  <c r="T613" i="18" s="1"/>
  <c r="C613" i="18"/>
  <c r="D613" i="18" s="1"/>
  <c r="X612" i="18"/>
  <c r="V612" i="18"/>
  <c r="U612" i="18"/>
  <c r="S612" i="18"/>
  <c r="P612" i="18"/>
  <c r="W612" i="18" s="1"/>
  <c r="M612" i="18"/>
  <c r="T612" i="18" s="1"/>
  <c r="C612" i="18"/>
  <c r="D612" i="18" s="1"/>
  <c r="X611" i="18"/>
  <c r="V611" i="18"/>
  <c r="U611" i="18"/>
  <c r="S611" i="18"/>
  <c r="P611" i="18"/>
  <c r="W611" i="18" s="1"/>
  <c r="M611" i="18"/>
  <c r="T611" i="18" s="1"/>
  <c r="C611" i="18"/>
  <c r="D611" i="18" s="1"/>
  <c r="X610" i="18"/>
  <c r="V610" i="18"/>
  <c r="U610" i="18"/>
  <c r="S610" i="18"/>
  <c r="P610" i="18"/>
  <c r="W610" i="18" s="1"/>
  <c r="M610" i="18"/>
  <c r="T610" i="18" s="1"/>
  <c r="C610" i="18"/>
  <c r="D610" i="18" s="1"/>
  <c r="X609" i="18"/>
  <c r="V609" i="18"/>
  <c r="U609" i="18"/>
  <c r="S609" i="18"/>
  <c r="P609" i="18"/>
  <c r="W609" i="18" s="1"/>
  <c r="M609" i="18"/>
  <c r="T609" i="18" s="1"/>
  <c r="C609" i="18"/>
  <c r="D609" i="18" s="1"/>
  <c r="X608" i="18"/>
  <c r="V608" i="18"/>
  <c r="U608" i="18"/>
  <c r="S608" i="18"/>
  <c r="P608" i="18"/>
  <c r="W608" i="18" s="1"/>
  <c r="M608" i="18"/>
  <c r="T608" i="18" s="1"/>
  <c r="C608" i="18"/>
  <c r="D608" i="18" s="1"/>
  <c r="X607" i="18"/>
  <c r="V607" i="18"/>
  <c r="U607" i="18"/>
  <c r="S607" i="18"/>
  <c r="P607" i="18"/>
  <c r="W607" i="18" s="1"/>
  <c r="M607" i="18"/>
  <c r="T607" i="18" s="1"/>
  <c r="C607" i="18"/>
  <c r="D607" i="18" s="1"/>
  <c r="X606" i="18"/>
  <c r="V606" i="18"/>
  <c r="U606" i="18"/>
  <c r="S606" i="18"/>
  <c r="P606" i="18"/>
  <c r="W606" i="18" s="1"/>
  <c r="M606" i="18"/>
  <c r="T606" i="18" s="1"/>
  <c r="C606" i="18"/>
  <c r="D606" i="18" s="1"/>
  <c r="X605" i="18"/>
  <c r="V605" i="18"/>
  <c r="U605" i="18"/>
  <c r="S605" i="18"/>
  <c r="P605" i="18"/>
  <c r="W605" i="18" s="1"/>
  <c r="M605" i="18"/>
  <c r="T605" i="18" s="1"/>
  <c r="C605" i="18"/>
  <c r="D605" i="18" s="1"/>
  <c r="X604" i="18"/>
  <c r="V604" i="18"/>
  <c r="U604" i="18"/>
  <c r="S604" i="18"/>
  <c r="P604" i="18"/>
  <c r="W604" i="18" s="1"/>
  <c r="M604" i="18"/>
  <c r="T604" i="18" s="1"/>
  <c r="C604" i="18"/>
  <c r="D604" i="18" s="1"/>
  <c r="X603" i="18"/>
  <c r="V603" i="18"/>
  <c r="U603" i="18"/>
  <c r="S603" i="18"/>
  <c r="P603" i="18"/>
  <c r="W603" i="18" s="1"/>
  <c r="M603" i="18"/>
  <c r="T603" i="18" s="1"/>
  <c r="C603" i="18"/>
  <c r="D603" i="18" s="1"/>
  <c r="X602" i="18"/>
  <c r="V602" i="18"/>
  <c r="U602" i="18"/>
  <c r="S602" i="18"/>
  <c r="P602" i="18"/>
  <c r="W602" i="18" s="1"/>
  <c r="M602" i="18"/>
  <c r="T602" i="18" s="1"/>
  <c r="C602" i="18"/>
  <c r="D602" i="18" s="1"/>
  <c r="X601" i="18"/>
  <c r="V601" i="18"/>
  <c r="U601" i="18"/>
  <c r="S601" i="18"/>
  <c r="P601" i="18"/>
  <c r="W601" i="18" s="1"/>
  <c r="M601" i="18"/>
  <c r="T601" i="18" s="1"/>
  <c r="C601" i="18"/>
  <c r="D601" i="18" s="1"/>
  <c r="X600" i="18"/>
  <c r="V600" i="18"/>
  <c r="U600" i="18"/>
  <c r="S600" i="18"/>
  <c r="P600" i="18"/>
  <c r="W600" i="18" s="1"/>
  <c r="M600" i="18"/>
  <c r="T600" i="18" s="1"/>
  <c r="C600" i="18"/>
  <c r="D600" i="18" s="1"/>
  <c r="X599" i="18"/>
  <c r="V599" i="18"/>
  <c r="U599" i="18"/>
  <c r="S599" i="18"/>
  <c r="P599" i="18"/>
  <c r="W599" i="18" s="1"/>
  <c r="M599" i="18"/>
  <c r="T599" i="18" s="1"/>
  <c r="C599" i="18"/>
  <c r="D599" i="18" s="1"/>
  <c r="X598" i="18"/>
  <c r="V598" i="18"/>
  <c r="U598" i="18"/>
  <c r="S598" i="18"/>
  <c r="P598" i="18"/>
  <c r="W598" i="18" s="1"/>
  <c r="M598" i="18"/>
  <c r="T598" i="18" s="1"/>
  <c r="C598" i="18"/>
  <c r="D598" i="18" s="1"/>
  <c r="X597" i="18"/>
  <c r="V597" i="18"/>
  <c r="U597" i="18"/>
  <c r="S597" i="18"/>
  <c r="P597" i="18"/>
  <c r="W597" i="18" s="1"/>
  <c r="M597" i="18"/>
  <c r="T597" i="18" s="1"/>
  <c r="C597" i="18"/>
  <c r="D597" i="18" s="1"/>
  <c r="X596" i="18"/>
  <c r="V596" i="18"/>
  <c r="U596" i="18"/>
  <c r="S596" i="18"/>
  <c r="P596" i="18"/>
  <c r="W596" i="18" s="1"/>
  <c r="M596" i="18"/>
  <c r="T596" i="18" s="1"/>
  <c r="C596" i="18"/>
  <c r="D596" i="18" s="1"/>
  <c r="X595" i="18"/>
  <c r="V595" i="18"/>
  <c r="U595" i="18"/>
  <c r="T595" i="18"/>
  <c r="S595" i="18"/>
  <c r="P595" i="18"/>
  <c r="W595" i="18" s="1"/>
  <c r="M595" i="18"/>
  <c r="C595" i="18"/>
  <c r="D595" i="18" s="1"/>
  <c r="X594" i="18"/>
  <c r="V594" i="18"/>
  <c r="U594" i="18"/>
  <c r="S594" i="18"/>
  <c r="P594" i="18"/>
  <c r="W594" i="18" s="1"/>
  <c r="M594" i="18"/>
  <c r="T594" i="18" s="1"/>
  <c r="C594" i="18"/>
  <c r="D594" i="18" s="1"/>
  <c r="X593" i="18"/>
  <c r="V593" i="18"/>
  <c r="U593" i="18"/>
  <c r="S593" i="18"/>
  <c r="P593" i="18"/>
  <c r="W593" i="18" s="1"/>
  <c r="M593" i="18"/>
  <c r="T593" i="18" s="1"/>
  <c r="C593" i="18"/>
  <c r="D593" i="18" s="1"/>
  <c r="X592" i="18"/>
  <c r="V592" i="18"/>
  <c r="U592" i="18"/>
  <c r="S592" i="18"/>
  <c r="P592" i="18"/>
  <c r="W592" i="18" s="1"/>
  <c r="M592" i="18"/>
  <c r="T592" i="18" s="1"/>
  <c r="C592" i="18"/>
  <c r="D592" i="18" s="1"/>
  <c r="X591" i="18"/>
  <c r="V591" i="18"/>
  <c r="U591" i="18"/>
  <c r="S591" i="18"/>
  <c r="P591" i="18"/>
  <c r="W591" i="18" s="1"/>
  <c r="M591" i="18"/>
  <c r="T591" i="18" s="1"/>
  <c r="C591" i="18"/>
  <c r="D591" i="18" s="1"/>
  <c r="X590" i="18"/>
  <c r="V590" i="18"/>
  <c r="U590" i="18"/>
  <c r="S590" i="18"/>
  <c r="P590" i="18"/>
  <c r="W590" i="18" s="1"/>
  <c r="M590" i="18"/>
  <c r="T590" i="18" s="1"/>
  <c r="C590" i="18"/>
  <c r="D590" i="18" s="1"/>
  <c r="X589" i="18"/>
  <c r="V589" i="18"/>
  <c r="U589" i="18"/>
  <c r="S589" i="18"/>
  <c r="P589" i="18"/>
  <c r="W589" i="18" s="1"/>
  <c r="M589" i="18"/>
  <c r="T589" i="18" s="1"/>
  <c r="C589" i="18"/>
  <c r="D589" i="18" s="1"/>
  <c r="X588" i="18"/>
  <c r="V588" i="18"/>
  <c r="U588" i="18"/>
  <c r="S588" i="18"/>
  <c r="P588" i="18"/>
  <c r="W588" i="18" s="1"/>
  <c r="M588" i="18"/>
  <c r="T588" i="18" s="1"/>
  <c r="C588" i="18"/>
  <c r="D588" i="18" s="1"/>
  <c r="X587" i="18"/>
  <c r="V587" i="18"/>
  <c r="U587" i="18"/>
  <c r="S587" i="18"/>
  <c r="P587" i="18"/>
  <c r="W587" i="18" s="1"/>
  <c r="M587" i="18"/>
  <c r="T587" i="18" s="1"/>
  <c r="C587" i="18"/>
  <c r="D587" i="18" s="1"/>
  <c r="X586" i="18"/>
  <c r="V586" i="18"/>
  <c r="U586" i="18"/>
  <c r="S586" i="18"/>
  <c r="P586" i="18"/>
  <c r="W586" i="18" s="1"/>
  <c r="M586" i="18"/>
  <c r="T586" i="18" s="1"/>
  <c r="C586" i="18"/>
  <c r="D586" i="18" s="1"/>
  <c r="X585" i="18"/>
  <c r="V585" i="18"/>
  <c r="U585" i="18"/>
  <c r="S585" i="18"/>
  <c r="P585" i="18"/>
  <c r="W585" i="18" s="1"/>
  <c r="M585" i="18"/>
  <c r="T585" i="18" s="1"/>
  <c r="C585" i="18"/>
  <c r="D585" i="18" s="1"/>
  <c r="X584" i="18"/>
  <c r="V584" i="18"/>
  <c r="U584" i="18"/>
  <c r="S584" i="18"/>
  <c r="P584" i="18"/>
  <c r="W584" i="18" s="1"/>
  <c r="M584" i="18"/>
  <c r="T584" i="18" s="1"/>
  <c r="C584" i="18"/>
  <c r="D584" i="18" s="1"/>
  <c r="X583" i="18"/>
  <c r="V583" i="18"/>
  <c r="U583" i="18"/>
  <c r="S583" i="18"/>
  <c r="P583" i="18"/>
  <c r="W583" i="18" s="1"/>
  <c r="M583" i="18"/>
  <c r="T583" i="18" s="1"/>
  <c r="C583" i="18"/>
  <c r="D583" i="18" s="1"/>
  <c r="X582" i="18"/>
  <c r="V582" i="18"/>
  <c r="U582" i="18"/>
  <c r="S582" i="18"/>
  <c r="P582" i="18"/>
  <c r="W582" i="18" s="1"/>
  <c r="M582" i="18"/>
  <c r="T582" i="18" s="1"/>
  <c r="C582" i="18"/>
  <c r="D582" i="18" s="1"/>
  <c r="X581" i="18"/>
  <c r="V581" i="18"/>
  <c r="U581" i="18"/>
  <c r="S581" i="18"/>
  <c r="P581" i="18"/>
  <c r="W581" i="18" s="1"/>
  <c r="M581" i="18"/>
  <c r="T581" i="18" s="1"/>
  <c r="C581" i="18"/>
  <c r="D581" i="18" s="1"/>
  <c r="X580" i="18"/>
  <c r="V580" i="18"/>
  <c r="U580" i="18"/>
  <c r="S580" i="18"/>
  <c r="P580" i="18"/>
  <c r="W580" i="18" s="1"/>
  <c r="M580" i="18"/>
  <c r="T580" i="18" s="1"/>
  <c r="C580" i="18"/>
  <c r="D580" i="18" s="1"/>
  <c r="X579" i="18"/>
  <c r="V579" i="18"/>
  <c r="U579" i="18"/>
  <c r="S579" i="18"/>
  <c r="P579" i="18"/>
  <c r="W579" i="18" s="1"/>
  <c r="M579" i="18"/>
  <c r="T579" i="18" s="1"/>
  <c r="C579" i="18"/>
  <c r="D579" i="18" s="1"/>
  <c r="X578" i="18"/>
  <c r="V578" i="18"/>
  <c r="U578" i="18"/>
  <c r="S578" i="18"/>
  <c r="P578" i="18"/>
  <c r="W578" i="18" s="1"/>
  <c r="M578" i="18"/>
  <c r="T578" i="18" s="1"/>
  <c r="C578" i="18"/>
  <c r="D578" i="18" s="1"/>
  <c r="X577" i="18"/>
  <c r="V577" i="18"/>
  <c r="U577" i="18"/>
  <c r="S577" i="18"/>
  <c r="P577" i="18"/>
  <c r="W577" i="18" s="1"/>
  <c r="M577" i="18"/>
  <c r="T577" i="18" s="1"/>
  <c r="C577" i="18"/>
  <c r="D577" i="18" s="1"/>
  <c r="X576" i="18"/>
  <c r="V576" i="18"/>
  <c r="U576" i="18"/>
  <c r="S576" i="18"/>
  <c r="P576" i="18"/>
  <c r="W576" i="18" s="1"/>
  <c r="M576" i="18"/>
  <c r="T576" i="18" s="1"/>
  <c r="C576" i="18"/>
  <c r="D576" i="18" s="1"/>
  <c r="X575" i="18"/>
  <c r="V575" i="18"/>
  <c r="U575" i="18"/>
  <c r="S575" i="18"/>
  <c r="P575" i="18"/>
  <c r="W575" i="18" s="1"/>
  <c r="M575" i="18"/>
  <c r="T575" i="18" s="1"/>
  <c r="C575" i="18"/>
  <c r="D575" i="18" s="1"/>
  <c r="X574" i="18"/>
  <c r="V574" i="18"/>
  <c r="U574" i="18"/>
  <c r="S574" i="18"/>
  <c r="P574" i="18"/>
  <c r="W574" i="18" s="1"/>
  <c r="M574" i="18"/>
  <c r="T574" i="18" s="1"/>
  <c r="C574" i="18"/>
  <c r="D574" i="18" s="1"/>
  <c r="X573" i="18"/>
  <c r="V573" i="18"/>
  <c r="U573" i="18"/>
  <c r="S573" i="18"/>
  <c r="P573" i="18"/>
  <c r="W573" i="18" s="1"/>
  <c r="M573" i="18"/>
  <c r="T573" i="18" s="1"/>
  <c r="C573" i="18"/>
  <c r="D573" i="18" s="1"/>
  <c r="X572" i="18"/>
  <c r="V572" i="18"/>
  <c r="U572" i="18"/>
  <c r="S572" i="18"/>
  <c r="P572" i="18"/>
  <c r="W572" i="18" s="1"/>
  <c r="M572" i="18"/>
  <c r="T572" i="18" s="1"/>
  <c r="C572" i="18"/>
  <c r="D572" i="18" s="1"/>
  <c r="X571" i="18"/>
  <c r="V571" i="18"/>
  <c r="U571" i="18"/>
  <c r="T571" i="18"/>
  <c r="S571" i="18"/>
  <c r="P571" i="18"/>
  <c r="W571" i="18" s="1"/>
  <c r="M571" i="18"/>
  <c r="C571" i="18"/>
  <c r="D571" i="18" s="1"/>
  <c r="X570" i="18"/>
  <c r="V570" i="18"/>
  <c r="U570" i="18"/>
  <c r="S570" i="18"/>
  <c r="P570" i="18"/>
  <c r="W570" i="18" s="1"/>
  <c r="M570" i="18"/>
  <c r="T570" i="18" s="1"/>
  <c r="C570" i="18"/>
  <c r="D570" i="18" s="1"/>
  <c r="X569" i="18"/>
  <c r="V569" i="18"/>
  <c r="U569" i="18"/>
  <c r="S569" i="18"/>
  <c r="P569" i="18"/>
  <c r="W569" i="18" s="1"/>
  <c r="M569" i="18"/>
  <c r="T569" i="18" s="1"/>
  <c r="C569" i="18"/>
  <c r="D569" i="18" s="1"/>
  <c r="X568" i="18"/>
  <c r="V568" i="18"/>
  <c r="U568" i="18"/>
  <c r="S568" i="18"/>
  <c r="P568" i="18"/>
  <c r="W568" i="18" s="1"/>
  <c r="M568" i="18"/>
  <c r="T568" i="18" s="1"/>
  <c r="C568" i="18"/>
  <c r="D568" i="18" s="1"/>
  <c r="X567" i="18"/>
  <c r="V567" i="18"/>
  <c r="U567" i="18"/>
  <c r="S567" i="18"/>
  <c r="P567" i="18"/>
  <c r="W567" i="18" s="1"/>
  <c r="M567" i="18"/>
  <c r="T567" i="18" s="1"/>
  <c r="C567" i="18"/>
  <c r="D567" i="18" s="1"/>
  <c r="X566" i="18"/>
  <c r="V566" i="18"/>
  <c r="U566" i="18"/>
  <c r="S566" i="18"/>
  <c r="P566" i="18"/>
  <c r="W566" i="18" s="1"/>
  <c r="M566" i="18"/>
  <c r="T566" i="18" s="1"/>
  <c r="C566" i="18"/>
  <c r="D566" i="18" s="1"/>
  <c r="X565" i="18"/>
  <c r="V565" i="18"/>
  <c r="U565" i="18"/>
  <c r="S565" i="18"/>
  <c r="P565" i="18"/>
  <c r="W565" i="18" s="1"/>
  <c r="M565" i="18"/>
  <c r="T565" i="18" s="1"/>
  <c r="C565" i="18"/>
  <c r="D565" i="18" s="1"/>
  <c r="X564" i="18"/>
  <c r="V564" i="18"/>
  <c r="U564" i="18"/>
  <c r="S564" i="18"/>
  <c r="P564" i="18"/>
  <c r="W564" i="18" s="1"/>
  <c r="M564" i="18"/>
  <c r="T564" i="18" s="1"/>
  <c r="C564" i="18"/>
  <c r="D564" i="18" s="1"/>
  <c r="X563" i="18"/>
  <c r="V563" i="18"/>
  <c r="U563" i="18"/>
  <c r="S563" i="18"/>
  <c r="P563" i="18"/>
  <c r="W563" i="18" s="1"/>
  <c r="M563" i="18"/>
  <c r="T563" i="18" s="1"/>
  <c r="C563" i="18"/>
  <c r="D563" i="18" s="1"/>
  <c r="X562" i="18"/>
  <c r="V562" i="18"/>
  <c r="U562" i="18"/>
  <c r="S562" i="18"/>
  <c r="P562" i="18"/>
  <c r="W562" i="18" s="1"/>
  <c r="M562" i="18"/>
  <c r="T562" i="18" s="1"/>
  <c r="C562" i="18"/>
  <c r="D562" i="18" s="1"/>
  <c r="X561" i="18"/>
  <c r="V561" i="18"/>
  <c r="U561" i="18"/>
  <c r="S561" i="18"/>
  <c r="P561" i="18"/>
  <c r="W561" i="18" s="1"/>
  <c r="M561" i="18"/>
  <c r="T561" i="18" s="1"/>
  <c r="C561" i="18"/>
  <c r="D561" i="18" s="1"/>
  <c r="X560" i="18"/>
  <c r="V560" i="18"/>
  <c r="U560" i="18"/>
  <c r="S560" i="18"/>
  <c r="P560" i="18"/>
  <c r="W560" i="18" s="1"/>
  <c r="M560" i="18"/>
  <c r="T560" i="18" s="1"/>
  <c r="C560" i="18"/>
  <c r="D560" i="18" s="1"/>
  <c r="X559" i="18"/>
  <c r="V559" i="18"/>
  <c r="U559" i="18"/>
  <c r="S559" i="18"/>
  <c r="P559" i="18"/>
  <c r="W559" i="18" s="1"/>
  <c r="M559" i="18"/>
  <c r="T559" i="18" s="1"/>
  <c r="C559" i="18"/>
  <c r="D559" i="18" s="1"/>
  <c r="X558" i="18"/>
  <c r="V558" i="18"/>
  <c r="U558" i="18"/>
  <c r="S558" i="18"/>
  <c r="P558" i="18"/>
  <c r="W558" i="18" s="1"/>
  <c r="M558" i="18"/>
  <c r="T558" i="18" s="1"/>
  <c r="C558" i="18"/>
  <c r="D558" i="18" s="1"/>
  <c r="X557" i="18"/>
  <c r="V557" i="18"/>
  <c r="U557" i="18"/>
  <c r="S557" i="18"/>
  <c r="P557" i="18"/>
  <c r="W557" i="18" s="1"/>
  <c r="M557" i="18"/>
  <c r="T557" i="18" s="1"/>
  <c r="C557" i="18"/>
  <c r="D557" i="18" s="1"/>
  <c r="X556" i="18"/>
  <c r="V556" i="18"/>
  <c r="U556" i="18"/>
  <c r="S556" i="18"/>
  <c r="P556" i="18"/>
  <c r="W556" i="18" s="1"/>
  <c r="M556" i="18"/>
  <c r="T556" i="18" s="1"/>
  <c r="C556" i="18"/>
  <c r="D556" i="18" s="1"/>
  <c r="X555" i="18"/>
  <c r="V555" i="18"/>
  <c r="U555" i="18"/>
  <c r="S555" i="18"/>
  <c r="P555" i="18"/>
  <c r="W555" i="18" s="1"/>
  <c r="M555" i="18"/>
  <c r="T555" i="18" s="1"/>
  <c r="C555" i="18"/>
  <c r="D555" i="18" s="1"/>
  <c r="X554" i="18"/>
  <c r="V554" i="18"/>
  <c r="U554" i="18"/>
  <c r="S554" i="18"/>
  <c r="P554" i="18"/>
  <c r="W554" i="18" s="1"/>
  <c r="M554" i="18"/>
  <c r="T554" i="18" s="1"/>
  <c r="C554" i="18"/>
  <c r="D554" i="18" s="1"/>
  <c r="X553" i="18"/>
  <c r="V553" i="18"/>
  <c r="U553" i="18"/>
  <c r="S553" i="18"/>
  <c r="P553" i="18"/>
  <c r="W553" i="18" s="1"/>
  <c r="M553" i="18"/>
  <c r="T553" i="18" s="1"/>
  <c r="C553" i="18"/>
  <c r="D553" i="18" s="1"/>
  <c r="X552" i="18"/>
  <c r="V552" i="18"/>
  <c r="U552" i="18"/>
  <c r="S552" i="18"/>
  <c r="P552" i="18"/>
  <c r="W552" i="18" s="1"/>
  <c r="M552" i="18"/>
  <c r="T552" i="18" s="1"/>
  <c r="C552" i="18"/>
  <c r="D552" i="18" s="1"/>
  <c r="X551" i="18"/>
  <c r="V551" i="18"/>
  <c r="U551" i="18"/>
  <c r="S551" i="18"/>
  <c r="P551" i="18"/>
  <c r="W551" i="18" s="1"/>
  <c r="M551" i="18"/>
  <c r="T551" i="18" s="1"/>
  <c r="C551" i="18"/>
  <c r="D551" i="18" s="1"/>
  <c r="X550" i="18"/>
  <c r="V550" i="18"/>
  <c r="U550" i="18"/>
  <c r="S550" i="18"/>
  <c r="P550" i="18"/>
  <c r="W550" i="18" s="1"/>
  <c r="M550" i="18"/>
  <c r="T550" i="18" s="1"/>
  <c r="C550" i="18"/>
  <c r="D550" i="18" s="1"/>
  <c r="X549" i="18"/>
  <c r="V549" i="18"/>
  <c r="U549" i="18"/>
  <c r="S549" i="18"/>
  <c r="P549" i="18"/>
  <c r="W549" i="18" s="1"/>
  <c r="M549" i="18"/>
  <c r="T549" i="18" s="1"/>
  <c r="C549" i="18"/>
  <c r="D549" i="18" s="1"/>
  <c r="X548" i="18"/>
  <c r="V548" i="18"/>
  <c r="U548" i="18"/>
  <c r="S548" i="18"/>
  <c r="P548" i="18"/>
  <c r="W548" i="18" s="1"/>
  <c r="M548" i="18"/>
  <c r="T548" i="18" s="1"/>
  <c r="C548" i="18"/>
  <c r="D548" i="18" s="1"/>
  <c r="X547" i="18"/>
  <c r="V547" i="18"/>
  <c r="U547" i="18"/>
  <c r="S547" i="18"/>
  <c r="P547" i="18"/>
  <c r="W547" i="18" s="1"/>
  <c r="M547" i="18"/>
  <c r="T547" i="18" s="1"/>
  <c r="C547" i="18"/>
  <c r="D547" i="18" s="1"/>
  <c r="X546" i="18"/>
  <c r="V546" i="18"/>
  <c r="U546" i="18"/>
  <c r="S546" i="18"/>
  <c r="P546" i="18"/>
  <c r="W546" i="18" s="1"/>
  <c r="M546" i="18"/>
  <c r="T546" i="18" s="1"/>
  <c r="C546" i="18"/>
  <c r="D546" i="18" s="1"/>
  <c r="X545" i="18"/>
  <c r="V545" i="18"/>
  <c r="U545" i="18"/>
  <c r="S545" i="18"/>
  <c r="P545" i="18"/>
  <c r="W545" i="18" s="1"/>
  <c r="M545" i="18"/>
  <c r="T545" i="18" s="1"/>
  <c r="C545" i="18"/>
  <c r="D545" i="18" s="1"/>
  <c r="X544" i="18"/>
  <c r="V544" i="18"/>
  <c r="U544" i="18"/>
  <c r="S544" i="18"/>
  <c r="P544" i="18"/>
  <c r="W544" i="18" s="1"/>
  <c r="M544" i="18"/>
  <c r="T544" i="18" s="1"/>
  <c r="C544" i="18"/>
  <c r="D544" i="18" s="1"/>
  <c r="X543" i="18"/>
  <c r="V543" i="18"/>
  <c r="U543" i="18"/>
  <c r="S543" i="18"/>
  <c r="P543" i="18"/>
  <c r="W543" i="18" s="1"/>
  <c r="M543" i="18"/>
  <c r="T543" i="18" s="1"/>
  <c r="C543" i="18"/>
  <c r="D543" i="18" s="1"/>
  <c r="X542" i="18"/>
  <c r="V542" i="18"/>
  <c r="U542" i="18"/>
  <c r="S542" i="18"/>
  <c r="P542" i="18"/>
  <c r="W542" i="18" s="1"/>
  <c r="M542" i="18"/>
  <c r="T542" i="18" s="1"/>
  <c r="C542" i="18"/>
  <c r="D542" i="18" s="1"/>
  <c r="X541" i="18"/>
  <c r="V541" i="18"/>
  <c r="U541" i="18"/>
  <c r="S541" i="18"/>
  <c r="P541" i="18"/>
  <c r="W541" i="18" s="1"/>
  <c r="M541" i="18"/>
  <c r="T541" i="18" s="1"/>
  <c r="C541" i="18"/>
  <c r="D541" i="18" s="1"/>
  <c r="X540" i="18"/>
  <c r="V540" i="18"/>
  <c r="U540" i="18"/>
  <c r="S540" i="18"/>
  <c r="P540" i="18"/>
  <c r="W540" i="18" s="1"/>
  <c r="M540" i="18"/>
  <c r="T540" i="18" s="1"/>
  <c r="C540" i="18"/>
  <c r="D540" i="18" s="1"/>
  <c r="X539" i="18"/>
  <c r="V539" i="18"/>
  <c r="U539" i="18"/>
  <c r="S539" i="18"/>
  <c r="P539" i="18"/>
  <c r="W539" i="18" s="1"/>
  <c r="M539" i="18"/>
  <c r="T539" i="18" s="1"/>
  <c r="C539" i="18"/>
  <c r="D539" i="18" s="1"/>
  <c r="X538" i="18"/>
  <c r="V538" i="18"/>
  <c r="U538" i="18"/>
  <c r="S538" i="18"/>
  <c r="P538" i="18"/>
  <c r="W538" i="18" s="1"/>
  <c r="M538" i="18"/>
  <c r="T538" i="18" s="1"/>
  <c r="C538" i="18"/>
  <c r="D538" i="18" s="1"/>
  <c r="X537" i="18"/>
  <c r="V537" i="18"/>
  <c r="U537" i="18"/>
  <c r="S537" i="18"/>
  <c r="P537" i="18"/>
  <c r="W537" i="18" s="1"/>
  <c r="M537" i="18"/>
  <c r="T537" i="18" s="1"/>
  <c r="C537" i="18"/>
  <c r="D537" i="18" s="1"/>
  <c r="X536" i="18"/>
  <c r="V536" i="18"/>
  <c r="U536" i="18"/>
  <c r="S536" i="18"/>
  <c r="P536" i="18"/>
  <c r="W536" i="18" s="1"/>
  <c r="M536" i="18"/>
  <c r="T536" i="18" s="1"/>
  <c r="C536" i="18"/>
  <c r="D536" i="18" s="1"/>
  <c r="X535" i="18"/>
  <c r="V535" i="18"/>
  <c r="U535" i="18"/>
  <c r="S535" i="18"/>
  <c r="P535" i="18"/>
  <c r="W535" i="18" s="1"/>
  <c r="M535" i="18"/>
  <c r="T535" i="18" s="1"/>
  <c r="C535" i="18"/>
  <c r="D535" i="18" s="1"/>
  <c r="X534" i="18"/>
  <c r="V534" i="18"/>
  <c r="U534" i="18"/>
  <c r="S534" i="18"/>
  <c r="P534" i="18"/>
  <c r="W534" i="18" s="1"/>
  <c r="M534" i="18"/>
  <c r="T534" i="18" s="1"/>
  <c r="C534" i="18"/>
  <c r="D534" i="18" s="1"/>
  <c r="X533" i="18"/>
  <c r="V533" i="18"/>
  <c r="U533" i="18"/>
  <c r="S533" i="18"/>
  <c r="P533" i="18"/>
  <c r="W533" i="18" s="1"/>
  <c r="M533" i="18"/>
  <c r="T533" i="18" s="1"/>
  <c r="C533" i="18"/>
  <c r="D533" i="18" s="1"/>
  <c r="X532" i="18"/>
  <c r="V532" i="18"/>
  <c r="U532" i="18"/>
  <c r="S532" i="18"/>
  <c r="P532" i="18"/>
  <c r="W532" i="18" s="1"/>
  <c r="M532" i="18"/>
  <c r="T532" i="18" s="1"/>
  <c r="C532" i="18"/>
  <c r="D532" i="18" s="1"/>
  <c r="X531" i="18"/>
  <c r="V531" i="18"/>
  <c r="U531" i="18"/>
  <c r="S531" i="18"/>
  <c r="P531" i="18"/>
  <c r="W531" i="18" s="1"/>
  <c r="M531" i="18"/>
  <c r="T531" i="18" s="1"/>
  <c r="C531" i="18"/>
  <c r="D531" i="18" s="1"/>
  <c r="X530" i="18"/>
  <c r="V530" i="18"/>
  <c r="U530" i="18"/>
  <c r="S530" i="18"/>
  <c r="P530" i="18"/>
  <c r="W530" i="18" s="1"/>
  <c r="M530" i="18"/>
  <c r="T530" i="18" s="1"/>
  <c r="C530" i="18"/>
  <c r="D530" i="18" s="1"/>
  <c r="X529" i="18"/>
  <c r="V529" i="18"/>
  <c r="U529" i="18"/>
  <c r="S529" i="18"/>
  <c r="P529" i="18"/>
  <c r="W529" i="18" s="1"/>
  <c r="M529" i="18"/>
  <c r="T529" i="18" s="1"/>
  <c r="C529" i="18"/>
  <c r="D529" i="18" s="1"/>
  <c r="X528" i="18"/>
  <c r="V528" i="18"/>
  <c r="U528" i="18"/>
  <c r="S528" i="18"/>
  <c r="P528" i="18"/>
  <c r="W528" i="18" s="1"/>
  <c r="M528" i="18"/>
  <c r="T528" i="18" s="1"/>
  <c r="C528" i="18"/>
  <c r="D528" i="18" s="1"/>
  <c r="X527" i="18"/>
  <c r="V527" i="18"/>
  <c r="U527" i="18"/>
  <c r="S527" i="18"/>
  <c r="P527" i="18"/>
  <c r="W527" i="18" s="1"/>
  <c r="M527" i="18"/>
  <c r="T527" i="18" s="1"/>
  <c r="C527" i="18"/>
  <c r="D527" i="18" s="1"/>
  <c r="X526" i="18"/>
  <c r="V526" i="18"/>
  <c r="U526" i="18"/>
  <c r="S526" i="18"/>
  <c r="P526" i="18"/>
  <c r="W526" i="18" s="1"/>
  <c r="M526" i="18"/>
  <c r="T526" i="18" s="1"/>
  <c r="C526" i="18"/>
  <c r="D526" i="18" s="1"/>
  <c r="X525" i="18"/>
  <c r="V525" i="18"/>
  <c r="U525" i="18"/>
  <c r="S525" i="18"/>
  <c r="P525" i="18"/>
  <c r="W525" i="18" s="1"/>
  <c r="M525" i="18"/>
  <c r="T525" i="18" s="1"/>
  <c r="C525" i="18"/>
  <c r="D525" i="18" s="1"/>
  <c r="X524" i="18"/>
  <c r="V524" i="18"/>
  <c r="U524" i="18"/>
  <c r="S524" i="18"/>
  <c r="P524" i="18"/>
  <c r="W524" i="18" s="1"/>
  <c r="M524" i="18"/>
  <c r="T524" i="18" s="1"/>
  <c r="C524" i="18"/>
  <c r="D524" i="18" s="1"/>
  <c r="X523" i="18"/>
  <c r="V523" i="18"/>
  <c r="U523" i="18"/>
  <c r="S523" i="18"/>
  <c r="P523" i="18"/>
  <c r="W523" i="18" s="1"/>
  <c r="M523" i="18"/>
  <c r="T523" i="18" s="1"/>
  <c r="C523" i="18"/>
  <c r="D523" i="18" s="1"/>
  <c r="X522" i="18"/>
  <c r="V522" i="18"/>
  <c r="U522" i="18"/>
  <c r="S522" i="18"/>
  <c r="P522" i="18"/>
  <c r="W522" i="18" s="1"/>
  <c r="M522" i="18"/>
  <c r="T522" i="18" s="1"/>
  <c r="C522" i="18"/>
  <c r="D522" i="18" s="1"/>
  <c r="X521" i="18"/>
  <c r="V521" i="18"/>
  <c r="U521" i="18"/>
  <c r="S521" i="18"/>
  <c r="P521" i="18"/>
  <c r="W521" i="18" s="1"/>
  <c r="M521" i="18"/>
  <c r="T521" i="18" s="1"/>
  <c r="C521" i="18"/>
  <c r="D521" i="18" s="1"/>
  <c r="X520" i="18"/>
  <c r="V520" i="18"/>
  <c r="U520" i="18"/>
  <c r="S520" i="18"/>
  <c r="P520" i="18"/>
  <c r="W520" i="18" s="1"/>
  <c r="M520" i="18"/>
  <c r="T520" i="18" s="1"/>
  <c r="C520" i="18"/>
  <c r="D520" i="18" s="1"/>
  <c r="X519" i="18"/>
  <c r="V519" i="18"/>
  <c r="U519" i="18"/>
  <c r="S519" i="18"/>
  <c r="P519" i="18"/>
  <c r="W519" i="18" s="1"/>
  <c r="M519" i="18"/>
  <c r="T519" i="18" s="1"/>
  <c r="C519" i="18"/>
  <c r="D519" i="18" s="1"/>
  <c r="X518" i="18"/>
  <c r="V518" i="18"/>
  <c r="U518" i="18"/>
  <c r="S518" i="18"/>
  <c r="P518" i="18"/>
  <c r="W518" i="18" s="1"/>
  <c r="M518" i="18"/>
  <c r="T518" i="18" s="1"/>
  <c r="C518" i="18"/>
  <c r="D518" i="18" s="1"/>
  <c r="X517" i="18"/>
  <c r="V517" i="18"/>
  <c r="U517" i="18"/>
  <c r="S517" i="18"/>
  <c r="P517" i="18"/>
  <c r="W517" i="18" s="1"/>
  <c r="M517" i="18"/>
  <c r="T517" i="18" s="1"/>
  <c r="C517" i="18"/>
  <c r="D517" i="18" s="1"/>
  <c r="X516" i="18"/>
  <c r="V516" i="18"/>
  <c r="U516" i="18"/>
  <c r="S516" i="18"/>
  <c r="P516" i="18"/>
  <c r="W516" i="18" s="1"/>
  <c r="M516" i="18"/>
  <c r="T516" i="18" s="1"/>
  <c r="C516" i="18"/>
  <c r="D516" i="18" s="1"/>
  <c r="X515" i="18"/>
  <c r="V515" i="18"/>
  <c r="U515" i="18"/>
  <c r="S515" i="18"/>
  <c r="P515" i="18"/>
  <c r="W515" i="18" s="1"/>
  <c r="M515" i="18"/>
  <c r="T515" i="18" s="1"/>
  <c r="C515" i="18"/>
  <c r="D515" i="18" s="1"/>
  <c r="X514" i="18"/>
  <c r="V514" i="18"/>
  <c r="U514" i="18"/>
  <c r="S514" i="18"/>
  <c r="P514" i="18"/>
  <c r="W514" i="18" s="1"/>
  <c r="M514" i="18"/>
  <c r="T514" i="18" s="1"/>
  <c r="C514" i="18"/>
  <c r="D514" i="18" s="1"/>
  <c r="X513" i="18"/>
  <c r="V513" i="18"/>
  <c r="U513" i="18"/>
  <c r="S513" i="18"/>
  <c r="P513" i="18"/>
  <c r="W513" i="18" s="1"/>
  <c r="M513" i="18"/>
  <c r="T513" i="18" s="1"/>
  <c r="C513" i="18"/>
  <c r="D513" i="18" s="1"/>
  <c r="X512" i="18"/>
  <c r="V512" i="18"/>
  <c r="U512" i="18"/>
  <c r="S512" i="18"/>
  <c r="P512" i="18"/>
  <c r="W512" i="18" s="1"/>
  <c r="M512" i="18"/>
  <c r="T512" i="18" s="1"/>
  <c r="C512" i="18"/>
  <c r="D512" i="18" s="1"/>
  <c r="X511" i="18"/>
  <c r="V511" i="18"/>
  <c r="U511" i="18"/>
  <c r="S511" i="18"/>
  <c r="P511" i="18"/>
  <c r="W511" i="18" s="1"/>
  <c r="M511" i="18"/>
  <c r="T511" i="18" s="1"/>
  <c r="C511" i="18"/>
  <c r="D511" i="18" s="1"/>
  <c r="X510" i="18"/>
  <c r="V510" i="18"/>
  <c r="U510" i="18"/>
  <c r="S510" i="18"/>
  <c r="P510" i="18"/>
  <c r="W510" i="18" s="1"/>
  <c r="M510" i="18"/>
  <c r="T510" i="18" s="1"/>
  <c r="C510" i="18"/>
  <c r="D510" i="18" s="1"/>
  <c r="X509" i="18"/>
  <c r="V509" i="18"/>
  <c r="U509" i="18"/>
  <c r="S509" i="18"/>
  <c r="P509" i="18"/>
  <c r="W509" i="18" s="1"/>
  <c r="M509" i="18"/>
  <c r="T509" i="18" s="1"/>
  <c r="C509" i="18"/>
  <c r="D509" i="18" s="1"/>
  <c r="X508" i="18"/>
  <c r="V508" i="18"/>
  <c r="U508" i="18"/>
  <c r="S508" i="18"/>
  <c r="P508" i="18"/>
  <c r="W508" i="18" s="1"/>
  <c r="M508" i="18"/>
  <c r="T508" i="18" s="1"/>
  <c r="C508" i="18"/>
  <c r="D508" i="18" s="1"/>
  <c r="X507" i="18"/>
  <c r="V507" i="18"/>
  <c r="U507" i="18"/>
  <c r="S507" i="18"/>
  <c r="P507" i="18"/>
  <c r="W507" i="18" s="1"/>
  <c r="M507" i="18"/>
  <c r="T507" i="18" s="1"/>
  <c r="C507" i="18"/>
  <c r="D507" i="18" s="1"/>
  <c r="X506" i="18"/>
  <c r="V506" i="18"/>
  <c r="U506" i="18"/>
  <c r="S506" i="18"/>
  <c r="P506" i="18"/>
  <c r="W506" i="18" s="1"/>
  <c r="M506" i="18"/>
  <c r="T506" i="18" s="1"/>
  <c r="C506" i="18"/>
  <c r="D506" i="18" s="1"/>
  <c r="X505" i="18"/>
  <c r="V505" i="18"/>
  <c r="U505" i="18"/>
  <c r="S505" i="18"/>
  <c r="P505" i="18"/>
  <c r="W505" i="18" s="1"/>
  <c r="M505" i="18"/>
  <c r="T505" i="18" s="1"/>
  <c r="C505" i="18"/>
  <c r="D505" i="18" s="1"/>
  <c r="X504" i="18"/>
  <c r="V504" i="18"/>
  <c r="U504" i="18"/>
  <c r="S504" i="18"/>
  <c r="P504" i="18"/>
  <c r="W504" i="18" s="1"/>
  <c r="M504" i="18"/>
  <c r="T504" i="18" s="1"/>
  <c r="C504" i="18"/>
  <c r="D504" i="18" s="1"/>
  <c r="X503" i="18"/>
  <c r="V503" i="18"/>
  <c r="U503" i="18"/>
  <c r="S503" i="18"/>
  <c r="P503" i="18"/>
  <c r="W503" i="18" s="1"/>
  <c r="M503" i="18"/>
  <c r="T503" i="18" s="1"/>
  <c r="C503" i="18"/>
  <c r="D503" i="18" s="1"/>
  <c r="X502" i="18"/>
  <c r="V502" i="18"/>
  <c r="U502" i="18"/>
  <c r="S502" i="18"/>
  <c r="P502" i="18"/>
  <c r="W502" i="18" s="1"/>
  <c r="M502" i="18"/>
  <c r="T502" i="18" s="1"/>
  <c r="C502" i="18"/>
  <c r="D502" i="18" s="1"/>
  <c r="X501" i="18"/>
  <c r="V501" i="18"/>
  <c r="U501" i="18"/>
  <c r="S501" i="18"/>
  <c r="P501" i="18"/>
  <c r="W501" i="18" s="1"/>
  <c r="M501" i="18"/>
  <c r="T501" i="18" s="1"/>
  <c r="C501" i="18"/>
  <c r="D501" i="18" s="1"/>
  <c r="X500" i="18"/>
  <c r="V500" i="18"/>
  <c r="U500" i="18"/>
  <c r="S500" i="18"/>
  <c r="P500" i="18"/>
  <c r="W500" i="18" s="1"/>
  <c r="M500" i="18"/>
  <c r="T500" i="18" s="1"/>
  <c r="C500" i="18"/>
  <c r="D500" i="18" s="1"/>
  <c r="X499" i="18"/>
  <c r="V499" i="18"/>
  <c r="U499" i="18"/>
  <c r="S499" i="18"/>
  <c r="P499" i="18"/>
  <c r="W499" i="18" s="1"/>
  <c r="M499" i="18"/>
  <c r="T499" i="18" s="1"/>
  <c r="C499" i="18"/>
  <c r="D499" i="18" s="1"/>
  <c r="X498" i="18"/>
  <c r="V498" i="18"/>
  <c r="U498" i="18"/>
  <c r="S498" i="18"/>
  <c r="P498" i="18"/>
  <c r="W498" i="18" s="1"/>
  <c r="M498" i="18"/>
  <c r="T498" i="18" s="1"/>
  <c r="C498" i="18"/>
  <c r="D498" i="18" s="1"/>
  <c r="X497" i="18"/>
  <c r="V497" i="18"/>
  <c r="U497" i="18"/>
  <c r="S497" i="18"/>
  <c r="P497" i="18"/>
  <c r="W497" i="18" s="1"/>
  <c r="M497" i="18"/>
  <c r="T497" i="18" s="1"/>
  <c r="C497" i="18"/>
  <c r="D497" i="18" s="1"/>
  <c r="X496" i="18"/>
  <c r="V496" i="18"/>
  <c r="U496" i="18"/>
  <c r="S496" i="18"/>
  <c r="P496" i="18"/>
  <c r="W496" i="18" s="1"/>
  <c r="M496" i="18"/>
  <c r="T496" i="18" s="1"/>
  <c r="C496" i="18"/>
  <c r="D496" i="18" s="1"/>
  <c r="X495" i="18"/>
  <c r="V495" i="18"/>
  <c r="U495" i="18"/>
  <c r="S495" i="18"/>
  <c r="P495" i="18"/>
  <c r="W495" i="18" s="1"/>
  <c r="M495" i="18"/>
  <c r="T495" i="18" s="1"/>
  <c r="C495" i="18"/>
  <c r="D495" i="18" s="1"/>
  <c r="X494" i="18"/>
  <c r="V494" i="18"/>
  <c r="U494" i="18"/>
  <c r="S494" i="18"/>
  <c r="P494" i="18"/>
  <c r="W494" i="18" s="1"/>
  <c r="M494" i="18"/>
  <c r="T494" i="18" s="1"/>
  <c r="C494" i="18"/>
  <c r="D494" i="18" s="1"/>
  <c r="X493" i="18"/>
  <c r="V493" i="18"/>
  <c r="U493" i="18"/>
  <c r="S493" i="18"/>
  <c r="P493" i="18"/>
  <c r="W493" i="18" s="1"/>
  <c r="M493" i="18"/>
  <c r="T493" i="18" s="1"/>
  <c r="C493" i="18"/>
  <c r="D493" i="18" s="1"/>
  <c r="X492" i="18"/>
  <c r="V492" i="18"/>
  <c r="U492" i="18"/>
  <c r="S492" i="18"/>
  <c r="P492" i="18"/>
  <c r="W492" i="18" s="1"/>
  <c r="M492" i="18"/>
  <c r="T492" i="18" s="1"/>
  <c r="C492" i="18"/>
  <c r="D492" i="18" s="1"/>
  <c r="X491" i="18"/>
  <c r="V491" i="18"/>
  <c r="U491" i="18"/>
  <c r="T491" i="18"/>
  <c r="S491" i="18"/>
  <c r="P491" i="18"/>
  <c r="W491" i="18" s="1"/>
  <c r="M491" i="18"/>
  <c r="C491" i="18"/>
  <c r="D491" i="18" s="1"/>
  <c r="X490" i="18"/>
  <c r="V490" i="18"/>
  <c r="U490" i="18"/>
  <c r="S490" i="18"/>
  <c r="P490" i="18"/>
  <c r="W490" i="18" s="1"/>
  <c r="M490" i="18"/>
  <c r="T490" i="18" s="1"/>
  <c r="C490" i="18"/>
  <c r="D490" i="18" s="1"/>
  <c r="X489" i="18"/>
  <c r="V489" i="18"/>
  <c r="U489" i="18"/>
  <c r="S489" i="18"/>
  <c r="P489" i="18"/>
  <c r="W489" i="18" s="1"/>
  <c r="M489" i="18"/>
  <c r="T489" i="18" s="1"/>
  <c r="C489" i="18"/>
  <c r="D489" i="18" s="1"/>
  <c r="X488" i="18"/>
  <c r="V488" i="18"/>
  <c r="U488" i="18"/>
  <c r="S488" i="18"/>
  <c r="P488" i="18"/>
  <c r="W488" i="18" s="1"/>
  <c r="M488" i="18"/>
  <c r="T488" i="18" s="1"/>
  <c r="C488" i="18"/>
  <c r="D488" i="18" s="1"/>
  <c r="X487" i="18"/>
  <c r="V487" i="18"/>
  <c r="U487" i="18"/>
  <c r="S487" i="18"/>
  <c r="P487" i="18"/>
  <c r="W487" i="18" s="1"/>
  <c r="M487" i="18"/>
  <c r="T487" i="18" s="1"/>
  <c r="C487" i="18"/>
  <c r="D487" i="18" s="1"/>
  <c r="X486" i="18"/>
  <c r="V486" i="18"/>
  <c r="U486" i="18"/>
  <c r="S486" i="18"/>
  <c r="P486" i="18"/>
  <c r="W486" i="18" s="1"/>
  <c r="M486" i="18"/>
  <c r="T486" i="18" s="1"/>
  <c r="C486" i="18"/>
  <c r="D486" i="18" s="1"/>
  <c r="X485" i="18"/>
  <c r="V485" i="18"/>
  <c r="U485" i="18"/>
  <c r="S485" i="18"/>
  <c r="P485" i="18"/>
  <c r="W485" i="18" s="1"/>
  <c r="M485" i="18"/>
  <c r="T485" i="18" s="1"/>
  <c r="C485" i="18"/>
  <c r="D485" i="18" s="1"/>
  <c r="X484" i="18"/>
  <c r="V484" i="18"/>
  <c r="U484" i="18"/>
  <c r="S484" i="18"/>
  <c r="P484" i="18"/>
  <c r="W484" i="18" s="1"/>
  <c r="M484" i="18"/>
  <c r="T484" i="18" s="1"/>
  <c r="C484" i="18"/>
  <c r="D484" i="18" s="1"/>
  <c r="X483" i="18"/>
  <c r="V483" i="18"/>
  <c r="U483" i="18"/>
  <c r="S483" i="18"/>
  <c r="P483" i="18"/>
  <c r="W483" i="18" s="1"/>
  <c r="M483" i="18"/>
  <c r="T483" i="18" s="1"/>
  <c r="C483" i="18"/>
  <c r="D483" i="18" s="1"/>
  <c r="X482" i="18"/>
  <c r="V482" i="18"/>
  <c r="U482" i="18"/>
  <c r="S482" i="18"/>
  <c r="P482" i="18"/>
  <c r="W482" i="18" s="1"/>
  <c r="M482" i="18"/>
  <c r="T482" i="18" s="1"/>
  <c r="C482" i="18"/>
  <c r="D482" i="18" s="1"/>
  <c r="X481" i="18"/>
  <c r="V481" i="18"/>
  <c r="U481" i="18"/>
  <c r="S481" i="18"/>
  <c r="P481" i="18"/>
  <c r="W481" i="18" s="1"/>
  <c r="M481" i="18"/>
  <c r="T481" i="18" s="1"/>
  <c r="C481" i="18"/>
  <c r="D481" i="18" s="1"/>
  <c r="X480" i="18"/>
  <c r="V480" i="18"/>
  <c r="U480" i="18"/>
  <c r="S480" i="18"/>
  <c r="P480" i="18"/>
  <c r="W480" i="18" s="1"/>
  <c r="M480" i="18"/>
  <c r="T480" i="18" s="1"/>
  <c r="C480" i="18"/>
  <c r="D480" i="18" s="1"/>
  <c r="X479" i="18"/>
  <c r="V479" i="18"/>
  <c r="U479" i="18"/>
  <c r="S479" i="18"/>
  <c r="P479" i="18"/>
  <c r="W479" i="18" s="1"/>
  <c r="M479" i="18"/>
  <c r="T479" i="18" s="1"/>
  <c r="C479" i="18"/>
  <c r="D479" i="18" s="1"/>
  <c r="X478" i="18"/>
  <c r="V478" i="18"/>
  <c r="U478" i="18"/>
  <c r="S478" i="18"/>
  <c r="P478" i="18"/>
  <c r="W478" i="18" s="1"/>
  <c r="M478" i="18"/>
  <c r="T478" i="18" s="1"/>
  <c r="C478" i="18"/>
  <c r="D478" i="18" s="1"/>
  <c r="X477" i="18"/>
  <c r="V477" i="18"/>
  <c r="U477" i="18"/>
  <c r="S477" i="18"/>
  <c r="P477" i="18"/>
  <c r="W477" i="18" s="1"/>
  <c r="M477" i="18"/>
  <c r="T477" i="18" s="1"/>
  <c r="C477" i="18"/>
  <c r="D477" i="18" s="1"/>
  <c r="X476" i="18"/>
  <c r="V476" i="18"/>
  <c r="U476" i="18"/>
  <c r="S476" i="18"/>
  <c r="P476" i="18"/>
  <c r="W476" i="18" s="1"/>
  <c r="M476" i="18"/>
  <c r="T476" i="18" s="1"/>
  <c r="C476" i="18"/>
  <c r="D476" i="18" s="1"/>
  <c r="X475" i="18"/>
  <c r="V475" i="18"/>
  <c r="U475" i="18"/>
  <c r="S475" i="18"/>
  <c r="P475" i="18"/>
  <c r="W475" i="18" s="1"/>
  <c r="M475" i="18"/>
  <c r="T475" i="18" s="1"/>
  <c r="C475" i="18"/>
  <c r="D475" i="18" s="1"/>
  <c r="X474" i="18"/>
  <c r="V474" i="18"/>
  <c r="U474" i="18"/>
  <c r="S474" i="18"/>
  <c r="P474" i="18"/>
  <c r="W474" i="18" s="1"/>
  <c r="M474" i="18"/>
  <c r="T474" i="18" s="1"/>
  <c r="C474" i="18"/>
  <c r="D474" i="18" s="1"/>
  <c r="X473" i="18"/>
  <c r="V473" i="18"/>
  <c r="U473" i="18"/>
  <c r="S473" i="18"/>
  <c r="P473" i="18"/>
  <c r="W473" i="18" s="1"/>
  <c r="M473" i="18"/>
  <c r="T473" i="18" s="1"/>
  <c r="C473" i="18"/>
  <c r="D473" i="18" s="1"/>
  <c r="X472" i="18"/>
  <c r="V472" i="18"/>
  <c r="U472" i="18"/>
  <c r="S472" i="18"/>
  <c r="P472" i="18"/>
  <c r="W472" i="18" s="1"/>
  <c r="M472" i="18"/>
  <c r="T472" i="18" s="1"/>
  <c r="C472" i="18"/>
  <c r="D472" i="18" s="1"/>
  <c r="X471" i="18"/>
  <c r="V471" i="18"/>
  <c r="U471" i="18"/>
  <c r="S471" i="18"/>
  <c r="P471" i="18"/>
  <c r="W471" i="18" s="1"/>
  <c r="M471" i="18"/>
  <c r="T471" i="18" s="1"/>
  <c r="C471" i="18"/>
  <c r="D471" i="18" s="1"/>
  <c r="X470" i="18"/>
  <c r="V470" i="18"/>
  <c r="U470" i="18"/>
  <c r="S470" i="18"/>
  <c r="P470" i="18"/>
  <c r="W470" i="18" s="1"/>
  <c r="M470" i="18"/>
  <c r="T470" i="18" s="1"/>
  <c r="C470" i="18"/>
  <c r="D470" i="18" s="1"/>
  <c r="X469" i="18"/>
  <c r="V469" i="18"/>
  <c r="U469" i="18"/>
  <c r="S469" i="18"/>
  <c r="P469" i="18"/>
  <c r="W469" i="18" s="1"/>
  <c r="M469" i="18"/>
  <c r="T469" i="18" s="1"/>
  <c r="C469" i="18"/>
  <c r="D469" i="18" s="1"/>
  <c r="X468" i="18"/>
  <c r="V468" i="18"/>
  <c r="U468" i="18"/>
  <c r="S468" i="18"/>
  <c r="P468" i="18"/>
  <c r="W468" i="18" s="1"/>
  <c r="M468" i="18"/>
  <c r="T468" i="18" s="1"/>
  <c r="C468" i="18"/>
  <c r="D468" i="18" s="1"/>
  <c r="X467" i="18"/>
  <c r="V467" i="18"/>
  <c r="U467" i="18"/>
  <c r="S467" i="18"/>
  <c r="P467" i="18"/>
  <c r="W467" i="18" s="1"/>
  <c r="M467" i="18"/>
  <c r="T467" i="18" s="1"/>
  <c r="C467" i="18"/>
  <c r="D467" i="18" s="1"/>
  <c r="X466" i="18"/>
  <c r="V466" i="18"/>
  <c r="U466" i="18"/>
  <c r="S466" i="18"/>
  <c r="P466" i="18"/>
  <c r="W466" i="18" s="1"/>
  <c r="M466" i="18"/>
  <c r="T466" i="18" s="1"/>
  <c r="C466" i="18"/>
  <c r="D466" i="18" s="1"/>
  <c r="X465" i="18"/>
  <c r="V465" i="18"/>
  <c r="U465" i="18"/>
  <c r="S465" i="18"/>
  <c r="P465" i="18"/>
  <c r="W465" i="18" s="1"/>
  <c r="M465" i="18"/>
  <c r="T465" i="18" s="1"/>
  <c r="C465" i="18"/>
  <c r="D465" i="18" s="1"/>
  <c r="X464" i="18"/>
  <c r="V464" i="18"/>
  <c r="U464" i="18"/>
  <c r="S464" i="18"/>
  <c r="P464" i="18"/>
  <c r="W464" i="18" s="1"/>
  <c r="M464" i="18"/>
  <c r="T464" i="18" s="1"/>
  <c r="C464" i="18"/>
  <c r="D464" i="18" s="1"/>
  <c r="X463" i="18"/>
  <c r="V463" i="18"/>
  <c r="U463" i="18"/>
  <c r="S463" i="18"/>
  <c r="P463" i="18"/>
  <c r="W463" i="18" s="1"/>
  <c r="M463" i="18"/>
  <c r="T463" i="18" s="1"/>
  <c r="C463" i="18"/>
  <c r="D463" i="18" s="1"/>
  <c r="X462" i="18"/>
  <c r="V462" i="18"/>
  <c r="U462" i="18"/>
  <c r="S462" i="18"/>
  <c r="P462" i="18"/>
  <c r="W462" i="18" s="1"/>
  <c r="M462" i="18"/>
  <c r="T462" i="18" s="1"/>
  <c r="C462" i="18"/>
  <c r="D462" i="18" s="1"/>
  <c r="X461" i="18"/>
  <c r="V461" i="18"/>
  <c r="U461" i="18"/>
  <c r="S461" i="18"/>
  <c r="P461" i="18"/>
  <c r="W461" i="18" s="1"/>
  <c r="M461" i="18"/>
  <c r="T461" i="18" s="1"/>
  <c r="C461" i="18"/>
  <c r="D461" i="18" s="1"/>
  <c r="X460" i="18"/>
  <c r="V460" i="18"/>
  <c r="U460" i="18"/>
  <c r="S460" i="18"/>
  <c r="P460" i="18"/>
  <c r="W460" i="18" s="1"/>
  <c r="M460" i="18"/>
  <c r="T460" i="18" s="1"/>
  <c r="C460" i="18"/>
  <c r="D460" i="18" s="1"/>
  <c r="X459" i="18"/>
  <c r="V459" i="18"/>
  <c r="U459" i="18"/>
  <c r="S459" i="18"/>
  <c r="P459" i="18"/>
  <c r="W459" i="18" s="1"/>
  <c r="M459" i="18"/>
  <c r="T459" i="18" s="1"/>
  <c r="C459" i="18"/>
  <c r="D459" i="18" s="1"/>
  <c r="X458" i="18"/>
  <c r="V458" i="18"/>
  <c r="U458" i="18"/>
  <c r="S458" i="18"/>
  <c r="P458" i="18"/>
  <c r="W458" i="18" s="1"/>
  <c r="M458" i="18"/>
  <c r="T458" i="18" s="1"/>
  <c r="C458" i="18"/>
  <c r="D458" i="18" s="1"/>
  <c r="X457" i="18"/>
  <c r="V457" i="18"/>
  <c r="U457" i="18"/>
  <c r="S457" i="18"/>
  <c r="P457" i="18"/>
  <c r="W457" i="18" s="1"/>
  <c r="M457" i="18"/>
  <c r="T457" i="18" s="1"/>
  <c r="C457" i="18"/>
  <c r="D457" i="18" s="1"/>
  <c r="X456" i="18"/>
  <c r="V456" i="18"/>
  <c r="U456" i="18"/>
  <c r="T456" i="18"/>
  <c r="S456" i="18"/>
  <c r="P456" i="18"/>
  <c r="W456" i="18" s="1"/>
  <c r="M456" i="18"/>
  <c r="C456" i="18"/>
  <c r="D456" i="18" s="1"/>
  <c r="X455" i="18"/>
  <c r="V455" i="18"/>
  <c r="U455" i="18"/>
  <c r="T455" i="18"/>
  <c r="S455" i="18"/>
  <c r="P455" i="18"/>
  <c r="W455" i="18" s="1"/>
  <c r="M455" i="18"/>
  <c r="C455" i="18"/>
  <c r="D455" i="18" s="1"/>
  <c r="X454" i="18"/>
  <c r="V454" i="18"/>
  <c r="U454" i="18"/>
  <c r="S454" i="18"/>
  <c r="P454" i="18"/>
  <c r="W454" i="18" s="1"/>
  <c r="M454" i="18"/>
  <c r="T454" i="18" s="1"/>
  <c r="C454" i="18"/>
  <c r="D454" i="18" s="1"/>
  <c r="X453" i="18"/>
  <c r="V453" i="18"/>
  <c r="U453" i="18"/>
  <c r="S453" i="18"/>
  <c r="P453" i="18"/>
  <c r="W453" i="18" s="1"/>
  <c r="M453" i="18"/>
  <c r="T453" i="18" s="1"/>
  <c r="C453" i="18"/>
  <c r="D453" i="18" s="1"/>
  <c r="X452" i="18"/>
  <c r="V452" i="18"/>
  <c r="U452" i="18"/>
  <c r="S452" i="18"/>
  <c r="P452" i="18"/>
  <c r="W452" i="18" s="1"/>
  <c r="M452" i="18"/>
  <c r="T452" i="18" s="1"/>
  <c r="C452" i="18"/>
  <c r="D452" i="18" s="1"/>
  <c r="X451" i="18"/>
  <c r="V451" i="18"/>
  <c r="U451" i="18"/>
  <c r="S451" i="18"/>
  <c r="P451" i="18"/>
  <c r="W451" i="18" s="1"/>
  <c r="M451" i="18"/>
  <c r="T451" i="18" s="1"/>
  <c r="C451" i="18"/>
  <c r="D451" i="18" s="1"/>
  <c r="X450" i="18"/>
  <c r="V450" i="18"/>
  <c r="U450" i="18"/>
  <c r="S450" i="18"/>
  <c r="P450" i="18"/>
  <c r="W450" i="18" s="1"/>
  <c r="M450" i="18"/>
  <c r="T450" i="18" s="1"/>
  <c r="C450" i="18"/>
  <c r="D450" i="18" s="1"/>
  <c r="X449" i="18"/>
  <c r="V449" i="18"/>
  <c r="U449" i="18"/>
  <c r="S449" i="18"/>
  <c r="P449" i="18"/>
  <c r="W449" i="18" s="1"/>
  <c r="M449" i="18"/>
  <c r="T449" i="18" s="1"/>
  <c r="C449" i="18"/>
  <c r="D449" i="18" s="1"/>
  <c r="X448" i="18"/>
  <c r="V448" i="18"/>
  <c r="U448" i="18"/>
  <c r="S448" i="18"/>
  <c r="P448" i="18"/>
  <c r="W448" i="18" s="1"/>
  <c r="M448" i="18"/>
  <c r="T448" i="18" s="1"/>
  <c r="C448" i="18"/>
  <c r="D448" i="18" s="1"/>
  <c r="X447" i="18"/>
  <c r="V447" i="18"/>
  <c r="U447" i="18"/>
  <c r="S447" i="18"/>
  <c r="P447" i="18"/>
  <c r="W447" i="18" s="1"/>
  <c r="M447" i="18"/>
  <c r="T447" i="18" s="1"/>
  <c r="C447" i="18"/>
  <c r="D447" i="18" s="1"/>
  <c r="X446" i="18"/>
  <c r="V446" i="18"/>
  <c r="U446" i="18"/>
  <c r="S446" i="18"/>
  <c r="P446" i="18"/>
  <c r="W446" i="18" s="1"/>
  <c r="M446" i="18"/>
  <c r="T446" i="18" s="1"/>
  <c r="C446" i="18"/>
  <c r="D446" i="18" s="1"/>
  <c r="X445" i="18"/>
  <c r="V445" i="18"/>
  <c r="U445" i="18"/>
  <c r="S445" i="18"/>
  <c r="P445" i="18"/>
  <c r="W445" i="18" s="1"/>
  <c r="M445" i="18"/>
  <c r="T445" i="18" s="1"/>
  <c r="C445" i="18"/>
  <c r="D445" i="18" s="1"/>
  <c r="X444" i="18"/>
  <c r="V444" i="18"/>
  <c r="U444" i="18"/>
  <c r="S444" i="18"/>
  <c r="P444" i="18"/>
  <c r="W444" i="18" s="1"/>
  <c r="M444" i="18"/>
  <c r="T444" i="18" s="1"/>
  <c r="C444" i="18"/>
  <c r="D444" i="18" s="1"/>
  <c r="X443" i="18"/>
  <c r="V443" i="18"/>
  <c r="U443" i="18"/>
  <c r="S443" i="18"/>
  <c r="P443" i="18"/>
  <c r="W443" i="18" s="1"/>
  <c r="M443" i="18"/>
  <c r="T443" i="18" s="1"/>
  <c r="C443" i="18"/>
  <c r="D443" i="18" s="1"/>
  <c r="X442" i="18"/>
  <c r="V442" i="18"/>
  <c r="U442" i="18"/>
  <c r="S442" i="18"/>
  <c r="P442" i="18"/>
  <c r="W442" i="18" s="1"/>
  <c r="M442" i="18"/>
  <c r="T442" i="18" s="1"/>
  <c r="C442" i="18"/>
  <c r="D442" i="18" s="1"/>
  <c r="X441" i="18"/>
  <c r="V441" i="18"/>
  <c r="U441" i="18"/>
  <c r="S441" i="18"/>
  <c r="P441" i="18"/>
  <c r="W441" i="18" s="1"/>
  <c r="M441" i="18"/>
  <c r="T441" i="18" s="1"/>
  <c r="C441" i="18"/>
  <c r="D441" i="18" s="1"/>
  <c r="X440" i="18"/>
  <c r="V440" i="18"/>
  <c r="U440" i="18"/>
  <c r="T440" i="18"/>
  <c r="S440" i="18"/>
  <c r="P440" i="18"/>
  <c r="W440" i="18" s="1"/>
  <c r="M440" i="18"/>
  <c r="C440" i="18"/>
  <c r="D440" i="18" s="1"/>
  <c r="X439" i="18"/>
  <c r="V439" i="18"/>
  <c r="U439" i="18"/>
  <c r="T439" i="18"/>
  <c r="S439" i="18"/>
  <c r="P439" i="18"/>
  <c r="W439" i="18" s="1"/>
  <c r="M439" i="18"/>
  <c r="C439" i="18"/>
  <c r="D439" i="18" s="1"/>
  <c r="X438" i="18"/>
  <c r="V438" i="18"/>
  <c r="U438" i="18"/>
  <c r="S438" i="18"/>
  <c r="P438" i="18"/>
  <c r="W438" i="18" s="1"/>
  <c r="M438" i="18"/>
  <c r="T438" i="18" s="1"/>
  <c r="C438" i="18"/>
  <c r="D438" i="18" s="1"/>
  <c r="X437" i="18"/>
  <c r="V437" i="18"/>
  <c r="U437" i="18"/>
  <c r="S437" i="18"/>
  <c r="P437" i="18"/>
  <c r="W437" i="18" s="1"/>
  <c r="M437" i="18"/>
  <c r="T437" i="18" s="1"/>
  <c r="C437" i="18"/>
  <c r="D437" i="18" s="1"/>
  <c r="X436" i="18"/>
  <c r="V436" i="18"/>
  <c r="U436" i="18"/>
  <c r="S436" i="18"/>
  <c r="P436" i="18"/>
  <c r="W436" i="18" s="1"/>
  <c r="M436" i="18"/>
  <c r="T436" i="18" s="1"/>
  <c r="C436" i="18"/>
  <c r="D436" i="18" s="1"/>
  <c r="X435" i="18"/>
  <c r="V435" i="18"/>
  <c r="U435" i="18"/>
  <c r="S435" i="18"/>
  <c r="P435" i="18"/>
  <c r="W435" i="18" s="1"/>
  <c r="M435" i="18"/>
  <c r="T435" i="18" s="1"/>
  <c r="C435" i="18"/>
  <c r="D435" i="18" s="1"/>
  <c r="X434" i="18"/>
  <c r="V434" i="18"/>
  <c r="U434" i="18"/>
  <c r="S434" i="18"/>
  <c r="P434" i="18"/>
  <c r="W434" i="18" s="1"/>
  <c r="M434" i="18"/>
  <c r="T434" i="18" s="1"/>
  <c r="C434" i="18"/>
  <c r="D434" i="18" s="1"/>
  <c r="X433" i="18"/>
  <c r="V433" i="18"/>
  <c r="U433" i="18"/>
  <c r="S433" i="18"/>
  <c r="P433" i="18"/>
  <c r="W433" i="18" s="1"/>
  <c r="M433" i="18"/>
  <c r="T433" i="18" s="1"/>
  <c r="C433" i="18"/>
  <c r="D433" i="18" s="1"/>
  <c r="X432" i="18"/>
  <c r="V432" i="18"/>
  <c r="U432" i="18"/>
  <c r="S432" i="18"/>
  <c r="P432" i="18"/>
  <c r="W432" i="18" s="1"/>
  <c r="M432" i="18"/>
  <c r="T432" i="18" s="1"/>
  <c r="C432" i="18"/>
  <c r="D432" i="18" s="1"/>
  <c r="X431" i="18"/>
  <c r="V431" i="18"/>
  <c r="U431" i="18"/>
  <c r="T431" i="18"/>
  <c r="S431" i="18"/>
  <c r="P431" i="18"/>
  <c r="W431" i="18" s="1"/>
  <c r="M431" i="18"/>
  <c r="C431" i="18"/>
  <c r="D431" i="18" s="1"/>
  <c r="X430" i="18"/>
  <c r="V430" i="18"/>
  <c r="U430" i="18"/>
  <c r="S430" i="18"/>
  <c r="P430" i="18"/>
  <c r="W430" i="18" s="1"/>
  <c r="M430" i="18"/>
  <c r="T430" i="18" s="1"/>
  <c r="C430" i="18"/>
  <c r="D430" i="18" s="1"/>
  <c r="X429" i="18"/>
  <c r="V429" i="18"/>
  <c r="U429" i="18"/>
  <c r="S429" i="18"/>
  <c r="P429" i="18"/>
  <c r="W429" i="18" s="1"/>
  <c r="M429" i="18"/>
  <c r="T429" i="18" s="1"/>
  <c r="C429" i="18"/>
  <c r="D429" i="18" s="1"/>
  <c r="X428" i="18"/>
  <c r="V428" i="18"/>
  <c r="U428" i="18"/>
  <c r="S428" i="18"/>
  <c r="P428" i="18"/>
  <c r="W428" i="18" s="1"/>
  <c r="M428" i="18"/>
  <c r="T428" i="18" s="1"/>
  <c r="C428" i="18"/>
  <c r="D428" i="18" s="1"/>
  <c r="X427" i="18"/>
  <c r="V427" i="18"/>
  <c r="U427" i="18"/>
  <c r="S427" i="18"/>
  <c r="P427" i="18"/>
  <c r="W427" i="18" s="1"/>
  <c r="M427" i="18"/>
  <c r="T427" i="18" s="1"/>
  <c r="C427" i="18"/>
  <c r="D427" i="18" s="1"/>
  <c r="X426" i="18"/>
  <c r="V426" i="18"/>
  <c r="U426" i="18"/>
  <c r="S426" i="18"/>
  <c r="P426" i="18"/>
  <c r="W426" i="18" s="1"/>
  <c r="M426" i="18"/>
  <c r="T426" i="18" s="1"/>
  <c r="C426" i="18"/>
  <c r="D426" i="18" s="1"/>
  <c r="X425" i="18"/>
  <c r="V425" i="18"/>
  <c r="U425" i="18"/>
  <c r="S425" i="18"/>
  <c r="P425" i="18"/>
  <c r="W425" i="18" s="1"/>
  <c r="M425" i="18"/>
  <c r="T425" i="18" s="1"/>
  <c r="C425" i="18"/>
  <c r="D425" i="18" s="1"/>
  <c r="X424" i="18"/>
  <c r="V424" i="18"/>
  <c r="U424" i="18"/>
  <c r="S424" i="18"/>
  <c r="P424" i="18"/>
  <c r="W424" i="18" s="1"/>
  <c r="M424" i="18"/>
  <c r="T424" i="18" s="1"/>
  <c r="C424" i="18"/>
  <c r="D424" i="18" s="1"/>
  <c r="X423" i="18"/>
  <c r="V423" i="18"/>
  <c r="U423" i="18"/>
  <c r="S423" i="18"/>
  <c r="P423" i="18"/>
  <c r="W423" i="18" s="1"/>
  <c r="M423" i="18"/>
  <c r="T423" i="18" s="1"/>
  <c r="C423" i="18"/>
  <c r="D423" i="18" s="1"/>
  <c r="X422" i="18"/>
  <c r="V422" i="18"/>
  <c r="U422" i="18"/>
  <c r="S422" i="18"/>
  <c r="P422" i="18"/>
  <c r="W422" i="18" s="1"/>
  <c r="M422" i="18"/>
  <c r="T422" i="18" s="1"/>
  <c r="C422" i="18"/>
  <c r="D422" i="18" s="1"/>
  <c r="X421" i="18"/>
  <c r="V421" i="18"/>
  <c r="U421" i="18"/>
  <c r="S421" i="18"/>
  <c r="P421" i="18"/>
  <c r="W421" i="18" s="1"/>
  <c r="M421" i="18"/>
  <c r="T421" i="18" s="1"/>
  <c r="C421" i="18"/>
  <c r="D421" i="18" s="1"/>
  <c r="X420" i="18"/>
  <c r="V420" i="18"/>
  <c r="U420" i="18"/>
  <c r="S420" i="18"/>
  <c r="P420" i="18"/>
  <c r="W420" i="18" s="1"/>
  <c r="M420" i="18"/>
  <c r="T420" i="18" s="1"/>
  <c r="C420" i="18"/>
  <c r="D420" i="18" s="1"/>
  <c r="X419" i="18"/>
  <c r="V419" i="18"/>
  <c r="U419" i="18"/>
  <c r="S419" i="18"/>
  <c r="P419" i="18"/>
  <c r="W419" i="18" s="1"/>
  <c r="M419" i="18"/>
  <c r="T419" i="18" s="1"/>
  <c r="C419" i="18"/>
  <c r="D419" i="18" s="1"/>
  <c r="X418" i="18"/>
  <c r="V418" i="18"/>
  <c r="U418" i="18"/>
  <c r="S418" i="18"/>
  <c r="P418" i="18"/>
  <c r="W418" i="18" s="1"/>
  <c r="M418" i="18"/>
  <c r="T418" i="18" s="1"/>
  <c r="C418" i="18"/>
  <c r="D418" i="18" s="1"/>
  <c r="X417" i="18"/>
  <c r="V417" i="18"/>
  <c r="U417" i="18"/>
  <c r="S417" i="18"/>
  <c r="P417" i="18"/>
  <c r="W417" i="18" s="1"/>
  <c r="M417" i="18"/>
  <c r="T417" i="18" s="1"/>
  <c r="C417" i="18"/>
  <c r="D417" i="18" s="1"/>
  <c r="X416" i="18"/>
  <c r="V416" i="18"/>
  <c r="U416" i="18"/>
  <c r="T416" i="18"/>
  <c r="S416" i="18"/>
  <c r="P416" i="18"/>
  <c r="W416" i="18" s="1"/>
  <c r="M416" i="18"/>
  <c r="C416" i="18"/>
  <c r="D416" i="18" s="1"/>
  <c r="X415" i="18"/>
  <c r="V415" i="18"/>
  <c r="U415" i="18"/>
  <c r="T415" i="18"/>
  <c r="S415" i="18"/>
  <c r="P415" i="18"/>
  <c r="W415" i="18" s="1"/>
  <c r="M415" i="18"/>
  <c r="C415" i="18"/>
  <c r="D415" i="18" s="1"/>
  <c r="X414" i="18"/>
  <c r="V414" i="18"/>
  <c r="U414" i="18"/>
  <c r="S414" i="18"/>
  <c r="P414" i="18"/>
  <c r="W414" i="18" s="1"/>
  <c r="M414" i="18"/>
  <c r="T414" i="18" s="1"/>
  <c r="C414" i="18"/>
  <c r="D414" i="18" s="1"/>
  <c r="X413" i="18"/>
  <c r="V413" i="18"/>
  <c r="U413" i="18"/>
  <c r="S413" i="18"/>
  <c r="P413" i="18"/>
  <c r="W413" i="18" s="1"/>
  <c r="M413" i="18"/>
  <c r="T413" i="18" s="1"/>
  <c r="C413" i="18"/>
  <c r="D413" i="18" s="1"/>
  <c r="X412" i="18"/>
  <c r="V412" i="18"/>
  <c r="U412" i="18"/>
  <c r="S412" i="18"/>
  <c r="P412" i="18"/>
  <c r="W412" i="18" s="1"/>
  <c r="M412" i="18"/>
  <c r="T412" i="18" s="1"/>
  <c r="C412" i="18"/>
  <c r="D412" i="18" s="1"/>
  <c r="X411" i="18"/>
  <c r="V411" i="18"/>
  <c r="U411" i="18"/>
  <c r="S411" i="18"/>
  <c r="P411" i="18"/>
  <c r="W411" i="18" s="1"/>
  <c r="M411" i="18"/>
  <c r="T411" i="18" s="1"/>
  <c r="C411" i="18"/>
  <c r="D411" i="18" s="1"/>
  <c r="X410" i="18"/>
  <c r="V410" i="18"/>
  <c r="U410" i="18"/>
  <c r="S410" i="18"/>
  <c r="P410" i="18"/>
  <c r="W410" i="18" s="1"/>
  <c r="M410" i="18"/>
  <c r="T410" i="18" s="1"/>
  <c r="C410" i="18"/>
  <c r="D410" i="18" s="1"/>
  <c r="X409" i="18"/>
  <c r="V409" i="18"/>
  <c r="U409" i="18"/>
  <c r="S409" i="18"/>
  <c r="P409" i="18"/>
  <c r="W409" i="18" s="1"/>
  <c r="M409" i="18"/>
  <c r="T409" i="18" s="1"/>
  <c r="C409" i="18"/>
  <c r="D409" i="18" s="1"/>
  <c r="X408" i="18"/>
  <c r="V408" i="18"/>
  <c r="U408" i="18"/>
  <c r="S408" i="18"/>
  <c r="P408" i="18"/>
  <c r="W408" i="18" s="1"/>
  <c r="M408" i="18"/>
  <c r="T408" i="18" s="1"/>
  <c r="C408" i="18"/>
  <c r="D408" i="18" s="1"/>
  <c r="X407" i="18"/>
  <c r="V407" i="18"/>
  <c r="U407" i="18"/>
  <c r="S407" i="18"/>
  <c r="P407" i="18"/>
  <c r="W407" i="18" s="1"/>
  <c r="M407" i="18"/>
  <c r="T407" i="18" s="1"/>
  <c r="C407" i="18"/>
  <c r="D407" i="18" s="1"/>
  <c r="X406" i="18"/>
  <c r="V406" i="18"/>
  <c r="U406" i="18"/>
  <c r="S406" i="18"/>
  <c r="P406" i="18"/>
  <c r="W406" i="18" s="1"/>
  <c r="M406" i="18"/>
  <c r="T406" i="18" s="1"/>
  <c r="C406" i="18"/>
  <c r="D406" i="18" s="1"/>
  <c r="X405" i="18"/>
  <c r="V405" i="18"/>
  <c r="U405" i="18"/>
  <c r="S405" i="18"/>
  <c r="P405" i="18"/>
  <c r="W405" i="18" s="1"/>
  <c r="M405" i="18"/>
  <c r="T405" i="18" s="1"/>
  <c r="C405" i="18"/>
  <c r="D405" i="18" s="1"/>
  <c r="X404" i="18"/>
  <c r="V404" i="18"/>
  <c r="U404" i="18"/>
  <c r="S404" i="18"/>
  <c r="P404" i="18"/>
  <c r="W404" i="18" s="1"/>
  <c r="M404" i="18"/>
  <c r="T404" i="18" s="1"/>
  <c r="C404" i="18"/>
  <c r="D404" i="18" s="1"/>
  <c r="X403" i="18"/>
  <c r="V403" i="18"/>
  <c r="U403" i="18"/>
  <c r="S403" i="18"/>
  <c r="P403" i="18"/>
  <c r="W403" i="18" s="1"/>
  <c r="M403" i="18"/>
  <c r="T403" i="18" s="1"/>
  <c r="C403" i="18"/>
  <c r="D403" i="18" s="1"/>
  <c r="X402" i="18"/>
  <c r="V402" i="18"/>
  <c r="U402" i="18"/>
  <c r="S402" i="18"/>
  <c r="P402" i="18"/>
  <c r="W402" i="18" s="1"/>
  <c r="M402" i="18"/>
  <c r="T402" i="18" s="1"/>
  <c r="C402" i="18"/>
  <c r="D402" i="18" s="1"/>
  <c r="X401" i="18"/>
  <c r="V401" i="18"/>
  <c r="U401" i="18"/>
  <c r="S401" i="18"/>
  <c r="P401" i="18"/>
  <c r="W401" i="18" s="1"/>
  <c r="M401" i="18"/>
  <c r="T401" i="18" s="1"/>
  <c r="C401" i="18"/>
  <c r="D401" i="18" s="1"/>
  <c r="X400" i="18"/>
  <c r="V400" i="18"/>
  <c r="U400" i="18"/>
  <c r="S400" i="18"/>
  <c r="P400" i="18"/>
  <c r="W400" i="18" s="1"/>
  <c r="M400" i="18"/>
  <c r="T400" i="18" s="1"/>
  <c r="C400" i="18"/>
  <c r="D400" i="18" s="1"/>
  <c r="X399" i="18"/>
  <c r="V399" i="18"/>
  <c r="U399" i="18"/>
  <c r="S399" i="18"/>
  <c r="P399" i="18"/>
  <c r="W399" i="18" s="1"/>
  <c r="M399" i="18"/>
  <c r="T399" i="18" s="1"/>
  <c r="C399" i="18"/>
  <c r="D399" i="18" s="1"/>
  <c r="X398" i="18"/>
  <c r="V398" i="18"/>
  <c r="U398" i="18"/>
  <c r="S398" i="18"/>
  <c r="P398" i="18"/>
  <c r="W398" i="18" s="1"/>
  <c r="M398" i="18"/>
  <c r="T398" i="18" s="1"/>
  <c r="C398" i="18"/>
  <c r="D398" i="18" s="1"/>
  <c r="X397" i="18"/>
  <c r="V397" i="18"/>
  <c r="U397" i="18"/>
  <c r="S397" i="18"/>
  <c r="P397" i="18"/>
  <c r="W397" i="18" s="1"/>
  <c r="M397" i="18"/>
  <c r="T397" i="18" s="1"/>
  <c r="C397" i="18"/>
  <c r="D397" i="18" s="1"/>
  <c r="X396" i="18"/>
  <c r="V396" i="18"/>
  <c r="U396" i="18"/>
  <c r="S396" i="18"/>
  <c r="P396" i="18"/>
  <c r="W396" i="18" s="1"/>
  <c r="M396" i="18"/>
  <c r="T396" i="18" s="1"/>
  <c r="C396" i="18"/>
  <c r="D396" i="18" s="1"/>
  <c r="X395" i="18"/>
  <c r="V395" i="18"/>
  <c r="U395" i="18"/>
  <c r="S395" i="18"/>
  <c r="P395" i="18"/>
  <c r="W395" i="18" s="1"/>
  <c r="M395" i="18"/>
  <c r="T395" i="18" s="1"/>
  <c r="C395" i="18"/>
  <c r="D395" i="18" s="1"/>
  <c r="X394" i="18"/>
  <c r="V394" i="18"/>
  <c r="U394" i="18"/>
  <c r="S394" i="18"/>
  <c r="P394" i="18"/>
  <c r="W394" i="18" s="1"/>
  <c r="M394" i="18"/>
  <c r="T394" i="18" s="1"/>
  <c r="C394" i="18"/>
  <c r="D394" i="18" s="1"/>
  <c r="X393" i="18"/>
  <c r="V393" i="18"/>
  <c r="U393" i="18"/>
  <c r="S393" i="18"/>
  <c r="P393" i="18"/>
  <c r="W393" i="18" s="1"/>
  <c r="M393" i="18"/>
  <c r="T393" i="18" s="1"/>
  <c r="C393" i="18"/>
  <c r="D393" i="18" s="1"/>
  <c r="X392" i="18"/>
  <c r="V392" i="18"/>
  <c r="U392" i="18"/>
  <c r="S392" i="18"/>
  <c r="P392" i="18"/>
  <c r="W392" i="18" s="1"/>
  <c r="M392" i="18"/>
  <c r="T392" i="18" s="1"/>
  <c r="C392" i="18"/>
  <c r="D392" i="18" s="1"/>
  <c r="X391" i="18"/>
  <c r="V391" i="18"/>
  <c r="U391" i="18"/>
  <c r="S391" i="18"/>
  <c r="P391" i="18"/>
  <c r="W391" i="18" s="1"/>
  <c r="M391" i="18"/>
  <c r="T391" i="18" s="1"/>
  <c r="C391" i="18"/>
  <c r="D391" i="18" s="1"/>
  <c r="X390" i="18"/>
  <c r="V390" i="18"/>
  <c r="U390" i="18"/>
  <c r="S390" i="18"/>
  <c r="P390" i="18"/>
  <c r="W390" i="18" s="1"/>
  <c r="M390" i="18"/>
  <c r="T390" i="18" s="1"/>
  <c r="C390" i="18"/>
  <c r="D390" i="18" s="1"/>
  <c r="X389" i="18"/>
  <c r="V389" i="18"/>
  <c r="U389" i="18"/>
  <c r="S389" i="18"/>
  <c r="P389" i="18"/>
  <c r="W389" i="18" s="1"/>
  <c r="M389" i="18"/>
  <c r="T389" i="18" s="1"/>
  <c r="C389" i="18"/>
  <c r="D389" i="18" s="1"/>
  <c r="X388" i="18"/>
  <c r="V388" i="18"/>
  <c r="U388" i="18"/>
  <c r="S388" i="18"/>
  <c r="P388" i="18"/>
  <c r="W388" i="18" s="1"/>
  <c r="M388" i="18"/>
  <c r="T388" i="18" s="1"/>
  <c r="C388" i="18"/>
  <c r="D388" i="18" s="1"/>
  <c r="X387" i="18"/>
  <c r="V387" i="18"/>
  <c r="U387" i="18"/>
  <c r="S387" i="18"/>
  <c r="P387" i="18"/>
  <c r="W387" i="18" s="1"/>
  <c r="M387" i="18"/>
  <c r="T387" i="18" s="1"/>
  <c r="C387" i="18"/>
  <c r="D387" i="18" s="1"/>
  <c r="X386" i="18"/>
  <c r="V386" i="18"/>
  <c r="U386" i="18"/>
  <c r="S386" i="18"/>
  <c r="P386" i="18"/>
  <c r="W386" i="18" s="1"/>
  <c r="M386" i="18"/>
  <c r="T386" i="18" s="1"/>
  <c r="C386" i="18"/>
  <c r="D386" i="18" s="1"/>
  <c r="X385" i="18"/>
  <c r="V385" i="18"/>
  <c r="U385" i="18"/>
  <c r="S385" i="18"/>
  <c r="P385" i="18"/>
  <c r="W385" i="18" s="1"/>
  <c r="M385" i="18"/>
  <c r="T385" i="18" s="1"/>
  <c r="C385" i="18"/>
  <c r="D385" i="18" s="1"/>
  <c r="X384" i="18"/>
  <c r="V384" i="18"/>
  <c r="U384" i="18"/>
  <c r="S384" i="18"/>
  <c r="P384" i="18"/>
  <c r="W384" i="18" s="1"/>
  <c r="M384" i="18"/>
  <c r="T384" i="18" s="1"/>
  <c r="C384" i="18"/>
  <c r="D384" i="18" s="1"/>
  <c r="X383" i="18"/>
  <c r="V383" i="18"/>
  <c r="U383" i="18"/>
  <c r="S383" i="18"/>
  <c r="P383" i="18"/>
  <c r="W383" i="18" s="1"/>
  <c r="M383" i="18"/>
  <c r="T383" i="18" s="1"/>
  <c r="C383" i="18"/>
  <c r="D383" i="18" s="1"/>
  <c r="X382" i="18"/>
  <c r="V382" i="18"/>
  <c r="U382" i="18"/>
  <c r="S382" i="18"/>
  <c r="P382" i="18"/>
  <c r="W382" i="18" s="1"/>
  <c r="M382" i="18"/>
  <c r="T382" i="18" s="1"/>
  <c r="C382" i="18"/>
  <c r="D382" i="18" s="1"/>
  <c r="X381" i="18"/>
  <c r="V381" i="18"/>
  <c r="U381" i="18"/>
  <c r="S381" i="18"/>
  <c r="P381" i="18"/>
  <c r="W381" i="18" s="1"/>
  <c r="M381" i="18"/>
  <c r="T381" i="18" s="1"/>
  <c r="C381" i="18"/>
  <c r="D381" i="18" s="1"/>
  <c r="X380" i="18"/>
  <c r="V380" i="18"/>
  <c r="U380" i="18"/>
  <c r="S380" i="18"/>
  <c r="P380" i="18"/>
  <c r="W380" i="18" s="1"/>
  <c r="M380" i="18"/>
  <c r="T380" i="18" s="1"/>
  <c r="C380" i="18"/>
  <c r="D380" i="18" s="1"/>
  <c r="X379" i="18"/>
  <c r="V379" i="18"/>
  <c r="U379" i="18"/>
  <c r="S379" i="18"/>
  <c r="P379" i="18"/>
  <c r="W379" i="18" s="1"/>
  <c r="M379" i="18"/>
  <c r="T379" i="18" s="1"/>
  <c r="C379" i="18"/>
  <c r="D379" i="18" s="1"/>
  <c r="X378" i="18"/>
  <c r="V378" i="18"/>
  <c r="U378" i="18"/>
  <c r="S378" i="18"/>
  <c r="P378" i="18"/>
  <c r="W378" i="18" s="1"/>
  <c r="M378" i="18"/>
  <c r="T378" i="18" s="1"/>
  <c r="C378" i="18"/>
  <c r="D378" i="18" s="1"/>
  <c r="X377" i="18"/>
  <c r="V377" i="18"/>
  <c r="U377" i="18"/>
  <c r="S377" i="18"/>
  <c r="P377" i="18"/>
  <c r="W377" i="18" s="1"/>
  <c r="M377" i="18"/>
  <c r="T377" i="18" s="1"/>
  <c r="C377" i="18"/>
  <c r="D377" i="18" s="1"/>
  <c r="X376" i="18"/>
  <c r="V376" i="18"/>
  <c r="U376" i="18"/>
  <c r="S376" i="18"/>
  <c r="P376" i="18"/>
  <c r="W376" i="18" s="1"/>
  <c r="M376" i="18"/>
  <c r="T376" i="18" s="1"/>
  <c r="C376" i="18"/>
  <c r="D376" i="18" s="1"/>
  <c r="X375" i="18"/>
  <c r="V375" i="18"/>
  <c r="U375" i="18"/>
  <c r="S375" i="18"/>
  <c r="P375" i="18"/>
  <c r="W375" i="18" s="1"/>
  <c r="M375" i="18"/>
  <c r="T375" i="18" s="1"/>
  <c r="C375" i="18"/>
  <c r="D375" i="18" s="1"/>
  <c r="X374" i="18"/>
  <c r="V374" i="18"/>
  <c r="U374" i="18"/>
  <c r="S374" i="18"/>
  <c r="P374" i="18"/>
  <c r="W374" i="18" s="1"/>
  <c r="M374" i="18"/>
  <c r="T374" i="18" s="1"/>
  <c r="C374" i="18"/>
  <c r="D374" i="18" s="1"/>
  <c r="X373" i="18"/>
  <c r="V373" i="18"/>
  <c r="U373" i="18"/>
  <c r="S373" i="18"/>
  <c r="P373" i="18"/>
  <c r="W373" i="18" s="1"/>
  <c r="M373" i="18"/>
  <c r="T373" i="18" s="1"/>
  <c r="C373" i="18"/>
  <c r="D373" i="18" s="1"/>
  <c r="X372" i="18"/>
  <c r="V372" i="18"/>
  <c r="U372" i="18"/>
  <c r="S372" i="18"/>
  <c r="P372" i="18"/>
  <c r="W372" i="18" s="1"/>
  <c r="M372" i="18"/>
  <c r="T372" i="18" s="1"/>
  <c r="C372" i="18"/>
  <c r="D372" i="18" s="1"/>
  <c r="X371" i="18"/>
  <c r="V371" i="18"/>
  <c r="U371" i="18"/>
  <c r="S371" i="18"/>
  <c r="P371" i="18"/>
  <c r="W371" i="18" s="1"/>
  <c r="M371" i="18"/>
  <c r="T371" i="18" s="1"/>
  <c r="C371" i="18"/>
  <c r="D371" i="18" s="1"/>
  <c r="X370" i="18"/>
  <c r="V370" i="18"/>
  <c r="U370" i="18"/>
  <c r="S370" i="18"/>
  <c r="P370" i="18"/>
  <c r="W370" i="18" s="1"/>
  <c r="M370" i="18"/>
  <c r="T370" i="18" s="1"/>
  <c r="C370" i="18"/>
  <c r="D370" i="18" s="1"/>
  <c r="X369" i="18"/>
  <c r="V369" i="18"/>
  <c r="U369" i="18"/>
  <c r="S369" i="18"/>
  <c r="P369" i="18"/>
  <c r="W369" i="18" s="1"/>
  <c r="M369" i="18"/>
  <c r="T369" i="18" s="1"/>
  <c r="C369" i="18"/>
  <c r="D369" i="18" s="1"/>
  <c r="X368" i="18"/>
  <c r="V368" i="18"/>
  <c r="U368" i="18"/>
  <c r="S368" i="18"/>
  <c r="P368" i="18"/>
  <c r="W368" i="18" s="1"/>
  <c r="M368" i="18"/>
  <c r="T368" i="18" s="1"/>
  <c r="C368" i="18"/>
  <c r="D368" i="18" s="1"/>
  <c r="X367" i="18"/>
  <c r="V367" i="18"/>
  <c r="U367" i="18"/>
  <c r="S367" i="18"/>
  <c r="P367" i="18"/>
  <c r="W367" i="18" s="1"/>
  <c r="M367" i="18"/>
  <c r="T367" i="18" s="1"/>
  <c r="C367" i="18"/>
  <c r="D367" i="18" s="1"/>
  <c r="X366" i="18"/>
  <c r="V366" i="18"/>
  <c r="U366" i="18"/>
  <c r="S366" i="18"/>
  <c r="P366" i="18"/>
  <c r="W366" i="18" s="1"/>
  <c r="M366" i="18"/>
  <c r="T366" i="18" s="1"/>
  <c r="C366" i="18"/>
  <c r="D366" i="18" s="1"/>
  <c r="X365" i="18"/>
  <c r="V365" i="18"/>
  <c r="U365" i="18"/>
  <c r="S365" i="18"/>
  <c r="P365" i="18"/>
  <c r="W365" i="18" s="1"/>
  <c r="M365" i="18"/>
  <c r="T365" i="18" s="1"/>
  <c r="C365" i="18"/>
  <c r="D365" i="18" s="1"/>
  <c r="X364" i="18"/>
  <c r="V364" i="18"/>
  <c r="U364" i="18"/>
  <c r="S364" i="18"/>
  <c r="P364" i="18"/>
  <c r="W364" i="18" s="1"/>
  <c r="M364" i="18"/>
  <c r="T364" i="18" s="1"/>
  <c r="C364" i="18"/>
  <c r="D364" i="18" s="1"/>
  <c r="X363" i="18"/>
  <c r="V363" i="18"/>
  <c r="U363" i="18"/>
  <c r="S363" i="18"/>
  <c r="P363" i="18"/>
  <c r="W363" i="18" s="1"/>
  <c r="M363" i="18"/>
  <c r="T363" i="18" s="1"/>
  <c r="C363" i="18"/>
  <c r="D363" i="18" s="1"/>
  <c r="X362" i="18"/>
  <c r="V362" i="18"/>
  <c r="U362" i="18"/>
  <c r="S362" i="18"/>
  <c r="P362" i="18"/>
  <c r="W362" i="18" s="1"/>
  <c r="M362" i="18"/>
  <c r="T362" i="18" s="1"/>
  <c r="C362" i="18"/>
  <c r="D362" i="18" s="1"/>
  <c r="X361" i="18"/>
  <c r="V361" i="18"/>
  <c r="U361" i="18"/>
  <c r="S361" i="18"/>
  <c r="P361" i="18"/>
  <c r="W361" i="18" s="1"/>
  <c r="M361" i="18"/>
  <c r="T361" i="18" s="1"/>
  <c r="C361" i="18"/>
  <c r="D361" i="18" s="1"/>
  <c r="X360" i="18"/>
  <c r="V360" i="18"/>
  <c r="U360" i="18"/>
  <c r="S360" i="18"/>
  <c r="P360" i="18"/>
  <c r="W360" i="18" s="1"/>
  <c r="M360" i="18"/>
  <c r="T360" i="18" s="1"/>
  <c r="C360" i="18"/>
  <c r="D360" i="18" s="1"/>
  <c r="X359" i="18"/>
  <c r="V359" i="18"/>
  <c r="U359" i="18"/>
  <c r="S359" i="18"/>
  <c r="P359" i="18"/>
  <c r="W359" i="18" s="1"/>
  <c r="M359" i="18"/>
  <c r="T359" i="18" s="1"/>
  <c r="C359" i="18"/>
  <c r="D359" i="18" s="1"/>
  <c r="X358" i="18"/>
  <c r="V358" i="18"/>
  <c r="U358" i="18"/>
  <c r="S358" i="18"/>
  <c r="P358" i="18"/>
  <c r="W358" i="18" s="1"/>
  <c r="M358" i="18"/>
  <c r="T358" i="18" s="1"/>
  <c r="C358" i="18"/>
  <c r="D358" i="18" s="1"/>
  <c r="X357" i="18"/>
  <c r="V357" i="18"/>
  <c r="U357" i="18"/>
  <c r="S357" i="18"/>
  <c r="P357" i="18"/>
  <c r="W357" i="18" s="1"/>
  <c r="M357" i="18"/>
  <c r="T357" i="18" s="1"/>
  <c r="C357" i="18"/>
  <c r="D357" i="18" s="1"/>
  <c r="X356" i="18"/>
  <c r="V356" i="18"/>
  <c r="U356" i="18"/>
  <c r="S356" i="18"/>
  <c r="P356" i="18"/>
  <c r="W356" i="18" s="1"/>
  <c r="M356" i="18"/>
  <c r="T356" i="18" s="1"/>
  <c r="C356" i="18"/>
  <c r="D356" i="18" s="1"/>
  <c r="X355" i="18"/>
  <c r="V355" i="18"/>
  <c r="U355" i="18"/>
  <c r="S355" i="18"/>
  <c r="P355" i="18"/>
  <c r="W355" i="18" s="1"/>
  <c r="M355" i="18"/>
  <c r="T355" i="18" s="1"/>
  <c r="C355" i="18"/>
  <c r="D355" i="18" s="1"/>
  <c r="X354" i="18"/>
  <c r="V354" i="18"/>
  <c r="U354" i="18"/>
  <c r="S354" i="18"/>
  <c r="P354" i="18"/>
  <c r="W354" i="18" s="1"/>
  <c r="M354" i="18"/>
  <c r="T354" i="18" s="1"/>
  <c r="C354" i="18"/>
  <c r="D354" i="18" s="1"/>
  <c r="X353" i="18"/>
  <c r="V353" i="18"/>
  <c r="U353" i="18"/>
  <c r="S353" i="18"/>
  <c r="P353" i="18"/>
  <c r="W353" i="18" s="1"/>
  <c r="M353" i="18"/>
  <c r="T353" i="18" s="1"/>
  <c r="C353" i="18"/>
  <c r="D353" i="18" s="1"/>
  <c r="X352" i="18"/>
  <c r="V352" i="18"/>
  <c r="U352" i="18"/>
  <c r="S352" i="18"/>
  <c r="P352" i="18"/>
  <c r="W352" i="18" s="1"/>
  <c r="M352" i="18"/>
  <c r="T352" i="18" s="1"/>
  <c r="C352" i="18"/>
  <c r="D352" i="18" s="1"/>
  <c r="X351" i="18"/>
  <c r="V351" i="18"/>
  <c r="U351" i="18"/>
  <c r="S351" i="18"/>
  <c r="P351" i="18"/>
  <c r="W351" i="18" s="1"/>
  <c r="M351" i="18"/>
  <c r="T351" i="18" s="1"/>
  <c r="C351" i="18"/>
  <c r="D351" i="18" s="1"/>
  <c r="X350" i="18"/>
  <c r="V350" i="18"/>
  <c r="U350" i="18"/>
  <c r="S350" i="18"/>
  <c r="P350" i="18"/>
  <c r="W350" i="18" s="1"/>
  <c r="M350" i="18"/>
  <c r="T350" i="18" s="1"/>
  <c r="C350" i="18"/>
  <c r="D350" i="18" s="1"/>
  <c r="X349" i="18"/>
  <c r="V349" i="18"/>
  <c r="U349" i="18"/>
  <c r="S349" i="18"/>
  <c r="P349" i="18"/>
  <c r="W349" i="18" s="1"/>
  <c r="M349" i="18"/>
  <c r="T349" i="18" s="1"/>
  <c r="C349" i="18"/>
  <c r="D349" i="18" s="1"/>
  <c r="X348" i="18"/>
  <c r="V348" i="18"/>
  <c r="U348" i="18"/>
  <c r="S348" i="18"/>
  <c r="P348" i="18"/>
  <c r="W348" i="18" s="1"/>
  <c r="M348" i="18"/>
  <c r="T348" i="18" s="1"/>
  <c r="C348" i="18"/>
  <c r="D348" i="18" s="1"/>
  <c r="X347" i="18"/>
  <c r="V347" i="18"/>
  <c r="U347" i="18"/>
  <c r="S347" i="18"/>
  <c r="P347" i="18"/>
  <c r="W347" i="18" s="1"/>
  <c r="M347" i="18"/>
  <c r="T347" i="18" s="1"/>
  <c r="C347" i="18"/>
  <c r="D347" i="18" s="1"/>
  <c r="X346" i="18"/>
  <c r="V346" i="18"/>
  <c r="U346" i="18"/>
  <c r="S346" i="18"/>
  <c r="P346" i="18"/>
  <c r="W346" i="18" s="1"/>
  <c r="M346" i="18"/>
  <c r="T346" i="18" s="1"/>
  <c r="C346" i="18"/>
  <c r="D346" i="18" s="1"/>
  <c r="X345" i="18"/>
  <c r="V345" i="18"/>
  <c r="U345" i="18"/>
  <c r="S345" i="18"/>
  <c r="P345" i="18"/>
  <c r="W345" i="18" s="1"/>
  <c r="M345" i="18"/>
  <c r="T345" i="18" s="1"/>
  <c r="C345" i="18"/>
  <c r="D345" i="18" s="1"/>
  <c r="X344" i="18"/>
  <c r="V344" i="18"/>
  <c r="U344" i="18"/>
  <c r="S344" i="18"/>
  <c r="P344" i="18"/>
  <c r="W344" i="18" s="1"/>
  <c r="M344" i="18"/>
  <c r="T344" i="18" s="1"/>
  <c r="C344" i="18"/>
  <c r="D344" i="18" s="1"/>
  <c r="X343" i="18"/>
  <c r="V343" i="18"/>
  <c r="U343" i="18"/>
  <c r="S343" i="18"/>
  <c r="P343" i="18"/>
  <c r="W343" i="18" s="1"/>
  <c r="M343" i="18"/>
  <c r="T343" i="18" s="1"/>
  <c r="D343" i="18"/>
  <c r="C343" i="18"/>
  <c r="X342" i="18"/>
  <c r="V342" i="18"/>
  <c r="U342" i="18"/>
  <c r="S342" i="18"/>
  <c r="P342" i="18"/>
  <c r="W342" i="18" s="1"/>
  <c r="M342" i="18"/>
  <c r="T342" i="18" s="1"/>
  <c r="C342" i="18"/>
  <c r="D342" i="18" s="1"/>
  <c r="X341" i="18"/>
  <c r="V341" i="18"/>
  <c r="U341" i="18"/>
  <c r="S341" i="18"/>
  <c r="P341" i="18"/>
  <c r="W341" i="18" s="1"/>
  <c r="M341" i="18"/>
  <c r="T341" i="18" s="1"/>
  <c r="C341" i="18"/>
  <c r="D341" i="18" s="1"/>
  <c r="X340" i="18"/>
  <c r="V340" i="18"/>
  <c r="U340" i="18"/>
  <c r="T340" i="18"/>
  <c r="S340" i="18"/>
  <c r="P340" i="18"/>
  <c r="W340" i="18" s="1"/>
  <c r="M340" i="18"/>
  <c r="C340" i="18"/>
  <c r="D340" i="18" s="1"/>
  <c r="X339" i="18"/>
  <c r="V339" i="18"/>
  <c r="U339" i="18"/>
  <c r="T339" i="18"/>
  <c r="S339" i="18"/>
  <c r="P339" i="18"/>
  <c r="W339" i="18" s="1"/>
  <c r="M339" i="18"/>
  <c r="C339" i="18"/>
  <c r="D339" i="18" s="1"/>
  <c r="X338" i="18"/>
  <c r="V338" i="18"/>
  <c r="U338" i="18"/>
  <c r="S338" i="18"/>
  <c r="P338" i="18"/>
  <c r="W338" i="18" s="1"/>
  <c r="M338" i="18"/>
  <c r="T338" i="18" s="1"/>
  <c r="C338" i="18"/>
  <c r="D338" i="18" s="1"/>
  <c r="X337" i="18"/>
  <c r="V337" i="18"/>
  <c r="U337" i="18"/>
  <c r="S337" i="18"/>
  <c r="P337" i="18"/>
  <c r="W337" i="18" s="1"/>
  <c r="M337" i="18"/>
  <c r="T337" i="18" s="1"/>
  <c r="C337" i="18"/>
  <c r="D337" i="18" s="1"/>
  <c r="X336" i="18"/>
  <c r="V336" i="18"/>
  <c r="U336" i="18"/>
  <c r="S336" i="18"/>
  <c r="P336" i="18"/>
  <c r="W336" i="18" s="1"/>
  <c r="M336" i="18"/>
  <c r="T336" i="18" s="1"/>
  <c r="C336" i="18"/>
  <c r="D336" i="18" s="1"/>
  <c r="X335" i="18"/>
  <c r="V335" i="18"/>
  <c r="U335" i="18"/>
  <c r="S335" i="18"/>
  <c r="P335" i="18"/>
  <c r="W335" i="18" s="1"/>
  <c r="M335" i="18"/>
  <c r="T335" i="18" s="1"/>
  <c r="C335" i="18"/>
  <c r="D335" i="18" s="1"/>
  <c r="X334" i="18"/>
  <c r="V334" i="18"/>
  <c r="U334" i="18"/>
  <c r="S334" i="18"/>
  <c r="P334" i="18"/>
  <c r="W334" i="18" s="1"/>
  <c r="M334" i="18"/>
  <c r="T334" i="18" s="1"/>
  <c r="C334" i="18"/>
  <c r="D334" i="18" s="1"/>
  <c r="X333" i="18"/>
  <c r="V333" i="18"/>
  <c r="U333" i="18"/>
  <c r="S333" i="18"/>
  <c r="P333" i="18"/>
  <c r="W333" i="18" s="1"/>
  <c r="M333" i="18"/>
  <c r="T333" i="18" s="1"/>
  <c r="C333" i="18"/>
  <c r="D333" i="18" s="1"/>
  <c r="X332" i="18"/>
  <c r="V332" i="18"/>
  <c r="U332" i="18"/>
  <c r="S332" i="18"/>
  <c r="P332" i="18"/>
  <c r="W332" i="18" s="1"/>
  <c r="M332" i="18"/>
  <c r="T332" i="18" s="1"/>
  <c r="C332" i="18"/>
  <c r="D332" i="18" s="1"/>
  <c r="X331" i="18"/>
  <c r="V331" i="18"/>
  <c r="U331" i="18"/>
  <c r="S331" i="18"/>
  <c r="P331" i="18"/>
  <c r="W331" i="18" s="1"/>
  <c r="M331" i="18"/>
  <c r="T331" i="18" s="1"/>
  <c r="D331" i="18"/>
  <c r="C331" i="18"/>
  <c r="X330" i="18"/>
  <c r="V330" i="18"/>
  <c r="U330" i="18"/>
  <c r="S330" i="18"/>
  <c r="P330" i="18"/>
  <c r="W330" i="18" s="1"/>
  <c r="M330" i="18"/>
  <c r="T330" i="18" s="1"/>
  <c r="C330" i="18"/>
  <c r="D330" i="18" s="1"/>
  <c r="X329" i="18"/>
  <c r="V329" i="18"/>
  <c r="U329" i="18"/>
  <c r="S329" i="18"/>
  <c r="P329" i="18"/>
  <c r="W329" i="18" s="1"/>
  <c r="M329" i="18"/>
  <c r="T329" i="18" s="1"/>
  <c r="C329" i="18"/>
  <c r="D329" i="18" s="1"/>
  <c r="X328" i="18"/>
  <c r="V328" i="18"/>
  <c r="U328" i="18"/>
  <c r="S328" i="18"/>
  <c r="P328" i="18"/>
  <c r="W328" i="18" s="1"/>
  <c r="M328" i="18"/>
  <c r="T328" i="18" s="1"/>
  <c r="C328" i="18"/>
  <c r="D328" i="18" s="1"/>
  <c r="X327" i="18"/>
  <c r="V327" i="18"/>
  <c r="U327" i="18"/>
  <c r="T327" i="18"/>
  <c r="S327" i="18"/>
  <c r="P327" i="18"/>
  <c r="W327" i="18" s="1"/>
  <c r="M327" i="18"/>
  <c r="C327" i="18"/>
  <c r="D327" i="18" s="1"/>
  <c r="X326" i="18"/>
  <c r="V326" i="18"/>
  <c r="U326" i="18"/>
  <c r="S326" i="18"/>
  <c r="P326" i="18"/>
  <c r="W326" i="18" s="1"/>
  <c r="M326" i="18"/>
  <c r="T326" i="18" s="1"/>
  <c r="C326" i="18"/>
  <c r="D326" i="18" s="1"/>
  <c r="X325" i="18"/>
  <c r="V325" i="18"/>
  <c r="U325" i="18"/>
  <c r="S325" i="18"/>
  <c r="P325" i="18"/>
  <c r="W325" i="18" s="1"/>
  <c r="M325" i="18"/>
  <c r="T325" i="18" s="1"/>
  <c r="C325" i="18"/>
  <c r="D325" i="18" s="1"/>
  <c r="X324" i="18"/>
  <c r="V324" i="18"/>
  <c r="U324" i="18"/>
  <c r="S324" i="18"/>
  <c r="P324" i="18"/>
  <c r="W324" i="18" s="1"/>
  <c r="M324" i="18"/>
  <c r="T324" i="18" s="1"/>
  <c r="C324" i="18"/>
  <c r="D324" i="18" s="1"/>
  <c r="X323" i="18"/>
  <c r="V323" i="18"/>
  <c r="U323" i="18"/>
  <c r="S323" i="18"/>
  <c r="P323" i="18"/>
  <c r="W323" i="18" s="1"/>
  <c r="M323" i="18"/>
  <c r="T323" i="18" s="1"/>
  <c r="C323" i="18"/>
  <c r="D323" i="18" s="1"/>
  <c r="X322" i="18"/>
  <c r="V322" i="18"/>
  <c r="U322" i="18"/>
  <c r="S322" i="18"/>
  <c r="P322" i="18"/>
  <c r="W322" i="18" s="1"/>
  <c r="M322" i="18"/>
  <c r="T322" i="18" s="1"/>
  <c r="C322" i="18"/>
  <c r="D322" i="18" s="1"/>
  <c r="X321" i="18"/>
  <c r="V321" i="18"/>
  <c r="U321" i="18"/>
  <c r="S321" i="18"/>
  <c r="P321" i="18"/>
  <c r="W321" i="18" s="1"/>
  <c r="M321" i="18"/>
  <c r="T321" i="18" s="1"/>
  <c r="C321" i="18"/>
  <c r="D321" i="18" s="1"/>
  <c r="X320" i="18"/>
  <c r="V320" i="18"/>
  <c r="U320" i="18"/>
  <c r="S320" i="18"/>
  <c r="P320" i="18"/>
  <c r="W320" i="18" s="1"/>
  <c r="M320" i="18"/>
  <c r="T320" i="18" s="1"/>
  <c r="C320" i="18"/>
  <c r="D320" i="18" s="1"/>
  <c r="X319" i="18"/>
  <c r="V319" i="18"/>
  <c r="U319" i="18"/>
  <c r="S319" i="18"/>
  <c r="P319" i="18"/>
  <c r="W319" i="18" s="1"/>
  <c r="M319" i="18"/>
  <c r="T319" i="18" s="1"/>
  <c r="D319" i="18"/>
  <c r="C319" i="18"/>
  <c r="X318" i="18"/>
  <c r="V318" i="18"/>
  <c r="U318" i="18"/>
  <c r="S318" i="18"/>
  <c r="P318" i="18"/>
  <c r="W318" i="18" s="1"/>
  <c r="M318" i="18"/>
  <c r="T318" i="18" s="1"/>
  <c r="C318" i="18"/>
  <c r="D318" i="18" s="1"/>
  <c r="X317" i="18"/>
  <c r="V317" i="18"/>
  <c r="U317" i="18"/>
  <c r="S317" i="18"/>
  <c r="P317" i="18"/>
  <c r="W317" i="18" s="1"/>
  <c r="M317" i="18"/>
  <c r="T317" i="18" s="1"/>
  <c r="C317" i="18"/>
  <c r="D317" i="18" s="1"/>
  <c r="X316" i="18"/>
  <c r="V316" i="18"/>
  <c r="U316" i="18"/>
  <c r="S316" i="18"/>
  <c r="P316" i="18"/>
  <c r="W316" i="18" s="1"/>
  <c r="M316" i="18"/>
  <c r="T316" i="18" s="1"/>
  <c r="C316" i="18"/>
  <c r="D316" i="18" s="1"/>
  <c r="X315" i="18"/>
  <c r="V315" i="18"/>
  <c r="U315" i="18"/>
  <c r="S315" i="18"/>
  <c r="P315" i="18"/>
  <c r="W315" i="18" s="1"/>
  <c r="M315" i="18"/>
  <c r="T315" i="18" s="1"/>
  <c r="C315" i="18"/>
  <c r="D315" i="18" s="1"/>
  <c r="X314" i="18"/>
  <c r="V314" i="18"/>
  <c r="U314" i="18"/>
  <c r="S314" i="18"/>
  <c r="P314" i="18"/>
  <c r="W314" i="18" s="1"/>
  <c r="M314" i="18"/>
  <c r="T314" i="18" s="1"/>
  <c r="C314" i="18"/>
  <c r="D314" i="18" s="1"/>
  <c r="X313" i="18"/>
  <c r="V313" i="18"/>
  <c r="U313" i="18"/>
  <c r="S313" i="18"/>
  <c r="P313" i="18"/>
  <c r="W313" i="18" s="1"/>
  <c r="M313" i="18"/>
  <c r="T313" i="18" s="1"/>
  <c r="C313" i="18"/>
  <c r="D313" i="18" s="1"/>
  <c r="X312" i="18"/>
  <c r="V312" i="18"/>
  <c r="U312" i="18"/>
  <c r="S312" i="18"/>
  <c r="P312" i="18"/>
  <c r="W312" i="18" s="1"/>
  <c r="M312" i="18"/>
  <c r="T312" i="18" s="1"/>
  <c r="C312" i="18"/>
  <c r="D312" i="18" s="1"/>
  <c r="X311" i="18"/>
  <c r="V311" i="18"/>
  <c r="U311" i="18"/>
  <c r="S311" i="18"/>
  <c r="P311" i="18"/>
  <c r="W311" i="18" s="1"/>
  <c r="M311" i="18"/>
  <c r="T311" i="18" s="1"/>
  <c r="C311" i="18"/>
  <c r="D311" i="18" s="1"/>
  <c r="X310" i="18"/>
  <c r="V310" i="18"/>
  <c r="U310" i="18"/>
  <c r="S310" i="18"/>
  <c r="P310" i="18"/>
  <c r="W310" i="18" s="1"/>
  <c r="M310" i="18"/>
  <c r="T310" i="18" s="1"/>
  <c r="C310" i="18"/>
  <c r="D310" i="18" s="1"/>
  <c r="X309" i="18"/>
  <c r="V309" i="18"/>
  <c r="U309" i="18"/>
  <c r="S309" i="18"/>
  <c r="P309" i="18"/>
  <c r="W309" i="18" s="1"/>
  <c r="M309" i="18"/>
  <c r="T309" i="18" s="1"/>
  <c r="C309" i="18"/>
  <c r="D309" i="18" s="1"/>
  <c r="X308" i="18"/>
  <c r="V308" i="18"/>
  <c r="U308" i="18"/>
  <c r="S308" i="18"/>
  <c r="P308" i="18"/>
  <c r="W308" i="18" s="1"/>
  <c r="M308" i="18"/>
  <c r="T308" i="18" s="1"/>
  <c r="C308" i="18"/>
  <c r="D308" i="18" s="1"/>
  <c r="X307" i="18"/>
  <c r="V307" i="18"/>
  <c r="U307" i="18"/>
  <c r="S307" i="18"/>
  <c r="P307" i="18"/>
  <c r="W307" i="18" s="1"/>
  <c r="M307" i="18"/>
  <c r="T307" i="18" s="1"/>
  <c r="C307" i="18"/>
  <c r="D307" i="18" s="1"/>
  <c r="X306" i="18"/>
  <c r="V306" i="18"/>
  <c r="U306" i="18"/>
  <c r="S306" i="18"/>
  <c r="P306" i="18"/>
  <c r="W306" i="18" s="1"/>
  <c r="M306" i="18"/>
  <c r="T306" i="18" s="1"/>
  <c r="C306" i="18"/>
  <c r="D306" i="18" s="1"/>
  <c r="X305" i="18"/>
  <c r="V305" i="18"/>
  <c r="U305" i="18"/>
  <c r="S305" i="18"/>
  <c r="P305" i="18"/>
  <c r="W305" i="18" s="1"/>
  <c r="M305" i="18"/>
  <c r="T305" i="18" s="1"/>
  <c r="C305" i="18"/>
  <c r="D305" i="18" s="1"/>
  <c r="X304" i="18"/>
  <c r="V304" i="18"/>
  <c r="U304" i="18"/>
  <c r="S304" i="18"/>
  <c r="P304" i="18"/>
  <c r="W304" i="18" s="1"/>
  <c r="M304" i="18"/>
  <c r="T304" i="18" s="1"/>
  <c r="C304" i="18"/>
  <c r="D304" i="18" s="1"/>
  <c r="X303" i="18"/>
  <c r="V303" i="18"/>
  <c r="U303" i="18"/>
  <c r="S303" i="18"/>
  <c r="P303" i="18"/>
  <c r="W303" i="18" s="1"/>
  <c r="M303" i="18"/>
  <c r="T303" i="18" s="1"/>
  <c r="C303" i="18"/>
  <c r="D303" i="18" s="1"/>
  <c r="X302" i="18"/>
  <c r="V302" i="18"/>
  <c r="U302" i="18"/>
  <c r="S302" i="18"/>
  <c r="P302" i="18"/>
  <c r="W302" i="18" s="1"/>
  <c r="M302" i="18"/>
  <c r="T302" i="18" s="1"/>
  <c r="C302" i="18"/>
  <c r="D302" i="18" s="1"/>
  <c r="X301" i="18"/>
  <c r="V301" i="18"/>
  <c r="U301" i="18"/>
  <c r="S301" i="18"/>
  <c r="P301" i="18"/>
  <c r="W301" i="18" s="1"/>
  <c r="M301" i="18"/>
  <c r="T301" i="18" s="1"/>
  <c r="C301" i="18"/>
  <c r="D301" i="18" s="1"/>
  <c r="X300" i="18"/>
  <c r="V300" i="18"/>
  <c r="U300" i="18"/>
  <c r="S300" i="18"/>
  <c r="P300" i="18"/>
  <c r="W300" i="18" s="1"/>
  <c r="M300" i="18"/>
  <c r="T300" i="18" s="1"/>
  <c r="C300" i="18"/>
  <c r="D300" i="18" s="1"/>
  <c r="X299" i="18"/>
  <c r="V299" i="18"/>
  <c r="U299" i="18"/>
  <c r="S299" i="18"/>
  <c r="P299" i="18"/>
  <c r="W299" i="18" s="1"/>
  <c r="M299" i="18"/>
  <c r="T299" i="18" s="1"/>
  <c r="C299" i="18"/>
  <c r="D299" i="18" s="1"/>
  <c r="X298" i="18"/>
  <c r="V298" i="18"/>
  <c r="U298" i="18"/>
  <c r="S298" i="18"/>
  <c r="P298" i="18"/>
  <c r="W298" i="18" s="1"/>
  <c r="M298" i="18"/>
  <c r="T298" i="18" s="1"/>
  <c r="C298" i="18"/>
  <c r="D298" i="18" s="1"/>
  <c r="X297" i="18"/>
  <c r="V297" i="18"/>
  <c r="U297" i="18"/>
  <c r="S297" i="18"/>
  <c r="P297" i="18"/>
  <c r="W297" i="18" s="1"/>
  <c r="M297" i="18"/>
  <c r="T297" i="18" s="1"/>
  <c r="C297" i="18"/>
  <c r="D297" i="18" s="1"/>
  <c r="X296" i="18"/>
  <c r="V296" i="18"/>
  <c r="U296" i="18"/>
  <c r="T296" i="18"/>
  <c r="S296" i="18"/>
  <c r="P296" i="18"/>
  <c r="W296" i="18" s="1"/>
  <c r="M296" i="18"/>
  <c r="C296" i="18"/>
  <c r="D296" i="18" s="1"/>
  <c r="X295" i="18"/>
  <c r="V295" i="18"/>
  <c r="U295" i="18"/>
  <c r="T295" i="18"/>
  <c r="S295" i="18"/>
  <c r="P295" i="18"/>
  <c r="W295" i="18" s="1"/>
  <c r="M295" i="18"/>
  <c r="D295" i="18"/>
  <c r="C295" i="18"/>
  <c r="X294" i="18"/>
  <c r="V294" i="18"/>
  <c r="U294" i="18"/>
  <c r="S294" i="18"/>
  <c r="P294" i="18"/>
  <c r="W294" i="18" s="1"/>
  <c r="M294" i="18"/>
  <c r="T294" i="18" s="1"/>
  <c r="C294" i="18"/>
  <c r="D294" i="18" s="1"/>
  <c r="X293" i="18"/>
  <c r="V293" i="18"/>
  <c r="U293" i="18"/>
  <c r="S293" i="18"/>
  <c r="P293" i="18"/>
  <c r="W293" i="18" s="1"/>
  <c r="M293" i="18"/>
  <c r="T293" i="18" s="1"/>
  <c r="C293" i="18"/>
  <c r="D293" i="18" s="1"/>
  <c r="X292" i="18"/>
  <c r="V292" i="18"/>
  <c r="U292" i="18"/>
  <c r="S292" i="18"/>
  <c r="P292" i="18"/>
  <c r="W292" i="18" s="1"/>
  <c r="M292" i="18"/>
  <c r="T292" i="18" s="1"/>
  <c r="C292" i="18"/>
  <c r="D292" i="18" s="1"/>
  <c r="X291" i="18"/>
  <c r="V291" i="18"/>
  <c r="U291" i="18"/>
  <c r="S291" i="18"/>
  <c r="P291" i="18"/>
  <c r="W291" i="18" s="1"/>
  <c r="M291" i="18"/>
  <c r="T291" i="18" s="1"/>
  <c r="C291" i="18"/>
  <c r="D291" i="18" s="1"/>
  <c r="X290" i="18"/>
  <c r="V290" i="18"/>
  <c r="U290" i="18"/>
  <c r="S290" i="18"/>
  <c r="P290" i="18"/>
  <c r="W290" i="18" s="1"/>
  <c r="M290" i="18"/>
  <c r="T290" i="18" s="1"/>
  <c r="C290" i="18"/>
  <c r="D290" i="18" s="1"/>
  <c r="X289" i="18"/>
  <c r="V289" i="18"/>
  <c r="U289" i="18"/>
  <c r="S289" i="18"/>
  <c r="P289" i="18"/>
  <c r="W289" i="18" s="1"/>
  <c r="M289" i="18"/>
  <c r="T289" i="18" s="1"/>
  <c r="C289" i="18"/>
  <c r="D289" i="18" s="1"/>
  <c r="X288" i="18"/>
  <c r="V288" i="18"/>
  <c r="U288" i="18"/>
  <c r="S288" i="18"/>
  <c r="P288" i="18"/>
  <c r="W288" i="18" s="1"/>
  <c r="M288" i="18"/>
  <c r="T288" i="18" s="1"/>
  <c r="C288" i="18"/>
  <c r="D288" i="18" s="1"/>
  <c r="X287" i="18"/>
  <c r="V287" i="18"/>
  <c r="U287" i="18"/>
  <c r="S287" i="18"/>
  <c r="P287" i="18"/>
  <c r="W287" i="18" s="1"/>
  <c r="M287" i="18"/>
  <c r="T287" i="18" s="1"/>
  <c r="C287" i="18"/>
  <c r="D287" i="18" s="1"/>
  <c r="X286" i="18"/>
  <c r="V286" i="18"/>
  <c r="U286" i="18"/>
  <c r="S286" i="18"/>
  <c r="P286" i="18"/>
  <c r="W286" i="18" s="1"/>
  <c r="M286" i="18"/>
  <c r="T286" i="18" s="1"/>
  <c r="C286" i="18"/>
  <c r="D286" i="18" s="1"/>
  <c r="X285" i="18"/>
  <c r="V285" i="18"/>
  <c r="U285" i="18"/>
  <c r="S285" i="18"/>
  <c r="P285" i="18"/>
  <c r="W285" i="18" s="1"/>
  <c r="M285" i="18"/>
  <c r="T285" i="18" s="1"/>
  <c r="C285" i="18"/>
  <c r="D285" i="18" s="1"/>
  <c r="X284" i="18"/>
  <c r="V284" i="18"/>
  <c r="U284" i="18"/>
  <c r="S284" i="18"/>
  <c r="P284" i="18"/>
  <c r="W284" i="18" s="1"/>
  <c r="M284" i="18"/>
  <c r="T284" i="18" s="1"/>
  <c r="C284" i="18"/>
  <c r="D284" i="18" s="1"/>
  <c r="X283" i="18"/>
  <c r="V283" i="18"/>
  <c r="U283" i="18"/>
  <c r="S283" i="18"/>
  <c r="P283" i="18"/>
  <c r="W283" i="18" s="1"/>
  <c r="M283" i="18"/>
  <c r="T283" i="18" s="1"/>
  <c r="C283" i="18"/>
  <c r="D283" i="18" s="1"/>
  <c r="X282" i="18"/>
  <c r="V282" i="18"/>
  <c r="U282" i="18"/>
  <c r="S282" i="18"/>
  <c r="P282" i="18"/>
  <c r="W282" i="18" s="1"/>
  <c r="M282" i="18"/>
  <c r="T282" i="18" s="1"/>
  <c r="C282" i="18"/>
  <c r="D282" i="18" s="1"/>
  <c r="X281" i="18"/>
  <c r="V281" i="18"/>
  <c r="U281" i="18"/>
  <c r="S281" i="18"/>
  <c r="P281" i="18"/>
  <c r="W281" i="18" s="1"/>
  <c r="M281" i="18"/>
  <c r="T281" i="18" s="1"/>
  <c r="C281" i="18"/>
  <c r="D281" i="18" s="1"/>
  <c r="X280" i="18"/>
  <c r="V280" i="18"/>
  <c r="U280" i="18"/>
  <c r="S280" i="18"/>
  <c r="P280" i="18"/>
  <c r="W280" i="18" s="1"/>
  <c r="M280" i="18"/>
  <c r="T280" i="18" s="1"/>
  <c r="C280" i="18"/>
  <c r="D280" i="18" s="1"/>
  <c r="X279" i="18"/>
  <c r="V279" i="18"/>
  <c r="U279" i="18"/>
  <c r="S279" i="18"/>
  <c r="P279" i="18"/>
  <c r="W279" i="18" s="1"/>
  <c r="M279" i="18"/>
  <c r="T279" i="18" s="1"/>
  <c r="D279" i="18"/>
  <c r="C279" i="18"/>
  <c r="X278" i="18"/>
  <c r="V278" i="18"/>
  <c r="U278" i="18"/>
  <c r="S278" i="18"/>
  <c r="P278" i="18"/>
  <c r="W278" i="18" s="1"/>
  <c r="M278" i="18"/>
  <c r="T278" i="18" s="1"/>
  <c r="C278" i="18"/>
  <c r="D278" i="18" s="1"/>
  <c r="X277" i="18"/>
  <c r="V277" i="18"/>
  <c r="U277" i="18"/>
  <c r="S277" i="18"/>
  <c r="P277" i="18"/>
  <c r="W277" i="18" s="1"/>
  <c r="M277" i="18"/>
  <c r="T277" i="18" s="1"/>
  <c r="C277" i="18"/>
  <c r="D277" i="18" s="1"/>
  <c r="X276" i="18"/>
  <c r="V276" i="18"/>
  <c r="U276" i="18"/>
  <c r="S276" i="18"/>
  <c r="P276" i="18"/>
  <c r="W276" i="18" s="1"/>
  <c r="M276" i="18"/>
  <c r="T276" i="18" s="1"/>
  <c r="C276" i="18"/>
  <c r="D276" i="18" s="1"/>
  <c r="X275" i="18"/>
  <c r="V275" i="18"/>
  <c r="U275" i="18"/>
  <c r="S275" i="18"/>
  <c r="P275" i="18"/>
  <c r="W275" i="18" s="1"/>
  <c r="M275" i="18"/>
  <c r="T275" i="18" s="1"/>
  <c r="C275" i="18"/>
  <c r="D275" i="18" s="1"/>
  <c r="X274" i="18"/>
  <c r="V274" i="18"/>
  <c r="U274" i="18"/>
  <c r="S274" i="18"/>
  <c r="P274" i="18"/>
  <c r="W274" i="18" s="1"/>
  <c r="M274" i="18"/>
  <c r="T274" i="18" s="1"/>
  <c r="C274" i="18"/>
  <c r="D274" i="18" s="1"/>
  <c r="X273" i="18"/>
  <c r="V273" i="18"/>
  <c r="U273" i="18"/>
  <c r="S273" i="18"/>
  <c r="P273" i="18"/>
  <c r="W273" i="18" s="1"/>
  <c r="M273" i="18"/>
  <c r="T273" i="18" s="1"/>
  <c r="C273" i="18"/>
  <c r="D273" i="18" s="1"/>
  <c r="X272" i="18"/>
  <c r="V272" i="18"/>
  <c r="U272" i="18"/>
  <c r="T272" i="18"/>
  <c r="S272" i="18"/>
  <c r="P272" i="18"/>
  <c r="W272" i="18" s="1"/>
  <c r="M272" i="18"/>
  <c r="C272" i="18"/>
  <c r="D272" i="18" s="1"/>
  <c r="X271" i="18"/>
  <c r="V271" i="18"/>
  <c r="U271" i="18"/>
  <c r="T271" i="18"/>
  <c r="S271" i="18"/>
  <c r="P271" i="18"/>
  <c r="W271" i="18" s="1"/>
  <c r="M271" i="18"/>
  <c r="D271" i="18"/>
  <c r="C271" i="18"/>
  <c r="X270" i="18"/>
  <c r="V270" i="18"/>
  <c r="U270" i="18"/>
  <c r="S270" i="18"/>
  <c r="P270" i="18"/>
  <c r="W270" i="18" s="1"/>
  <c r="M270" i="18"/>
  <c r="T270" i="18" s="1"/>
  <c r="C270" i="18"/>
  <c r="D270" i="18" s="1"/>
  <c r="X269" i="18"/>
  <c r="V269" i="18"/>
  <c r="U269" i="18"/>
  <c r="S269" i="18"/>
  <c r="P269" i="18"/>
  <c r="W269" i="18" s="1"/>
  <c r="M269" i="18"/>
  <c r="T269" i="18" s="1"/>
  <c r="C269" i="18"/>
  <c r="D269" i="18" s="1"/>
  <c r="X268" i="18"/>
  <c r="V268" i="18"/>
  <c r="U268" i="18"/>
  <c r="S268" i="18"/>
  <c r="P268" i="18"/>
  <c r="W268" i="18" s="1"/>
  <c r="M268" i="18"/>
  <c r="T268" i="18" s="1"/>
  <c r="C268" i="18"/>
  <c r="D268" i="18" s="1"/>
  <c r="X267" i="18"/>
  <c r="V267" i="18"/>
  <c r="U267" i="18"/>
  <c r="S267" i="18"/>
  <c r="P267" i="18"/>
  <c r="W267" i="18" s="1"/>
  <c r="M267" i="18"/>
  <c r="T267" i="18" s="1"/>
  <c r="C267" i="18"/>
  <c r="D267" i="18" s="1"/>
  <c r="X266" i="18"/>
  <c r="V266" i="18"/>
  <c r="U266" i="18"/>
  <c r="S266" i="18"/>
  <c r="P266" i="18"/>
  <c r="W266" i="18" s="1"/>
  <c r="M266" i="18"/>
  <c r="T266" i="18" s="1"/>
  <c r="C266" i="18"/>
  <c r="D266" i="18" s="1"/>
  <c r="X265" i="18"/>
  <c r="V265" i="18"/>
  <c r="U265" i="18"/>
  <c r="S265" i="18"/>
  <c r="P265" i="18"/>
  <c r="W265" i="18" s="1"/>
  <c r="M265" i="18"/>
  <c r="T265" i="18" s="1"/>
  <c r="C265" i="18"/>
  <c r="D265" i="18" s="1"/>
  <c r="X264" i="18"/>
  <c r="V264" i="18"/>
  <c r="U264" i="18"/>
  <c r="S264" i="18"/>
  <c r="P264" i="18"/>
  <c r="W264" i="18" s="1"/>
  <c r="M264" i="18"/>
  <c r="T264" i="18" s="1"/>
  <c r="C264" i="18"/>
  <c r="D264" i="18" s="1"/>
  <c r="X263" i="18"/>
  <c r="V263" i="18"/>
  <c r="U263" i="18"/>
  <c r="S263" i="18"/>
  <c r="P263" i="18"/>
  <c r="W263" i="18" s="1"/>
  <c r="M263" i="18"/>
  <c r="T263" i="18" s="1"/>
  <c r="C263" i="18"/>
  <c r="D263" i="18" s="1"/>
  <c r="X262" i="18"/>
  <c r="V262" i="18"/>
  <c r="U262" i="18"/>
  <c r="S262" i="18"/>
  <c r="P262" i="18"/>
  <c r="W262" i="18" s="1"/>
  <c r="M262" i="18"/>
  <c r="T262" i="18" s="1"/>
  <c r="C262" i="18"/>
  <c r="D262" i="18" s="1"/>
  <c r="X261" i="18"/>
  <c r="V261" i="18"/>
  <c r="U261" i="18"/>
  <c r="S261" i="18"/>
  <c r="P261" i="18"/>
  <c r="W261" i="18" s="1"/>
  <c r="M261" i="18"/>
  <c r="T261" i="18" s="1"/>
  <c r="C261" i="18"/>
  <c r="D261" i="18" s="1"/>
  <c r="X260" i="18"/>
  <c r="V260" i="18"/>
  <c r="U260" i="18"/>
  <c r="S260" i="18"/>
  <c r="P260" i="18"/>
  <c r="W260" i="18" s="1"/>
  <c r="M260" i="18"/>
  <c r="T260" i="18" s="1"/>
  <c r="C260" i="18"/>
  <c r="D260" i="18" s="1"/>
  <c r="X259" i="18"/>
  <c r="V259" i="18"/>
  <c r="U259" i="18"/>
  <c r="S259" i="18"/>
  <c r="P259" i="18"/>
  <c r="W259" i="18" s="1"/>
  <c r="M259" i="18"/>
  <c r="T259" i="18" s="1"/>
  <c r="C259" i="18"/>
  <c r="D259" i="18" s="1"/>
  <c r="X258" i="18"/>
  <c r="V258" i="18"/>
  <c r="U258" i="18"/>
  <c r="S258" i="18"/>
  <c r="P258" i="18"/>
  <c r="W258" i="18" s="1"/>
  <c r="M258" i="18"/>
  <c r="T258" i="18" s="1"/>
  <c r="C258" i="18"/>
  <c r="D258" i="18" s="1"/>
  <c r="X257" i="18"/>
  <c r="V257" i="18"/>
  <c r="U257" i="18"/>
  <c r="S257" i="18"/>
  <c r="P257" i="18"/>
  <c r="W257" i="18" s="1"/>
  <c r="M257" i="18"/>
  <c r="T257" i="18" s="1"/>
  <c r="C257" i="18"/>
  <c r="D257" i="18" s="1"/>
  <c r="X256" i="18"/>
  <c r="V256" i="18"/>
  <c r="U256" i="18"/>
  <c r="S256" i="18"/>
  <c r="P256" i="18"/>
  <c r="W256" i="18" s="1"/>
  <c r="M256" i="18"/>
  <c r="T256" i="18" s="1"/>
  <c r="C256" i="18"/>
  <c r="D256" i="18" s="1"/>
  <c r="X255" i="18"/>
  <c r="V255" i="18"/>
  <c r="U255" i="18"/>
  <c r="S255" i="18"/>
  <c r="P255" i="18"/>
  <c r="W255" i="18" s="1"/>
  <c r="M255" i="18"/>
  <c r="T255" i="18" s="1"/>
  <c r="D255" i="18"/>
  <c r="C255" i="18"/>
  <c r="X254" i="18"/>
  <c r="V254" i="18"/>
  <c r="U254" i="18"/>
  <c r="S254" i="18"/>
  <c r="P254" i="18"/>
  <c r="W254" i="18" s="1"/>
  <c r="M254" i="18"/>
  <c r="T254" i="18" s="1"/>
  <c r="C254" i="18"/>
  <c r="D254" i="18" s="1"/>
  <c r="X253" i="18"/>
  <c r="V253" i="18"/>
  <c r="U253" i="18"/>
  <c r="S253" i="18"/>
  <c r="P253" i="18"/>
  <c r="W253" i="18" s="1"/>
  <c r="M253" i="18"/>
  <c r="T253" i="18" s="1"/>
  <c r="C253" i="18"/>
  <c r="D253" i="18" s="1"/>
  <c r="X252" i="18"/>
  <c r="V252" i="18"/>
  <c r="U252" i="18"/>
  <c r="S252" i="18"/>
  <c r="P252" i="18"/>
  <c r="W252" i="18" s="1"/>
  <c r="M252" i="18"/>
  <c r="T252" i="18" s="1"/>
  <c r="C252" i="18"/>
  <c r="D252" i="18" s="1"/>
  <c r="X251" i="18"/>
  <c r="V251" i="18"/>
  <c r="U251" i="18"/>
  <c r="S251" i="18"/>
  <c r="P251" i="18"/>
  <c r="W251" i="18" s="1"/>
  <c r="M251" i="18"/>
  <c r="T251" i="18" s="1"/>
  <c r="C251" i="18"/>
  <c r="D251" i="18" s="1"/>
  <c r="X250" i="18"/>
  <c r="V250" i="18"/>
  <c r="U250" i="18"/>
  <c r="S250" i="18"/>
  <c r="P250" i="18"/>
  <c r="W250" i="18" s="1"/>
  <c r="M250" i="18"/>
  <c r="T250" i="18" s="1"/>
  <c r="C250" i="18"/>
  <c r="D250" i="18" s="1"/>
  <c r="X249" i="18"/>
  <c r="V249" i="18"/>
  <c r="U249" i="18"/>
  <c r="S249" i="18"/>
  <c r="P249" i="18"/>
  <c r="W249" i="18" s="1"/>
  <c r="M249" i="18"/>
  <c r="T249" i="18" s="1"/>
  <c r="C249" i="18"/>
  <c r="D249" i="18" s="1"/>
  <c r="X248" i="18"/>
  <c r="V248" i="18"/>
  <c r="U248" i="18"/>
  <c r="S248" i="18"/>
  <c r="P248" i="18"/>
  <c r="W248" i="18" s="1"/>
  <c r="M248" i="18"/>
  <c r="T248" i="18" s="1"/>
  <c r="C248" i="18"/>
  <c r="D248" i="18" s="1"/>
  <c r="X247" i="18"/>
  <c r="V247" i="18"/>
  <c r="U247" i="18"/>
  <c r="S247" i="18"/>
  <c r="P247" i="18"/>
  <c r="W247" i="18" s="1"/>
  <c r="M247" i="18"/>
  <c r="T247" i="18" s="1"/>
  <c r="C247" i="18"/>
  <c r="D247" i="18" s="1"/>
  <c r="X246" i="18"/>
  <c r="V246" i="18"/>
  <c r="U246" i="18"/>
  <c r="S246" i="18"/>
  <c r="P246" i="18"/>
  <c r="W246" i="18" s="1"/>
  <c r="M246" i="18"/>
  <c r="T246" i="18" s="1"/>
  <c r="C246" i="18"/>
  <c r="D246" i="18" s="1"/>
  <c r="X245" i="18"/>
  <c r="V245" i="18"/>
  <c r="U245" i="18"/>
  <c r="S245" i="18"/>
  <c r="P245" i="18"/>
  <c r="W245" i="18" s="1"/>
  <c r="M245" i="18"/>
  <c r="T245" i="18" s="1"/>
  <c r="C245" i="18"/>
  <c r="D245" i="18" s="1"/>
  <c r="X244" i="18"/>
  <c r="V244" i="18"/>
  <c r="U244" i="18"/>
  <c r="S244" i="18"/>
  <c r="P244" i="18"/>
  <c r="W244" i="18" s="1"/>
  <c r="M244" i="18"/>
  <c r="T244" i="18" s="1"/>
  <c r="C244" i="18"/>
  <c r="D244" i="18" s="1"/>
  <c r="X243" i="18"/>
  <c r="V243" i="18"/>
  <c r="U243" i="18"/>
  <c r="S243" i="18"/>
  <c r="P243" i="18"/>
  <c r="W243" i="18" s="1"/>
  <c r="M243" i="18"/>
  <c r="T243" i="18" s="1"/>
  <c r="C243" i="18"/>
  <c r="D243" i="18" s="1"/>
  <c r="X242" i="18"/>
  <c r="V242" i="18"/>
  <c r="U242" i="18"/>
  <c r="S242" i="18"/>
  <c r="P242" i="18"/>
  <c r="W242" i="18" s="1"/>
  <c r="M242" i="18"/>
  <c r="T242" i="18" s="1"/>
  <c r="C242" i="18"/>
  <c r="D242" i="18" s="1"/>
  <c r="X241" i="18"/>
  <c r="V241" i="18"/>
  <c r="U241" i="18"/>
  <c r="S241" i="18"/>
  <c r="P241" i="18"/>
  <c r="W241" i="18" s="1"/>
  <c r="M241" i="18"/>
  <c r="T241" i="18" s="1"/>
  <c r="C241" i="18"/>
  <c r="D241" i="18" s="1"/>
  <c r="X240" i="18"/>
  <c r="V240" i="18"/>
  <c r="U240" i="18"/>
  <c r="S240" i="18"/>
  <c r="P240" i="18"/>
  <c r="W240" i="18" s="1"/>
  <c r="M240" i="18"/>
  <c r="T240" i="18" s="1"/>
  <c r="C240" i="18"/>
  <c r="D240" i="18" s="1"/>
  <c r="X239" i="18"/>
  <c r="V239" i="18"/>
  <c r="U239" i="18"/>
  <c r="T239" i="18"/>
  <c r="S239" i="18"/>
  <c r="P239" i="18"/>
  <c r="W239" i="18" s="1"/>
  <c r="M239" i="18"/>
  <c r="C239" i="18"/>
  <c r="D239" i="18" s="1"/>
  <c r="X238" i="18"/>
  <c r="V238" i="18"/>
  <c r="U238" i="18"/>
  <c r="S238" i="18"/>
  <c r="P238" i="18"/>
  <c r="W238" i="18" s="1"/>
  <c r="M238" i="18"/>
  <c r="T238" i="18" s="1"/>
  <c r="C238" i="18"/>
  <c r="D238" i="18" s="1"/>
  <c r="X237" i="18"/>
  <c r="V237" i="18"/>
  <c r="U237" i="18"/>
  <c r="S237" i="18"/>
  <c r="P237" i="18"/>
  <c r="W237" i="18" s="1"/>
  <c r="M237" i="18"/>
  <c r="T237" i="18" s="1"/>
  <c r="C237" i="18"/>
  <c r="D237" i="18" s="1"/>
  <c r="X236" i="18"/>
  <c r="V236" i="18"/>
  <c r="U236" i="18"/>
  <c r="S236" i="18"/>
  <c r="P236" i="18"/>
  <c r="W236" i="18" s="1"/>
  <c r="M236" i="18"/>
  <c r="T236" i="18" s="1"/>
  <c r="C236" i="18"/>
  <c r="D236" i="18" s="1"/>
  <c r="X235" i="18"/>
  <c r="V235" i="18"/>
  <c r="U235" i="18"/>
  <c r="S235" i="18"/>
  <c r="P235" i="18"/>
  <c r="W235" i="18" s="1"/>
  <c r="M235" i="18"/>
  <c r="T235" i="18" s="1"/>
  <c r="C235" i="18"/>
  <c r="D235" i="18" s="1"/>
  <c r="X234" i="18"/>
  <c r="V234" i="18"/>
  <c r="U234" i="18"/>
  <c r="S234" i="18"/>
  <c r="P234" i="18"/>
  <c r="W234" i="18" s="1"/>
  <c r="M234" i="18"/>
  <c r="T234" i="18" s="1"/>
  <c r="C234" i="18"/>
  <c r="D234" i="18" s="1"/>
  <c r="X233" i="18"/>
  <c r="V233" i="18"/>
  <c r="U233" i="18"/>
  <c r="S233" i="18"/>
  <c r="P233" i="18"/>
  <c r="W233" i="18" s="1"/>
  <c r="M233" i="18"/>
  <c r="T233" i="18" s="1"/>
  <c r="C233" i="18"/>
  <c r="D233" i="18" s="1"/>
  <c r="X232" i="18"/>
  <c r="V232" i="18"/>
  <c r="U232" i="18"/>
  <c r="S232" i="18"/>
  <c r="P232" i="18"/>
  <c r="W232" i="18" s="1"/>
  <c r="M232" i="18"/>
  <c r="T232" i="18" s="1"/>
  <c r="C232" i="18"/>
  <c r="D232" i="18" s="1"/>
  <c r="X231" i="18"/>
  <c r="V231" i="18"/>
  <c r="U231" i="18"/>
  <c r="S231" i="18"/>
  <c r="P231" i="18"/>
  <c r="W231" i="18" s="1"/>
  <c r="M231" i="18"/>
  <c r="T231" i="18" s="1"/>
  <c r="C231" i="18"/>
  <c r="D231" i="18" s="1"/>
  <c r="X230" i="18"/>
  <c r="V230" i="18"/>
  <c r="U230" i="18"/>
  <c r="S230" i="18"/>
  <c r="P230" i="18"/>
  <c r="W230" i="18" s="1"/>
  <c r="M230" i="18"/>
  <c r="T230" i="18" s="1"/>
  <c r="C230" i="18"/>
  <c r="D230" i="18" s="1"/>
  <c r="X229" i="18"/>
  <c r="V229" i="18"/>
  <c r="U229" i="18"/>
  <c r="S229" i="18"/>
  <c r="P229" i="18"/>
  <c r="W229" i="18" s="1"/>
  <c r="M229" i="18"/>
  <c r="T229" i="18" s="1"/>
  <c r="C229" i="18"/>
  <c r="D229" i="18" s="1"/>
  <c r="X228" i="18"/>
  <c r="V228" i="18"/>
  <c r="U228" i="18"/>
  <c r="S228" i="18"/>
  <c r="P228" i="18"/>
  <c r="W228" i="18" s="1"/>
  <c r="M228" i="18"/>
  <c r="T228" i="18" s="1"/>
  <c r="C228" i="18"/>
  <c r="D228" i="18" s="1"/>
  <c r="X227" i="18"/>
  <c r="V227" i="18"/>
  <c r="U227" i="18"/>
  <c r="S227" i="18"/>
  <c r="P227" i="18"/>
  <c r="W227" i="18" s="1"/>
  <c r="M227" i="18"/>
  <c r="T227" i="18" s="1"/>
  <c r="C227" i="18"/>
  <c r="D227" i="18" s="1"/>
  <c r="X226" i="18"/>
  <c r="V226" i="18"/>
  <c r="U226" i="18"/>
  <c r="S226" i="18"/>
  <c r="P226" i="18"/>
  <c r="W226" i="18" s="1"/>
  <c r="M226" i="18"/>
  <c r="T226" i="18" s="1"/>
  <c r="C226" i="18"/>
  <c r="D226" i="18" s="1"/>
  <c r="X225" i="18"/>
  <c r="V225" i="18"/>
  <c r="U225" i="18"/>
  <c r="S225" i="18"/>
  <c r="P225" i="18"/>
  <c r="W225" i="18" s="1"/>
  <c r="M225" i="18"/>
  <c r="T225" i="18" s="1"/>
  <c r="C225" i="18"/>
  <c r="D225" i="18" s="1"/>
  <c r="X224" i="18"/>
  <c r="V224" i="18"/>
  <c r="U224" i="18"/>
  <c r="S224" i="18"/>
  <c r="P224" i="18"/>
  <c r="W224" i="18" s="1"/>
  <c r="M224" i="18"/>
  <c r="T224" i="18" s="1"/>
  <c r="C224" i="18"/>
  <c r="D224" i="18" s="1"/>
  <c r="X223" i="18"/>
  <c r="V223" i="18"/>
  <c r="U223" i="18"/>
  <c r="S223" i="18"/>
  <c r="P223" i="18"/>
  <c r="W223" i="18" s="1"/>
  <c r="M223" i="18"/>
  <c r="T223" i="18" s="1"/>
  <c r="D223" i="18"/>
  <c r="C223" i="18"/>
  <c r="X222" i="18"/>
  <c r="V222" i="18"/>
  <c r="U222" i="18"/>
  <c r="S222" i="18"/>
  <c r="P222" i="18"/>
  <c r="W222" i="18" s="1"/>
  <c r="M222" i="18"/>
  <c r="T222" i="18" s="1"/>
  <c r="C222" i="18"/>
  <c r="D222" i="18" s="1"/>
  <c r="X221" i="18"/>
  <c r="V221" i="18"/>
  <c r="U221" i="18"/>
  <c r="S221" i="18"/>
  <c r="P221" i="18"/>
  <c r="W221" i="18" s="1"/>
  <c r="M221" i="18"/>
  <c r="T221" i="18" s="1"/>
  <c r="C221" i="18"/>
  <c r="D221" i="18" s="1"/>
  <c r="X220" i="18"/>
  <c r="V220" i="18"/>
  <c r="U220" i="18"/>
  <c r="S220" i="18"/>
  <c r="P220" i="18"/>
  <c r="W220" i="18" s="1"/>
  <c r="M220" i="18"/>
  <c r="T220" i="18" s="1"/>
  <c r="C220" i="18"/>
  <c r="D220" i="18" s="1"/>
  <c r="X219" i="18"/>
  <c r="V219" i="18"/>
  <c r="U219" i="18"/>
  <c r="S219" i="18"/>
  <c r="P219" i="18"/>
  <c r="W219" i="18" s="1"/>
  <c r="M219" i="18"/>
  <c r="T219" i="18" s="1"/>
  <c r="C219" i="18"/>
  <c r="D219" i="18" s="1"/>
  <c r="X218" i="18"/>
  <c r="V218" i="18"/>
  <c r="U218" i="18"/>
  <c r="S218" i="18"/>
  <c r="P218" i="18"/>
  <c r="W218" i="18" s="1"/>
  <c r="M218" i="18"/>
  <c r="T218" i="18" s="1"/>
  <c r="C218" i="18"/>
  <c r="D218" i="18" s="1"/>
  <c r="X217" i="18"/>
  <c r="V217" i="18"/>
  <c r="U217" i="18"/>
  <c r="S217" i="18"/>
  <c r="P217" i="18"/>
  <c r="W217" i="18" s="1"/>
  <c r="M217" i="18"/>
  <c r="T217" i="18" s="1"/>
  <c r="C217" i="18"/>
  <c r="D217" i="18" s="1"/>
  <c r="X216" i="18"/>
  <c r="V216" i="18"/>
  <c r="U216" i="18"/>
  <c r="S216" i="18"/>
  <c r="P216" i="18"/>
  <c r="W216" i="18" s="1"/>
  <c r="M216" i="18"/>
  <c r="T216" i="18" s="1"/>
  <c r="C216" i="18"/>
  <c r="D216" i="18" s="1"/>
  <c r="X215" i="18"/>
  <c r="V215" i="18"/>
  <c r="U215" i="18"/>
  <c r="S215" i="18"/>
  <c r="P215" i="18"/>
  <c r="W215" i="18" s="1"/>
  <c r="M215" i="18"/>
  <c r="T215" i="18" s="1"/>
  <c r="C215" i="18"/>
  <c r="D215" i="18" s="1"/>
  <c r="X214" i="18"/>
  <c r="V214" i="18"/>
  <c r="U214" i="18"/>
  <c r="S214" i="18"/>
  <c r="P214" i="18"/>
  <c r="W214" i="18" s="1"/>
  <c r="M214" i="18"/>
  <c r="T214" i="18" s="1"/>
  <c r="C214" i="18"/>
  <c r="D214" i="18" s="1"/>
  <c r="X213" i="18"/>
  <c r="V213" i="18"/>
  <c r="U213" i="18"/>
  <c r="S213" i="18"/>
  <c r="P213" i="18"/>
  <c r="W213" i="18" s="1"/>
  <c r="M213" i="18"/>
  <c r="T213" i="18" s="1"/>
  <c r="C213" i="18"/>
  <c r="D213" i="18" s="1"/>
  <c r="X212" i="18"/>
  <c r="V212" i="18"/>
  <c r="U212" i="18"/>
  <c r="S212" i="18"/>
  <c r="P212" i="18"/>
  <c r="W212" i="18" s="1"/>
  <c r="M212" i="18"/>
  <c r="T212" i="18" s="1"/>
  <c r="C212" i="18"/>
  <c r="D212" i="18" s="1"/>
  <c r="X211" i="18"/>
  <c r="V211" i="18"/>
  <c r="U211" i="18"/>
  <c r="S211" i="18"/>
  <c r="P211" i="18"/>
  <c r="W211" i="18" s="1"/>
  <c r="M211" i="18"/>
  <c r="T211" i="18" s="1"/>
  <c r="C211" i="18"/>
  <c r="D211" i="18" s="1"/>
  <c r="X210" i="18"/>
  <c r="V210" i="18"/>
  <c r="U210" i="18"/>
  <c r="S210" i="18"/>
  <c r="P210" i="18"/>
  <c r="W210" i="18" s="1"/>
  <c r="M210" i="18"/>
  <c r="T210" i="18" s="1"/>
  <c r="C210" i="18"/>
  <c r="D210" i="18" s="1"/>
  <c r="X209" i="18"/>
  <c r="V209" i="18"/>
  <c r="U209" i="18"/>
  <c r="S209" i="18"/>
  <c r="P209" i="18"/>
  <c r="W209" i="18" s="1"/>
  <c r="M209" i="18"/>
  <c r="T209" i="18" s="1"/>
  <c r="C209" i="18"/>
  <c r="D209" i="18" s="1"/>
  <c r="X208" i="18"/>
  <c r="V208" i="18"/>
  <c r="U208" i="18"/>
  <c r="S208" i="18"/>
  <c r="P208" i="18"/>
  <c r="W208" i="18" s="1"/>
  <c r="M208" i="18"/>
  <c r="T208" i="18" s="1"/>
  <c r="C208" i="18"/>
  <c r="D208" i="18" s="1"/>
  <c r="X207" i="18"/>
  <c r="V207" i="18"/>
  <c r="U207" i="18"/>
  <c r="S207" i="18"/>
  <c r="P207" i="18"/>
  <c r="W207" i="18" s="1"/>
  <c r="M207" i="18"/>
  <c r="T207" i="18" s="1"/>
  <c r="C207" i="18"/>
  <c r="D207" i="18" s="1"/>
  <c r="X206" i="18"/>
  <c r="V206" i="18"/>
  <c r="U206" i="18"/>
  <c r="S206" i="18"/>
  <c r="P206" i="18"/>
  <c r="W206" i="18" s="1"/>
  <c r="M206" i="18"/>
  <c r="T206" i="18" s="1"/>
  <c r="C206" i="18"/>
  <c r="D206" i="18" s="1"/>
  <c r="X205" i="18"/>
  <c r="V205" i="18"/>
  <c r="U205" i="18"/>
  <c r="S205" i="18"/>
  <c r="P205" i="18"/>
  <c r="W205" i="18" s="1"/>
  <c r="M205" i="18"/>
  <c r="T205" i="18" s="1"/>
  <c r="C205" i="18"/>
  <c r="D205" i="18" s="1"/>
  <c r="X204" i="18"/>
  <c r="V204" i="18"/>
  <c r="U204" i="18"/>
  <c r="S204" i="18"/>
  <c r="P204" i="18"/>
  <c r="W204" i="18" s="1"/>
  <c r="M204" i="18"/>
  <c r="T204" i="18" s="1"/>
  <c r="C204" i="18"/>
  <c r="D204" i="18" s="1"/>
  <c r="X203" i="18"/>
  <c r="V203" i="18"/>
  <c r="U203" i="18"/>
  <c r="S203" i="18"/>
  <c r="P203" i="18"/>
  <c r="W203" i="18" s="1"/>
  <c r="M203" i="18"/>
  <c r="T203" i="18" s="1"/>
  <c r="C203" i="18"/>
  <c r="D203" i="18" s="1"/>
  <c r="X202" i="18"/>
  <c r="V202" i="18"/>
  <c r="U202" i="18"/>
  <c r="S202" i="18"/>
  <c r="P202" i="18"/>
  <c r="W202" i="18" s="1"/>
  <c r="M202" i="18"/>
  <c r="T202" i="18" s="1"/>
  <c r="C202" i="18"/>
  <c r="D202" i="18" s="1"/>
  <c r="X201" i="18"/>
  <c r="V201" i="18"/>
  <c r="U201" i="18"/>
  <c r="S201" i="18"/>
  <c r="P201" i="18"/>
  <c r="W201" i="18" s="1"/>
  <c r="M201" i="18"/>
  <c r="T201" i="18" s="1"/>
  <c r="C201" i="18"/>
  <c r="D201" i="18" s="1"/>
  <c r="X200" i="18"/>
  <c r="V200" i="18"/>
  <c r="U200" i="18"/>
  <c r="S200" i="18"/>
  <c r="P200" i="18"/>
  <c r="W200" i="18" s="1"/>
  <c r="M200" i="18"/>
  <c r="T200" i="18" s="1"/>
  <c r="C200" i="18"/>
  <c r="D200" i="18" s="1"/>
  <c r="X199" i="18"/>
  <c r="V199" i="18"/>
  <c r="U199" i="18"/>
  <c r="S199" i="18"/>
  <c r="P199" i="18"/>
  <c r="W199" i="18" s="1"/>
  <c r="M199" i="18"/>
  <c r="T199" i="18" s="1"/>
  <c r="C199" i="18"/>
  <c r="D199" i="18" s="1"/>
  <c r="X198" i="18"/>
  <c r="V198" i="18"/>
  <c r="U198" i="18"/>
  <c r="S198" i="18"/>
  <c r="P198" i="18"/>
  <c r="W198" i="18" s="1"/>
  <c r="M198" i="18"/>
  <c r="T198" i="18" s="1"/>
  <c r="C198" i="18"/>
  <c r="D198" i="18" s="1"/>
  <c r="X197" i="18"/>
  <c r="V197" i="18"/>
  <c r="U197" i="18"/>
  <c r="S197" i="18"/>
  <c r="P197" i="18"/>
  <c r="W197" i="18" s="1"/>
  <c r="M197" i="18"/>
  <c r="T197" i="18" s="1"/>
  <c r="C197" i="18"/>
  <c r="D197" i="18" s="1"/>
  <c r="X196" i="18"/>
  <c r="V196" i="18"/>
  <c r="U196" i="18"/>
  <c r="S196" i="18"/>
  <c r="P196" i="18"/>
  <c r="W196" i="18" s="1"/>
  <c r="M196" i="18"/>
  <c r="T196" i="18" s="1"/>
  <c r="C196" i="18"/>
  <c r="D196" i="18" s="1"/>
  <c r="X195" i="18"/>
  <c r="V195" i="18"/>
  <c r="U195" i="18"/>
  <c r="S195" i="18"/>
  <c r="P195" i="18"/>
  <c r="W195" i="18" s="1"/>
  <c r="M195" i="18"/>
  <c r="T195" i="18" s="1"/>
  <c r="C195" i="18"/>
  <c r="D195" i="18" s="1"/>
  <c r="X194" i="18"/>
  <c r="V194" i="18"/>
  <c r="U194" i="18"/>
  <c r="S194" i="18"/>
  <c r="P194" i="18"/>
  <c r="W194" i="18" s="1"/>
  <c r="M194" i="18"/>
  <c r="T194" i="18" s="1"/>
  <c r="C194" i="18"/>
  <c r="D194" i="18" s="1"/>
  <c r="X193" i="18"/>
  <c r="V193" i="18"/>
  <c r="U193" i="18"/>
  <c r="S193" i="18"/>
  <c r="P193" i="18"/>
  <c r="W193" i="18" s="1"/>
  <c r="M193" i="18"/>
  <c r="T193" i="18" s="1"/>
  <c r="C193" i="18"/>
  <c r="D193" i="18" s="1"/>
  <c r="X192" i="18"/>
  <c r="V192" i="18"/>
  <c r="U192" i="18"/>
  <c r="S192" i="18"/>
  <c r="P192" i="18"/>
  <c r="W192" i="18" s="1"/>
  <c r="M192" i="18"/>
  <c r="T192" i="18" s="1"/>
  <c r="C192" i="18"/>
  <c r="D192" i="18" s="1"/>
  <c r="X191" i="18"/>
  <c r="V191" i="18"/>
  <c r="U191" i="18"/>
  <c r="S191" i="18"/>
  <c r="P191" i="18"/>
  <c r="W191" i="18" s="1"/>
  <c r="M191" i="18"/>
  <c r="T191" i="18" s="1"/>
  <c r="C191" i="18"/>
  <c r="D191" i="18" s="1"/>
  <c r="X190" i="18"/>
  <c r="V190" i="18"/>
  <c r="U190" i="18"/>
  <c r="S190" i="18"/>
  <c r="P190" i="18"/>
  <c r="W190" i="18" s="1"/>
  <c r="M190" i="18"/>
  <c r="T190" i="18" s="1"/>
  <c r="C190" i="18"/>
  <c r="D190" i="18" s="1"/>
  <c r="X189" i="18"/>
  <c r="V189" i="18"/>
  <c r="U189" i="18"/>
  <c r="S189" i="18"/>
  <c r="P189" i="18"/>
  <c r="W189" i="18" s="1"/>
  <c r="M189" i="18"/>
  <c r="T189" i="18" s="1"/>
  <c r="C189" i="18"/>
  <c r="D189" i="18" s="1"/>
  <c r="X188" i="18"/>
  <c r="V188" i="18"/>
  <c r="U188" i="18"/>
  <c r="S188" i="18"/>
  <c r="P188" i="18"/>
  <c r="W188" i="18" s="1"/>
  <c r="M188" i="18"/>
  <c r="T188" i="18" s="1"/>
  <c r="C188" i="18"/>
  <c r="D188" i="18" s="1"/>
  <c r="X187" i="18"/>
  <c r="V187" i="18"/>
  <c r="U187" i="18"/>
  <c r="S187" i="18"/>
  <c r="P187" i="18"/>
  <c r="W187" i="18" s="1"/>
  <c r="M187" i="18"/>
  <c r="T187" i="18" s="1"/>
  <c r="C187" i="18"/>
  <c r="D187" i="18" s="1"/>
  <c r="X186" i="18"/>
  <c r="V186" i="18"/>
  <c r="U186" i="18"/>
  <c r="S186" i="18"/>
  <c r="P186" i="18"/>
  <c r="W186" i="18" s="1"/>
  <c r="M186" i="18"/>
  <c r="T186" i="18" s="1"/>
  <c r="C186" i="18"/>
  <c r="D186" i="18" s="1"/>
  <c r="X185" i="18"/>
  <c r="V185" i="18"/>
  <c r="U185" i="18"/>
  <c r="S185" i="18"/>
  <c r="P185" i="18"/>
  <c r="W185" i="18" s="1"/>
  <c r="M185" i="18"/>
  <c r="T185" i="18" s="1"/>
  <c r="C185" i="18"/>
  <c r="D185" i="18" s="1"/>
  <c r="X184" i="18"/>
  <c r="V184" i="18"/>
  <c r="U184" i="18"/>
  <c r="S184" i="18"/>
  <c r="P184" i="18"/>
  <c r="W184" i="18" s="1"/>
  <c r="M184" i="18"/>
  <c r="T184" i="18" s="1"/>
  <c r="C184" i="18"/>
  <c r="D184" i="18" s="1"/>
  <c r="X183" i="18"/>
  <c r="V183" i="18"/>
  <c r="U183" i="18"/>
  <c r="S183" i="18"/>
  <c r="P183" i="18"/>
  <c r="W183" i="18" s="1"/>
  <c r="M183" i="18"/>
  <c r="T183" i="18" s="1"/>
  <c r="C183" i="18"/>
  <c r="D183" i="18" s="1"/>
  <c r="X182" i="18"/>
  <c r="V182" i="18"/>
  <c r="U182" i="18"/>
  <c r="S182" i="18"/>
  <c r="P182" i="18"/>
  <c r="W182" i="18" s="1"/>
  <c r="M182" i="18"/>
  <c r="T182" i="18" s="1"/>
  <c r="C182" i="18"/>
  <c r="D182" i="18" s="1"/>
  <c r="X181" i="18"/>
  <c r="V181" i="18"/>
  <c r="U181" i="18"/>
  <c r="S181" i="18"/>
  <c r="P181" i="18"/>
  <c r="W181" i="18" s="1"/>
  <c r="M181" i="18"/>
  <c r="T181" i="18" s="1"/>
  <c r="C181" i="18"/>
  <c r="D181" i="18" s="1"/>
  <c r="X180" i="18"/>
  <c r="V180" i="18"/>
  <c r="U180" i="18"/>
  <c r="S180" i="18"/>
  <c r="P180" i="18"/>
  <c r="W180" i="18" s="1"/>
  <c r="M180" i="18"/>
  <c r="T180" i="18" s="1"/>
  <c r="C180" i="18"/>
  <c r="D180" i="18" s="1"/>
  <c r="X179" i="18"/>
  <c r="V179" i="18"/>
  <c r="U179" i="18"/>
  <c r="S179" i="18"/>
  <c r="P179" i="18"/>
  <c r="W179" i="18" s="1"/>
  <c r="M179" i="18"/>
  <c r="T179" i="18" s="1"/>
  <c r="C179" i="18"/>
  <c r="D179" i="18" s="1"/>
  <c r="X178" i="18"/>
  <c r="V178" i="18"/>
  <c r="U178" i="18"/>
  <c r="S178" i="18"/>
  <c r="P178" i="18"/>
  <c r="W178" i="18" s="1"/>
  <c r="M178" i="18"/>
  <c r="T178" i="18" s="1"/>
  <c r="C178" i="18"/>
  <c r="D178" i="18" s="1"/>
  <c r="X177" i="18"/>
  <c r="V177" i="18"/>
  <c r="U177" i="18"/>
  <c r="S177" i="18"/>
  <c r="P177" i="18"/>
  <c r="W177" i="18" s="1"/>
  <c r="M177" i="18"/>
  <c r="T177" i="18" s="1"/>
  <c r="C177" i="18"/>
  <c r="D177" i="18" s="1"/>
  <c r="X176" i="18"/>
  <c r="V176" i="18"/>
  <c r="U176" i="18"/>
  <c r="S176" i="18"/>
  <c r="P176" i="18"/>
  <c r="W176" i="18" s="1"/>
  <c r="M176" i="18"/>
  <c r="T176" i="18" s="1"/>
  <c r="C176" i="18"/>
  <c r="D176" i="18" s="1"/>
  <c r="X175" i="18"/>
  <c r="V175" i="18"/>
  <c r="U175" i="18"/>
  <c r="S175" i="18"/>
  <c r="P175" i="18"/>
  <c r="W175" i="18" s="1"/>
  <c r="M175" i="18"/>
  <c r="T175" i="18" s="1"/>
  <c r="C175" i="18"/>
  <c r="D175" i="18" s="1"/>
  <c r="X174" i="18"/>
  <c r="V174" i="18"/>
  <c r="U174" i="18"/>
  <c r="S174" i="18"/>
  <c r="P174" i="18"/>
  <c r="W174" i="18" s="1"/>
  <c r="M174" i="18"/>
  <c r="T174" i="18" s="1"/>
  <c r="C174" i="18"/>
  <c r="D174" i="18" s="1"/>
  <c r="X173" i="18"/>
  <c r="V173" i="18"/>
  <c r="U173" i="18"/>
  <c r="S173" i="18"/>
  <c r="P173" i="18"/>
  <c r="W173" i="18" s="1"/>
  <c r="M173" i="18"/>
  <c r="T173" i="18" s="1"/>
  <c r="C173" i="18"/>
  <c r="D173" i="18" s="1"/>
  <c r="X172" i="18"/>
  <c r="V172" i="18"/>
  <c r="U172" i="18"/>
  <c r="S172" i="18"/>
  <c r="P172" i="18"/>
  <c r="W172" i="18" s="1"/>
  <c r="M172" i="18"/>
  <c r="T172" i="18" s="1"/>
  <c r="C172" i="18"/>
  <c r="D172" i="18" s="1"/>
  <c r="X171" i="18"/>
  <c r="V171" i="18"/>
  <c r="U171" i="18"/>
  <c r="S171" i="18"/>
  <c r="P171" i="18"/>
  <c r="W171" i="18" s="1"/>
  <c r="M171" i="18"/>
  <c r="T171" i="18" s="1"/>
  <c r="C171" i="18"/>
  <c r="D171" i="18" s="1"/>
  <c r="X170" i="18"/>
  <c r="V170" i="18"/>
  <c r="U170" i="18"/>
  <c r="S170" i="18"/>
  <c r="P170" i="18"/>
  <c r="W170" i="18" s="1"/>
  <c r="M170" i="18"/>
  <c r="T170" i="18" s="1"/>
  <c r="C170" i="18"/>
  <c r="D170" i="18" s="1"/>
  <c r="X169" i="18"/>
  <c r="V169" i="18"/>
  <c r="U169" i="18"/>
  <c r="S169" i="18"/>
  <c r="P169" i="18"/>
  <c r="W169" i="18" s="1"/>
  <c r="M169" i="18"/>
  <c r="T169" i="18" s="1"/>
  <c r="C169" i="18"/>
  <c r="D169" i="18" s="1"/>
  <c r="X168" i="18"/>
  <c r="V168" i="18"/>
  <c r="U168" i="18"/>
  <c r="S168" i="18"/>
  <c r="P168" i="18"/>
  <c r="W168" i="18" s="1"/>
  <c r="M168" i="18"/>
  <c r="T168" i="18" s="1"/>
  <c r="C168" i="18"/>
  <c r="D168" i="18" s="1"/>
  <c r="X167" i="18"/>
  <c r="V167" i="18"/>
  <c r="U167" i="18"/>
  <c r="S167" i="18"/>
  <c r="P167" i="18"/>
  <c r="W167" i="18" s="1"/>
  <c r="M167" i="18"/>
  <c r="T167" i="18" s="1"/>
  <c r="C167" i="18"/>
  <c r="D167" i="18" s="1"/>
  <c r="X166" i="18"/>
  <c r="V166" i="18"/>
  <c r="U166" i="18"/>
  <c r="S166" i="18"/>
  <c r="P166" i="18"/>
  <c r="W166" i="18" s="1"/>
  <c r="M166" i="18"/>
  <c r="T166" i="18" s="1"/>
  <c r="C166" i="18"/>
  <c r="D166" i="18" s="1"/>
  <c r="X165" i="18"/>
  <c r="V165" i="18"/>
  <c r="U165" i="18"/>
  <c r="S165" i="18"/>
  <c r="P165" i="18"/>
  <c r="W165" i="18" s="1"/>
  <c r="M165" i="18"/>
  <c r="T165" i="18" s="1"/>
  <c r="C165" i="18"/>
  <c r="D165" i="18" s="1"/>
  <c r="X164" i="18"/>
  <c r="V164" i="18"/>
  <c r="U164" i="18"/>
  <c r="S164" i="18"/>
  <c r="P164" i="18"/>
  <c r="W164" i="18" s="1"/>
  <c r="M164" i="18"/>
  <c r="T164" i="18" s="1"/>
  <c r="C164" i="18"/>
  <c r="D164" i="18" s="1"/>
  <c r="X163" i="18"/>
  <c r="V163" i="18"/>
  <c r="U163" i="18"/>
  <c r="T163" i="18"/>
  <c r="S163" i="18"/>
  <c r="P163" i="18"/>
  <c r="W163" i="18" s="1"/>
  <c r="M163" i="18"/>
  <c r="C163" i="18"/>
  <c r="D163" i="18" s="1"/>
  <c r="X162" i="18"/>
  <c r="V162" i="18"/>
  <c r="U162" i="18"/>
  <c r="S162" i="18"/>
  <c r="P162" i="18"/>
  <c r="W162" i="18" s="1"/>
  <c r="M162" i="18"/>
  <c r="T162" i="18" s="1"/>
  <c r="C162" i="18"/>
  <c r="D162" i="18" s="1"/>
  <c r="X161" i="18"/>
  <c r="V161" i="18"/>
  <c r="U161" i="18"/>
  <c r="S161" i="18"/>
  <c r="P161" i="18"/>
  <c r="W161" i="18" s="1"/>
  <c r="M161" i="18"/>
  <c r="T161" i="18" s="1"/>
  <c r="C161" i="18"/>
  <c r="D161" i="18" s="1"/>
  <c r="X160" i="18"/>
  <c r="V160" i="18"/>
  <c r="U160" i="18"/>
  <c r="S160" i="18"/>
  <c r="P160" i="18"/>
  <c r="W160" i="18" s="1"/>
  <c r="M160" i="18"/>
  <c r="T160" i="18" s="1"/>
  <c r="C160" i="18"/>
  <c r="D160" i="18" s="1"/>
  <c r="X159" i="18"/>
  <c r="V159" i="18"/>
  <c r="U159" i="18"/>
  <c r="S159" i="18"/>
  <c r="P159" i="18"/>
  <c r="W159" i="18" s="1"/>
  <c r="M159" i="18"/>
  <c r="T159" i="18" s="1"/>
  <c r="C159" i="18"/>
  <c r="D159" i="18" s="1"/>
  <c r="X158" i="18"/>
  <c r="V158" i="18"/>
  <c r="U158" i="18"/>
  <c r="S158" i="18"/>
  <c r="P158" i="18"/>
  <c r="W158" i="18" s="1"/>
  <c r="M158" i="18"/>
  <c r="T158" i="18" s="1"/>
  <c r="C158" i="18"/>
  <c r="D158" i="18" s="1"/>
  <c r="X157" i="18"/>
  <c r="V157" i="18"/>
  <c r="U157" i="18"/>
  <c r="S157" i="18"/>
  <c r="P157" i="18"/>
  <c r="W157" i="18" s="1"/>
  <c r="M157" i="18"/>
  <c r="T157" i="18" s="1"/>
  <c r="C157" i="18"/>
  <c r="D157" i="18" s="1"/>
  <c r="X156" i="18"/>
  <c r="V156" i="18"/>
  <c r="U156" i="18"/>
  <c r="S156" i="18"/>
  <c r="P156" i="18"/>
  <c r="W156" i="18" s="1"/>
  <c r="M156" i="18"/>
  <c r="T156" i="18" s="1"/>
  <c r="C156" i="18"/>
  <c r="D156" i="18" s="1"/>
  <c r="X155" i="18"/>
  <c r="V155" i="18"/>
  <c r="U155" i="18"/>
  <c r="S155" i="18"/>
  <c r="P155" i="18"/>
  <c r="W155" i="18" s="1"/>
  <c r="M155" i="18"/>
  <c r="T155" i="18" s="1"/>
  <c r="C155" i="18"/>
  <c r="D155" i="18" s="1"/>
  <c r="X154" i="18"/>
  <c r="V154" i="18"/>
  <c r="U154" i="18"/>
  <c r="S154" i="18"/>
  <c r="P154" i="18"/>
  <c r="W154" i="18" s="1"/>
  <c r="M154" i="18"/>
  <c r="T154" i="18" s="1"/>
  <c r="C154" i="18"/>
  <c r="D154" i="18" s="1"/>
  <c r="X153" i="18"/>
  <c r="V153" i="18"/>
  <c r="U153" i="18"/>
  <c r="S153" i="18"/>
  <c r="P153" i="18"/>
  <c r="W153" i="18" s="1"/>
  <c r="M153" i="18"/>
  <c r="T153" i="18" s="1"/>
  <c r="C153" i="18"/>
  <c r="D153" i="18" s="1"/>
  <c r="X152" i="18"/>
  <c r="V152" i="18"/>
  <c r="U152" i="18"/>
  <c r="S152" i="18"/>
  <c r="P152" i="18"/>
  <c r="W152" i="18" s="1"/>
  <c r="M152" i="18"/>
  <c r="T152" i="18" s="1"/>
  <c r="C152" i="18"/>
  <c r="D152" i="18" s="1"/>
  <c r="X151" i="18"/>
  <c r="V151" i="18"/>
  <c r="U151" i="18"/>
  <c r="S151" i="18"/>
  <c r="P151" i="18"/>
  <c r="W151" i="18" s="1"/>
  <c r="M151" i="18"/>
  <c r="T151" i="18" s="1"/>
  <c r="C151" i="18"/>
  <c r="D151" i="18" s="1"/>
  <c r="X150" i="18"/>
  <c r="V150" i="18"/>
  <c r="U150" i="18"/>
  <c r="S150" i="18"/>
  <c r="P150" i="18"/>
  <c r="W150" i="18" s="1"/>
  <c r="M150" i="18"/>
  <c r="T150" i="18" s="1"/>
  <c r="C150" i="18"/>
  <c r="D150" i="18" s="1"/>
  <c r="X149" i="18"/>
  <c r="V149" i="18"/>
  <c r="U149" i="18"/>
  <c r="S149" i="18"/>
  <c r="P149" i="18"/>
  <c r="W149" i="18" s="1"/>
  <c r="M149" i="18"/>
  <c r="T149" i="18" s="1"/>
  <c r="C149" i="18"/>
  <c r="D149" i="18" s="1"/>
  <c r="X148" i="18"/>
  <c r="V148" i="18"/>
  <c r="U148" i="18"/>
  <c r="S148" i="18"/>
  <c r="P148" i="18"/>
  <c r="W148" i="18" s="1"/>
  <c r="M148" i="18"/>
  <c r="T148" i="18" s="1"/>
  <c r="C148" i="18"/>
  <c r="D148" i="18" s="1"/>
  <c r="X147" i="18"/>
  <c r="V147" i="18"/>
  <c r="U147" i="18"/>
  <c r="T147" i="18"/>
  <c r="S147" i="18"/>
  <c r="P147" i="18"/>
  <c r="W147" i="18" s="1"/>
  <c r="M147" i="18"/>
  <c r="C147" i="18"/>
  <c r="D147" i="18" s="1"/>
  <c r="X146" i="18"/>
  <c r="V146" i="18"/>
  <c r="U146" i="18"/>
  <c r="S146" i="18"/>
  <c r="P146" i="18"/>
  <c r="W146" i="18" s="1"/>
  <c r="M146" i="18"/>
  <c r="T146" i="18" s="1"/>
  <c r="C146" i="18"/>
  <c r="D146" i="18" s="1"/>
  <c r="X145" i="18"/>
  <c r="V145" i="18"/>
  <c r="U145" i="18"/>
  <c r="S145" i="18"/>
  <c r="P145" i="18"/>
  <c r="W145" i="18" s="1"/>
  <c r="M145" i="18"/>
  <c r="T145" i="18" s="1"/>
  <c r="C145" i="18"/>
  <c r="D145" i="18" s="1"/>
  <c r="X144" i="18"/>
  <c r="V144" i="18"/>
  <c r="U144" i="18"/>
  <c r="S144" i="18"/>
  <c r="P144" i="18"/>
  <c r="W144" i="18" s="1"/>
  <c r="M144" i="18"/>
  <c r="T144" i="18" s="1"/>
  <c r="C144" i="18"/>
  <c r="D144" i="18" s="1"/>
  <c r="X143" i="18"/>
  <c r="V143" i="18"/>
  <c r="U143" i="18"/>
  <c r="S143" i="18"/>
  <c r="P143" i="18"/>
  <c r="W143" i="18" s="1"/>
  <c r="M143" i="18"/>
  <c r="T143" i="18" s="1"/>
  <c r="C143" i="18"/>
  <c r="D143" i="18" s="1"/>
  <c r="X142" i="18"/>
  <c r="V142" i="18"/>
  <c r="U142" i="18"/>
  <c r="S142" i="18"/>
  <c r="P142" i="18"/>
  <c r="W142" i="18" s="1"/>
  <c r="M142" i="18"/>
  <c r="T142" i="18" s="1"/>
  <c r="C142" i="18"/>
  <c r="D142" i="18" s="1"/>
  <c r="X141" i="18"/>
  <c r="V141" i="18"/>
  <c r="U141" i="18"/>
  <c r="S141" i="18"/>
  <c r="P141" i="18"/>
  <c r="W141" i="18" s="1"/>
  <c r="M141" i="18"/>
  <c r="T141" i="18" s="1"/>
  <c r="C141" i="18"/>
  <c r="D141" i="18" s="1"/>
  <c r="X140" i="18"/>
  <c r="V140" i="18"/>
  <c r="U140" i="18"/>
  <c r="S140" i="18"/>
  <c r="P140" i="18"/>
  <c r="W140" i="18" s="1"/>
  <c r="M140" i="18"/>
  <c r="T140" i="18" s="1"/>
  <c r="C140" i="18"/>
  <c r="D140" i="18" s="1"/>
  <c r="X139" i="18"/>
  <c r="V139" i="18"/>
  <c r="U139" i="18"/>
  <c r="S139" i="18"/>
  <c r="P139" i="18"/>
  <c r="W139" i="18" s="1"/>
  <c r="M139" i="18"/>
  <c r="T139" i="18" s="1"/>
  <c r="C139" i="18"/>
  <c r="D139" i="18" s="1"/>
  <c r="X138" i="18"/>
  <c r="V138" i="18"/>
  <c r="U138" i="18"/>
  <c r="S138" i="18"/>
  <c r="P138" i="18"/>
  <c r="W138" i="18" s="1"/>
  <c r="M138" i="18"/>
  <c r="T138" i="18" s="1"/>
  <c r="C138" i="18"/>
  <c r="D138" i="18" s="1"/>
  <c r="X137" i="18"/>
  <c r="V137" i="18"/>
  <c r="U137" i="18"/>
  <c r="S137" i="18"/>
  <c r="P137" i="18"/>
  <c r="W137" i="18" s="1"/>
  <c r="M137" i="18"/>
  <c r="T137" i="18" s="1"/>
  <c r="C137" i="18"/>
  <c r="D137" i="18" s="1"/>
  <c r="X136" i="18"/>
  <c r="V136" i="18"/>
  <c r="U136" i="18"/>
  <c r="S136" i="18"/>
  <c r="P136" i="18"/>
  <c r="W136" i="18" s="1"/>
  <c r="M136" i="18"/>
  <c r="T136" i="18" s="1"/>
  <c r="C136" i="18"/>
  <c r="D136" i="18" s="1"/>
  <c r="X135" i="18"/>
  <c r="V135" i="18"/>
  <c r="U135" i="18"/>
  <c r="S135" i="18"/>
  <c r="P135" i="18"/>
  <c r="W135" i="18" s="1"/>
  <c r="M135" i="18"/>
  <c r="T135" i="18" s="1"/>
  <c r="C135" i="18"/>
  <c r="D135" i="18" s="1"/>
  <c r="X134" i="18"/>
  <c r="V134" i="18"/>
  <c r="U134" i="18"/>
  <c r="S134" i="18"/>
  <c r="P134" i="18"/>
  <c r="W134" i="18" s="1"/>
  <c r="M134" i="18"/>
  <c r="T134" i="18" s="1"/>
  <c r="C134" i="18"/>
  <c r="D134" i="18" s="1"/>
  <c r="X133" i="18"/>
  <c r="V133" i="18"/>
  <c r="U133" i="18"/>
  <c r="S133" i="18"/>
  <c r="P133" i="18"/>
  <c r="W133" i="18" s="1"/>
  <c r="M133" i="18"/>
  <c r="T133" i="18" s="1"/>
  <c r="C133" i="18"/>
  <c r="D133" i="18" s="1"/>
  <c r="X132" i="18"/>
  <c r="V132" i="18"/>
  <c r="U132" i="18"/>
  <c r="S132" i="18"/>
  <c r="P132" i="18"/>
  <c r="W132" i="18" s="1"/>
  <c r="M132" i="18"/>
  <c r="T132" i="18" s="1"/>
  <c r="C132" i="18"/>
  <c r="D132" i="18" s="1"/>
  <c r="X131" i="18"/>
  <c r="V131" i="18"/>
  <c r="U131" i="18"/>
  <c r="S131" i="18"/>
  <c r="P131" i="18"/>
  <c r="W131" i="18" s="1"/>
  <c r="M131" i="18"/>
  <c r="T131" i="18" s="1"/>
  <c r="C131" i="18"/>
  <c r="D131" i="18" s="1"/>
  <c r="X130" i="18"/>
  <c r="V130" i="18"/>
  <c r="U130" i="18"/>
  <c r="S130" i="18"/>
  <c r="P130" i="18"/>
  <c r="W130" i="18" s="1"/>
  <c r="M130" i="18"/>
  <c r="T130" i="18" s="1"/>
  <c r="C130" i="18"/>
  <c r="D130" i="18" s="1"/>
  <c r="X129" i="18"/>
  <c r="V129" i="18"/>
  <c r="U129" i="18"/>
  <c r="S129" i="18"/>
  <c r="P129" i="18"/>
  <c r="W129" i="18" s="1"/>
  <c r="M129" i="18"/>
  <c r="T129" i="18" s="1"/>
  <c r="C129" i="18"/>
  <c r="D129" i="18" s="1"/>
  <c r="X128" i="18"/>
  <c r="V128" i="18"/>
  <c r="U128" i="18"/>
  <c r="S128" i="18"/>
  <c r="P128" i="18"/>
  <c r="W128" i="18" s="1"/>
  <c r="M128" i="18"/>
  <c r="T128" i="18" s="1"/>
  <c r="C128" i="18"/>
  <c r="D128" i="18" s="1"/>
  <c r="X127" i="18"/>
  <c r="V127" i="18"/>
  <c r="U127" i="18"/>
  <c r="S127" i="18"/>
  <c r="P127" i="18"/>
  <c r="W127" i="18" s="1"/>
  <c r="M127" i="18"/>
  <c r="T127" i="18" s="1"/>
  <c r="C127" i="18"/>
  <c r="D127" i="18" s="1"/>
  <c r="X126" i="18"/>
  <c r="V126" i="18"/>
  <c r="U126" i="18"/>
  <c r="S126" i="18"/>
  <c r="P126" i="18"/>
  <c r="W126" i="18" s="1"/>
  <c r="M126" i="18"/>
  <c r="T126" i="18" s="1"/>
  <c r="C126" i="18"/>
  <c r="D126" i="18" s="1"/>
  <c r="X125" i="18"/>
  <c r="V125" i="18"/>
  <c r="U125" i="18"/>
  <c r="S125" i="18"/>
  <c r="P125" i="18"/>
  <c r="W125" i="18" s="1"/>
  <c r="M125" i="18"/>
  <c r="T125" i="18" s="1"/>
  <c r="C125" i="18"/>
  <c r="D125" i="18" s="1"/>
  <c r="X124" i="18"/>
  <c r="V124" i="18"/>
  <c r="U124" i="18"/>
  <c r="S124" i="18"/>
  <c r="P124" i="18"/>
  <c r="W124" i="18" s="1"/>
  <c r="M124" i="18"/>
  <c r="T124" i="18" s="1"/>
  <c r="C124" i="18"/>
  <c r="D124" i="18" s="1"/>
  <c r="X123" i="18"/>
  <c r="V123" i="18"/>
  <c r="U123" i="18"/>
  <c r="S123" i="18"/>
  <c r="P123" i="18"/>
  <c r="W123" i="18" s="1"/>
  <c r="M123" i="18"/>
  <c r="T123" i="18" s="1"/>
  <c r="C123" i="18"/>
  <c r="D123" i="18" s="1"/>
  <c r="X122" i="18"/>
  <c r="V122" i="18"/>
  <c r="U122" i="18"/>
  <c r="S122" i="18"/>
  <c r="P122" i="18"/>
  <c r="W122" i="18" s="1"/>
  <c r="M122" i="18"/>
  <c r="T122" i="18" s="1"/>
  <c r="C122" i="18"/>
  <c r="D122" i="18" s="1"/>
  <c r="X121" i="18"/>
  <c r="V121" i="18"/>
  <c r="U121" i="18"/>
  <c r="S121" i="18"/>
  <c r="P121" i="18"/>
  <c r="W121" i="18" s="1"/>
  <c r="M121" i="18"/>
  <c r="T121" i="18" s="1"/>
  <c r="C121" i="18"/>
  <c r="D121" i="18" s="1"/>
  <c r="X120" i="18"/>
  <c r="V120" i="18"/>
  <c r="U120" i="18"/>
  <c r="S120" i="18"/>
  <c r="P120" i="18"/>
  <c r="W120" i="18" s="1"/>
  <c r="M120" i="18"/>
  <c r="T120" i="18" s="1"/>
  <c r="C120" i="18"/>
  <c r="D120" i="18" s="1"/>
  <c r="X119" i="18"/>
  <c r="V119" i="18"/>
  <c r="U119" i="18"/>
  <c r="S119" i="18"/>
  <c r="P119" i="18"/>
  <c r="W119" i="18" s="1"/>
  <c r="M119" i="18"/>
  <c r="T119" i="18" s="1"/>
  <c r="C119" i="18"/>
  <c r="D119" i="18" s="1"/>
  <c r="X118" i="18"/>
  <c r="V118" i="18"/>
  <c r="U118" i="18"/>
  <c r="S118" i="18"/>
  <c r="P118" i="18"/>
  <c r="W118" i="18" s="1"/>
  <c r="M118" i="18"/>
  <c r="T118" i="18" s="1"/>
  <c r="C118" i="18"/>
  <c r="D118" i="18" s="1"/>
  <c r="X117" i="18"/>
  <c r="V117" i="18"/>
  <c r="U117" i="18"/>
  <c r="S117" i="18"/>
  <c r="P117" i="18"/>
  <c r="W117" i="18" s="1"/>
  <c r="M117" i="18"/>
  <c r="T117" i="18" s="1"/>
  <c r="C117" i="18"/>
  <c r="D117" i="18" s="1"/>
  <c r="X116" i="18"/>
  <c r="V116" i="18"/>
  <c r="U116" i="18"/>
  <c r="S116" i="18"/>
  <c r="P116" i="18"/>
  <c r="W116" i="18" s="1"/>
  <c r="M116" i="18"/>
  <c r="T116" i="18" s="1"/>
  <c r="C116" i="18"/>
  <c r="D116" i="18" s="1"/>
  <c r="X115" i="18"/>
  <c r="V115" i="18"/>
  <c r="U115" i="18"/>
  <c r="S115" i="18"/>
  <c r="P115" i="18"/>
  <c r="W115" i="18" s="1"/>
  <c r="M115" i="18"/>
  <c r="T115" i="18" s="1"/>
  <c r="C115" i="18"/>
  <c r="D115" i="18" s="1"/>
  <c r="X114" i="18"/>
  <c r="V114" i="18"/>
  <c r="U114" i="18"/>
  <c r="S114" i="18"/>
  <c r="P114" i="18"/>
  <c r="W114" i="18" s="1"/>
  <c r="M114" i="18"/>
  <c r="T114" i="18" s="1"/>
  <c r="C114" i="18"/>
  <c r="D114" i="18" s="1"/>
  <c r="X113" i="18"/>
  <c r="V113" i="18"/>
  <c r="U113" i="18"/>
  <c r="S113" i="18"/>
  <c r="P113" i="18"/>
  <c r="W113" i="18" s="1"/>
  <c r="M113" i="18"/>
  <c r="T113" i="18" s="1"/>
  <c r="C113" i="18"/>
  <c r="D113" i="18" s="1"/>
  <c r="X112" i="18"/>
  <c r="V112" i="18"/>
  <c r="U112" i="18"/>
  <c r="S112" i="18"/>
  <c r="P112" i="18"/>
  <c r="W112" i="18" s="1"/>
  <c r="M112" i="18"/>
  <c r="T112" i="18" s="1"/>
  <c r="C112" i="18"/>
  <c r="D112" i="18" s="1"/>
  <c r="X111" i="18"/>
  <c r="V111" i="18"/>
  <c r="U111" i="18"/>
  <c r="S111" i="18"/>
  <c r="P111" i="18"/>
  <c r="W111" i="18" s="1"/>
  <c r="M111" i="18"/>
  <c r="T111" i="18" s="1"/>
  <c r="C111" i="18"/>
  <c r="D111" i="18" s="1"/>
  <c r="X110" i="18"/>
  <c r="V110" i="18"/>
  <c r="U110" i="18"/>
  <c r="S110" i="18"/>
  <c r="P110" i="18"/>
  <c r="W110" i="18" s="1"/>
  <c r="M110" i="18"/>
  <c r="T110" i="18" s="1"/>
  <c r="C110" i="18"/>
  <c r="D110" i="18" s="1"/>
  <c r="X109" i="18"/>
  <c r="V109" i="18"/>
  <c r="U109" i="18"/>
  <c r="S109" i="18"/>
  <c r="P109" i="18"/>
  <c r="W109" i="18" s="1"/>
  <c r="M109" i="18"/>
  <c r="T109" i="18" s="1"/>
  <c r="C109" i="18"/>
  <c r="D109" i="18" s="1"/>
  <c r="X108" i="18"/>
  <c r="V108" i="18"/>
  <c r="U108" i="18"/>
  <c r="S108" i="18"/>
  <c r="P108" i="18"/>
  <c r="W108" i="18" s="1"/>
  <c r="M108" i="18"/>
  <c r="T108" i="18" s="1"/>
  <c r="C108" i="18"/>
  <c r="D108" i="18" s="1"/>
  <c r="X107" i="18"/>
  <c r="V107" i="18"/>
  <c r="U107" i="18"/>
  <c r="S107" i="18"/>
  <c r="P107" i="18"/>
  <c r="W107" i="18" s="1"/>
  <c r="M107" i="18"/>
  <c r="T107" i="18" s="1"/>
  <c r="C107" i="18"/>
  <c r="D107" i="18" s="1"/>
  <c r="X106" i="18"/>
  <c r="V106" i="18"/>
  <c r="U106" i="18"/>
  <c r="S106" i="18"/>
  <c r="P106" i="18"/>
  <c r="W106" i="18" s="1"/>
  <c r="M106" i="18"/>
  <c r="T106" i="18" s="1"/>
  <c r="C106" i="18"/>
  <c r="D106" i="18" s="1"/>
  <c r="X105" i="18"/>
  <c r="V105" i="18"/>
  <c r="U105" i="18"/>
  <c r="S105" i="18"/>
  <c r="P105" i="18"/>
  <c r="W105" i="18" s="1"/>
  <c r="M105" i="18"/>
  <c r="T105" i="18" s="1"/>
  <c r="C105" i="18"/>
  <c r="D105" i="18" s="1"/>
  <c r="X104" i="18"/>
  <c r="V104" i="18"/>
  <c r="U104" i="18"/>
  <c r="S104" i="18"/>
  <c r="P104" i="18"/>
  <c r="W104" i="18" s="1"/>
  <c r="M104" i="18"/>
  <c r="T104" i="18" s="1"/>
  <c r="C104" i="18"/>
  <c r="D104" i="18" s="1"/>
  <c r="X103" i="18"/>
  <c r="V103" i="18"/>
  <c r="U103" i="18"/>
  <c r="S103" i="18"/>
  <c r="P103" i="18"/>
  <c r="W103" i="18" s="1"/>
  <c r="M103" i="18"/>
  <c r="T103" i="18" s="1"/>
  <c r="C103" i="18"/>
  <c r="D103" i="18" s="1"/>
  <c r="X102" i="18"/>
  <c r="V102" i="18"/>
  <c r="U102" i="18"/>
  <c r="S102" i="18"/>
  <c r="P102" i="18"/>
  <c r="W102" i="18" s="1"/>
  <c r="M102" i="18"/>
  <c r="T102" i="18" s="1"/>
  <c r="C102" i="18"/>
  <c r="D102" i="18" s="1"/>
  <c r="X101" i="18"/>
  <c r="V101" i="18"/>
  <c r="U101" i="18"/>
  <c r="S101" i="18"/>
  <c r="P101" i="18"/>
  <c r="W101" i="18" s="1"/>
  <c r="M101" i="18"/>
  <c r="T101" i="18" s="1"/>
  <c r="C101" i="18"/>
  <c r="D101" i="18" s="1"/>
  <c r="X100" i="18"/>
  <c r="V100" i="18"/>
  <c r="U100" i="18"/>
  <c r="S100" i="18"/>
  <c r="P100" i="18"/>
  <c r="W100" i="18" s="1"/>
  <c r="M100" i="18"/>
  <c r="T100" i="18" s="1"/>
  <c r="C100" i="18"/>
  <c r="D100" i="18" s="1"/>
  <c r="X99" i="18"/>
  <c r="V99" i="18"/>
  <c r="U99" i="18"/>
  <c r="T99" i="18"/>
  <c r="S99" i="18"/>
  <c r="P99" i="18"/>
  <c r="W99" i="18" s="1"/>
  <c r="M99" i="18"/>
  <c r="C99" i="18"/>
  <c r="D99" i="18" s="1"/>
  <c r="X98" i="18"/>
  <c r="V98" i="18"/>
  <c r="U98" i="18"/>
  <c r="S98" i="18"/>
  <c r="P98" i="18"/>
  <c r="W98" i="18" s="1"/>
  <c r="M98" i="18"/>
  <c r="T98" i="18" s="1"/>
  <c r="C98" i="18"/>
  <c r="D98" i="18" s="1"/>
  <c r="X97" i="18"/>
  <c r="V97" i="18"/>
  <c r="U97" i="18"/>
  <c r="S97" i="18"/>
  <c r="P97" i="18"/>
  <c r="W97" i="18" s="1"/>
  <c r="M97" i="18"/>
  <c r="T97" i="18" s="1"/>
  <c r="C97" i="18"/>
  <c r="D97" i="18" s="1"/>
  <c r="X96" i="18"/>
  <c r="V96" i="18"/>
  <c r="U96" i="18"/>
  <c r="S96" i="18"/>
  <c r="P96" i="18"/>
  <c r="W96" i="18" s="1"/>
  <c r="M96" i="18"/>
  <c r="T96" i="18" s="1"/>
  <c r="C96" i="18"/>
  <c r="D96" i="18" s="1"/>
  <c r="X95" i="18"/>
  <c r="V95" i="18"/>
  <c r="U95" i="18"/>
  <c r="S95" i="18"/>
  <c r="P95" i="18"/>
  <c r="W95" i="18" s="1"/>
  <c r="M95" i="18"/>
  <c r="T95" i="18" s="1"/>
  <c r="C95" i="18"/>
  <c r="D95" i="18" s="1"/>
  <c r="X94" i="18"/>
  <c r="V94" i="18"/>
  <c r="U94" i="18"/>
  <c r="S94" i="18"/>
  <c r="P94" i="18"/>
  <c r="W94" i="18" s="1"/>
  <c r="M94" i="18"/>
  <c r="T94" i="18" s="1"/>
  <c r="C94" i="18"/>
  <c r="D94" i="18" s="1"/>
  <c r="X93" i="18"/>
  <c r="V93" i="18"/>
  <c r="U93" i="18"/>
  <c r="S93" i="18"/>
  <c r="P93" i="18"/>
  <c r="W93" i="18" s="1"/>
  <c r="M93" i="18"/>
  <c r="T93" i="18" s="1"/>
  <c r="C93" i="18"/>
  <c r="D93" i="18" s="1"/>
  <c r="X92" i="18"/>
  <c r="V92" i="18"/>
  <c r="U92" i="18"/>
  <c r="S92" i="18"/>
  <c r="P92" i="18"/>
  <c r="W92" i="18" s="1"/>
  <c r="M92" i="18"/>
  <c r="T92" i="18" s="1"/>
  <c r="C92" i="18"/>
  <c r="D92" i="18" s="1"/>
  <c r="X91" i="18"/>
  <c r="V91" i="18"/>
  <c r="U91" i="18"/>
  <c r="S91" i="18"/>
  <c r="P91" i="18"/>
  <c r="W91" i="18" s="1"/>
  <c r="M91" i="18"/>
  <c r="T91" i="18" s="1"/>
  <c r="C91" i="18"/>
  <c r="D91" i="18" s="1"/>
  <c r="X90" i="18"/>
  <c r="V90" i="18"/>
  <c r="U90" i="18"/>
  <c r="S90" i="18"/>
  <c r="P90" i="18"/>
  <c r="W90" i="18" s="1"/>
  <c r="M90" i="18"/>
  <c r="T90" i="18" s="1"/>
  <c r="C90" i="18"/>
  <c r="D90" i="18" s="1"/>
  <c r="X89" i="18"/>
  <c r="V89" i="18"/>
  <c r="U89" i="18"/>
  <c r="S89" i="18"/>
  <c r="P89" i="18"/>
  <c r="W89" i="18" s="1"/>
  <c r="M89" i="18"/>
  <c r="T89" i="18" s="1"/>
  <c r="C89" i="18"/>
  <c r="D89" i="18" s="1"/>
  <c r="X88" i="18"/>
  <c r="V88" i="18"/>
  <c r="U88" i="18"/>
  <c r="S88" i="18"/>
  <c r="P88" i="18"/>
  <c r="W88" i="18" s="1"/>
  <c r="M88" i="18"/>
  <c r="T88" i="18" s="1"/>
  <c r="C88" i="18"/>
  <c r="D88" i="18" s="1"/>
  <c r="X87" i="18"/>
  <c r="V87" i="18"/>
  <c r="U87" i="18"/>
  <c r="S87" i="18"/>
  <c r="P87" i="18"/>
  <c r="W87" i="18" s="1"/>
  <c r="M87" i="18"/>
  <c r="T87" i="18" s="1"/>
  <c r="C87" i="18"/>
  <c r="D87" i="18" s="1"/>
  <c r="X86" i="18"/>
  <c r="V86" i="18"/>
  <c r="U86" i="18"/>
  <c r="S86" i="18"/>
  <c r="P86" i="18"/>
  <c r="W86" i="18" s="1"/>
  <c r="M86" i="18"/>
  <c r="T86" i="18" s="1"/>
  <c r="C86" i="18"/>
  <c r="D86" i="18" s="1"/>
  <c r="X85" i="18"/>
  <c r="V85" i="18"/>
  <c r="U85" i="18"/>
  <c r="S85" i="18"/>
  <c r="P85" i="18"/>
  <c r="W85" i="18" s="1"/>
  <c r="M85" i="18"/>
  <c r="T85" i="18" s="1"/>
  <c r="C85" i="18"/>
  <c r="D85" i="18" s="1"/>
  <c r="X84" i="18"/>
  <c r="V84" i="18"/>
  <c r="U84" i="18"/>
  <c r="S84" i="18"/>
  <c r="P84" i="18"/>
  <c r="W84" i="18" s="1"/>
  <c r="M84" i="18"/>
  <c r="T84" i="18" s="1"/>
  <c r="C84" i="18"/>
  <c r="D84" i="18" s="1"/>
  <c r="X83" i="18"/>
  <c r="V83" i="18"/>
  <c r="U83" i="18"/>
  <c r="S83" i="18"/>
  <c r="P83" i="18"/>
  <c r="W83" i="18" s="1"/>
  <c r="M83" i="18"/>
  <c r="T83" i="18" s="1"/>
  <c r="C83" i="18"/>
  <c r="D83" i="18" s="1"/>
  <c r="X82" i="18"/>
  <c r="V82" i="18"/>
  <c r="U82" i="18"/>
  <c r="S82" i="18"/>
  <c r="P82" i="18"/>
  <c r="W82" i="18" s="1"/>
  <c r="M82" i="18"/>
  <c r="T82" i="18" s="1"/>
  <c r="C82" i="18"/>
  <c r="D82" i="18" s="1"/>
  <c r="X81" i="18"/>
  <c r="V81" i="18"/>
  <c r="U81" i="18"/>
  <c r="S81" i="18"/>
  <c r="P81" i="18"/>
  <c r="W81" i="18" s="1"/>
  <c r="M81" i="18"/>
  <c r="T81" i="18" s="1"/>
  <c r="C81" i="18"/>
  <c r="D81" i="18" s="1"/>
  <c r="X80" i="18"/>
  <c r="V80" i="18"/>
  <c r="U80" i="18"/>
  <c r="S80" i="18"/>
  <c r="P80" i="18"/>
  <c r="W80" i="18" s="1"/>
  <c r="M80" i="18"/>
  <c r="T80" i="18" s="1"/>
  <c r="C80" i="18"/>
  <c r="D80" i="18" s="1"/>
  <c r="X79" i="18"/>
  <c r="V79" i="18"/>
  <c r="U79" i="18"/>
  <c r="S79" i="18"/>
  <c r="P79" i="18"/>
  <c r="W79" i="18" s="1"/>
  <c r="M79" i="18"/>
  <c r="T79" i="18" s="1"/>
  <c r="C79" i="18"/>
  <c r="D79" i="18" s="1"/>
  <c r="X78" i="18"/>
  <c r="V78" i="18"/>
  <c r="U78" i="18"/>
  <c r="S78" i="18"/>
  <c r="P78" i="18"/>
  <c r="W78" i="18" s="1"/>
  <c r="M78" i="18"/>
  <c r="T78" i="18" s="1"/>
  <c r="C78" i="18"/>
  <c r="D78" i="18" s="1"/>
  <c r="X77" i="18"/>
  <c r="V77" i="18"/>
  <c r="U77" i="18"/>
  <c r="S77" i="18"/>
  <c r="P77" i="18"/>
  <c r="W77" i="18" s="1"/>
  <c r="M77" i="18"/>
  <c r="T77" i="18" s="1"/>
  <c r="C77" i="18"/>
  <c r="D77" i="18" s="1"/>
  <c r="X76" i="18"/>
  <c r="V76" i="18"/>
  <c r="U76" i="18"/>
  <c r="S76" i="18"/>
  <c r="P76" i="18"/>
  <c r="W76" i="18" s="1"/>
  <c r="M76" i="18"/>
  <c r="T76" i="18" s="1"/>
  <c r="C76" i="18"/>
  <c r="D76" i="18" s="1"/>
  <c r="X75" i="18"/>
  <c r="V75" i="18"/>
  <c r="U75" i="18"/>
  <c r="S75" i="18"/>
  <c r="P75" i="18"/>
  <c r="W75" i="18" s="1"/>
  <c r="M75" i="18"/>
  <c r="T75" i="18" s="1"/>
  <c r="D75" i="18"/>
  <c r="C75" i="18"/>
  <c r="X74" i="18"/>
  <c r="V74" i="18"/>
  <c r="U74" i="18"/>
  <c r="S74" i="18"/>
  <c r="P74" i="18"/>
  <c r="W74" i="18" s="1"/>
  <c r="M74" i="18"/>
  <c r="T74" i="18" s="1"/>
  <c r="C74" i="18"/>
  <c r="D74" i="18" s="1"/>
  <c r="X73" i="18"/>
  <c r="V73" i="18"/>
  <c r="U73" i="18"/>
  <c r="S73" i="18"/>
  <c r="P73" i="18"/>
  <c r="W73" i="18" s="1"/>
  <c r="M73" i="18"/>
  <c r="T73" i="18" s="1"/>
  <c r="C73" i="18"/>
  <c r="D73" i="18" s="1"/>
  <c r="X72" i="18"/>
  <c r="V72" i="18"/>
  <c r="U72" i="18"/>
  <c r="S72" i="18"/>
  <c r="P72" i="18"/>
  <c r="W72" i="18" s="1"/>
  <c r="M72" i="18"/>
  <c r="T72" i="18" s="1"/>
  <c r="C72" i="18"/>
  <c r="D72" i="18" s="1"/>
  <c r="X71" i="18"/>
  <c r="V71" i="18"/>
  <c r="U71" i="18"/>
  <c r="S71" i="18"/>
  <c r="P71" i="18"/>
  <c r="W71" i="18" s="1"/>
  <c r="M71" i="18"/>
  <c r="T71" i="18" s="1"/>
  <c r="C71" i="18"/>
  <c r="D71" i="18" s="1"/>
  <c r="X70" i="18"/>
  <c r="V70" i="18"/>
  <c r="U70" i="18"/>
  <c r="S70" i="18"/>
  <c r="P70" i="18"/>
  <c r="W70" i="18" s="1"/>
  <c r="M70" i="18"/>
  <c r="T70" i="18" s="1"/>
  <c r="C70" i="18"/>
  <c r="D70" i="18" s="1"/>
  <c r="X69" i="18"/>
  <c r="V69" i="18"/>
  <c r="U69" i="18"/>
  <c r="S69" i="18"/>
  <c r="P69" i="18"/>
  <c r="W69" i="18" s="1"/>
  <c r="M69" i="18"/>
  <c r="T69" i="18" s="1"/>
  <c r="C69" i="18"/>
  <c r="D69" i="18" s="1"/>
  <c r="X68" i="18"/>
  <c r="V68" i="18"/>
  <c r="U68" i="18"/>
  <c r="S68" i="18"/>
  <c r="P68" i="18"/>
  <c r="W68" i="18" s="1"/>
  <c r="M68" i="18"/>
  <c r="T68" i="18" s="1"/>
  <c r="C68" i="18"/>
  <c r="D68" i="18" s="1"/>
  <c r="X67" i="18"/>
  <c r="V67" i="18"/>
  <c r="U67" i="18"/>
  <c r="S67" i="18"/>
  <c r="P67" i="18"/>
  <c r="W67" i="18" s="1"/>
  <c r="M67" i="18"/>
  <c r="T67" i="18" s="1"/>
  <c r="C67" i="18"/>
  <c r="D67" i="18" s="1"/>
  <c r="X66" i="18"/>
  <c r="V66" i="18"/>
  <c r="U66" i="18"/>
  <c r="S66" i="18"/>
  <c r="P66" i="18"/>
  <c r="W66" i="18" s="1"/>
  <c r="M66" i="18"/>
  <c r="T66" i="18" s="1"/>
  <c r="C66" i="18"/>
  <c r="D66" i="18" s="1"/>
  <c r="X65" i="18"/>
  <c r="V65" i="18"/>
  <c r="U65" i="18"/>
  <c r="S65" i="18"/>
  <c r="P65" i="18"/>
  <c r="W65" i="18" s="1"/>
  <c r="M65" i="18"/>
  <c r="T65" i="18" s="1"/>
  <c r="D65" i="18"/>
  <c r="C65" i="18"/>
  <c r="X64" i="18"/>
  <c r="V64" i="18"/>
  <c r="U64" i="18"/>
  <c r="S64" i="18"/>
  <c r="P64" i="18"/>
  <c r="W64" i="18" s="1"/>
  <c r="M64" i="18"/>
  <c r="T64" i="18" s="1"/>
  <c r="C64" i="18"/>
  <c r="D64" i="18" s="1"/>
  <c r="X63" i="18"/>
  <c r="V63" i="18"/>
  <c r="U63" i="18"/>
  <c r="S63" i="18"/>
  <c r="P63" i="18"/>
  <c r="W63" i="18" s="1"/>
  <c r="M63" i="18"/>
  <c r="T63" i="18" s="1"/>
  <c r="C63" i="18"/>
  <c r="D63" i="18" s="1"/>
  <c r="X62" i="18"/>
  <c r="V62" i="18"/>
  <c r="U62" i="18"/>
  <c r="S62" i="18"/>
  <c r="P62" i="18"/>
  <c r="W62" i="18" s="1"/>
  <c r="M62" i="18"/>
  <c r="T62" i="18" s="1"/>
  <c r="C62" i="18"/>
  <c r="D62" i="18" s="1"/>
  <c r="X61" i="18"/>
  <c r="V61" i="18"/>
  <c r="U61" i="18"/>
  <c r="S61" i="18"/>
  <c r="P61" i="18"/>
  <c r="W61" i="18" s="1"/>
  <c r="M61" i="18"/>
  <c r="T61" i="18" s="1"/>
  <c r="C61" i="18"/>
  <c r="D61" i="18" s="1"/>
  <c r="X60" i="18"/>
  <c r="V60" i="18"/>
  <c r="U60" i="18"/>
  <c r="S60" i="18"/>
  <c r="P60" i="18"/>
  <c r="W60" i="18" s="1"/>
  <c r="M60" i="18"/>
  <c r="T60" i="18" s="1"/>
  <c r="C60" i="18"/>
  <c r="D60" i="18" s="1"/>
  <c r="X59" i="18"/>
  <c r="V59" i="18"/>
  <c r="U59" i="18"/>
  <c r="T59" i="18"/>
  <c r="S59" i="18"/>
  <c r="P59" i="18"/>
  <c r="W59" i="18" s="1"/>
  <c r="M59" i="18"/>
  <c r="C59" i="18"/>
  <c r="D59" i="18" s="1"/>
  <c r="X58" i="18"/>
  <c r="V58" i="18"/>
  <c r="U58" i="18"/>
  <c r="S58" i="18"/>
  <c r="P58" i="18"/>
  <c r="W58" i="18" s="1"/>
  <c r="M58" i="18"/>
  <c r="T58" i="18" s="1"/>
  <c r="C58" i="18"/>
  <c r="D58" i="18" s="1"/>
  <c r="X57" i="18"/>
  <c r="V57" i="18"/>
  <c r="U57" i="18"/>
  <c r="S57" i="18"/>
  <c r="P57" i="18"/>
  <c r="W57" i="18" s="1"/>
  <c r="M57" i="18"/>
  <c r="T57" i="18" s="1"/>
  <c r="C57" i="18"/>
  <c r="D57" i="18" s="1"/>
  <c r="X56" i="18"/>
  <c r="V56" i="18"/>
  <c r="U56" i="18"/>
  <c r="S56" i="18"/>
  <c r="P56" i="18"/>
  <c r="W56" i="18" s="1"/>
  <c r="M56" i="18"/>
  <c r="T56" i="18" s="1"/>
  <c r="C56" i="18"/>
  <c r="D56" i="18" s="1"/>
  <c r="X55" i="18"/>
  <c r="V55" i="18"/>
  <c r="U55" i="18"/>
  <c r="S55" i="18"/>
  <c r="P55" i="18"/>
  <c r="W55" i="18" s="1"/>
  <c r="M55" i="18"/>
  <c r="T55" i="18" s="1"/>
  <c r="C55" i="18"/>
  <c r="D55" i="18" s="1"/>
  <c r="X54" i="18"/>
  <c r="V54" i="18"/>
  <c r="U54" i="18"/>
  <c r="S54" i="18"/>
  <c r="P54" i="18"/>
  <c r="W54" i="18" s="1"/>
  <c r="M54" i="18"/>
  <c r="T54" i="18" s="1"/>
  <c r="C54" i="18"/>
  <c r="D54" i="18" s="1"/>
  <c r="X53" i="18"/>
  <c r="V53" i="18"/>
  <c r="U53" i="18"/>
  <c r="S53" i="18"/>
  <c r="P53" i="18"/>
  <c r="W53" i="18" s="1"/>
  <c r="M53" i="18"/>
  <c r="T53" i="18" s="1"/>
  <c r="C53" i="18"/>
  <c r="D53" i="18" s="1"/>
  <c r="X52" i="18"/>
  <c r="V52" i="18"/>
  <c r="U52" i="18"/>
  <c r="S52" i="18"/>
  <c r="P52" i="18"/>
  <c r="W52" i="18" s="1"/>
  <c r="M52" i="18"/>
  <c r="T52" i="18" s="1"/>
  <c r="C52" i="18"/>
  <c r="D52" i="18" s="1"/>
  <c r="X51" i="18"/>
  <c r="V51" i="18"/>
  <c r="U51" i="18"/>
  <c r="S51" i="18"/>
  <c r="P51" i="18"/>
  <c r="W51" i="18" s="1"/>
  <c r="M51" i="18"/>
  <c r="T51" i="18" s="1"/>
  <c r="D51" i="18"/>
  <c r="C51" i="18"/>
  <c r="X50" i="18"/>
  <c r="V50" i="18"/>
  <c r="U50" i="18"/>
  <c r="S50" i="18"/>
  <c r="P50" i="18"/>
  <c r="W50" i="18" s="1"/>
  <c r="M50" i="18"/>
  <c r="T50" i="18" s="1"/>
  <c r="C50" i="18"/>
  <c r="D50" i="18" s="1"/>
  <c r="X49" i="18"/>
  <c r="V49" i="18"/>
  <c r="U49" i="18"/>
  <c r="S49" i="18"/>
  <c r="P49" i="18"/>
  <c r="W49" i="18" s="1"/>
  <c r="M49" i="18"/>
  <c r="T49" i="18" s="1"/>
  <c r="C49" i="18"/>
  <c r="D49" i="18" s="1"/>
  <c r="X48" i="18"/>
  <c r="V48" i="18"/>
  <c r="U48" i="18"/>
  <c r="S48" i="18"/>
  <c r="P48" i="18"/>
  <c r="W48" i="18" s="1"/>
  <c r="M48" i="18"/>
  <c r="T48" i="18" s="1"/>
  <c r="C48" i="18"/>
  <c r="D48" i="18" s="1"/>
  <c r="X47" i="18"/>
  <c r="V47" i="18"/>
  <c r="U47" i="18"/>
  <c r="S47" i="18"/>
  <c r="P47" i="18"/>
  <c r="W47" i="18" s="1"/>
  <c r="M47" i="18"/>
  <c r="T47" i="18" s="1"/>
  <c r="C47" i="18"/>
  <c r="D47" i="18" s="1"/>
  <c r="X46" i="18"/>
  <c r="V46" i="18"/>
  <c r="U46" i="18"/>
  <c r="S46" i="18"/>
  <c r="P46" i="18"/>
  <c r="W46" i="18" s="1"/>
  <c r="M46" i="18"/>
  <c r="T46" i="18" s="1"/>
  <c r="C46" i="18"/>
  <c r="D46" i="18" s="1"/>
  <c r="X45" i="18"/>
  <c r="V45" i="18"/>
  <c r="U45" i="18"/>
  <c r="S45" i="18"/>
  <c r="P45" i="18"/>
  <c r="W45" i="18" s="1"/>
  <c r="M45" i="18"/>
  <c r="T45" i="18" s="1"/>
  <c r="C45" i="18"/>
  <c r="D45" i="18" s="1"/>
  <c r="X44" i="18"/>
  <c r="V44" i="18"/>
  <c r="U44" i="18"/>
  <c r="S44" i="18"/>
  <c r="P44" i="18"/>
  <c r="W44" i="18" s="1"/>
  <c r="M44" i="18"/>
  <c r="T44" i="18" s="1"/>
  <c r="C44" i="18"/>
  <c r="D44" i="18" s="1"/>
  <c r="X43" i="18"/>
  <c r="V43" i="18"/>
  <c r="U43" i="18"/>
  <c r="S43" i="18"/>
  <c r="P43" i="18"/>
  <c r="W43" i="18" s="1"/>
  <c r="M43" i="18"/>
  <c r="T43" i="18" s="1"/>
  <c r="C43" i="18"/>
  <c r="D43" i="18" s="1"/>
  <c r="X42" i="18"/>
  <c r="V42" i="18"/>
  <c r="U42" i="18"/>
  <c r="S42" i="18"/>
  <c r="P42" i="18"/>
  <c r="W42" i="18" s="1"/>
  <c r="M42" i="18"/>
  <c r="T42" i="18" s="1"/>
  <c r="C42" i="18"/>
  <c r="D42" i="18" s="1"/>
  <c r="X41" i="18"/>
  <c r="V41" i="18"/>
  <c r="U41" i="18"/>
  <c r="S41" i="18"/>
  <c r="P41" i="18"/>
  <c r="W41" i="18" s="1"/>
  <c r="M41" i="18"/>
  <c r="T41" i="18" s="1"/>
  <c r="C41" i="18"/>
  <c r="D41" i="18" s="1"/>
  <c r="X40" i="18"/>
  <c r="V40" i="18"/>
  <c r="U40" i="18"/>
  <c r="S40" i="18"/>
  <c r="P40" i="18"/>
  <c r="W40" i="18" s="1"/>
  <c r="M40" i="18"/>
  <c r="T40" i="18" s="1"/>
  <c r="C40" i="18"/>
  <c r="D40" i="18" s="1"/>
  <c r="X39" i="18"/>
  <c r="V39" i="18"/>
  <c r="U39" i="18"/>
  <c r="S39" i="18"/>
  <c r="P39" i="18"/>
  <c r="W39" i="18" s="1"/>
  <c r="M39" i="18"/>
  <c r="T39" i="18" s="1"/>
  <c r="C39" i="18"/>
  <c r="D39" i="18" s="1"/>
  <c r="X38" i="18"/>
  <c r="V38" i="18"/>
  <c r="U38" i="18"/>
  <c r="S38" i="18"/>
  <c r="P38" i="18"/>
  <c r="W38" i="18" s="1"/>
  <c r="M38" i="18"/>
  <c r="T38" i="18" s="1"/>
  <c r="C38" i="18"/>
  <c r="D38" i="18" s="1"/>
  <c r="X37" i="18"/>
  <c r="V37" i="18"/>
  <c r="U37" i="18"/>
  <c r="S37" i="18"/>
  <c r="P37" i="18"/>
  <c r="W37" i="18" s="1"/>
  <c r="M37" i="18"/>
  <c r="T37" i="18" s="1"/>
  <c r="C37" i="18"/>
  <c r="D37" i="18" s="1"/>
  <c r="X36" i="18"/>
  <c r="V36" i="18"/>
  <c r="U36" i="18"/>
  <c r="S36" i="18"/>
  <c r="P36" i="18"/>
  <c r="W36" i="18" s="1"/>
  <c r="M36" i="18"/>
  <c r="T36" i="18" s="1"/>
  <c r="C36" i="18"/>
  <c r="D36" i="18" s="1"/>
  <c r="X35" i="18"/>
  <c r="V35" i="18"/>
  <c r="U35" i="18"/>
  <c r="S35" i="18"/>
  <c r="P35" i="18"/>
  <c r="W35" i="18" s="1"/>
  <c r="M35" i="18"/>
  <c r="T35" i="18" s="1"/>
  <c r="C35" i="18"/>
  <c r="D35" i="18" s="1"/>
  <c r="X34" i="18"/>
  <c r="V34" i="18"/>
  <c r="U34" i="18"/>
  <c r="S34" i="18"/>
  <c r="P34" i="18"/>
  <c r="W34" i="18" s="1"/>
  <c r="M34" i="18"/>
  <c r="T34" i="18" s="1"/>
  <c r="C34" i="18"/>
  <c r="D34" i="18" s="1"/>
  <c r="X33" i="18"/>
  <c r="V33" i="18"/>
  <c r="U33" i="18"/>
  <c r="S33" i="18"/>
  <c r="P33" i="18"/>
  <c r="W33" i="18" s="1"/>
  <c r="M33" i="18"/>
  <c r="T33" i="18" s="1"/>
  <c r="C33" i="18"/>
  <c r="D33" i="18" s="1"/>
  <c r="X32" i="18"/>
  <c r="V32" i="18"/>
  <c r="U32" i="18"/>
  <c r="S32" i="18"/>
  <c r="P32" i="18"/>
  <c r="W32" i="18" s="1"/>
  <c r="M32" i="18"/>
  <c r="T32" i="18" s="1"/>
  <c r="C32" i="18"/>
  <c r="D32" i="18" s="1"/>
  <c r="X31" i="18"/>
  <c r="V31" i="18"/>
  <c r="U31" i="18"/>
  <c r="S31" i="18"/>
  <c r="P31" i="18"/>
  <c r="W31" i="18" s="1"/>
  <c r="M31" i="18"/>
  <c r="T31" i="18" s="1"/>
  <c r="C31" i="18"/>
  <c r="D31" i="18" s="1"/>
  <c r="X30" i="18"/>
  <c r="V30" i="18"/>
  <c r="U30" i="18"/>
  <c r="S30" i="18"/>
  <c r="P30" i="18"/>
  <c r="W30" i="18" s="1"/>
  <c r="M30" i="18"/>
  <c r="T30" i="18" s="1"/>
  <c r="C30" i="18"/>
  <c r="D30" i="18" s="1"/>
  <c r="X29" i="18"/>
  <c r="V29" i="18"/>
  <c r="U29" i="18"/>
  <c r="S29" i="18"/>
  <c r="P29" i="18"/>
  <c r="W29" i="18" s="1"/>
  <c r="M29" i="18"/>
  <c r="T29" i="18" s="1"/>
  <c r="C29" i="18"/>
  <c r="D29" i="18" s="1"/>
  <c r="X28" i="18"/>
  <c r="V28" i="18"/>
  <c r="U28" i="18"/>
  <c r="S28" i="18"/>
  <c r="P28" i="18"/>
  <c r="W28" i="18" s="1"/>
  <c r="M28" i="18"/>
  <c r="T28" i="18" s="1"/>
  <c r="C28" i="18"/>
  <c r="D28" i="18" s="1"/>
  <c r="X27" i="18"/>
  <c r="V27" i="18"/>
  <c r="U27" i="18"/>
  <c r="T27" i="18"/>
  <c r="S27" i="18"/>
  <c r="P27" i="18"/>
  <c r="W27" i="18" s="1"/>
  <c r="M27" i="18"/>
  <c r="C27" i="18"/>
  <c r="D27" i="18" s="1"/>
  <c r="X26" i="18"/>
  <c r="V26" i="18"/>
  <c r="U26" i="18"/>
  <c r="S26" i="18"/>
  <c r="P26" i="18"/>
  <c r="W26" i="18" s="1"/>
  <c r="M26" i="18"/>
  <c r="T26" i="18" s="1"/>
  <c r="C26" i="18"/>
  <c r="D26" i="18" s="1"/>
  <c r="X25" i="18"/>
  <c r="V25" i="18"/>
  <c r="U25" i="18"/>
  <c r="S25" i="18"/>
  <c r="P25" i="18"/>
  <c r="W25" i="18" s="1"/>
  <c r="M25" i="18"/>
  <c r="T25" i="18" s="1"/>
  <c r="C25" i="18"/>
  <c r="D25" i="18" s="1"/>
  <c r="X24" i="18"/>
  <c r="V24" i="18"/>
  <c r="U24" i="18"/>
  <c r="S24" i="18"/>
  <c r="P24" i="18"/>
  <c r="W24" i="18" s="1"/>
  <c r="M24" i="18"/>
  <c r="T24" i="18" s="1"/>
  <c r="C24" i="18"/>
  <c r="D24" i="18" s="1"/>
  <c r="X23" i="18"/>
  <c r="V23" i="18"/>
  <c r="U23" i="18"/>
  <c r="S23" i="18"/>
  <c r="P23" i="18"/>
  <c r="W23" i="18" s="1"/>
  <c r="M23" i="18"/>
  <c r="T23" i="18" s="1"/>
  <c r="C23" i="18"/>
  <c r="D23" i="18" s="1"/>
  <c r="X22" i="18"/>
  <c r="V22" i="18"/>
  <c r="U22" i="18"/>
  <c r="S22" i="18"/>
  <c r="P22" i="18"/>
  <c r="W22" i="18" s="1"/>
  <c r="M22" i="18"/>
  <c r="C22" i="18"/>
  <c r="D22" i="18" s="1"/>
  <c r="T22" i="18" l="1"/>
  <c r="M13" i="18"/>
  <c r="U104" i="19"/>
  <c r="N22" i="19"/>
  <c r="N13" i="19" s="1"/>
  <c r="Q22" i="19"/>
  <c r="S24" i="17" l="1"/>
  <c r="U24" i="17"/>
  <c r="V24" i="17"/>
  <c r="X24" i="17"/>
  <c r="S25" i="17"/>
  <c r="U25" i="17"/>
  <c r="V25" i="17"/>
  <c r="X25" i="17"/>
  <c r="S26" i="17"/>
  <c r="U26" i="17"/>
  <c r="V26" i="17"/>
  <c r="X26" i="17"/>
  <c r="S27" i="17"/>
  <c r="U27" i="17"/>
  <c r="V27" i="17"/>
  <c r="X27" i="17"/>
  <c r="S28" i="17"/>
  <c r="U28" i="17"/>
  <c r="V28" i="17"/>
  <c r="X28" i="17"/>
  <c r="S29" i="17"/>
  <c r="U29" i="17"/>
  <c r="V29" i="17"/>
  <c r="X29" i="17"/>
  <c r="S30" i="17"/>
  <c r="U30" i="17"/>
  <c r="V30" i="17"/>
  <c r="X30" i="17"/>
  <c r="S31" i="17"/>
  <c r="U31" i="17"/>
  <c r="V31" i="17"/>
  <c r="X31" i="17"/>
  <c r="S32" i="17"/>
  <c r="U32" i="17"/>
  <c r="V32" i="17"/>
  <c r="X32" i="17"/>
  <c r="S33" i="17"/>
  <c r="U33" i="17"/>
  <c r="V33" i="17"/>
  <c r="X33" i="17"/>
  <c r="S34" i="17"/>
  <c r="U34" i="17"/>
  <c r="V34" i="17"/>
  <c r="X34" i="17"/>
  <c r="S35" i="17"/>
  <c r="U35" i="17"/>
  <c r="V35" i="17"/>
  <c r="X35" i="17"/>
  <c r="S36" i="17"/>
  <c r="U36" i="17"/>
  <c r="V36" i="17"/>
  <c r="X36" i="17"/>
  <c r="S37" i="17"/>
  <c r="U37" i="17"/>
  <c r="V37" i="17"/>
  <c r="X37" i="17"/>
  <c r="S38" i="17"/>
  <c r="U38" i="17"/>
  <c r="V38" i="17"/>
  <c r="X38" i="17"/>
  <c r="S39" i="17"/>
  <c r="U39" i="17"/>
  <c r="V39" i="17"/>
  <c r="X39" i="17"/>
  <c r="S40" i="17"/>
  <c r="U40" i="17"/>
  <c r="V40" i="17"/>
  <c r="X40" i="17"/>
  <c r="S41" i="17"/>
  <c r="U41" i="17"/>
  <c r="V41" i="17"/>
  <c r="X41" i="17"/>
  <c r="S42" i="17"/>
  <c r="U42" i="17"/>
  <c r="V42" i="17"/>
  <c r="X42" i="17"/>
  <c r="S43" i="17"/>
  <c r="U43" i="17"/>
  <c r="V43" i="17"/>
  <c r="X43" i="17"/>
  <c r="S44" i="17"/>
  <c r="U44" i="17"/>
  <c r="V44" i="17"/>
  <c r="X44" i="17"/>
  <c r="S45" i="17"/>
  <c r="U45" i="17"/>
  <c r="V45" i="17"/>
  <c r="X45" i="17"/>
  <c r="S46" i="17"/>
  <c r="U46" i="17"/>
  <c r="V46" i="17"/>
  <c r="X46" i="17"/>
  <c r="S47" i="17"/>
  <c r="U47" i="17"/>
  <c r="V47" i="17"/>
  <c r="X47" i="17"/>
  <c r="S48" i="17"/>
  <c r="U48" i="17"/>
  <c r="V48" i="17"/>
  <c r="X48" i="17"/>
  <c r="S49" i="17"/>
  <c r="U49" i="17"/>
  <c r="V49" i="17"/>
  <c r="X49" i="17"/>
  <c r="S50" i="17"/>
  <c r="U50" i="17"/>
  <c r="V50" i="17"/>
  <c r="X50" i="17"/>
  <c r="S51" i="17"/>
  <c r="U51" i="17"/>
  <c r="V51" i="17"/>
  <c r="X51" i="17"/>
  <c r="S52" i="17"/>
  <c r="U52" i="17"/>
  <c r="V52" i="17"/>
  <c r="X52" i="17"/>
  <c r="S53" i="17"/>
  <c r="U53" i="17"/>
  <c r="V53" i="17"/>
  <c r="X53" i="17"/>
  <c r="S54" i="17"/>
  <c r="U54" i="17"/>
  <c r="V54" i="17"/>
  <c r="X54" i="17"/>
  <c r="S55" i="17"/>
  <c r="U55" i="17"/>
  <c r="V55" i="17"/>
  <c r="X55" i="17"/>
  <c r="S56" i="17"/>
  <c r="U56" i="17"/>
  <c r="V56" i="17"/>
  <c r="X56" i="17"/>
  <c r="S57" i="17"/>
  <c r="U57" i="17"/>
  <c r="V57" i="17"/>
  <c r="X57" i="17"/>
  <c r="S58" i="17"/>
  <c r="U58" i="17"/>
  <c r="V58" i="17"/>
  <c r="X58" i="17"/>
  <c r="S59" i="17"/>
  <c r="U59" i="17"/>
  <c r="V59" i="17"/>
  <c r="X59" i="17"/>
  <c r="S60" i="17"/>
  <c r="U60" i="17"/>
  <c r="V60" i="17"/>
  <c r="X60" i="17"/>
  <c r="S61" i="17"/>
  <c r="U61" i="17"/>
  <c r="V61" i="17"/>
  <c r="X61" i="17"/>
  <c r="S62" i="17"/>
  <c r="U62" i="17"/>
  <c r="V62" i="17"/>
  <c r="X62" i="17"/>
  <c r="S63" i="17"/>
  <c r="U63" i="17"/>
  <c r="V63" i="17"/>
  <c r="X63" i="17"/>
  <c r="S64" i="17"/>
  <c r="U64" i="17"/>
  <c r="V64" i="17"/>
  <c r="X64" i="17"/>
  <c r="S65" i="17"/>
  <c r="U65" i="17"/>
  <c r="V65" i="17"/>
  <c r="X65" i="17"/>
  <c r="S66" i="17"/>
  <c r="U66" i="17"/>
  <c r="V66" i="17"/>
  <c r="X66" i="17"/>
  <c r="S67" i="17"/>
  <c r="U67" i="17"/>
  <c r="V67" i="17"/>
  <c r="X67" i="17"/>
  <c r="S68" i="17"/>
  <c r="U68" i="17"/>
  <c r="V68" i="17"/>
  <c r="X68" i="17"/>
  <c r="S69" i="17"/>
  <c r="U69" i="17"/>
  <c r="V69" i="17"/>
  <c r="X69" i="17"/>
  <c r="S70" i="17"/>
  <c r="U70" i="17"/>
  <c r="V70" i="17"/>
  <c r="X70" i="17"/>
  <c r="S71" i="17"/>
  <c r="U71" i="17"/>
  <c r="V71" i="17"/>
  <c r="X71" i="17"/>
  <c r="S72" i="17"/>
  <c r="U72" i="17"/>
  <c r="V72" i="17"/>
  <c r="X72" i="17"/>
  <c r="S73" i="17"/>
  <c r="U73" i="17"/>
  <c r="V73" i="17"/>
  <c r="X73" i="17"/>
  <c r="S74" i="17"/>
  <c r="U74" i="17"/>
  <c r="V74" i="17"/>
  <c r="X74" i="17"/>
  <c r="S75" i="17"/>
  <c r="U75" i="17"/>
  <c r="V75" i="17"/>
  <c r="X75" i="17"/>
  <c r="S76" i="17"/>
  <c r="U76" i="17"/>
  <c r="V76" i="17"/>
  <c r="X76" i="17"/>
  <c r="S77" i="17"/>
  <c r="U77" i="17"/>
  <c r="V77" i="17"/>
  <c r="X77" i="17"/>
  <c r="S78" i="17"/>
  <c r="U78" i="17"/>
  <c r="V78" i="17"/>
  <c r="X78" i="17"/>
  <c r="S79" i="17"/>
  <c r="U79" i="17"/>
  <c r="V79" i="17"/>
  <c r="X79" i="17"/>
  <c r="S80" i="17"/>
  <c r="U80" i="17"/>
  <c r="V80" i="17"/>
  <c r="X80" i="17"/>
  <c r="S81" i="17"/>
  <c r="U81" i="17"/>
  <c r="V81" i="17"/>
  <c r="X81" i="17"/>
  <c r="S82" i="17"/>
  <c r="U82" i="17"/>
  <c r="V82" i="17"/>
  <c r="X82" i="17"/>
  <c r="S83" i="17"/>
  <c r="U83" i="17"/>
  <c r="V83" i="17"/>
  <c r="X83" i="17"/>
  <c r="S84" i="17"/>
  <c r="U84" i="17"/>
  <c r="V84" i="17"/>
  <c r="X84" i="17"/>
  <c r="S85" i="17"/>
  <c r="U85" i="17"/>
  <c r="V85" i="17"/>
  <c r="X85" i="17"/>
  <c r="S86" i="17"/>
  <c r="U86" i="17"/>
  <c r="V86" i="17"/>
  <c r="X86" i="17"/>
  <c r="S87" i="17"/>
  <c r="U87" i="17"/>
  <c r="V87" i="17"/>
  <c r="X87" i="17"/>
  <c r="S88" i="17"/>
  <c r="U88" i="17"/>
  <c r="V88" i="17"/>
  <c r="X88" i="17"/>
  <c r="S89" i="17"/>
  <c r="U89" i="17"/>
  <c r="V89" i="17"/>
  <c r="X89" i="17"/>
  <c r="S90" i="17"/>
  <c r="U90" i="17"/>
  <c r="V90" i="17"/>
  <c r="X90" i="17"/>
  <c r="S91" i="17"/>
  <c r="U91" i="17"/>
  <c r="V91" i="17"/>
  <c r="X91" i="17"/>
  <c r="S92" i="17"/>
  <c r="U92" i="17"/>
  <c r="V92" i="17"/>
  <c r="X92" i="17"/>
  <c r="S93" i="17"/>
  <c r="U93" i="17"/>
  <c r="V93" i="17"/>
  <c r="X93" i="17"/>
  <c r="S94" i="17"/>
  <c r="U94" i="17"/>
  <c r="V94" i="17"/>
  <c r="X94" i="17"/>
  <c r="S95" i="17"/>
  <c r="U95" i="17"/>
  <c r="V95" i="17"/>
  <c r="X95" i="17"/>
  <c r="S96" i="17"/>
  <c r="U96" i="17"/>
  <c r="V96" i="17"/>
  <c r="X96" i="17"/>
  <c r="S97" i="17"/>
  <c r="U97" i="17"/>
  <c r="V97" i="17"/>
  <c r="X97" i="17"/>
  <c r="S98" i="17"/>
  <c r="U98" i="17"/>
  <c r="V98" i="17"/>
  <c r="X98" i="17"/>
  <c r="S99" i="17"/>
  <c r="U99" i="17"/>
  <c r="V99" i="17"/>
  <c r="X99" i="17"/>
  <c r="S100" i="17"/>
  <c r="U100" i="17"/>
  <c r="V100" i="17"/>
  <c r="X100" i="17"/>
  <c r="S101" i="17"/>
  <c r="U101" i="17"/>
  <c r="V101" i="17"/>
  <c r="X101" i="17"/>
  <c r="S102" i="17"/>
  <c r="U102" i="17"/>
  <c r="V102" i="17"/>
  <c r="X102" i="17"/>
  <c r="S103" i="17"/>
  <c r="U103" i="17"/>
  <c r="V103" i="17"/>
  <c r="X103" i="17"/>
  <c r="S104" i="17"/>
  <c r="U104" i="17"/>
  <c r="V104" i="17"/>
  <c r="X104" i="17"/>
  <c r="S105" i="17"/>
  <c r="U105" i="17"/>
  <c r="V105" i="17"/>
  <c r="X105" i="17"/>
  <c r="S106" i="17"/>
  <c r="U106" i="17"/>
  <c r="V106" i="17"/>
  <c r="X106" i="17"/>
  <c r="S107" i="17"/>
  <c r="U107" i="17"/>
  <c r="V107" i="17"/>
  <c r="X107" i="17"/>
  <c r="S108" i="17"/>
  <c r="U108" i="17"/>
  <c r="V108" i="17"/>
  <c r="X108" i="17"/>
  <c r="S109" i="17"/>
  <c r="U109" i="17"/>
  <c r="V109" i="17"/>
  <c r="X109" i="17"/>
  <c r="S110" i="17"/>
  <c r="U110" i="17"/>
  <c r="V110" i="17"/>
  <c r="X110" i="17"/>
  <c r="S111" i="17"/>
  <c r="U111" i="17"/>
  <c r="V111" i="17"/>
  <c r="X111" i="17"/>
  <c r="S112" i="17"/>
  <c r="U112" i="17"/>
  <c r="V112" i="17"/>
  <c r="X112" i="17"/>
  <c r="S113" i="17"/>
  <c r="U113" i="17"/>
  <c r="V113" i="17"/>
  <c r="X113" i="17"/>
  <c r="S114" i="17"/>
  <c r="U114" i="17"/>
  <c r="V114" i="17"/>
  <c r="X114" i="17"/>
  <c r="S115" i="17"/>
  <c r="U115" i="17"/>
  <c r="V115" i="17"/>
  <c r="X115" i="17"/>
  <c r="S116" i="17"/>
  <c r="U116" i="17"/>
  <c r="V116" i="17"/>
  <c r="X116" i="17"/>
  <c r="S117" i="17"/>
  <c r="U117" i="17"/>
  <c r="V117" i="17"/>
  <c r="X117" i="17"/>
  <c r="S118" i="17"/>
  <c r="U118" i="17"/>
  <c r="V118" i="17"/>
  <c r="X118" i="17"/>
  <c r="S119" i="17"/>
  <c r="U119" i="17"/>
  <c r="V119" i="17"/>
  <c r="X119" i="17"/>
  <c r="S120" i="17"/>
  <c r="U120" i="17"/>
  <c r="V120" i="17"/>
  <c r="X120" i="17"/>
  <c r="S121" i="17"/>
  <c r="U121" i="17"/>
  <c r="V121" i="17"/>
  <c r="X121" i="17"/>
  <c r="S122" i="17"/>
  <c r="U122" i="17"/>
  <c r="V122" i="17"/>
  <c r="X122" i="17"/>
  <c r="S123" i="17"/>
  <c r="U123" i="17"/>
  <c r="V123" i="17"/>
  <c r="X123" i="17"/>
  <c r="S124" i="17"/>
  <c r="U124" i="17"/>
  <c r="V124" i="17"/>
  <c r="X124" i="17"/>
  <c r="S125" i="17"/>
  <c r="U125" i="17"/>
  <c r="V125" i="17"/>
  <c r="X125" i="17"/>
  <c r="S126" i="17"/>
  <c r="U126" i="17"/>
  <c r="V126" i="17"/>
  <c r="X126" i="17"/>
  <c r="S127" i="17"/>
  <c r="U127" i="17"/>
  <c r="V127" i="17"/>
  <c r="X127" i="17"/>
  <c r="S128" i="17"/>
  <c r="U128" i="17"/>
  <c r="V128" i="17"/>
  <c r="X128" i="17"/>
  <c r="S129" i="17"/>
  <c r="U129" i="17"/>
  <c r="V129" i="17"/>
  <c r="X129" i="17"/>
  <c r="S130" i="17"/>
  <c r="U130" i="17"/>
  <c r="V130" i="17"/>
  <c r="X130" i="17"/>
  <c r="S131" i="17"/>
  <c r="U131" i="17"/>
  <c r="V131" i="17"/>
  <c r="X131" i="17"/>
  <c r="S132" i="17"/>
  <c r="U132" i="17"/>
  <c r="V132" i="17"/>
  <c r="X132" i="17"/>
  <c r="S133" i="17"/>
  <c r="U133" i="17"/>
  <c r="V133" i="17"/>
  <c r="X133" i="17"/>
  <c r="S134" i="17"/>
  <c r="U134" i="17"/>
  <c r="V134" i="17"/>
  <c r="X134" i="17"/>
  <c r="S135" i="17"/>
  <c r="U135" i="17"/>
  <c r="V135" i="17"/>
  <c r="X135" i="17"/>
  <c r="S136" i="17"/>
  <c r="U136" i="17"/>
  <c r="V136" i="17"/>
  <c r="X136" i="17"/>
  <c r="S137" i="17"/>
  <c r="U137" i="17"/>
  <c r="V137" i="17"/>
  <c r="X137" i="17"/>
  <c r="S138" i="17"/>
  <c r="U138" i="17"/>
  <c r="V138" i="17"/>
  <c r="X138" i="17"/>
  <c r="S139" i="17"/>
  <c r="U139" i="17"/>
  <c r="V139" i="17"/>
  <c r="X139" i="17"/>
  <c r="S140" i="17"/>
  <c r="U140" i="17"/>
  <c r="V140" i="17"/>
  <c r="X140" i="17"/>
  <c r="S141" i="17"/>
  <c r="U141" i="17"/>
  <c r="V141" i="17"/>
  <c r="X141" i="17"/>
  <c r="S142" i="17"/>
  <c r="U142" i="17"/>
  <c r="V142" i="17"/>
  <c r="X142" i="17"/>
  <c r="S143" i="17"/>
  <c r="U143" i="17"/>
  <c r="V143" i="17"/>
  <c r="X143" i="17"/>
  <c r="S144" i="17"/>
  <c r="U144" i="17"/>
  <c r="V144" i="17"/>
  <c r="X144" i="17"/>
  <c r="S145" i="17"/>
  <c r="U145" i="17"/>
  <c r="V145" i="17"/>
  <c r="X145" i="17"/>
  <c r="S146" i="17"/>
  <c r="U146" i="17"/>
  <c r="V146" i="17"/>
  <c r="X146" i="17"/>
  <c r="S147" i="17"/>
  <c r="U147" i="17"/>
  <c r="V147" i="17"/>
  <c r="X147" i="17"/>
  <c r="S148" i="17"/>
  <c r="U148" i="17"/>
  <c r="V148" i="17"/>
  <c r="X148" i="17"/>
  <c r="S149" i="17"/>
  <c r="U149" i="17"/>
  <c r="V149" i="17"/>
  <c r="X149" i="17"/>
  <c r="S150" i="17"/>
  <c r="U150" i="17"/>
  <c r="V150" i="17"/>
  <c r="X150" i="17"/>
  <c r="S151" i="17"/>
  <c r="U151" i="17"/>
  <c r="V151" i="17"/>
  <c r="X151" i="17"/>
  <c r="S152" i="17"/>
  <c r="U152" i="17"/>
  <c r="V152" i="17"/>
  <c r="X152" i="17"/>
  <c r="S153" i="17"/>
  <c r="U153" i="17"/>
  <c r="V153" i="17"/>
  <c r="X153" i="17"/>
  <c r="S154" i="17"/>
  <c r="U154" i="17"/>
  <c r="V154" i="17"/>
  <c r="X154" i="17"/>
  <c r="S155" i="17"/>
  <c r="U155" i="17"/>
  <c r="V155" i="17"/>
  <c r="X155" i="17"/>
  <c r="S156" i="17"/>
  <c r="U156" i="17"/>
  <c r="V156" i="17"/>
  <c r="X156" i="17"/>
  <c r="S157" i="17"/>
  <c r="U157" i="17"/>
  <c r="V157" i="17"/>
  <c r="X157" i="17"/>
  <c r="S158" i="17"/>
  <c r="U158" i="17"/>
  <c r="V158" i="17"/>
  <c r="X158" i="17"/>
  <c r="S159" i="17"/>
  <c r="U159" i="17"/>
  <c r="V159" i="17"/>
  <c r="X159" i="17"/>
  <c r="S160" i="17"/>
  <c r="U160" i="17"/>
  <c r="V160" i="17"/>
  <c r="X160" i="17"/>
  <c r="S161" i="17"/>
  <c r="U161" i="17"/>
  <c r="V161" i="17"/>
  <c r="X161" i="17"/>
  <c r="S162" i="17"/>
  <c r="U162" i="17"/>
  <c r="V162" i="17"/>
  <c r="X162" i="17"/>
  <c r="S163" i="17"/>
  <c r="U163" i="17"/>
  <c r="V163" i="17"/>
  <c r="X163" i="17"/>
  <c r="S164" i="17"/>
  <c r="U164" i="17"/>
  <c r="V164" i="17"/>
  <c r="X164" i="17"/>
  <c r="S165" i="17"/>
  <c r="U165" i="17"/>
  <c r="V165" i="17"/>
  <c r="X165" i="17"/>
  <c r="S166" i="17"/>
  <c r="U166" i="17"/>
  <c r="V166" i="17"/>
  <c r="X166" i="17"/>
  <c r="S167" i="17"/>
  <c r="U167" i="17"/>
  <c r="V167" i="17"/>
  <c r="X167" i="17"/>
  <c r="S168" i="17"/>
  <c r="U168" i="17"/>
  <c r="V168" i="17"/>
  <c r="X168" i="17"/>
  <c r="S169" i="17"/>
  <c r="U169" i="17"/>
  <c r="V169" i="17"/>
  <c r="X169" i="17"/>
  <c r="S170" i="17"/>
  <c r="U170" i="17"/>
  <c r="V170" i="17"/>
  <c r="X170" i="17"/>
  <c r="S171" i="17"/>
  <c r="U171" i="17"/>
  <c r="V171" i="17"/>
  <c r="X171" i="17"/>
  <c r="S172" i="17"/>
  <c r="U172" i="17"/>
  <c r="V172" i="17"/>
  <c r="X172" i="17"/>
  <c r="S173" i="17"/>
  <c r="U173" i="17"/>
  <c r="V173" i="17"/>
  <c r="X173" i="17"/>
  <c r="S174" i="17"/>
  <c r="U174" i="17"/>
  <c r="V174" i="17"/>
  <c r="X174" i="17"/>
  <c r="S175" i="17"/>
  <c r="U175" i="17"/>
  <c r="V175" i="17"/>
  <c r="X175" i="17"/>
  <c r="S176" i="17"/>
  <c r="U176" i="17"/>
  <c r="V176" i="17"/>
  <c r="X176" i="17"/>
  <c r="S177" i="17"/>
  <c r="U177" i="17"/>
  <c r="V177" i="17"/>
  <c r="X177" i="17"/>
  <c r="S178" i="17"/>
  <c r="U178" i="17"/>
  <c r="V178" i="17"/>
  <c r="X178" i="17"/>
  <c r="S179" i="17"/>
  <c r="U179" i="17"/>
  <c r="V179" i="17"/>
  <c r="X179" i="17"/>
  <c r="S180" i="17"/>
  <c r="U180" i="17"/>
  <c r="V180" i="17"/>
  <c r="X180" i="17"/>
  <c r="S181" i="17"/>
  <c r="U181" i="17"/>
  <c r="V181" i="17"/>
  <c r="X181" i="17"/>
  <c r="S182" i="17"/>
  <c r="U182" i="17"/>
  <c r="V182" i="17"/>
  <c r="X182" i="17"/>
  <c r="S183" i="17"/>
  <c r="U183" i="17"/>
  <c r="V183" i="17"/>
  <c r="X183" i="17"/>
  <c r="S184" i="17"/>
  <c r="U184" i="17"/>
  <c r="V184" i="17"/>
  <c r="X184" i="17"/>
  <c r="S185" i="17"/>
  <c r="U185" i="17"/>
  <c r="V185" i="17"/>
  <c r="X185" i="17"/>
  <c r="S186" i="17"/>
  <c r="U186" i="17"/>
  <c r="V186" i="17"/>
  <c r="X186" i="17"/>
  <c r="S187" i="17"/>
  <c r="U187" i="17"/>
  <c r="V187" i="17"/>
  <c r="X187" i="17"/>
  <c r="S188" i="17"/>
  <c r="U188" i="17"/>
  <c r="V188" i="17"/>
  <c r="X188" i="17"/>
  <c r="S189" i="17"/>
  <c r="U189" i="17"/>
  <c r="V189" i="17"/>
  <c r="X189" i="17"/>
  <c r="S190" i="17"/>
  <c r="U190" i="17"/>
  <c r="V190" i="17"/>
  <c r="X190" i="17"/>
  <c r="S191" i="17"/>
  <c r="U191" i="17"/>
  <c r="V191" i="17"/>
  <c r="X191" i="17"/>
  <c r="S192" i="17"/>
  <c r="U192" i="17"/>
  <c r="V192" i="17"/>
  <c r="X192" i="17"/>
  <c r="S193" i="17"/>
  <c r="U193" i="17"/>
  <c r="V193" i="17"/>
  <c r="X193" i="17"/>
  <c r="S194" i="17"/>
  <c r="U194" i="17"/>
  <c r="V194" i="17"/>
  <c r="X194" i="17"/>
  <c r="S195" i="17"/>
  <c r="U195" i="17"/>
  <c r="V195" i="17"/>
  <c r="X195" i="17"/>
  <c r="S196" i="17"/>
  <c r="U196" i="17"/>
  <c r="V196" i="17"/>
  <c r="X196" i="17"/>
  <c r="S197" i="17"/>
  <c r="U197" i="17"/>
  <c r="V197" i="17"/>
  <c r="X197" i="17"/>
  <c r="S198" i="17"/>
  <c r="U198" i="17"/>
  <c r="V198" i="17"/>
  <c r="X198" i="17"/>
  <c r="S199" i="17"/>
  <c r="U199" i="17"/>
  <c r="V199" i="17"/>
  <c r="X199" i="17"/>
  <c r="S200" i="17"/>
  <c r="U200" i="17"/>
  <c r="V200" i="17"/>
  <c r="X200" i="17"/>
  <c r="S201" i="17"/>
  <c r="U201" i="17"/>
  <c r="V201" i="17"/>
  <c r="X201" i="17"/>
  <c r="S202" i="17"/>
  <c r="U202" i="17"/>
  <c r="V202" i="17"/>
  <c r="X202" i="17"/>
  <c r="S203" i="17"/>
  <c r="U203" i="17"/>
  <c r="V203" i="17"/>
  <c r="X203" i="17"/>
  <c r="S204" i="17"/>
  <c r="U204" i="17"/>
  <c r="V204" i="17"/>
  <c r="X204" i="17"/>
  <c r="S205" i="17"/>
  <c r="U205" i="17"/>
  <c r="V205" i="17"/>
  <c r="X205" i="17"/>
  <c r="S206" i="17"/>
  <c r="U206" i="17"/>
  <c r="V206" i="17"/>
  <c r="X206" i="17"/>
  <c r="S207" i="17"/>
  <c r="U207" i="17"/>
  <c r="V207" i="17"/>
  <c r="X207" i="17"/>
  <c r="S208" i="17"/>
  <c r="U208" i="17"/>
  <c r="V208" i="17"/>
  <c r="X208" i="17"/>
  <c r="S209" i="17"/>
  <c r="U209" i="17"/>
  <c r="V209" i="17"/>
  <c r="X209" i="17"/>
  <c r="S210" i="17"/>
  <c r="U210" i="17"/>
  <c r="V210" i="17"/>
  <c r="X210" i="17"/>
  <c r="S211" i="17"/>
  <c r="U211" i="17"/>
  <c r="V211" i="17"/>
  <c r="X211" i="17"/>
  <c r="S212" i="17"/>
  <c r="U212" i="17"/>
  <c r="V212" i="17"/>
  <c r="X212" i="17"/>
  <c r="S213" i="17"/>
  <c r="U213" i="17"/>
  <c r="V213" i="17"/>
  <c r="X213" i="17"/>
  <c r="S214" i="17"/>
  <c r="U214" i="17"/>
  <c r="V214" i="17"/>
  <c r="X214" i="17"/>
  <c r="S215" i="17"/>
  <c r="U215" i="17"/>
  <c r="V215" i="17"/>
  <c r="X215" i="17"/>
  <c r="S216" i="17"/>
  <c r="U216" i="17"/>
  <c r="V216" i="17"/>
  <c r="X216" i="17"/>
  <c r="S217" i="17"/>
  <c r="U217" i="17"/>
  <c r="V217" i="17"/>
  <c r="X217" i="17"/>
  <c r="S218" i="17"/>
  <c r="U218" i="17"/>
  <c r="V218" i="17"/>
  <c r="X218" i="17"/>
  <c r="S219" i="17"/>
  <c r="U219" i="17"/>
  <c r="V219" i="17"/>
  <c r="X219" i="17"/>
  <c r="S220" i="17"/>
  <c r="U220" i="17"/>
  <c r="V220" i="17"/>
  <c r="X220" i="17"/>
  <c r="S221" i="17"/>
  <c r="U221" i="17"/>
  <c r="V221" i="17"/>
  <c r="X221" i="17"/>
  <c r="S222" i="17"/>
  <c r="U222" i="17"/>
  <c r="V222" i="17"/>
  <c r="X222" i="17"/>
  <c r="S223" i="17"/>
  <c r="U223" i="17"/>
  <c r="V223" i="17"/>
  <c r="X223" i="17"/>
  <c r="S224" i="17"/>
  <c r="U224" i="17"/>
  <c r="V224" i="17"/>
  <c r="X224" i="17"/>
  <c r="S225" i="17"/>
  <c r="U225" i="17"/>
  <c r="V225" i="17"/>
  <c r="X225" i="17"/>
  <c r="S226" i="17"/>
  <c r="U226" i="17"/>
  <c r="V226" i="17"/>
  <c r="X226" i="17"/>
  <c r="S227" i="17"/>
  <c r="U227" i="17"/>
  <c r="V227" i="17"/>
  <c r="X227" i="17"/>
  <c r="S228" i="17"/>
  <c r="U228" i="17"/>
  <c r="V228" i="17"/>
  <c r="X228" i="17"/>
  <c r="X23" i="17"/>
  <c r="V23" i="17"/>
  <c r="U23" i="17"/>
  <c r="S23" i="17"/>
  <c r="S22" i="17" s="1"/>
  <c r="V22" i="17" l="1"/>
  <c r="U22" i="17"/>
  <c r="X22" i="17"/>
  <c r="W24" i="17"/>
  <c r="W25" i="17"/>
  <c r="W26" i="17"/>
  <c r="W27" i="17"/>
  <c r="W28" i="17"/>
  <c r="W29" i="17"/>
  <c r="W30" i="17"/>
  <c r="W31" i="17"/>
  <c r="W32" i="17"/>
  <c r="W33" i="17"/>
  <c r="W34" i="17"/>
  <c r="W35" i="17"/>
  <c r="W36" i="17"/>
  <c r="W37" i="17"/>
  <c r="W38" i="17"/>
  <c r="W39" i="17"/>
  <c r="W40" i="17"/>
  <c r="W41" i="17"/>
  <c r="W42" i="17"/>
  <c r="W43" i="17"/>
  <c r="W44" i="17"/>
  <c r="W45" i="17"/>
  <c r="W46" i="17"/>
  <c r="W47" i="17"/>
  <c r="W48" i="17"/>
  <c r="W49" i="17"/>
  <c r="W50" i="17"/>
  <c r="W51" i="17"/>
  <c r="W52" i="17"/>
  <c r="W53" i="17"/>
  <c r="W54" i="17"/>
  <c r="W55" i="17"/>
  <c r="W56" i="17"/>
  <c r="W57" i="17"/>
  <c r="W58" i="17"/>
  <c r="W59" i="17"/>
  <c r="W60" i="17"/>
  <c r="W61" i="17"/>
  <c r="W62" i="17"/>
  <c r="W63" i="17"/>
  <c r="W64" i="17"/>
  <c r="W65" i="17"/>
  <c r="W66" i="17"/>
  <c r="W67" i="17"/>
  <c r="W68" i="17"/>
  <c r="W69" i="17"/>
  <c r="W70" i="17"/>
  <c r="W71" i="17"/>
  <c r="W72" i="17"/>
  <c r="W73" i="17"/>
  <c r="W74" i="17"/>
  <c r="W75" i="17"/>
  <c r="W76" i="17"/>
  <c r="W77" i="17"/>
  <c r="W78" i="17"/>
  <c r="W79" i="17"/>
  <c r="W80" i="17"/>
  <c r="W81" i="17"/>
  <c r="W82" i="17"/>
  <c r="W83" i="17"/>
  <c r="W84" i="17"/>
  <c r="W85" i="17"/>
  <c r="W86" i="17"/>
  <c r="W87" i="17"/>
  <c r="W88" i="17"/>
  <c r="W89" i="17"/>
  <c r="W90" i="17"/>
  <c r="W91" i="17"/>
  <c r="W92" i="17"/>
  <c r="W93" i="17"/>
  <c r="W94" i="17"/>
  <c r="W95" i="17"/>
  <c r="W96" i="17"/>
  <c r="W97" i="17"/>
  <c r="W98" i="17"/>
  <c r="W99" i="17"/>
  <c r="W100" i="17"/>
  <c r="W101" i="17"/>
  <c r="W102" i="17"/>
  <c r="W103" i="17"/>
  <c r="W104" i="17"/>
  <c r="W105" i="17"/>
  <c r="W106" i="17"/>
  <c r="W107" i="17"/>
  <c r="W108" i="17"/>
  <c r="W109" i="17"/>
  <c r="W110" i="17"/>
  <c r="W111" i="17"/>
  <c r="W112" i="17"/>
  <c r="W113" i="17"/>
  <c r="W114" i="17"/>
  <c r="W115" i="17"/>
  <c r="W116" i="17"/>
  <c r="W117" i="17"/>
  <c r="W119" i="17"/>
  <c r="W120" i="17"/>
  <c r="W121" i="17"/>
  <c r="W122" i="17"/>
  <c r="W123" i="17"/>
  <c r="W124" i="17"/>
  <c r="W125" i="17"/>
  <c r="W126" i="17"/>
  <c r="W127" i="17"/>
  <c r="W128" i="17"/>
  <c r="W129" i="17"/>
  <c r="W130" i="17"/>
  <c r="W131" i="17"/>
  <c r="W132" i="17"/>
  <c r="W133" i="17"/>
  <c r="W134" i="17"/>
  <c r="W135" i="17"/>
  <c r="W136" i="17"/>
  <c r="W137" i="17"/>
  <c r="W138" i="17"/>
  <c r="W139" i="17"/>
  <c r="W140" i="17"/>
  <c r="W141" i="17"/>
  <c r="W142" i="17"/>
  <c r="W143" i="17"/>
  <c r="W144" i="17"/>
  <c r="W145" i="17"/>
  <c r="W146" i="17"/>
  <c r="W147" i="17"/>
  <c r="W148" i="17"/>
  <c r="W149" i="17"/>
  <c r="W150" i="17"/>
  <c r="W151" i="17"/>
  <c r="W152" i="17"/>
  <c r="W153" i="17"/>
  <c r="W154" i="17"/>
  <c r="W155" i="17"/>
  <c r="W156" i="17"/>
  <c r="W157" i="17"/>
  <c r="W158" i="17"/>
  <c r="W159" i="17"/>
  <c r="W160" i="17"/>
  <c r="W161" i="17"/>
  <c r="W162" i="17"/>
  <c r="W163" i="17"/>
  <c r="W164" i="17"/>
  <c r="W165" i="17"/>
  <c r="W166" i="17"/>
  <c r="W167" i="17"/>
  <c r="W168" i="17"/>
  <c r="W169" i="17"/>
  <c r="W170" i="17"/>
  <c r="W171" i="17"/>
  <c r="W172" i="17"/>
  <c r="W173" i="17"/>
  <c r="W174" i="17"/>
  <c r="W175" i="17"/>
  <c r="W176" i="17"/>
  <c r="W177" i="17"/>
  <c r="W178" i="17"/>
  <c r="W179" i="17"/>
  <c r="W180" i="17"/>
  <c r="W181" i="17"/>
  <c r="W182" i="17"/>
  <c r="W183" i="17"/>
  <c r="W184" i="17"/>
  <c r="W185" i="17"/>
  <c r="W186" i="17"/>
  <c r="W187" i="17"/>
  <c r="W188" i="17"/>
  <c r="W189" i="17"/>
  <c r="W190" i="17"/>
  <c r="W191" i="17"/>
  <c r="W192" i="17"/>
  <c r="W193" i="17"/>
  <c r="W194" i="17"/>
  <c r="W195" i="17"/>
  <c r="W196" i="17"/>
  <c r="W197" i="17"/>
  <c r="W198" i="17"/>
  <c r="W199" i="17"/>
  <c r="W200" i="17"/>
  <c r="W201" i="17"/>
  <c r="W202" i="17"/>
  <c r="W203" i="17"/>
  <c r="W204" i="17"/>
  <c r="W205" i="17"/>
  <c r="W206" i="17"/>
  <c r="W207" i="17"/>
  <c r="W208" i="17"/>
  <c r="W209" i="17"/>
  <c r="W210" i="17"/>
  <c r="W211" i="17"/>
  <c r="W212" i="17"/>
  <c r="W213" i="17"/>
  <c r="W214" i="17"/>
  <c r="W215" i="17"/>
  <c r="W216" i="17"/>
  <c r="W217" i="17"/>
  <c r="W218" i="17"/>
  <c r="W219" i="17"/>
  <c r="W220" i="17"/>
  <c r="W221" i="17"/>
  <c r="W222" i="17"/>
  <c r="W223" i="17"/>
  <c r="W224" i="17"/>
  <c r="W225" i="17"/>
  <c r="W226" i="17"/>
  <c r="W227" i="17"/>
  <c r="W228"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T66" i="17"/>
  <c r="T67" i="17"/>
  <c r="T68" i="17"/>
  <c r="T69" i="17"/>
  <c r="T70" i="17"/>
  <c r="T71" i="17"/>
  <c r="T72" i="17"/>
  <c r="T73" i="17"/>
  <c r="T74" i="17"/>
  <c r="T75" i="17"/>
  <c r="T76" i="17"/>
  <c r="T77" i="17"/>
  <c r="T78" i="17"/>
  <c r="T79" i="17"/>
  <c r="T80" i="17"/>
  <c r="T81" i="17"/>
  <c r="T82" i="17"/>
  <c r="T83" i="17"/>
  <c r="T84" i="17"/>
  <c r="T85" i="17"/>
  <c r="T86" i="17"/>
  <c r="T87" i="17"/>
  <c r="T88" i="17"/>
  <c r="T89" i="17"/>
  <c r="T90" i="17"/>
  <c r="T91" i="17"/>
  <c r="T92" i="17"/>
  <c r="T93" i="17"/>
  <c r="T95" i="17"/>
  <c r="T96" i="17"/>
  <c r="T97" i="17"/>
  <c r="T98" i="17"/>
  <c r="T99" i="17"/>
  <c r="T100" i="17"/>
  <c r="T101" i="17"/>
  <c r="T102" i="17"/>
  <c r="T103" i="17"/>
  <c r="T104" i="17"/>
  <c r="T105" i="17"/>
  <c r="T106" i="17"/>
  <c r="T107" i="17"/>
  <c r="T108" i="17"/>
  <c r="T109" i="17"/>
  <c r="T110" i="17"/>
  <c r="T111" i="17"/>
  <c r="T112" i="17"/>
  <c r="T113" i="17"/>
  <c r="T114" i="17"/>
  <c r="T115" i="17"/>
  <c r="T116" i="17"/>
  <c r="T117" i="17"/>
  <c r="T119" i="17"/>
  <c r="T120" i="17"/>
  <c r="T121" i="17"/>
  <c r="T122" i="17"/>
  <c r="T123" i="17"/>
  <c r="T124" i="17"/>
  <c r="T125" i="17"/>
  <c r="T126" i="17"/>
  <c r="T127" i="17"/>
  <c r="T128" i="17"/>
  <c r="T129" i="17"/>
  <c r="T130" i="17"/>
  <c r="T131" i="17"/>
  <c r="T132" i="17"/>
  <c r="T133" i="17"/>
  <c r="T134" i="17"/>
  <c r="T135" i="17"/>
  <c r="T136" i="17"/>
  <c r="T137" i="17"/>
  <c r="T138" i="17"/>
  <c r="T139" i="17"/>
  <c r="T140" i="17"/>
  <c r="T141" i="17"/>
  <c r="T142" i="17"/>
  <c r="T143" i="17"/>
  <c r="T144" i="17"/>
  <c r="T145" i="17"/>
  <c r="T146" i="17"/>
  <c r="T147" i="17"/>
  <c r="T148" i="17"/>
  <c r="T149" i="17"/>
  <c r="T150" i="17"/>
  <c r="T151" i="17"/>
  <c r="T152" i="17"/>
  <c r="T153" i="17"/>
  <c r="T154" i="17"/>
  <c r="T155" i="17"/>
  <c r="T156" i="17"/>
  <c r="T157" i="17"/>
  <c r="T158" i="17"/>
  <c r="T159" i="17"/>
  <c r="T160" i="17"/>
  <c r="T161" i="17"/>
  <c r="T162" i="17"/>
  <c r="T163" i="17"/>
  <c r="T164" i="17"/>
  <c r="T165" i="17"/>
  <c r="T166" i="17"/>
  <c r="T167" i="17"/>
  <c r="T168" i="17"/>
  <c r="T169" i="17"/>
  <c r="T170" i="17"/>
  <c r="T171" i="17"/>
  <c r="T172" i="17"/>
  <c r="T173" i="17"/>
  <c r="T174" i="17"/>
  <c r="T175" i="17"/>
  <c r="T176" i="17"/>
  <c r="T177" i="17"/>
  <c r="T178" i="17"/>
  <c r="T179" i="17"/>
  <c r="T180" i="17"/>
  <c r="T181" i="17"/>
  <c r="T183" i="17"/>
  <c r="T184" i="17"/>
  <c r="T185" i="17"/>
  <c r="T186" i="17"/>
  <c r="T187" i="17"/>
  <c r="T188" i="17"/>
  <c r="T189" i="17"/>
  <c r="T190" i="17"/>
  <c r="T191" i="17"/>
  <c r="T192" i="17"/>
  <c r="T193" i="17"/>
  <c r="T194" i="17"/>
  <c r="T195" i="17"/>
  <c r="T196" i="17"/>
  <c r="T197" i="17"/>
  <c r="T198" i="17"/>
  <c r="T199" i="17"/>
  <c r="T200" i="17"/>
  <c r="T201" i="17"/>
  <c r="T202" i="17"/>
  <c r="T203" i="17"/>
  <c r="T204" i="17"/>
  <c r="T205" i="17"/>
  <c r="T206" i="17"/>
  <c r="T207" i="17"/>
  <c r="T208" i="17"/>
  <c r="T209" i="17"/>
  <c r="T210" i="17"/>
  <c r="T211" i="17"/>
  <c r="T212" i="17"/>
  <c r="T213" i="17"/>
  <c r="T214" i="17"/>
  <c r="T215" i="17"/>
  <c r="T216" i="17"/>
  <c r="T217" i="17"/>
  <c r="T218" i="17"/>
  <c r="T219" i="17"/>
  <c r="T220" i="17"/>
  <c r="T221" i="17"/>
  <c r="T222" i="17"/>
  <c r="T223" i="17"/>
  <c r="T224" i="17"/>
  <c r="T225" i="17"/>
  <c r="T226" i="17"/>
  <c r="T227" i="17"/>
  <c r="T228" i="17"/>
  <c r="C207" i="17"/>
  <c r="C194" i="17"/>
  <c r="C79" i="17"/>
  <c r="C53" i="17"/>
  <c r="C54" i="17"/>
  <c r="C200" i="17"/>
  <c r="C199" i="17"/>
  <c r="C210" i="17"/>
  <c r="C152" i="17"/>
  <c r="C227" i="17"/>
  <c r="C226" i="17"/>
  <c r="C157" i="17"/>
  <c r="C153" i="17"/>
  <c r="C74" i="17"/>
  <c r="C164" i="17"/>
  <c r="C128" i="17"/>
  <c r="C72" i="17"/>
  <c r="C64" i="17"/>
  <c r="C216" i="17"/>
  <c r="C28" i="17"/>
  <c r="C151" i="17"/>
  <c r="C149" i="17"/>
  <c r="C196" i="17"/>
  <c r="C158" i="17"/>
  <c r="C26" i="17"/>
  <c r="C114" i="17"/>
  <c r="C126" i="17"/>
  <c r="C166" i="17"/>
  <c r="C214" i="17"/>
  <c r="C57" i="17"/>
  <c r="C59" i="17"/>
  <c r="C58" i="17"/>
  <c r="C52" i="17"/>
  <c r="C85" i="17"/>
  <c r="C87" i="17"/>
  <c r="C86" i="17"/>
  <c r="C89" i="17"/>
  <c r="C99" i="17"/>
  <c r="C163" i="17"/>
  <c r="C201" i="17"/>
  <c r="C209" i="17"/>
  <c r="C61" i="17"/>
  <c r="C30" i="17"/>
  <c r="C173" i="17"/>
  <c r="C111" i="17"/>
  <c r="C177" i="17"/>
  <c r="C139" i="17"/>
  <c r="C138" i="17"/>
  <c r="C95" i="17"/>
  <c r="C41" i="17"/>
  <c r="C92" i="17"/>
  <c r="C91" i="17"/>
  <c r="C204" i="17"/>
  <c r="C121" i="17"/>
  <c r="C191" i="17"/>
  <c r="C202" i="17"/>
  <c r="C98" i="17"/>
  <c r="C46" i="17"/>
  <c r="C133" i="17"/>
  <c r="C178" i="17"/>
  <c r="C176" i="17"/>
  <c r="C113" i="17"/>
  <c r="C78" i="17"/>
  <c r="C155" i="17"/>
  <c r="C127" i="17"/>
  <c r="C71" i="17"/>
  <c r="C123" i="17"/>
  <c r="C141" i="17"/>
  <c r="C146" i="17"/>
  <c r="C136" i="17"/>
  <c r="C125" i="17"/>
  <c r="C25" i="17"/>
  <c r="C144" i="17"/>
  <c r="C48" i="17"/>
  <c r="C142" i="17"/>
  <c r="C170" i="17"/>
  <c r="C150" i="17"/>
  <c r="C206" i="17"/>
  <c r="C49" i="17"/>
  <c r="C187" i="17"/>
  <c r="C135" i="17"/>
  <c r="C159" i="17"/>
  <c r="C182" i="17"/>
  <c r="C180" i="17"/>
  <c r="C183" i="17"/>
  <c r="C189" i="17"/>
  <c r="C181" i="17"/>
  <c r="C160" i="17"/>
  <c r="C168" i="17"/>
  <c r="C186" i="17"/>
  <c r="C122" i="17"/>
  <c r="C24" i="17"/>
  <c r="C134" i="17"/>
  <c r="C106" i="17"/>
  <c r="C120" i="17"/>
  <c r="C115" i="17"/>
  <c r="C222" i="17"/>
  <c r="C137" i="17"/>
  <c r="C190" i="17"/>
  <c r="C203" i="17"/>
  <c r="C197" i="17"/>
  <c r="C130" i="17"/>
  <c r="C198" i="17"/>
  <c r="C68" i="17"/>
  <c r="C174" i="17"/>
  <c r="C90" i="17"/>
  <c r="C205" i="17"/>
  <c r="C184" i="17"/>
  <c r="C76" i="17"/>
  <c r="C51" i="17"/>
  <c r="C192" i="17"/>
  <c r="C124" i="17"/>
  <c r="C56" i="17"/>
  <c r="C156" i="17"/>
  <c r="C193" i="17"/>
  <c r="C42" i="17"/>
  <c r="C131" i="17"/>
  <c r="C188" i="17"/>
  <c r="C93" i="17"/>
  <c r="C215" i="17"/>
  <c r="C132" i="17"/>
  <c r="C175" i="17"/>
  <c r="C73" i="17"/>
  <c r="C129" i="17"/>
  <c r="C211" i="17"/>
  <c r="C67" i="17"/>
  <c r="C109" i="17"/>
  <c r="C116" i="17"/>
  <c r="C224" i="17"/>
  <c r="C167" i="17"/>
  <c r="C219" i="17"/>
  <c r="C65" i="17"/>
  <c r="C208" i="17"/>
  <c r="C212" i="17"/>
  <c r="C83" i="17"/>
  <c r="C82" i="17"/>
  <c r="C81" i="17"/>
  <c r="C55" i="17"/>
  <c r="C60" i="17"/>
  <c r="C47" i="17"/>
  <c r="C143" i="17"/>
  <c r="C148" i="17"/>
  <c r="C43" i="17"/>
  <c r="C100" i="17"/>
  <c r="C108" i="17"/>
  <c r="C31" i="17"/>
  <c r="C105" i="17"/>
  <c r="C195" i="17"/>
  <c r="C96" i="17"/>
  <c r="C101" i="17"/>
  <c r="C102" i="17"/>
  <c r="C171" i="17"/>
  <c r="C80" i="17"/>
  <c r="C110" i="17"/>
  <c r="C140" i="17"/>
  <c r="C213" i="17"/>
  <c r="C62" i="17"/>
  <c r="C223" i="17"/>
  <c r="C69" i="17"/>
  <c r="C38" i="17"/>
  <c r="C36" i="17"/>
  <c r="C32" i="17"/>
  <c r="C221" i="17"/>
  <c r="C77" i="17"/>
  <c r="C154" i="17"/>
  <c r="C217" i="17"/>
  <c r="C218" i="17"/>
  <c r="C104" i="17"/>
  <c r="C169" i="17"/>
  <c r="C161" i="17"/>
  <c r="C37" i="17"/>
  <c r="C75" i="17"/>
  <c r="C27" i="17"/>
  <c r="C50" i="17"/>
  <c r="C107" i="17"/>
  <c r="C23" i="17"/>
  <c r="C84" i="17"/>
  <c r="C103" i="17"/>
  <c r="C228" i="17"/>
  <c r="C118" i="17"/>
  <c r="C147" i="17"/>
  <c r="C88" i="17"/>
  <c r="C185" i="17"/>
  <c r="C44" i="17"/>
  <c r="C45" i="17"/>
  <c r="C165" i="17"/>
  <c r="C40" i="17"/>
  <c r="C94" i="17"/>
  <c r="C35" i="17"/>
  <c r="C145" i="17"/>
  <c r="C63" i="17"/>
  <c r="C70" i="17"/>
  <c r="C172" i="17"/>
  <c r="C66" i="17"/>
  <c r="C162" i="17"/>
  <c r="C39" i="17"/>
  <c r="C117" i="17"/>
  <c r="C179" i="17"/>
  <c r="C97" i="17"/>
  <c r="C225" i="17"/>
  <c r="C29" i="17"/>
  <c r="C119" i="17"/>
  <c r="C34" i="17"/>
  <c r="C112" i="17"/>
  <c r="C33" i="17"/>
  <c r="C220" i="17"/>
  <c r="T23" i="17" l="1"/>
  <c r="W23" i="17"/>
  <c r="T118" i="17"/>
  <c r="W118" i="17"/>
  <c r="T182" i="17"/>
  <c r="T94" i="17"/>
  <c r="T22" i="17" l="1"/>
  <c r="W22" i="17"/>
  <c r="M13" i="17"/>
  <c r="M32" i="10" l="1"/>
  <c r="T20" i="10"/>
  <c r="Q20" i="10"/>
  <c r="Z20" i="10" s="1"/>
  <c r="N20" i="10"/>
  <c r="M20" i="10" s="1"/>
  <c r="J20" i="10"/>
  <c r="G20" i="10"/>
  <c r="E20" i="10"/>
  <c r="D20" i="10"/>
  <c r="T19" i="10"/>
  <c r="Q19" i="10"/>
  <c r="N19" i="10"/>
  <c r="J19" i="10"/>
  <c r="H19" i="10"/>
  <c r="G19" i="10"/>
  <c r="E19" i="10"/>
  <c r="D19" i="10"/>
  <c r="C19" i="10" s="1"/>
  <c r="T18" i="10"/>
  <c r="Q18" i="10"/>
  <c r="N18" i="10"/>
  <c r="J18" i="10"/>
  <c r="H18" i="10"/>
  <c r="G18" i="10"/>
  <c r="E18" i="10"/>
  <c r="D18" i="10"/>
  <c r="C18" i="10" s="1"/>
  <c r="T17" i="10"/>
  <c r="Q17" i="10"/>
  <c r="N17" i="10"/>
  <c r="J17" i="10"/>
  <c r="H17" i="10"/>
  <c r="G17" i="10"/>
  <c r="E17" i="10"/>
  <c r="D17" i="10"/>
  <c r="T16" i="10"/>
  <c r="Q16" i="10"/>
  <c r="N16" i="10"/>
  <c r="J16" i="10"/>
  <c r="H16" i="10"/>
  <c r="G16" i="10"/>
  <c r="E16" i="10"/>
  <c r="D16" i="10"/>
  <c r="T15" i="10"/>
  <c r="Q15" i="10"/>
  <c r="N15" i="10"/>
  <c r="J15" i="10"/>
  <c r="H15" i="10"/>
  <c r="G15" i="10"/>
  <c r="E15" i="10"/>
  <c r="D15" i="10"/>
  <c r="D10" i="10" s="1"/>
  <c r="T14" i="10"/>
  <c r="Q14" i="10"/>
  <c r="N14" i="10"/>
  <c r="M14" i="10"/>
  <c r="J14" i="10"/>
  <c r="H14" i="10"/>
  <c r="G14" i="10"/>
  <c r="E14" i="10"/>
  <c r="D14" i="10"/>
  <c r="T13" i="10"/>
  <c r="Q13" i="10"/>
  <c r="N13" i="10"/>
  <c r="Y13" i="10" s="1"/>
  <c r="J13" i="10"/>
  <c r="H13" i="10"/>
  <c r="G13" i="10"/>
  <c r="E13" i="10"/>
  <c r="D13" i="10"/>
  <c r="T12" i="10"/>
  <c r="Q12" i="10"/>
  <c r="N12" i="10"/>
  <c r="M12" i="10" s="1"/>
  <c r="J12" i="10"/>
  <c r="H12" i="10"/>
  <c r="G12" i="10"/>
  <c r="E12" i="10"/>
  <c r="D12" i="10"/>
  <c r="T11" i="10"/>
  <c r="Q11" i="10"/>
  <c r="N11" i="10"/>
  <c r="Y11" i="10" s="1"/>
  <c r="J11" i="10"/>
  <c r="H11" i="10"/>
  <c r="H10" i="10" s="1"/>
  <c r="G11" i="10"/>
  <c r="C11" i="10" s="1"/>
  <c r="E11" i="10"/>
  <c r="D11" i="10"/>
  <c r="W10" i="10"/>
  <c r="V10" i="10"/>
  <c r="U10" i="10"/>
  <c r="T10" i="10"/>
  <c r="S10" i="10"/>
  <c r="R10" i="10"/>
  <c r="L10" i="10"/>
  <c r="K10" i="10"/>
  <c r="I10" i="10"/>
  <c r="F10" i="10"/>
  <c r="AA11" i="10" l="1"/>
  <c r="Z15" i="10"/>
  <c r="G10" i="10"/>
  <c r="Y16" i="10"/>
  <c r="Z16" i="10"/>
  <c r="C17" i="10"/>
  <c r="Y18" i="10"/>
  <c r="C16" i="10"/>
  <c r="C13" i="10"/>
  <c r="AA17" i="10"/>
  <c r="E10" i="10"/>
  <c r="AA15" i="10"/>
  <c r="Z17" i="10"/>
  <c r="J10" i="10"/>
  <c r="AA10" i="10" s="1"/>
  <c r="Z12" i="10"/>
  <c r="M13" i="10"/>
  <c r="C14" i="10"/>
  <c r="X14" i="10" s="1"/>
  <c r="Y14" i="10"/>
  <c r="M15" i="10"/>
  <c r="AA16" i="10"/>
  <c r="M18" i="10"/>
  <c r="X18" i="10" s="1"/>
  <c r="Y19" i="10"/>
  <c r="C12" i="10"/>
  <c r="AA12" i="10"/>
  <c r="AA13" i="10"/>
  <c r="Z14" i="10"/>
  <c r="C15" i="10"/>
  <c r="Y15" i="10"/>
  <c r="M16" i="10"/>
  <c r="AA18" i="10"/>
  <c r="M19" i="10"/>
  <c r="X19" i="10" s="1"/>
  <c r="C20" i="10"/>
  <c r="X20" i="10" s="1"/>
  <c r="AA20" i="10"/>
  <c r="M11" i="10"/>
  <c r="X11" i="10" s="1"/>
  <c r="AA14" i="10"/>
  <c r="M17" i="10"/>
  <c r="AA19" i="10"/>
  <c r="P10" i="10"/>
  <c r="O10" i="10"/>
  <c r="X12" i="10"/>
  <c r="Y12" i="10"/>
  <c r="Z13" i="10"/>
  <c r="Z19" i="10"/>
  <c r="Q10" i="10"/>
  <c r="Z10" i="10" s="1"/>
  <c r="Z11" i="10"/>
  <c r="Y17" i="10"/>
  <c r="Z18" i="10"/>
  <c r="Y20" i="10"/>
  <c r="N10" i="10"/>
  <c r="Y10" i="10" s="1"/>
  <c r="X16" i="10" l="1"/>
  <c r="C10" i="10"/>
  <c r="X17" i="10"/>
  <c r="X13" i="10"/>
  <c r="X15" i="10"/>
  <c r="M10" i="10"/>
  <c r="X10" i="10" s="1"/>
  <c r="M33" i="10" l="1"/>
</calcChain>
</file>

<file path=xl/sharedStrings.xml><?xml version="1.0" encoding="utf-8"?>
<sst xmlns="http://schemas.openxmlformats.org/spreadsheetml/2006/main" count="6557" uniqueCount="1250">
  <si>
    <t>Đơn vị: Triệu đồng</t>
  </si>
  <si>
    <t>STT</t>
  </si>
  <si>
    <t>NỘI DUNG</t>
  </si>
  <si>
    <t>QUYẾT TOÁN</t>
  </si>
  <si>
    <t>SO SÁNH (%)</t>
  </si>
  <si>
    <t>A</t>
  </si>
  <si>
    <t>B</t>
  </si>
  <si>
    <t>-</t>
  </si>
  <si>
    <t>TỔNG CHI NSĐP</t>
  </si>
  <si>
    <t>Chi đầu tư phát triển</t>
  </si>
  <si>
    <t>Chi thường xuyên</t>
  </si>
  <si>
    <t>Chi bổ sung quỹ dự trữ tài chính</t>
  </si>
  <si>
    <t>Dự phòng ngân sách</t>
  </si>
  <si>
    <t>II</t>
  </si>
  <si>
    <t>III</t>
  </si>
  <si>
    <t>Chi chuyển nguồn sang năm sau</t>
  </si>
  <si>
    <t>DỰ TOÁN</t>
  </si>
  <si>
    <t>I</t>
  </si>
  <si>
    <t>IV</t>
  </si>
  <si>
    <t>CHI CÂN ĐỐI NSĐP</t>
  </si>
  <si>
    <t>Chi đầu tư cho các dự án</t>
  </si>
  <si>
    <t>Chi giáo dục - đào tạo và dạy nghề</t>
  </si>
  <si>
    <t>Chi khoa học và công nghệ</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</si>
  <si>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</si>
  <si>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</si>
  <si>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</si>
  <si>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V</t>
  </si>
  <si>
    <t>VI</t>
  </si>
  <si>
    <t>Chi bảo đảm xã hội</t>
  </si>
  <si>
    <t>Biểu số 66/CK-NSNN</t>
  </si>
  <si>
    <t xml:space="preserve">(Quyết toán đã được Hội đồng nhân dân phê chuẩn) </t>
  </si>
  <si>
    <t>TÊN ĐƠN VỊ</t>
  </si>
  <si>
    <t>TỔNG SỐ</t>
  </si>
  <si>
    <t>CHI ĐẦU TƯ PHÁT TRIỂN (KHÔNG KỂ CHƯƠNG TRÌNH MTQG)</t>
  </si>
  <si>
    <t>…</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</si>
  <si>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</si>
  <si>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</si>
  <si>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</si>
  <si>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</si>
  <si>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</si>
  <si>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CHI ĐẦU TƯ PHÁT TRIỂN</t>
  </si>
  <si>
    <t>CHI THƯỜNG XUYÊN</t>
  </si>
  <si>
    <t>13=4/1</t>
  </si>
  <si>
    <t>14=5/2</t>
  </si>
  <si>
    <t>CÁC CƠ QUAN, TỔ CHỨC</t>
  </si>
  <si>
    <t>CHI DỰ PHÒNG NGÂN SÁCH</t>
  </si>
  <si>
    <t>CHI TẠO NGUỒN, ĐIỀU CHỈNH TIỀN LƯƠNG</t>
  </si>
  <si>
    <t xml:space="preserve">CHI BỔ SUNG CÓ MỤC TIÊU CHO NGÂN SÁCH HUYỆN </t>
  </si>
  <si>
    <t>VII</t>
  </si>
  <si>
    <t>Quyết toán</t>
  </si>
  <si>
    <t>So sánh (%)</t>
  </si>
  <si>
    <t>Tổng số</t>
  </si>
  <si>
    <t>Trong đó</t>
  </si>
  <si>
    <t>Ban Dân tộc</t>
  </si>
  <si>
    <t>Huyện Tu mơ Rông</t>
  </si>
  <si>
    <t>Huyện Kon Plông</t>
  </si>
  <si>
    <t>Huyện Đăk glei</t>
  </si>
  <si>
    <t xml:space="preserve">Huyện Sa thầy </t>
  </si>
  <si>
    <t>Huyện Kon Rẫy</t>
  </si>
  <si>
    <t>Huyện Đăk Hà</t>
  </si>
  <si>
    <t>Thành phố Kon Tum</t>
  </si>
  <si>
    <t>Huyện Đăk Tô</t>
  </si>
  <si>
    <t xml:space="preserve">Huyện Ngọc Hồi </t>
  </si>
  <si>
    <t>Huyện Ia HD'rai</t>
  </si>
  <si>
    <t>UBND TỈNH KON TUM</t>
  </si>
  <si>
    <t>Biểu mẫu số 58</t>
  </si>
  <si>
    <t>QUYẾT TOÁN CHI NGÂN SÁCH ĐỊA PHƯƠNG TỪNG HUYỆN (XÃ) NĂM 2017</t>
  </si>
  <si>
    <t>(Dùng cho ngân sách tỉnh, huyện)</t>
  </si>
  <si>
    <t>Tên đơn vị (1)</t>
  </si>
  <si>
    <t>Dự toán (2)</t>
  </si>
  <si>
    <t>Chi CTMTQG</t>
  </si>
  <si>
    <t>Chi giáo dục đào tạo dạy nghề</t>
  </si>
  <si>
    <t>Chi khoa học và công nghệ (3)</t>
  </si>
  <si>
    <t>1</t>
  </si>
  <si>
    <t>2</t>
  </si>
  <si>
    <t>3</t>
  </si>
  <si>
    <t>4</t>
  </si>
  <si>
    <t>5</t>
  </si>
  <si>
    <t>6</t>
  </si>
  <si>
    <t>7</t>
  </si>
  <si>
    <t>8</t>
  </si>
  <si>
    <t>9</t>
  </si>
  <si>
    <t>10</t>
  </si>
  <si>
    <t>11</t>
  </si>
  <si>
    <t>12</t>
  </si>
  <si>
    <t>13</t>
  </si>
  <si>
    <t>14</t>
  </si>
  <si>
    <t>15</t>
  </si>
  <si>
    <t>16</t>
  </si>
  <si>
    <t>17</t>
  </si>
  <si>
    <t>18</t>
  </si>
  <si>
    <t>19</t>
  </si>
  <si>
    <t>20</t>
  </si>
  <si>
    <t>21</t>
  </si>
  <si>
    <t>22=11/1</t>
  </si>
  <si>
    <t>23=12/2</t>
  </si>
  <si>
    <t>24=15/5</t>
  </si>
  <si>
    <t>25=18/8</t>
  </si>
  <si>
    <r>
      <t>Ghi chú:</t>
    </r>
    <r>
      <rPr>
        <i/>
        <sz val="12"/>
        <color rgb="FF000000"/>
        <rFont val="Times New Roman"/>
        <family val="1"/>
      </rPr>
      <t xml:space="preserve"> </t>
    </r>
  </si>
  <si>
    <t>(1) Theo quy định tại Điều 7, Điều 39 Luật NSNN, ngân sách huyện, xã không có nhiệm vụ chi nghiên cứu khoa học và công nghệ.</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</si>
  <si>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</si>
  <si>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</si>
  <si>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Số liệu TABMIS QT Biểu 62 TT 342 loại chi chuyển giao NSH cho NSX và chi nộp lên NS cáp trên của xã.</t>
  </si>
  <si>
    <t>Chênh lệch</t>
  </si>
  <si>
    <t>I.1</t>
  </si>
  <si>
    <t>Văn phòng Tỉnh ủy</t>
  </si>
  <si>
    <t>Thanh tra tỉnh</t>
  </si>
  <si>
    <t>Ban quản lý khu kinh tế tỉnh</t>
  </si>
  <si>
    <t>Hội Nhà báo</t>
  </si>
  <si>
    <t>BQL Rừng phòng hộ Đăk Long</t>
  </si>
  <si>
    <t>Công an tỉnh</t>
  </si>
  <si>
    <t>Ban quản lý khai thác các công trình thủy lợi</t>
  </si>
  <si>
    <t>Bộ chỉ huy quân sự tỉnh</t>
  </si>
  <si>
    <t>Bộ chỉ huy biên phòng tỉnh</t>
  </si>
  <si>
    <t>Chi cục Kiểm lâm</t>
  </si>
  <si>
    <t>Chi cục Phát triển nông thôn tỉnh</t>
  </si>
  <si>
    <t>Chi cục Thú y</t>
  </si>
  <si>
    <t>Đài phát thanh truyền hình tỉnh</t>
  </si>
  <si>
    <t>Liên minh hợp tác xã</t>
  </si>
  <si>
    <t>Ban Tổ chức Tỉnh ủy</t>
  </si>
  <si>
    <t>Văn phòng HĐND tỉnh Kon Tum</t>
  </si>
  <si>
    <t>Bệnh viện đa khoa tỉnh</t>
  </si>
  <si>
    <t>Bệnh viện y học cổ truyền</t>
  </si>
  <si>
    <t>Bệnh viện Đa khoa khu vực Ngọc Hồi</t>
  </si>
  <si>
    <t>Ban quản lý các dự án 98</t>
  </si>
  <si>
    <t>Ban quản lý dự án Nông nghiệp &amp; Phát triển nông thôn</t>
  </si>
  <si>
    <t>Ban quản lý dự án chuyển đổi nông nghiệp bền vững tỉnh Kon Tum</t>
  </si>
  <si>
    <t>Ban quản lý rừng phòng hộ Đăk Blô</t>
  </si>
  <si>
    <t>Ban quản lý rừng phòng hộ Đắk Long</t>
  </si>
  <si>
    <t>Ban quản lý rừng phòng hộ Kon Rẫy</t>
  </si>
  <si>
    <t>Ban quản lý Vườn quốc gia Chư Mom Ray</t>
  </si>
  <si>
    <t xml:space="preserve">Ban quản lý rừng phòng hộ Đăk Ang </t>
  </si>
  <si>
    <t>Ban quản lý DA 5 triệu ha rừng C.ty ĐTPT LNCN &amp;DV Kon Rẫy</t>
  </si>
  <si>
    <t>Ban quản lý dự án 5 triệu ha rừng Công ty ĐTPT LNCN và dịch vụ Kon Plông</t>
  </si>
  <si>
    <t>Ban quản lý Khu bảo tồn thiên nhiên Ngọc Linh</t>
  </si>
  <si>
    <t xml:space="preserve">Công ty TNHH 1TV Lâm nghiệp Ia H Drai </t>
  </si>
  <si>
    <t>Ban quản lý Khu nông nghiệp ứng dụng công nghệ cao</t>
  </si>
  <si>
    <t>Liên hiệp các Hội KHKT</t>
  </si>
  <si>
    <t>Ban quản lý rừng phòng hộ Tu Mơ Rông</t>
  </si>
  <si>
    <t>Ban quản lý dự án 5 triệu ha rừng Công ty ĐTPT LNCN &amp; DV Đăk Glei</t>
  </si>
  <si>
    <t>Trung tâm Nước sinh hoạt và vệ sinh môi trường nông thôn</t>
  </si>
  <si>
    <t>Ban quản lý Dự án giảm nghèo khu vực Tây Nguyên tỉnh Kon Tum</t>
  </si>
  <si>
    <t>Ban quản lý Dự án Giảm nghèo khu vực Tây nguyên huyện Kon Rẫy</t>
  </si>
  <si>
    <t>Ban quản lý Dự án Giảm nghèo khu vực Tây nguyên huyện Kon Plông</t>
  </si>
  <si>
    <t>Ban quản lý Dự án Giảm nghèo khu vực Tây nguyên huyện Đăk Glei</t>
  </si>
  <si>
    <t>Ban quản lý Dự án Giảm nghèo khu vực Tây nguyên huyện Tu Mơ Rông</t>
  </si>
  <si>
    <t>Ban quản lý Dự án giảm nghèo khu vực Tây nguyên huyện Sa Thầy</t>
  </si>
  <si>
    <t>Ban quản lý Dự án giảm nghèo khu vực Tây Nguyên xã Đăk Ang huyện Ngọc Hồi</t>
  </si>
  <si>
    <t>Ban quản lý Dự án lâm nghiệp để cải thiện đời sống vùng Tây Nguyên tỉnh Kon Tum</t>
  </si>
  <si>
    <t>Ban quản lý dự án bảo vệ và Quản lý tổng hợp các hệ sinh thái rừng</t>
  </si>
  <si>
    <t>Đoàn nghệ thuật  tỉnh</t>
  </si>
  <si>
    <t>Trung tâm Phát triển Quỹ đất tỉnh</t>
  </si>
  <si>
    <t>UBND huyện Đăk Hà</t>
  </si>
  <si>
    <t>UBND huyện Đăk Tô</t>
  </si>
  <si>
    <t>UBND huyện Tu Mơ Rông</t>
  </si>
  <si>
    <t>UBND huyện Sa Thầy</t>
  </si>
  <si>
    <t xml:space="preserve">UBND huyện Ngọc Hồi </t>
  </si>
  <si>
    <t>UBND huyện Đăk Glei</t>
  </si>
  <si>
    <t>UBND huyện Ia H'Drai</t>
  </si>
  <si>
    <t>UBND huyện Kon Rẫy</t>
  </si>
  <si>
    <t xml:space="preserve">UBND huyện Kon PLông </t>
  </si>
  <si>
    <t>UBND TP Kon Tum</t>
  </si>
  <si>
    <t>QUYẾT TOÁN CHI NGÂN SÁCH CẤP TỈNH THEO CHO TỪNG CƠ QUAN, TỔ CHỨC NĂM 2017</t>
  </si>
  <si>
    <t>CHI TRẢ NỢ VAY KCH KÊNH MƯƠNG</t>
  </si>
  <si>
    <t>Nguồn DTPT</t>
  </si>
  <si>
    <t>Nguồn thường xuyên</t>
  </si>
  <si>
    <t>CÁC CƠ QUAN, TỔ CHỨC KHỐI TỈNH</t>
  </si>
  <si>
    <t>CHI BỔ SUNG QUỸ DỰ TRỮ TÀI CHÍNH, CHI DỰ PHÒNG…</t>
  </si>
  <si>
    <t>Sở Nông nghiệp &amp; Phát triển nông thôn và các đơn vị trực thuộc</t>
  </si>
  <si>
    <t>Sở Giáo dục và Đào tạo và các đơn vị trực thuộc</t>
  </si>
  <si>
    <t>Sở Thông tin và Truyền Thông và các đơn vị trực thuộc</t>
  </si>
  <si>
    <t>Sở Khoa học và Công nghệ và các đơn vị trực thuộc</t>
  </si>
  <si>
    <t>Sở Lao động, Thương binh và Xã hội và các đơn vị trực thuộc</t>
  </si>
  <si>
    <t>Sở Tư pháp và các đơn vị trực thuộc</t>
  </si>
  <si>
    <t>Sở Y tế và các đơn vị trực thuộc</t>
  </si>
  <si>
    <t>Sở Nội vụ và các đơn vị trực thuộc</t>
  </si>
  <si>
    <t>Văn phòng Tỉnh ủy và các đơn vị trực thuộc</t>
  </si>
  <si>
    <t>Tỉnh đoàn Kon Tum và các đơn vị trực thuộc</t>
  </si>
  <si>
    <r>
      <rPr>
        <b/>
        <sz val="10"/>
        <rFont val="Arial Unicode MS"/>
        <family val="2"/>
      </rPr>
      <t>ĐƠN VỊ CHỦ QUẰN: Kho bạc Nhà nước</t>
    </r>
  </si>
  <si>
    <r>
      <rPr>
        <b/>
        <sz val="10"/>
        <rFont val="Arial Unicode MS"/>
        <family val="2"/>
      </rPr>
      <t>ĐƠN VỊ LẬP: KBNN Kon Tum</t>
    </r>
  </si>
  <si>
    <r>
      <rPr>
        <b/>
        <sz val="10"/>
        <rFont val="Arial Unicode MS"/>
        <family val="2"/>
      </rPr>
      <t>CHI THƯỜNG XUYÊN NGÂN SÁCH CẤP TỈNH</t>
    </r>
  </si>
  <si>
    <r>
      <rPr>
        <b/>
        <sz val="10"/>
        <rFont val="Arial Unicode MS"/>
        <family val="2"/>
      </rPr>
      <t>THEO HÌNH THỨC RÚT Dự TOÁN, NIÊN ĐỘ: 2017</t>
    </r>
  </si>
  <si>
    <r>
      <rPr>
        <b/>
        <sz val="10"/>
        <rFont val="Arial Unicode MS"/>
        <family val="2"/>
      </rPr>
      <t>Từ ngày hiệu lực 01/01/2017 đến ngày 31/12/2017</t>
    </r>
  </si>
  <si>
    <r>
      <rPr>
        <b/>
        <sz val="10"/>
        <rFont val="Arial Unicode MS"/>
        <family val="2"/>
      </rPr>
      <t>Đến ngày kết sổ 20/08/2018</t>
    </r>
  </si>
  <si>
    <r>
      <rPr>
        <b/>
        <sz val="10"/>
        <rFont val="Arial Unicode MS"/>
        <family val="2"/>
      </rPr>
      <t>_________Mẩu số B5 - 03/BC-NS/Tabmis</t>
    </r>
  </si>
  <si>
    <r>
      <rPr>
        <b/>
        <sz val="10"/>
        <rFont val="Arial Unicode MS"/>
        <family val="2"/>
      </rPr>
      <t>(TT 08/2013/TT-BTC ngày 10/01/2013 của Bọ Tai Chính)</t>
    </r>
  </si>
  <si>
    <r>
      <rPr>
        <b/>
        <sz val="10"/>
        <rFont val="Arial Unicode MS"/>
        <family val="2"/>
      </rPr>
      <t>Đơn vị: Đồng</t>
    </r>
  </si>
  <si>
    <r>
      <rPr>
        <b/>
        <sz val="10"/>
        <rFont val="Arial Unicode MS"/>
        <family val="2"/>
      </rPr>
      <t>STT</t>
    </r>
  </si>
  <si>
    <r>
      <rPr>
        <b/>
        <sz val="10"/>
        <rFont val="Arial Unicode MS"/>
        <family val="2"/>
      </rPr>
      <t>Đơn vị</t>
    </r>
  </si>
  <si>
    <r>
      <rPr>
        <b/>
        <sz val="10"/>
        <rFont val="Arial Unicode MS"/>
        <family val="2"/>
      </rPr>
      <t>Tính chất nguồn kinh phí</t>
    </r>
  </si>
  <si>
    <r>
      <rPr>
        <b/>
        <sz val="10"/>
        <rFont val="Arial Unicode MS"/>
        <family val="2"/>
      </rPr>
      <t>Chương</t>
    </r>
  </si>
  <si>
    <r>
      <rPr>
        <b/>
        <sz val="10"/>
        <rFont val="Arial Unicode MS"/>
        <family val="2"/>
      </rPr>
      <t>Loại khoản</t>
    </r>
  </si>
  <si>
    <r>
      <rPr>
        <b/>
        <sz val="10"/>
        <rFont val="Arial Unicode MS"/>
        <family val="2"/>
      </rPr>
      <t>Mã chương trình mục tiêu</t>
    </r>
  </si>
  <si>
    <r>
      <rPr>
        <b/>
        <sz val="10"/>
        <rFont val="Arial Unicode MS"/>
        <family val="2"/>
      </rPr>
      <t>Tổng số</t>
    </r>
  </si>
  <si>
    <r>
      <rPr>
        <b/>
        <sz val="10"/>
        <rFont val="Arial Unicode MS"/>
        <family val="2"/>
      </rPr>
      <t>Chia ra</t>
    </r>
  </si>
  <si>
    <r>
      <rPr>
        <b/>
        <sz val="10"/>
        <rFont val="Arial Unicode MS"/>
        <family val="2"/>
      </rPr>
      <t>Dự toán năm trước chuyển sang</t>
    </r>
  </si>
  <si>
    <r>
      <rPr>
        <b/>
        <sz val="10"/>
        <rFont val="Arial Unicode MS"/>
        <family val="2"/>
      </rPr>
      <t>Dự toán giao đầu năm</t>
    </r>
  </si>
  <si>
    <r>
      <rPr>
        <b/>
        <sz val="10"/>
        <color rgb="FFFF0000"/>
        <rFont val="Arial Unicode MS"/>
        <family val="2"/>
      </rPr>
      <t>Dự toán điều chỉnh</t>
    </r>
  </si>
  <si>
    <r>
      <rPr>
        <b/>
        <sz val="10"/>
        <rFont val="Arial Unicode MS"/>
        <family val="2"/>
      </rPr>
      <t>1</t>
    </r>
  </si>
  <si>
    <r>
      <rPr>
        <b/>
        <sz val="10"/>
        <rFont val="Arial Unicode MS"/>
        <family val="2"/>
      </rPr>
      <t>2</t>
    </r>
  </si>
  <si>
    <r>
      <rPr>
        <sz val="10"/>
        <rFont val="Arial Unicode MS"/>
        <family val="2"/>
      </rPr>
      <t>3</t>
    </r>
  </si>
  <si>
    <r>
      <rPr>
        <sz val="10"/>
        <rFont val="Arial Unicode MS"/>
        <family val="2"/>
      </rPr>
      <t>4</t>
    </r>
  </si>
  <si>
    <r>
      <rPr>
        <sz val="10"/>
        <rFont val="Arial Unicode MS"/>
        <family val="2"/>
      </rPr>
      <t>5</t>
    </r>
  </si>
  <si>
    <r>
      <rPr>
        <b/>
        <sz val="10"/>
        <rFont val="Arial Unicode MS"/>
        <family val="2"/>
      </rPr>
      <t>6</t>
    </r>
  </si>
  <si>
    <r>
      <rPr>
        <sz val="10"/>
        <rFont val="Arial Unicode MS"/>
        <family val="2"/>
      </rPr>
      <t>7=8+9+10</t>
    </r>
  </si>
  <si>
    <r>
      <rPr>
        <b/>
        <sz val="10"/>
        <rFont val="Arial Unicode MS"/>
        <family val="2"/>
      </rPr>
      <t>8</t>
    </r>
  </si>
  <si>
    <r>
      <rPr>
        <sz val="10"/>
        <rFont val="Arial Unicode MS"/>
        <family val="2"/>
      </rPr>
      <t>9</t>
    </r>
  </si>
  <si>
    <r>
      <rPr>
        <b/>
        <sz val="10"/>
        <color rgb="FFFF0000"/>
        <rFont val="Arial Unicode MS"/>
        <family val="2"/>
      </rPr>
      <t>10</t>
    </r>
  </si>
  <si>
    <r>
      <rPr>
        <b/>
        <sz val="10"/>
        <rFont val="Arial Unicode MS"/>
        <family val="2"/>
      </rPr>
      <t>12</t>
    </r>
  </si>
  <si>
    <r>
      <rPr>
        <sz val="10"/>
        <rFont val="Arial Unicode MS"/>
        <family val="2"/>
      </rPr>
      <t>13</t>
    </r>
  </si>
  <si>
    <r>
      <rPr>
        <sz val="10"/>
        <rFont val="Arial Unicode MS"/>
        <family val="2"/>
      </rPr>
      <t>15</t>
    </r>
  </si>
  <si>
    <r>
      <rPr>
        <sz val="10"/>
        <rFont val="Arial Unicode MS"/>
        <family val="2"/>
      </rPr>
      <t>16</t>
    </r>
  </si>
  <si>
    <r>
      <rPr>
        <sz val="10"/>
        <rFont val="Arial Unicode MS"/>
        <family val="2"/>
      </rPr>
      <t>17</t>
    </r>
  </si>
  <si>
    <r>
      <rPr>
        <b/>
        <sz val="10"/>
        <rFont val="Arial Unicode MS"/>
        <family val="2"/>
      </rPr>
      <t>- Kinh phí thường xuyên</t>
    </r>
  </si>
  <si>
    <r>
      <rPr>
        <b/>
        <sz val="10"/>
        <rFont val="Arial Unicode MS"/>
        <family val="2"/>
      </rPr>
      <t>- Kinh phí chương trình mục tiêu</t>
    </r>
  </si>
  <si>
    <r>
      <rPr>
        <sz val="10"/>
        <rFont val="Arial Unicode MS"/>
        <family val="2"/>
      </rPr>
      <t>1</t>
    </r>
  </si>
  <si>
    <r>
      <rPr>
        <sz val="10"/>
        <rFont val="Arial Unicode MS"/>
        <family val="2"/>
      </rPr>
      <t>002685-Trường Trung Học PhS thông rrân Quốc Tuẫn</t>
    </r>
  </si>
  <si>
    <r>
      <rPr>
        <sz val="10"/>
        <rFont val="Arial Unicode MS"/>
        <family val="2"/>
      </rPr>
      <t>1.1</t>
    </r>
  </si>
  <si>
    <r>
      <rPr>
        <sz val="10"/>
        <rFont val="Arial Unicode MS"/>
        <family val="2"/>
      </rPr>
      <t>&lt;inh phí thường xuyên</t>
    </r>
  </si>
  <si>
    <r>
      <rPr>
        <sz val="10"/>
        <rFont val="Arial Unicode MS"/>
        <family val="2"/>
      </rPr>
      <t>&lt;inh phí khoán, tự chủ</t>
    </r>
  </si>
  <si>
    <r>
      <rPr>
        <sz val="10"/>
        <rFont val="Arial Unicode MS"/>
        <family val="2"/>
      </rPr>
      <t>422</t>
    </r>
  </si>
  <si>
    <r>
      <rPr>
        <sz val="10"/>
        <rFont val="Arial Unicode MS"/>
        <family val="2"/>
      </rPr>
      <t>494</t>
    </r>
  </si>
  <si>
    <r>
      <rPr>
        <sz val="10"/>
        <rFont val="Arial Unicode MS"/>
        <family val="2"/>
      </rPr>
      <t>14</t>
    </r>
  </si>
  <si>
    <r>
      <rPr>
        <sz val="10"/>
        <rFont val="Arial Unicode MS"/>
        <family val="2"/>
      </rPr>
      <t>&lt;inh phí không tự chủ</t>
    </r>
  </si>
  <si>
    <r>
      <rPr>
        <sz val="10"/>
        <rFont val="Arial Unicode MS"/>
        <family val="2"/>
      </rPr>
      <t>12</t>
    </r>
  </si>
  <si>
    <r>
      <rPr>
        <sz val="10"/>
        <rFont val="Arial Unicode MS"/>
        <family val="2"/>
      </rPr>
      <t>2</t>
    </r>
  </si>
  <si>
    <r>
      <rPr>
        <sz val="10"/>
        <rFont val="Arial Unicode MS"/>
        <family val="2"/>
      </rPr>
      <t>006948-Trường Trung Học Cơ sờ -rhực Hành sư phạm Lý tự Trọng tỉnh &lt;ontum</t>
    </r>
  </si>
  <si>
    <r>
      <rPr>
        <sz val="10"/>
        <rFont val="Arial Unicode MS"/>
        <family val="2"/>
      </rPr>
      <t>2.1</t>
    </r>
  </si>
  <si>
    <r>
      <rPr>
        <sz val="10"/>
        <rFont val="Arial Unicode MS"/>
        <family val="2"/>
      </rPr>
      <t>493</t>
    </r>
  </si>
  <si>
    <r>
      <rPr>
        <sz val="10"/>
        <rFont val="Arial Unicode MS"/>
        <family val="2"/>
      </rPr>
      <t>Kinh phí không tự chủ</t>
    </r>
  </si>
  <si>
    <r>
      <rPr>
        <sz val="10"/>
        <rFont val="Arial Unicode MS"/>
        <family val="2"/>
      </rPr>
      <t>1007205-Trường Măm non Thực hành sư phạm tỉnh Kontum</t>
    </r>
  </si>
  <si>
    <r>
      <rPr>
        <sz val="10"/>
        <rFont val="Arial Unicode MS"/>
        <family val="2"/>
      </rPr>
      <t>3.1</t>
    </r>
  </si>
  <si>
    <r>
      <rPr>
        <sz val="10"/>
        <rFont val="Arial Unicode MS"/>
        <family val="2"/>
      </rPr>
      <t>Kinh phí thường xuyên</t>
    </r>
  </si>
  <si>
    <r>
      <rPr>
        <sz val="10"/>
        <rFont val="Arial Unicode MS"/>
        <family val="2"/>
      </rPr>
      <t>Kinh phí khoán, tự chủ</t>
    </r>
  </si>
  <si>
    <r>
      <rPr>
        <sz val="10"/>
        <rFont val="Arial Unicode MS"/>
        <family val="2"/>
      </rPr>
      <t>491</t>
    </r>
  </si>
  <si>
    <r>
      <rPr>
        <sz val="10"/>
        <rFont val="Arial Unicode MS"/>
        <family val="2"/>
      </rPr>
      <t>1008744-Đoàn Đại biều Quốc hội Tình Kon Tum</t>
    </r>
  </si>
  <si>
    <r>
      <rPr>
        <sz val="10"/>
        <rFont val="Arial Unicode MS"/>
        <family val="2"/>
      </rPr>
      <t>4.1</t>
    </r>
  </si>
  <si>
    <r>
      <rPr>
        <sz val="10"/>
        <rFont val="Arial Unicode MS"/>
        <family val="2"/>
      </rPr>
      <t>402</t>
    </r>
  </si>
  <si>
    <r>
      <rPr>
        <sz val="10"/>
        <rFont val="Arial Unicode MS"/>
        <family val="2"/>
      </rPr>
      <t>463</t>
    </r>
  </si>
  <si>
    <r>
      <rPr>
        <sz val="10"/>
        <rFont val="Arial Unicode MS"/>
        <family val="2"/>
      </rPr>
      <t>1010558-BQL Khu bảo tồn Thiên nhiên Ngọc Linh</t>
    </r>
  </si>
  <si>
    <r>
      <rPr>
        <sz val="10"/>
        <rFont val="Arial Unicode MS"/>
        <family val="2"/>
      </rPr>
      <t>5.1</t>
    </r>
  </si>
  <si>
    <r>
      <rPr>
        <sz val="10"/>
        <rFont val="Arial Unicode MS"/>
        <family val="2"/>
      </rPr>
      <t>412</t>
    </r>
  </si>
  <si>
    <r>
      <rPr>
        <sz val="10"/>
        <rFont val="Arial Unicode MS"/>
        <family val="2"/>
      </rPr>
      <t>017</t>
    </r>
  </si>
  <si>
    <r>
      <rPr>
        <sz val="10"/>
        <rFont val="Arial Unicode MS"/>
        <family val="2"/>
      </rPr>
      <t>5.2</t>
    </r>
  </si>
  <si>
    <r>
      <rPr>
        <sz val="10"/>
        <rFont val="Arial Unicode MS"/>
        <family val="2"/>
      </rPr>
      <t>Kinh phí chương trinh mục tiêu</t>
    </r>
  </si>
  <si>
    <r>
      <rPr>
        <sz val="10"/>
        <rFont val="Arial Unicode MS"/>
        <family val="2"/>
      </rPr>
      <t>6</t>
    </r>
  </si>
  <si>
    <r>
      <rPr>
        <sz val="10"/>
        <rFont val="Arial Unicode MS"/>
        <family val="2"/>
      </rPr>
      <t>1010559-BQL Quỹ khâm chữa bệnh cho người nghèo</t>
    </r>
  </si>
  <si>
    <r>
      <rPr>
        <sz val="10"/>
        <rFont val="Arial Unicode MS"/>
        <family val="2"/>
      </rPr>
      <t>6.1</t>
    </r>
  </si>
  <si>
    <r>
      <rPr>
        <sz val="10"/>
        <rFont val="Arial Unicode MS"/>
        <family val="2"/>
      </rPr>
      <t>423</t>
    </r>
  </si>
  <si>
    <r>
      <rPr>
        <sz val="10"/>
        <rFont val="Arial Unicode MS"/>
        <family val="2"/>
      </rPr>
      <t>526</t>
    </r>
  </si>
  <si>
    <r>
      <rPr>
        <sz val="10"/>
        <rFont val="Arial Unicode MS"/>
        <family val="2"/>
      </rPr>
      <t>7</t>
    </r>
  </si>
  <si>
    <r>
      <rPr>
        <sz val="10"/>
        <rFont val="Arial Unicode MS"/>
        <family val="2"/>
      </rPr>
      <t>1012069-Trường PT Dân tộc Nội trú luyện KonPlong</t>
    </r>
  </si>
  <si>
    <r>
      <rPr>
        <sz val="10"/>
        <rFont val="Arial Unicode MS"/>
        <family val="2"/>
      </rPr>
      <t>7.1</t>
    </r>
  </si>
  <si>
    <r>
      <rPr>
        <sz val="10"/>
        <rFont val="Arial Unicode MS"/>
        <family val="2"/>
      </rPr>
      <t>8</t>
    </r>
  </si>
  <si>
    <r>
      <rPr>
        <sz val="10"/>
        <rFont val="Arial Unicode MS"/>
        <family val="2"/>
      </rPr>
      <t>1012070-Trường PT Dân tộc Nội trú luyện Đak tô</t>
    </r>
  </si>
  <si>
    <r>
      <rPr>
        <sz val="10"/>
        <rFont val="Arial Unicode MS"/>
        <family val="2"/>
      </rPr>
      <t>8.1</t>
    </r>
  </si>
  <si>
    <r>
      <rPr>
        <sz val="10"/>
        <rFont val="Arial Unicode MS"/>
        <family val="2"/>
      </rPr>
      <t>1012071-Trường Trung học phS thông Duy Tân</t>
    </r>
  </si>
  <si>
    <r>
      <rPr>
        <sz val="10"/>
        <rFont val="Arial Unicode MS"/>
        <family val="2"/>
      </rPr>
      <t>9.1</t>
    </r>
  </si>
  <si>
    <r>
      <rPr>
        <sz val="10"/>
        <rFont val="Arial Unicode MS"/>
        <family val="2"/>
      </rPr>
      <t>10</t>
    </r>
  </si>
  <si>
    <r>
      <rPr>
        <sz val="10"/>
        <rFont val="Arial Unicode MS"/>
        <family val="2"/>
      </rPr>
      <t>1012077-Trung tâm Giáo dục Thường xuyên Kontum</t>
    </r>
  </si>
  <si>
    <r>
      <rPr>
        <sz val="10"/>
        <rFont val="Arial Unicode MS"/>
        <family val="2"/>
      </rPr>
      <t>10.1</t>
    </r>
  </si>
  <si>
    <r>
      <rPr>
        <sz val="10"/>
        <rFont val="Arial Unicode MS"/>
        <family val="2"/>
      </rPr>
      <t>495</t>
    </r>
  </si>
  <si>
    <r>
      <rPr>
        <sz val="10"/>
        <rFont val="Arial Unicode MS"/>
        <family val="2"/>
      </rPr>
      <t>11</t>
    </r>
  </si>
  <si>
    <r>
      <rPr>
        <sz val="10"/>
        <rFont val="Arial Unicode MS"/>
        <family val="2"/>
      </rPr>
      <t>1012078-Văn phòng ủy ban Nhân dân tỉnh</t>
    </r>
  </si>
  <si>
    <r>
      <rPr>
        <sz val="10"/>
        <rFont val="Arial Unicode MS"/>
        <family val="2"/>
      </rPr>
      <t>11.1</t>
    </r>
  </si>
  <si>
    <r>
      <rPr>
        <sz val="10"/>
        <rFont val="Arial Unicode MS"/>
        <family val="2"/>
      </rPr>
      <t>405</t>
    </r>
  </si>
  <si>
    <r>
      <rPr>
        <sz val="10"/>
        <rFont val="Arial Unicode MS"/>
        <family val="2"/>
      </rPr>
      <t>1012444-Văn phòng Hội đồng Nhân dân tỉnh Kontum</t>
    </r>
  </si>
  <si>
    <r>
      <rPr>
        <sz val="10"/>
        <rFont val="Arial Unicode MS"/>
        <family val="2"/>
      </rPr>
      <t>12.1</t>
    </r>
  </si>
  <si>
    <r>
      <rPr>
        <sz val="10"/>
        <rFont val="Arial Unicode MS"/>
        <family val="2"/>
      </rPr>
      <t>1014914-Trung tâm Khuyẽn nông tỉnh Kontum</t>
    </r>
  </si>
  <si>
    <r>
      <rPr>
        <sz val="10"/>
        <rFont val="Arial Unicode MS"/>
        <family val="2"/>
      </rPr>
      <t>13.1</t>
    </r>
  </si>
  <si>
    <r>
      <rPr>
        <sz val="10"/>
        <rFont val="Arial Unicode MS"/>
        <family val="2"/>
      </rPr>
      <t>014</t>
    </r>
  </si>
  <si>
    <r>
      <rPr>
        <sz val="10"/>
        <rFont val="Arial Unicode MS"/>
        <family val="2"/>
      </rPr>
      <t xml:space="preserve">1014915-Trung tâm Giống cây trồng, </t>
    </r>
    <r>
      <rPr>
        <sz val="10"/>
        <rFont val="Candara"/>
        <family val="2"/>
      </rPr>
      <t>1</t>
    </r>
    <r>
      <rPr>
        <sz val="10"/>
        <rFont val="Arial Unicode MS"/>
        <family val="2"/>
      </rPr>
      <t>/ật nuôi, thủy sản</t>
    </r>
  </si>
  <si>
    <r>
      <rPr>
        <sz val="10"/>
        <rFont val="Arial Unicode MS"/>
        <family val="2"/>
      </rPr>
      <t>14.1</t>
    </r>
  </si>
  <si>
    <r>
      <rPr>
        <sz val="10"/>
        <rFont val="Arial Unicode MS"/>
        <family val="2"/>
      </rPr>
      <t>14.2</t>
    </r>
  </si>
  <si>
    <r>
      <rPr>
        <sz val="10"/>
        <rFont val="Arial Unicode MS"/>
        <family val="2"/>
      </rPr>
      <t>&lt;inh phí chương trinh mục tiêu</t>
    </r>
  </si>
  <si>
    <r>
      <rPr>
        <sz val="10"/>
        <rFont val="Arial Unicode MS"/>
        <family val="2"/>
      </rPr>
      <t>1015164-Chi cục Trồng trọt và Bảo vệ tiực vật tỉnh Kon Tum</t>
    </r>
  </si>
  <si>
    <r>
      <rPr>
        <sz val="10"/>
        <rFont val="Arial Unicode MS"/>
        <family val="2"/>
      </rPr>
      <t>15.1</t>
    </r>
  </si>
  <si>
    <r>
      <rPr>
        <sz val="10"/>
        <rFont val="Arial Unicode MS"/>
        <family val="2"/>
      </rPr>
      <t>1015165-Trung tâm Nước sinh hoạt và vs MT nông thôn</t>
    </r>
  </si>
  <si>
    <r>
      <rPr>
        <sz val="10"/>
        <rFont val="Arial Unicode MS"/>
        <family val="2"/>
      </rPr>
      <t>16.1</t>
    </r>
  </si>
  <si>
    <r>
      <rPr>
        <sz val="10"/>
        <rFont val="Arial Unicode MS"/>
        <family val="2"/>
      </rPr>
      <t>283</t>
    </r>
  </si>
  <si>
    <r>
      <rPr>
        <sz val="10"/>
        <rFont val="Arial Unicode MS"/>
        <family val="2"/>
      </rPr>
      <t xml:space="preserve">1015168-Văn phòng sờ Nông nghiệp </t>
    </r>
    <r>
      <rPr>
        <sz val="10"/>
        <rFont val="Candara"/>
        <family val="2"/>
      </rPr>
      <t>1</t>
    </r>
    <r>
      <rPr>
        <sz val="10"/>
        <rFont val="Arial Unicode MS"/>
        <family val="2"/>
      </rPr>
      <t>/à Phát triền Nông thôn</t>
    </r>
  </si>
  <si>
    <r>
      <rPr>
        <sz val="10"/>
        <rFont val="Arial Unicode MS"/>
        <family val="2"/>
      </rPr>
      <t>17.1</t>
    </r>
  </si>
  <si>
    <r>
      <rPr>
        <sz val="10"/>
        <rFont val="Arial Unicode MS"/>
        <family val="2"/>
      </rPr>
      <t>011</t>
    </r>
  </si>
  <si>
    <r>
      <rPr>
        <sz val="10"/>
        <rFont val="Arial Unicode MS"/>
        <family val="2"/>
      </rPr>
      <t>023</t>
    </r>
  </si>
  <si>
    <r>
      <rPr>
        <sz val="10"/>
        <rFont val="Arial Unicode MS"/>
        <family val="2"/>
      </rPr>
      <t>17.2</t>
    </r>
  </si>
  <si>
    <r>
      <rPr>
        <sz val="10"/>
        <rFont val="Arial Unicode MS"/>
        <family val="2"/>
      </rPr>
      <t>18</t>
    </r>
  </si>
  <si>
    <r>
      <rPr>
        <sz val="10"/>
        <rFont val="Arial Unicode MS"/>
        <family val="2"/>
      </rPr>
      <t>1015425-Chi cục Thủy lợi tỉnh Kon rum</t>
    </r>
  </si>
  <si>
    <r>
      <rPr>
        <sz val="10"/>
        <rFont val="Arial Unicode MS"/>
        <family val="2"/>
      </rPr>
      <t>18.1</t>
    </r>
  </si>
  <si>
    <r>
      <rPr>
        <sz val="10"/>
        <rFont val="Arial Unicode MS"/>
        <family val="2"/>
      </rPr>
      <t>016</t>
    </r>
  </si>
  <si>
    <r>
      <rPr>
        <sz val="10"/>
        <rFont val="Arial Unicode MS"/>
        <family val="2"/>
      </rPr>
      <t>19</t>
    </r>
  </si>
  <si>
    <r>
      <rPr>
        <sz val="10"/>
        <rFont val="Arial Unicode MS"/>
        <family val="2"/>
      </rPr>
      <t>1015428-Chi cục Chăn nuôi và Thú y :ỉnh Kon Tum</t>
    </r>
  </si>
  <si>
    <r>
      <rPr>
        <sz val="10"/>
        <rFont val="Arial Unicode MS"/>
        <family val="2"/>
      </rPr>
      <t>19.1</t>
    </r>
  </si>
  <si>
    <r>
      <rPr>
        <sz val="10"/>
        <rFont val="Arial Unicode MS"/>
        <family val="2"/>
      </rPr>
      <t>015</t>
    </r>
  </si>
  <si>
    <r>
      <rPr>
        <sz val="10"/>
        <rFont val="Arial Unicode MS"/>
        <family val="2"/>
      </rPr>
      <t>19.2</t>
    </r>
  </si>
  <si>
    <r>
      <rPr>
        <sz val="10"/>
        <rFont val="Arial Unicode MS"/>
        <family val="2"/>
      </rPr>
      <t>20</t>
    </r>
  </si>
  <si>
    <r>
      <rPr>
        <sz val="10"/>
        <rFont val="Arial Unicode MS"/>
        <family val="2"/>
      </rPr>
      <t>1016743-Trường Trung học PhS thông Mguyên Văn Cừ</t>
    </r>
  </si>
  <si>
    <r>
      <rPr>
        <sz val="10"/>
        <rFont val="Arial Unicode MS"/>
        <family val="2"/>
      </rPr>
      <t>20.1</t>
    </r>
  </si>
  <si>
    <r>
      <rPr>
        <sz val="10"/>
        <rFont val="Arial Unicode MS"/>
        <family val="2"/>
      </rPr>
      <t>21</t>
    </r>
  </si>
  <si>
    <r>
      <rPr>
        <sz val="10"/>
        <rFont val="Arial Unicode MS"/>
        <family val="2"/>
      </rPr>
      <t>1026899-Ban chỉ huy phòng chổng thiên tai và tim kiẽm cứu nạn tỉnh Kon Tum</t>
    </r>
  </si>
  <si>
    <r>
      <rPr>
        <sz val="10"/>
        <rFont val="Arial Unicode MS"/>
        <family val="2"/>
      </rPr>
      <t>21.1</t>
    </r>
  </si>
  <si>
    <r>
      <rPr>
        <sz val="10"/>
        <rFont val="Arial Unicode MS"/>
        <family val="2"/>
      </rPr>
      <t>22</t>
    </r>
  </si>
  <si>
    <r>
      <rPr>
        <sz val="10"/>
        <rFont val="Arial Unicode MS"/>
        <family val="2"/>
      </rPr>
      <t>1027233-Trung tâm giáo dục nghễ nghiệp nông nghiệp công nghệ cao</t>
    </r>
  </si>
  <si>
    <r>
      <rPr>
        <sz val="10"/>
        <rFont val="Arial Unicode MS"/>
        <family val="2"/>
      </rPr>
      <t>22.1</t>
    </r>
  </si>
  <si>
    <r>
      <rPr>
        <sz val="10"/>
        <rFont val="Arial Unicode MS"/>
        <family val="2"/>
      </rPr>
      <t>599</t>
    </r>
  </si>
  <si>
    <r>
      <rPr>
        <sz val="10"/>
        <rFont val="Arial Unicode MS"/>
        <family val="2"/>
      </rPr>
      <t>498</t>
    </r>
  </si>
  <si>
    <r>
      <rPr>
        <sz val="10"/>
        <rFont val="Arial Unicode MS"/>
        <family val="2"/>
      </rPr>
      <t>23</t>
    </r>
  </si>
  <si>
    <r>
      <rPr>
        <sz val="10"/>
        <rFont val="Arial Unicode MS"/>
        <family val="2"/>
      </rPr>
      <t>1028496-Trung tâm dịch vụ việc làm tỉnh Kon Tum</t>
    </r>
  </si>
  <si>
    <r>
      <rPr>
        <sz val="10"/>
        <rFont val="Arial Unicode MS"/>
        <family val="2"/>
      </rPr>
      <t>23.1</t>
    </r>
  </si>
  <si>
    <r>
      <rPr>
        <sz val="10"/>
        <rFont val="Arial Unicode MS"/>
        <family val="2"/>
      </rPr>
      <t>424</t>
    </r>
  </si>
  <si>
    <r>
      <rPr>
        <sz val="10"/>
        <rFont val="Arial Unicode MS"/>
        <family val="2"/>
      </rPr>
      <t>464</t>
    </r>
  </si>
  <si>
    <r>
      <rPr>
        <sz val="10"/>
        <rFont val="Arial Unicode MS"/>
        <family val="2"/>
      </rPr>
      <t>528</t>
    </r>
  </si>
  <si>
    <r>
      <rPr>
        <sz val="10"/>
        <rFont val="Arial Unicode MS"/>
        <family val="2"/>
      </rPr>
      <t>23.2</t>
    </r>
  </si>
  <si>
    <r>
      <rPr>
        <sz val="10"/>
        <rFont val="Arial Unicode MS"/>
        <family val="2"/>
      </rPr>
      <t>24</t>
    </r>
  </si>
  <si>
    <r>
      <rPr>
        <sz val="10"/>
        <rFont val="Arial Unicode MS"/>
        <family val="2"/>
      </rPr>
      <t>1029870-Trường PhS thông dân tộc Nội trú huyện Tu Mơ Rông</t>
    </r>
  </si>
  <si>
    <r>
      <rPr>
        <sz val="10"/>
        <rFont val="Arial Unicode MS"/>
        <family val="2"/>
      </rPr>
      <t>24.1</t>
    </r>
  </si>
  <si>
    <r>
      <rPr>
        <sz val="10"/>
        <rFont val="Arial Unicode MS"/>
        <family val="2"/>
      </rPr>
      <t>25</t>
    </r>
  </si>
  <si>
    <r>
      <rPr>
        <sz val="10"/>
        <rFont val="Arial Unicode MS"/>
        <family val="2"/>
      </rPr>
      <t>1029922-Trung tâm Kiểm dịch Y tẽ Quốc tẽ</t>
    </r>
  </si>
  <si>
    <r>
      <rPr>
        <sz val="10"/>
        <rFont val="Arial Unicode MS"/>
        <family val="2"/>
      </rPr>
      <t>25.1</t>
    </r>
  </si>
  <si>
    <r>
      <rPr>
        <sz val="10"/>
        <rFont val="Arial Unicode MS"/>
        <family val="2"/>
      </rPr>
      <t>523</t>
    </r>
  </si>
  <si>
    <r>
      <rPr>
        <sz val="10"/>
        <rFont val="Arial Unicode MS"/>
        <family val="2"/>
      </rPr>
      <t>26</t>
    </r>
  </si>
  <si>
    <r>
      <rPr>
        <sz val="10"/>
        <rFont val="Arial Unicode MS"/>
        <family val="2"/>
      </rPr>
      <t>1030058-Ban Chỉ đạo phân giới, cắm mổc tỉnh Kontum (Việt nam - Lào)</t>
    </r>
  </si>
  <si>
    <r>
      <rPr>
        <sz val="10"/>
        <rFont val="Arial Unicode MS"/>
        <family val="2"/>
      </rPr>
      <t>26.1</t>
    </r>
  </si>
  <si>
    <r>
      <rPr>
        <sz val="10"/>
        <rFont val="Arial Unicode MS"/>
        <family val="2"/>
      </rPr>
      <t>411</t>
    </r>
  </si>
  <si>
    <r>
      <rPr>
        <sz val="10"/>
        <rFont val="Arial Unicode MS"/>
        <family val="2"/>
      </rPr>
      <t>432</t>
    </r>
  </si>
  <si>
    <r>
      <rPr>
        <sz val="10"/>
        <rFont val="Arial Unicode MS"/>
        <family val="2"/>
      </rPr>
      <t>27</t>
    </r>
  </si>
  <si>
    <r>
      <rPr>
        <sz val="10"/>
        <rFont val="Arial Unicode MS"/>
        <family val="2"/>
      </rPr>
      <t>1030064-Liên hiệp các Hội KH&amp;KT tỉnh Kontum</t>
    </r>
  </si>
  <si>
    <r>
      <rPr>
        <sz val="10"/>
        <rFont val="Arial Unicode MS"/>
        <family val="2"/>
      </rPr>
      <t>27.1</t>
    </r>
  </si>
  <si>
    <r>
      <rPr>
        <sz val="10"/>
        <rFont val="Arial Unicode MS"/>
        <family val="2"/>
      </rPr>
      <t>516</t>
    </r>
  </si>
  <si>
    <r>
      <rPr>
        <sz val="10"/>
        <rFont val="Arial Unicode MS"/>
        <family val="2"/>
      </rPr>
      <t>371</t>
    </r>
  </si>
  <si>
    <r>
      <rPr>
        <sz val="10"/>
        <rFont val="Arial Unicode MS"/>
        <family val="2"/>
      </rPr>
      <t>462</t>
    </r>
  </si>
  <si>
    <r>
      <rPr>
        <sz val="10"/>
        <rFont val="Arial Unicode MS"/>
        <family val="2"/>
      </rPr>
      <t>28</t>
    </r>
  </si>
  <si>
    <r>
      <rPr>
        <sz val="10"/>
        <rFont val="Arial Unicode MS"/>
        <family val="2"/>
      </rPr>
      <t>1030065-SỜ Ngoại vụ</t>
    </r>
  </si>
  <si>
    <r>
      <rPr>
        <sz val="10"/>
        <rFont val="Arial Unicode MS"/>
        <family val="2"/>
      </rPr>
      <t>28.1</t>
    </r>
  </si>
  <si>
    <r>
      <rPr>
        <sz val="10"/>
        <rFont val="Arial Unicode MS"/>
        <family val="2"/>
      </rPr>
      <t>369</t>
    </r>
  </si>
  <si>
    <r>
      <rPr>
        <sz val="10"/>
        <rFont val="Arial Unicode MS"/>
        <family val="2"/>
      </rPr>
      <t>466</t>
    </r>
  </si>
  <si>
    <r>
      <rPr>
        <sz val="10"/>
        <rFont val="Arial Unicode MS"/>
        <family val="2"/>
      </rPr>
      <t>29</t>
    </r>
  </si>
  <si>
    <r>
      <rPr>
        <sz val="10"/>
        <rFont val="Arial Unicode MS"/>
        <family val="2"/>
      </rPr>
      <t>1030470-Trung tâm Phát hành Phim &amp; Chiẽu bống tỉnh Kontum</t>
    </r>
  </si>
  <si>
    <r>
      <rPr>
        <sz val="10"/>
        <rFont val="Arial Unicode MS"/>
        <family val="2"/>
      </rPr>
      <t>29.1</t>
    </r>
  </si>
  <si>
    <r>
      <rPr>
        <sz val="10"/>
        <rFont val="Arial Unicode MS"/>
        <family val="2"/>
      </rPr>
      <t>425</t>
    </r>
  </si>
  <si>
    <r>
      <rPr>
        <sz val="10"/>
        <rFont val="Arial Unicode MS"/>
        <family val="2"/>
      </rPr>
      <t>551</t>
    </r>
  </si>
  <si>
    <r>
      <rPr>
        <sz val="10"/>
        <rFont val="Arial Unicode MS"/>
        <family val="2"/>
      </rPr>
      <t>30</t>
    </r>
  </si>
  <si>
    <r>
      <rPr>
        <sz val="10"/>
        <rFont val="Arial Unicode MS"/>
        <family val="2"/>
      </rPr>
      <t>1035637-Trường Trung học PhS thông Nguyễn Du</t>
    </r>
  </si>
  <si>
    <r>
      <rPr>
        <sz val="10"/>
        <rFont val="Arial Unicode MS"/>
        <family val="2"/>
      </rPr>
      <t>30.1</t>
    </r>
  </si>
  <si>
    <r>
      <rPr>
        <sz val="10"/>
        <rFont val="Arial Unicode MS"/>
        <family val="2"/>
      </rPr>
      <t>31</t>
    </r>
  </si>
  <si>
    <r>
      <rPr>
        <sz val="10"/>
        <rFont val="Arial Unicode MS"/>
        <family val="2"/>
      </rPr>
      <t>1035734-BQL Rừng Phòng hộ Đăk Nhoong</t>
    </r>
  </si>
  <si>
    <r>
      <rPr>
        <sz val="10"/>
        <rFont val="Arial Unicode MS"/>
        <family val="2"/>
      </rPr>
      <t>31.1</t>
    </r>
  </si>
  <si>
    <r>
      <rPr>
        <sz val="10"/>
        <rFont val="Arial Unicode MS"/>
        <family val="2"/>
      </rPr>
      <t>31.2</t>
    </r>
  </si>
  <si>
    <r>
      <rPr>
        <sz val="10"/>
        <rFont val="Arial Unicode MS"/>
        <family val="2"/>
      </rPr>
      <t>32</t>
    </r>
  </si>
  <si>
    <r>
      <rPr>
        <sz val="10"/>
        <rFont val="Arial Unicode MS"/>
        <family val="2"/>
      </rPr>
      <t>1035747-BQL Rừng Phòng hộ Thạch Mham</t>
    </r>
  </si>
  <si>
    <r>
      <rPr>
        <sz val="10"/>
        <rFont val="Arial Unicode MS"/>
        <family val="2"/>
      </rPr>
      <t>32.1</t>
    </r>
  </si>
  <si>
    <r>
      <rPr>
        <sz val="10"/>
        <rFont val="Arial Unicode MS"/>
        <family val="2"/>
      </rPr>
      <t>32.2</t>
    </r>
  </si>
  <si>
    <r>
      <rPr>
        <sz val="10"/>
        <rFont val="Arial Unicode MS"/>
        <family val="2"/>
      </rPr>
      <t>33</t>
    </r>
  </si>
  <si>
    <r>
      <rPr>
        <sz val="10"/>
        <rFont val="Arial Unicode MS"/>
        <family val="2"/>
      </rPr>
      <t>1035748-BQL Rừng Phòng Hộ ĐăkBlô</t>
    </r>
  </si>
  <si>
    <r>
      <rPr>
        <sz val="10"/>
        <rFont val="Arial Unicode MS"/>
        <family val="2"/>
      </rPr>
      <t>33.1</t>
    </r>
  </si>
  <si>
    <r>
      <rPr>
        <sz val="10"/>
        <rFont val="Arial Unicode MS"/>
        <family val="2"/>
      </rPr>
      <t>33.2</t>
    </r>
  </si>
  <si>
    <r>
      <rPr>
        <sz val="10"/>
        <rFont val="Arial Unicode MS"/>
        <family val="2"/>
      </rPr>
      <t>34</t>
    </r>
  </si>
  <si>
    <r>
      <rPr>
        <sz val="10"/>
        <rFont val="Arial Unicode MS"/>
        <family val="2"/>
      </rPr>
      <t>1035749-BQL Dự án Phát triển Cao su Mhân dân</t>
    </r>
  </si>
  <si>
    <r>
      <rPr>
        <sz val="10"/>
        <rFont val="Arial Unicode MS"/>
        <family val="2"/>
      </rPr>
      <t>34.1</t>
    </r>
  </si>
  <si>
    <r>
      <rPr>
        <sz val="10"/>
        <rFont val="Arial Unicode MS"/>
        <family val="2"/>
      </rPr>
      <t>35</t>
    </r>
  </si>
  <si>
    <r>
      <rPr>
        <sz val="10"/>
        <rFont val="Arial Unicode MS"/>
        <family val="2"/>
      </rPr>
      <t>1037416-Hạt kiềm lâm huyện Đak Glei</t>
    </r>
  </si>
  <si>
    <r>
      <rPr>
        <sz val="10"/>
        <rFont val="Arial Unicode MS"/>
        <family val="2"/>
      </rPr>
      <t>35.1</t>
    </r>
  </si>
  <si>
    <r>
      <rPr>
        <sz val="10"/>
        <rFont val="Arial Unicode MS"/>
        <family val="2"/>
      </rPr>
      <t>36</t>
    </r>
  </si>
  <si>
    <r>
      <rPr>
        <sz val="10"/>
        <rFont val="Arial Unicode MS"/>
        <family val="2"/>
      </rPr>
      <t>1037418-Hạt Kiểm lâm huyện Đak tô</t>
    </r>
  </si>
  <si>
    <r>
      <rPr>
        <sz val="10"/>
        <rFont val="Arial Unicode MS"/>
        <family val="2"/>
      </rPr>
      <t>36.1</t>
    </r>
  </si>
  <si>
    <r>
      <rPr>
        <sz val="10"/>
        <rFont val="Arial Unicode MS"/>
        <family val="2"/>
      </rPr>
      <t>37</t>
    </r>
  </si>
  <si>
    <r>
      <rPr>
        <sz val="10"/>
        <rFont val="Arial Unicode MS"/>
        <family val="2"/>
      </rPr>
      <t>1037419-Hạt Kiềm lâm huyện Đak hà</t>
    </r>
  </si>
  <si>
    <r>
      <rPr>
        <sz val="10"/>
        <rFont val="Arial Unicode MS"/>
        <family val="2"/>
      </rPr>
      <t>37.1</t>
    </r>
  </si>
  <si>
    <r>
      <rPr>
        <sz val="10"/>
        <rFont val="Arial Unicode MS"/>
        <family val="2"/>
      </rPr>
      <t>38</t>
    </r>
  </si>
  <si>
    <r>
      <rPr>
        <sz val="10"/>
        <rFont val="Arial Unicode MS"/>
        <family val="2"/>
      </rPr>
      <t>1037420-Hạt kiểm lâm huyện &lt;onPlong</t>
    </r>
  </si>
  <si>
    <r>
      <rPr>
        <sz val="10"/>
        <rFont val="Arial Unicode MS"/>
        <family val="2"/>
      </rPr>
      <t>38.1</t>
    </r>
  </si>
  <si>
    <r>
      <rPr>
        <sz val="10"/>
        <rFont val="Arial Unicode MS"/>
        <family val="2"/>
      </rPr>
      <t>38.2</t>
    </r>
  </si>
  <si>
    <r>
      <rPr>
        <sz val="10"/>
        <rFont val="Arial Unicode MS"/>
        <family val="2"/>
      </rPr>
      <t>39</t>
    </r>
  </si>
  <si>
    <r>
      <rPr>
        <sz val="10"/>
        <rFont val="Arial Unicode MS"/>
        <family val="2"/>
      </rPr>
      <t>1037422-Hội cựu chiẽn binh tỉnh &lt;ontum</t>
    </r>
  </si>
  <si>
    <r>
      <rPr>
        <sz val="10"/>
        <rFont val="Arial Unicode MS"/>
        <family val="2"/>
      </rPr>
      <t>39.1</t>
    </r>
  </si>
  <si>
    <r>
      <rPr>
        <sz val="10"/>
        <rFont val="Arial Unicode MS"/>
        <family val="2"/>
      </rPr>
      <t>514</t>
    </r>
  </si>
  <si>
    <r>
      <rPr>
        <sz val="10"/>
        <rFont val="Arial Unicode MS"/>
        <family val="2"/>
      </rPr>
      <t>40</t>
    </r>
  </si>
  <si>
    <r>
      <rPr>
        <sz val="10"/>
        <rFont val="Arial Unicode MS"/>
        <family val="2"/>
      </rPr>
      <t>1037424-Trung tâm Ngoại ngữ - Tin 1ỌC Kontum</t>
    </r>
  </si>
  <si>
    <r>
      <rPr>
        <sz val="10"/>
        <rFont val="Arial Unicode MS"/>
        <family val="2"/>
      </rPr>
      <t>40.1</t>
    </r>
  </si>
  <si>
    <r>
      <rPr>
        <sz val="10"/>
        <rFont val="Arial Unicode MS"/>
        <family val="2"/>
      </rPr>
      <t>41</t>
    </r>
  </si>
  <si>
    <r>
      <rPr>
        <sz val="10"/>
        <rFont val="Arial Unicode MS"/>
        <family val="2"/>
      </rPr>
      <t>1037425-Trường PT Dân tộc Nội trú luyện Đak hà</t>
    </r>
  </si>
  <si>
    <r>
      <rPr>
        <sz val="10"/>
        <rFont val="Arial Unicode MS"/>
        <family val="2"/>
      </rPr>
      <t>41.1</t>
    </r>
  </si>
  <si>
    <r>
      <rPr>
        <sz val="10"/>
        <rFont val="Arial Unicode MS"/>
        <family val="2"/>
      </rPr>
      <t>42</t>
    </r>
  </si>
  <si>
    <r>
      <rPr>
        <sz val="10"/>
        <rFont val="Arial Unicode MS"/>
        <family val="2"/>
      </rPr>
      <t>1037427-Trường Trung học PhS thông Chuyên Nguyễn Tãt Thành</t>
    </r>
  </si>
  <si>
    <r>
      <rPr>
        <sz val="10"/>
        <rFont val="Arial Unicode MS"/>
        <family val="2"/>
      </rPr>
      <t>42.1</t>
    </r>
  </si>
  <si>
    <r>
      <rPr>
        <sz val="10"/>
        <rFont val="Arial Unicode MS"/>
        <family val="2"/>
      </rPr>
      <t>43</t>
    </r>
  </si>
  <si>
    <r>
      <rPr>
        <sz val="10"/>
        <rFont val="Arial Unicode MS"/>
        <family val="2"/>
      </rPr>
      <t>1037433-BQL vườn quốc gia Chư Mom Ray</t>
    </r>
  </si>
  <si>
    <r>
      <rPr>
        <sz val="10"/>
        <rFont val="Arial Unicode MS"/>
        <family val="2"/>
      </rPr>
      <t>43.1</t>
    </r>
  </si>
  <si>
    <r>
      <rPr>
        <sz val="10"/>
        <rFont val="Arial Unicode MS"/>
        <family val="2"/>
      </rPr>
      <t>43.2</t>
    </r>
  </si>
  <si>
    <r>
      <rPr>
        <sz val="10"/>
        <rFont val="Arial Unicode MS"/>
        <family val="2"/>
      </rPr>
      <t>44</t>
    </r>
  </si>
  <si>
    <r>
      <rPr>
        <sz val="10"/>
        <rFont val="Arial Unicode MS"/>
        <family val="2"/>
      </rPr>
      <t>1037479-Ban Dân tộc</t>
    </r>
  </si>
  <si>
    <r>
      <rPr>
        <sz val="10"/>
        <rFont val="Arial Unicode MS"/>
        <family val="2"/>
      </rPr>
      <t>44.1</t>
    </r>
  </si>
  <si>
    <r>
      <rPr>
        <sz val="10"/>
        <rFont val="Arial Unicode MS"/>
        <family val="2"/>
      </rPr>
      <t>483</t>
    </r>
  </si>
  <si>
    <r>
      <rPr>
        <sz val="10"/>
        <rFont val="Arial Unicode MS"/>
        <family val="2"/>
      </rPr>
      <t>44.2</t>
    </r>
  </si>
  <si>
    <r>
      <rPr>
        <sz val="10"/>
        <rFont val="Arial Unicode MS"/>
        <family val="2"/>
      </rPr>
      <t>505</t>
    </r>
  </si>
  <si>
    <r>
      <rPr>
        <sz val="10"/>
        <rFont val="Arial Unicode MS"/>
        <family val="2"/>
      </rPr>
      <t>45</t>
    </r>
  </si>
  <si>
    <r>
      <rPr>
        <sz val="10"/>
        <rFont val="Arial Unicode MS"/>
        <family val="2"/>
      </rPr>
      <t>1037480-Trung tâm Trợ giúp Pháp lý nhà nước</t>
    </r>
  </si>
  <si>
    <r>
      <rPr>
        <sz val="10"/>
        <rFont val="Arial Unicode MS"/>
        <family val="2"/>
      </rPr>
      <t>45.1</t>
    </r>
  </si>
  <si>
    <r>
      <rPr>
        <sz val="10"/>
        <rFont val="Arial Unicode MS"/>
        <family val="2"/>
      </rPr>
      <t>414</t>
    </r>
  </si>
  <si>
    <r>
      <rPr>
        <sz val="10"/>
        <rFont val="Arial Unicode MS"/>
        <family val="2"/>
      </rPr>
      <t>431</t>
    </r>
  </si>
  <si>
    <r>
      <rPr>
        <sz val="10"/>
        <rFont val="Arial Unicode MS"/>
        <family val="2"/>
      </rPr>
      <t>46</t>
    </r>
  </si>
  <si>
    <r>
      <rPr>
        <sz val="10"/>
        <rFont val="Arial Unicode MS"/>
        <family val="2"/>
      </rPr>
      <t>1037481-Hội Nông dân tinh Kon Tum</t>
    </r>
  </si>
  <si>
    <r>
      <rPr>
        <sz val="10"/>
        <rFont val="Arial Unicode MS"/>
        <family val="2"/>
      </rPr>
      <t>46.1</t>
    </r>
  </si>
  <si>
    <r>
      <rPr>
        <sz val="10"/>
        <rFont val="Arial Unicode MS"/>
        <family val="2"/>
      </rPr>
      <t>513</t>
    </r>
  </si>
  <si>
    <r>
      <rPr>
        <sz val="10"/>
        <rFont val="Arial Unicode MS"/>
        <family val="2"/>
      </rPr>
      <t>46.2</t>
    </r>
  </si>
  <si>
    <r>
      <rPr>
        <sz val="10"/>
        <rFont val="Arial Unicode MS"/>
        <family val="2"/>
      </rPr>
      <t>47</t>
    </r>
  </si>
  <si>
    <r>
      <rPr>
        <sz val="10"/>
        <rFont val="Arial Unicode MS"/>
        <family val="2"/>
      </rPr>
      <t>1037482-Trung tâm văn hóa Thể thao rhanh thiẽu nhi tỉnh Kon Tum</t>
    </r>
  </si>
  <si>
    <r>
      <rPr>
        <sz val="10"/>
        <rFont val="Arial Unicode MS"/>
        <family val="2"/>
      </rPr>
      <t>47.1</t>
    </r>
  </si>
  <si>
    <r>
      <rPr>
        <sz val="10"/>
        <rFont val="Arial Unicode MS"/>
        <family val="2"/>
      </rPr>
      <t>511</t>
    </r>
  </si>
  <si>
    <r>
      <rPr>
        <sz val="10"/>
        <rFont val="Arial Unicode MS"/>
        <family val="2"/>
      </rPr>
      <t>554</t>
    </r>
  </si>
  <si>
    <r>
      <rPr>
        <sz val="10"/>
        <rFont val="Arial Unicode MS"/>
        <family val="2"/>
      </rPr>
      <t>48</t>
    </r>
  </si>
  <si>
    <r>
      <rPr>
        <sz val="10"/>
        <rFont val="Arial Unicode MS"/>
        <family val="2"/>
      </rPr>
      <t>1037483-Tỉnh đoàn Kon Tum</t>
    </r>
  </si>
  <si>
    <r>
      <rPr>
        <sz val="10"/>
        <rFont val="Arial Unicode MS"/>
        <family val="2"/>
      </rPr>
      <t>48.1</t>
    </r>
  </si>
  <si>
    <r>
      <rPr>
        <sz val="10"/>
        <rFont val="Arial Unicode MS"/>
        <family val="2"/>
      </rPr>
      <t>49</t>
    </r>
  </si>
  <si>
    <r>
      <rPr>
        <sz val="10"/>
        <rFont val="Arial Unicode MS"/>
        <family val="2"/>
      </rPr>
      <t>1037484-Thư viện Tinh</t>
    </r>
  </si>
  <si>
    <r>
      <rPr>
        <sz val="10"/>
        <rFont val="Arial Unicode MS"/>
        <family val="2"/>
      </rPr>
      <t>49.1</t>
    </r>
  </si>
  <si>
    <r>
      <rPr>
        <sz val="10"/>
        <rFont val="Arial Unicode MS"/>
        <family val="2"/>
      </rPr>
      <t>555</t>
    </r>
  </si>
  <si>
    <r>
      <rPr>
        <sz val="10"/>
        <rFont val="Arial Unicode MS"/>
        <family val="2"/>
      </rPr>
      <t>50</t>
    </r>
  </si>
  <si>
    <r>
      <rPr>
        <sz val="10"/>
        <rFont val="Arial Unicode MS"/>
        <family val="2"/>
      </rPr>
      <t>1037488-Hạt Kiềm lâm thành phố Kon rum</t>
    </r>
  </si>
  <si>
    <r>
      <rPr>
        <sz val="10"/>
        <rFont val="Arial Unicode MS"/>
        <family val="2"/>
      </rPr>
      <t>50.1</t>
    </r>
  </si>
  <si>
    <r>
      <rPr>
        <sz val="10"/>
        <rFont val="Arial Unicode MS"/>
        <family val="2"/>
      </rPr>
      <t>51</t>
    </r>
  </si>
  <si>
    <r>
      <rPr>
        <sz val="10"/>
        <rFont val="Arial Unicode MS"/>
        <family val="2"/>
      </rPr>
      <t>1037489-Ban quản lý rừng Đặc dụng Dak uy</t>
    </r>
  </si>
  <si>
    <r>
      <rPr>
        <sz val="10"/>
        <rFont val="Arial Unicode MS"/>
        <family val="2"/>
      </rPr>
      <t>51.1</t>
    </r>
  </si>
  <si>
    <r>
      <rPr>
        <sz val="10"/>
        <rFont val="Arial Unicode MS"/>
        <family val="2"/>
      </rPr>
      <t>51.2</t>
    </r>
  </si>
  <si>
    <r>
      <rPr>
        <sz val="10"/>
        <rFont val="Arial Unicode MS"/>
        <family val="2"/>
      </rPr>
      <t>52</t>
    </r>
  </si>
  <si>
    <r>
      <rPr>
        <sz val="10"/>
        <rFont val="Arial Unicode MS"/>
        <family val="2"/>
      </rPr>
      <t>1037490-Hạt kiềm lâm huyện Sa thây</t>
    </r>
  </si>
  <si>
    <r>
      <rPr>
        <sz val="10"/>
        <rFont val="Arial Unicode MS"/>
        <family val="2"/>
      </rPr>
      <t>52.1</t>
    </r>
  </si>
  <si>
    <r>
      <rPr>
        <sz val="10"/>
        <rFont val="Arial Unicode MS"/>
        <family val="2"/>
      </rPr>
      <t>52.2</t>
    </r>
  </si>
  <si>
    <r>
      <rPr>
        <sz val="10"/>
        <rFont val="Arial Unicode MS"/>
        <family val="2"/>
      </rPr>
      <t>53</t>
    </r>
  </si>
  <si>
    <r>
      <rPr>
        <sz val="10"/>
        <rFont val="Arial Unicode MS"/>
        <family val="2"/>
      </rPr>
      <t>1037491-Hạt kiểm lâm huyện Ngọc hồ'</t>
    </r>
  </si>
  <si>
    <r>
      <rPr>
        <sz val="10"/>
        <rFont val="Arial Unicode MS"/>
        <family val="2"/>
      </rPr>
      <t>53.1</t>
    </r>
  </si>
  <si>
    <r>
      <rPr>
        <sz val="10"/>
        <rFont val="Arial Unicode MS"/>
        <family val="2"/>
      </rPr>
      <t>54</t>
    </r>
  </si>
  <si>
    <r>
      <rPr>
        <sz val="10"/>
        <rFont val="Arial Unicode MS"/>
        <family val="2"/>
      </rPr>
      <t>1037518-Trường Tiểu học Thực hành sư phạm Ngụy Như Kon Tum</t>
    </r>
  </si>
  <si>
    <r>
      <rPr>
        <sz val="10"/>
        <rFont val="Arial Unicode MS"/>
        <family val="2"/>
      </rPr>
      <t>54.1</t>
    </r>
  </si>
  <si>
    <r>
      <rPr>
        <sz val="10"/>
        <rFont val="Arial Unicode MS"/>
        <family val="2"/>
      </rPr>
      <t>492</t>
    </r>
  </si>
  <si>
    <r>
      <rPr>
        <sz val="10"/>
        <rFont val="Arial Unicode MS"/>
        <family val="2"/>
      </rPr>
      <t>55</t>
    </r>
  </si>
  <si>
    <r>
      <rPr>
        <sz val="10"/>
        <rFont val="Arial Unicode MS"/>
        <family val="2"/>
      </rPr>
      <t>1037519-Văn phòng sờ Giáo dục và Dào tạo</t>
    </r>
  </si>
  <si>
    <r>
      <rPr>
        <sz val="10"/>
        <rFont val="Arial Unicode MS"/>
        <family val="2"/>
      </rPr>
      <t>55.1</t>
    </r>
  </si>
  <si>
    <r>
      <rPr>
        <sz val="10"/>
        <rFont val="Arial Unicode MS"/>
        <family val="2"/>
      </rPr>
      <t>502</t>
    </r>
  </si>
  <si>
    <r>
      <rPr>
        <sz val="10"/>
        <rFont val="Arial Unicode MS"/>
        <family val="2"/>
      </rPr>
      <t>56</t>
    </r>
  </si>
  <si>
    <r>
      <rPr>
        <sz val="10"/>
        <rFont val="Arial Unicode MS"/>
        <family val="2"/>
      </rPr>
      <t>1037574-Trường Cao đẳng sư phạm rỉnh Kontum</t>
    </r>
  </si>
  <si>
    <r>
      <rPr>
        <sz val="10"/>
        <rFont val="Arial Unicode MS"/>
        <family val="2"/>
      </rPr>
      <t>56.1</t>
    </r>
  </si>
  <si>
    <r>
      <rPr>
        <sz val="10"/>
        <rFont val="Arial Unicode MS"/>
        <family val="2"/>
      </rPr>
      <t>501</t>
    </r>
  </si>
  <si>
    <r>
      <rPr>
        <sz val="10"/>
        <rFont val="Arial Unicode MS"/>
        <family val="2"/>
      </rPr>
      <t>57</t>
    </r>
  </si>
  <si>
    <r>
      <rPr>
        <sz val="10"/>
        <rFont val="Arial Unicode MS"/>
        <family val="2"/>
      </rPr>
      <t>1037575-Trường PT Dân tộc Nội trú luyện Ngọc hSi</t>
    </r>
  </si>
  <si>
    <r>
      <rPr>
        <sz val="10"/>
        <rFont val="Arial Unicode MS"/>
        <family val="2"/>
      </rPr>
      <t>57.1</t>
    </r>
  </si>
  <si>
    <r>
      <rPr>
        <sz val="10"/>
        <rFont val="Arial Unicode MS"/>
        <family val="2"/>
      </rPr>
      <t>58</t>
    </r>
  </si>
  <si>
    <r>
      <rPr>
        <sz val="10"/>
        <rFont val="Arial Unicode MS"/>
        <family val="2"/>
      </rPr>
      <t>1037577-Hội chử thập đỏ tỉnh Kontum</t>
    </r>
  </si>
  <si>
    <r>
      <rPr>
        <sz val="10"/>
        <rFont val="Arial Unicode MS"/>
        <family val="2"/>
      </rPr>
      <t>58.1</t>
    </r>
  </si>
  <si>
    <r>
      <rPr>
        <sz val="10"/>
        <rFont val="Arial Unicode MS"/>
        <family val="2"/>
      </rPr>
      <t>522</t>
    </r>
  </si>
  <si>
    <r>
      <rPr>
        <sz val="10"/>
        <rFont val="Arial Unicode MS"/>
        <family val="2"/>
      </rPr>
      <t>472</t>
    </r>
  </si>
  <si>
    <r>
      <rPr>
        <sz val="10"/>
        <rFont val="Arial Unicode MS"/>
        <family val="2"/>
      </rPr>
      <t>59</t>
    </r>
  </si>
  <si>
    <r>
      <rPr>
        <sz val="10"/>
        <rFont val="Arial Unicode MS"/>
        <family val="2"/>
      </rPr>
      <t>1037579-Bảo tàng - Thư viện tỉnh Kon Tum</t>
    </r>
  </si>
  <si>
    <r>
      <rPr>
        <sz val="10"/>
        <rFont val="Arial Unicode MS"/>
        <family val="2"/>
      </rPr>
      <t>59.1</t>
    </r>
  </si>
  <si>
    <r>
      <rPr>
        <sz val="10"/>
        <rFont val="Arial Unicode MS"/>
        <family val="2"/>
      </rPr>
      <t>556</t>
    </r>
  </si>
  <si>
    <r>
      <rPr>
        <sz val="10"/>
        <rFont val="Arial Unicode MS"/>
        <family val="2"/>
      </rPr>
      <t>579</t>
    </r>
  </si>
  <si>
    <r>
      <rPr>
        <sz val="10"/>
        <rFont val="Arial Unicode MS"/>
        <family val="2"/>
      </rPr>
      <t>60</t>
    </r>
  </si>
  <si>
    <r>
      <rPr>
        <sz val="10"/>
        <rFont val="Arial Unicode MS"/>
        <family val="2"/>
      </rPr>
      <t>1037582-Văn phòng sờ Văn hoá Thể thao và Du lịch tỉnh Kontum</t>
    </r>
  </si>
  <si>
    <r>
      <rPr>
        <sz val="10"/>
        <rFont val="Arial Unicode MS"/>
        <family val="2"/>
      </rPr>
      <t>60.1</t>
    </r>
  </si>
  <si>
    <r>
      <rPr>
        <sz val="10"/>
        <rFont val="Arial Unicode MS"/>
        <family val="2"/>
      </rPr>
      <t>504</t>
    </r>
  </si>
  <si>
    <r>
      <rPr>
        <sz val="10"/>
        <rFont val="Arial Unicode MS"/>
        <family val="2"/>
      </rPr>
      <t>60.2</t>
    </r>
  </si>
  <si>
    <r>
      <rPr>
        <sz val="10"/>
        <rFont val="Arial Unicode MS"/>
        <family val="2"/>
      </rPr>
      <t>61</t>
    </r>
  </si>
  <si>
    <r>
      <rPr>
        <sz val="10"/>
        <rFont val="Arial Unicode MS"/>
        <family val="2"/>
      </rPr>
      <t>1037583-Trung tâm Văn hóa Tỉnh</t>
    </r>
  </si>
  <si>
    <r>
      <rPr>
        <sz val="10"/>
        <rFont val="Arial Unicode MS"/>
        <family val="2"/>
      </rPr>
      <t>61.1</t>
    </r>
  </si>
  <si>
    <r>
      <rPr>
        <sz val="10"/>
        <rFont val="Arial Unicode MS"/>
        <family val="2"/>
      </rPr>
      <t>62</t>
    </r>
  </si>
  <si>
    <r>
      <rPr>
        <sz val="10"/>
        <rFont val="Arial Unicode MS"/>
        <family val="2"/>
      </rPr>
      <t>1037584-Trung tâm Văn hóa - nghệ liuậttỉnh Kon Tum</t>
    </r>
  </si>
  <si>
    <r>
      <rPr>
        <sz val="10"/>
        <rFont val="Arial Unicode MS"/>
        <family val="2"/>
      </rPr>
      <t>62.1</t>
    </r>
  </si>
  <si>
    <r>
      <rPr>
        <sz val="10"/>
        <rFont val="Arial Unicode MS"/>
        <family val="2"/>
      </rPr>
      <t>63</t>
    </r>
  </si>
  <si>
    <r>
      <rPr>
        <sz val="10"/>
        <rFont val="Arial Unicode MS"/>
        <family val="2"/>
      </rPr>
      <t>1037585-Hội văn học Nghệ thuật</t>
    </r>
  </si>
  <si>
    <r>
      <rPr>
        <sz val="10"/>
        <rFont val="Arial Unicode MS"/>
        <family val="2"/>
      </rPr>
      <t>63.1</t>
    </r>
  </si>
  <si>
    <r>
      <rPr>
        <sz val="10"/>
        <rFont val="Arial Unicode MS"/>
        <family val="2"/>
      </rPr>
      <t>518</t>
    </r>
  </si>
  <si>
    <r>
      <rPr>
        <sz val="10"/>
        <rFont val="Arial Unicode MS"/>
        <family val="2"/>
      </rPr>
      <t>64</t>
    </r>
  </si>
  <si>
    <r>
      <rPr>
        <sz val="10"/>
        <rFont val="Arial Unicode MS"/>
        <family val="2"/>
      </rPr>
      <t>1037641-Đài Phát thanh và TruyỄn lình</t>
    </r>
  </si>
  <si>
    <r>
      <rPr>
        <sz val="10"/>
        <rFont val="Arial Unicode MS"/>
        <family val="2"/>
      </rPr>
      <t>64.1</t>
    </r>
  </si>
  <si>
    <r>
      <rPr>
        <sz val="10"/>
        <rFont val="Arial Unicode MS"/>
        <family val="2"/>
      </rPr>
      <t>441</t>
    </r>
  </si>
  <si>
    <r>
      <rPr>
        <sz val="10"/>
        <rFont val="Arial Unicode MS"/>
        <family val="2"/>
      </rPr>
      <t>253</t>
    </r>
  </si>
  <si>
    <r>
      <rPr>
        <sz val="10"/>
        <rFont val="Arial Unicode MS"/>
        <family val="2"/>
      </rPr>
      <t>65</t>
    </r>
  </si>
  <si>
    <r>
      <rPr>
        <sz val="10"/>
        <rFont val="Arial Unicode MS"/>
        <family val="2"/>
      </rPr>
      <t>1037642-Trung tâm Huãn luyện và Thi đãu Thể dục Thể thao</t>
    </r>
  </si>
  <si>
    <r>
      <rPr>
        <sz val="10"/>
        <rFont val="Arial Unicode MS"/>
        <family val="2"/>
      </rPr>
      <t>65.1</t>
    </r>
  </si>
  <si>
    <r>
      <rPr>
        <sz val="10"/>
        <rFont val="Arial Unicode MS"/>
        <family val="2"/>
      </rPr>
      <t>562</t>
    </r>
  </si>
  <si>
    <r>
      <rPr>
        <sz val="10"/>
        <rFont val="Arial Unicode MS"/>
        <family val="2"/>
      </rPr>
      <t>66</t>
    </r>
  </si>
  <si>
    <r>
      <rPr>
        <sz val="10"/>
        <rFont val="Arial Unicode MS"/>
        <family val="2"/>
      </rPr>
      <t>1037644-SỜ Nội vụ tỉnh Kon Tum</t>
    </r>
  </si>
  <si>
    <r>
      <rPr>
        <sz val="10"/>
        <rFont val="Arial Unicode MS"/>
        <family val="2"/>
      </rPr>
      <t>66.1</t>
    </r>
  </si>
  <si>
    <r>
      <rPr>
        <sz val="10"/>
        <rFont val="Arial Unicode MS"/>
        <family val="2"/>
      </rPr>
      <t>435</t>
    </r>
  </si>
  <si>
    <r>
      <rPr>
        <sz val="10"/>
        <rFont val="Arial Unicode MS"/>
        <family val="2"/>
      </rPr>
      <t>67</t>
    </r>
  </si>
  <si>
    <r>
      <rPr>
        <sz val="10"/>
        <rFont val="Arial Unicode MS"/>
        <family val="2"/>
      </rPr>
      <t>1037649-Chi Cục Quản lý thj trường</t>
    </r>
  </si>
  <si>
    <r>
      <rPr>
        <sz val="10"/>
        <rFont val="Arial Unicode MS"/>
        <family val="2"/>
      </rPr>
      <t>67.1</t>
    </r>
  </si>
  <si>
    <r>
      <rPr>
        <sz val="10"/>
        <rFont val="Arial Unicode MS"/>
        <family val="2"/>
      </rPr>
      <t>416</t>
    </r>
  </si>
  <si>
    <r>
      <rPr>
        <sz val="10"/>
        <rFont val="Arial Unicode MS"/>
        <family val="2"/>
      </rPr>
      <t>68</t>
    </r>
  </si>
  <si>
    <r>
      <rPr>
        <sz val="10"/>
        <rFont val="Arial Unicode MS"/>
        <family val="2"/>
      </rPr>
      <t>1037650-SỜ Kẽ hoạch và Đău tư tỉnh Kontum</t>
    </r>
  </si>
  <si>
    <r>
      <rPr>
        <sz val="10"/>
        <rFont val="Arial Unicode MS"/>
        <family val="2"/>
      </rPr>
      <t>68.1</t>
    </r>
  </si>
  <si>
    <r>
      <rPr>
        <sz val="10"/>
        <rFont val="Arial Unicode MS"/>
        <family val="2"/>
      </rPr>
      <t>413</t>
    </r>
  </si>
  <si>
    <r>
      <rPr>
        <sz val="10"/>
        <rFont val="Arial Unicode MS"/>
        <family val="2"/>
      </rPr>
      <t>69</t>
    </r>
  </si>
  <si>
    <r>
      <rPr>
        <sz val="10"/>
        <rFont val="Arial Unicode MS"/>
        <family val="2"/>
      </rPr>
      <t>1044909-Trung Tâm Bảo trợ và Công tác xã hội tỉnh Kon Tum</t>
    </r>
  </si>
  <si>
    <r>
      <rPr>
        <sz val="10"/>
        <rFont val="Arial Unicode MS"/>
        <family val="2"/>
      </rPr>
      <t>69.1</t>
    </r>
  </si>
  <si>
    <r>
      <rPr>
        <sz val="10"/>
        <rFont val="Arial Unicode MS"/>
        <family val="2"/>
      </rPr>
      <t>69.2</t>
    </r>
  </si>
  <si>
    <r>
      <rPr>
        <sz val="10"/>
        <rFont val="Arial Unicode MS"/>
        <family val="2"/>
      </rPr>
      <t>70</t>
    </r>
  </si>
  <si>
    <r>
      <rPr>
        <sz val="10"/>
        <rFont val="Arial Unicode MS"/>
        <family val="2"/>
      </rPr>
      <t>1044910-Trung tâm Đăng kiềm 82.01.s</t>
    </r>
  </si>
  <si>
    <r>
      <rPr>
        <sz val="10"/>
        <rFont val="Arial Unicode MS"/>
        <family val="2"/>
      </rPr>
      <t>70.1</t>
    </r>
  </si>
  <si>
    <r>
      <rPr>
        <sz val="10"/>
        <rFont val="Arial Unicode MS"/>
        <family val="2"/>
      </rPr>
      <t>421</t>
    </r>
  </si>
  <si>
    <r>
      <rPr>
        <sz val="10"/>
        <rFont val="Arial Unicode MS"/>
        <family val="2"/>
      </rPr>
      <t>223</t>
    </r>
  </si>
  <si>
    <r>
      <rPr>
        <sz val="10"/>
        <rFont val="Arial Unicode MS"/>
        <family val="2"/>
      </rPr>
      <t>71</t>
    </r>
  </si>
  <si>
    <r>
      <rPr>
        <sz val="10"/>
        <rFont val="Arial Unicode MS"/>
        <family val="2"/>
      </rPr>
      <t>1044911-Thanh tra sờ Giao thông vận tải tỉnh Kon Tum</t>
    </r>
  </si>
  <si>
    <r>
      <rPr>
        <sz val="10"/>
        <rFont val="Arial Unicode MS"/>
        <family val="2"/>
      </rPr>
      <t>71.1</t>
    </r>
  </si>
  <si>
    <r>
      <rPr>
        <sz val="10"/>
        <rFont val="Arial Unicode MS"/>
        <family val="2"/>
      </rPr>
      <t>72</t>
    </r>
  </si>
  <si>
    <r>
      <rPr>
        <sz val="10"/>
        <rFont val="Arial Unicode MS"/>
        <family val="2"/>
      </rPr>
      <t>1045722-Văn phòng sờ Lao động Thương binh và xã hội</t>
    </r>
  </si>
  <si>
    <r>
      <rPr>
        <sz val="10"/>
        <rFont val="Arial Unicode MS"/>
        <family val="2"/>
      </rPr>
      <t>72.1</t>
    </r>
  </si>
  <si>
    <r>
      <rPr>
        <sz val="10"/>
        <rFont val="Arial Unicode MS"/>
        <family val="2"/>
      </rPr>
      <t>531</t>
    </r>
  </si>
  <si>
    <r>
      <rPr>
        <sz val="10"/>
        <rFont val="Arial Unicode MS"/>
        <family val="2"/>
      </rPr>
      <t>72.2</t>
    </r>
  </si>
  <si>
    <r>
      <rPr>
        <sz val="10"/>
        <rFont val="Arial Unicode MS"/>
        <family val="2"/>
      </rPr>
      <t>73</t>
    </r>
  </si>
  <si>
    <r>
      <rPr>
        <sz val="10"/>
        <rFont val="Arial Unicode MS"/>
        <family val="2"/>
      </rPr>
      <t>1047747-Ban bảo vệ, chăm sóc sức chòe cán bộ tỉnh Kon Tum</t>
    </r>
  </si>
  <si>
    <r>
      <rPr>
        <sz val="10"/>
        <rFont val="Arial Unicode MS"/>
        <family val="2"/>
      </rPr>
      <t>73.1</t>
    </r>
  </si>
  <si>
    <r>
      <rPr>
        <sz val="10"/>
        <rFont val="Arial Unicode MS"/>
        <family val="2"/>
      </rPr>
      <t>509</t>
    </r>
  </si>
  <si>
    <r>
      <rPr>
        <sz val="10"/>
        <rFont val="Arial Unicode MS"/>
        <family val="2"/>
      </rPr>
      <t>74</t>
    </r>
  </si>
  <si>
    <r>
      <rPr>
        <sz val="10"/>
        <rFont val="Arial Unicode MS"/>
        <family val="2"/>
      </rPr>
      <t>1047749-Trung tâm Công nghệ Thông tin - Tài nguyên và Môi trường</t>
    </r>
  </si>
  <si>
    <r>
      <rPr>
        <sz val="10"/>
        <rFont val="Arial Unicode MS"/>
        <family val="2"/>
      </rPr>
      <t>74.1</t>
    </r>
  </si>
  <si>
    <r>
      <rPr>
        <sz val="10"/>
        <rFont val="Arial Unicode MS"/>
        <family val="2"/>
      </rPr>
      <t>426</t>
    </r>
  </si>
  <si>
    <r>
      <rPr>
        <sz val="10"/>
        <rFont val="Arial Unicode MS"/>
        <family val="2"/>
      </rPr>
      <t>75</t>
    </r>
  </si>
  <si>
    <r>
      <rPr>
        <sz val="10"/>
        <rFont val="Arial Unicode MS"/>
        <family val="2"/>
      </rPr>
      <t>1047842-Bệnh viện Đa khoa tỉnh Kon Tum</t>
    </r>
  </si>
  <si>
    <r>
      <rPr>
        <sz val="10"/>
        <rFont val="Arial Unicode MS"/>
        <family val="2"/>
      </rPr>
      <t>75.1</t>
    </r>
  </si>
  <si>
    <r>
      <rPr>
        <sz val="10"/>
        <rFont val="Arial Unicode MS"/>
        <family val="2"/>
      </rPr>
      <t>521</t>
    </r>
  </si>
  <si>
    <r>
      <rPr>
        <sz val="10"/>
        <rFont val="Arial Unicode MS"/>
        <family val="2"/>
      </rPr>
      <t>76</t>
    </r>
  </si>
  <si>
    <r>
      <rPr>
        <sz val="10"/>
        <rFont val="Arial Unicode MS"/>
        <family val="2"/>
      </rPr>
      <t>1047845-Trung tâm Chăm sóc Sức chòe Sinh sản</t>
    </r>
  </si>
  <si>
    <r>
      <rPr>
        <sz val="10"/>
        <rFont val="Arial Unicode MS"/>
        <family val="2"/>
      </rPr>
      <t>76.1</t>
    </r>
  </si>
  <si>
    <r>
      <rPr>
        <sz val="10"/>
        <rFont val="Arial Unicode MS"/>
        <family val="2"/>
      </rPr>
      <t>76.2</t>
    </r>
  </si>
  <si>
    <r>
      <rPr>
        <sz val="10"/>
        <rFont val="Arial Unicode MS"/>
        <family val="2"/>
      </rPr>
      <t>534</t>
    </r>
  </si>
  <si>
    <r>
      <rPr>
        <sz val="10"/>
        <rFont val="Arial Unicode MS"/>
        <family val="2"/>
      </rPr>
      <t>77</t>
    </r>
  </si>
  <si>
    <r>
      <rPr>
        <sz val="10"/>
        <rFont val="Arial Unicode MS"/>
        <family val="2"/>
      </rPr>
      <t>1047849-Trung tâm Phòng chổng Sốt rét</t>
    </r>
  </si>
  <si>
    <r>
      <rPr>
        <sz val="10"/>
        <rFont val="Arial Unicode MS"/>
        <family val="2"/>
      </rPr>
      <t>77.1</t>
    </r>
  </si>
  <si>
    <r>
      <rPr>
        <sz val="10"/>
        <rFont val="Arial Unicode MS"/>
        <family val="2"/>
      </rPr>
      <t>77.2</t>
    </r>
  </si>
  <si>
    <r>
      <rPr>
        <sz val="10"/>
        <rFont val="Arial Unicode MS"/>
        <family val="2"/>
      </rPr>
      <t>78</t>
    </r>
  </si>
  <si>
    <r>
      <rPr>
        <sz val="10"/>
        <rFont val="Arial Unicode MS"/>
        <family val="2"/>
      </rPr>
      <t>1047850-Trung tâm Giám định Y khoa</t>
    </r>
  </si>
  <si>
    <r>
      <rPr>
        <sz val="10"/>
        <rFont val="Arial Unicode MS"/>
        <family val="2"/>
      </rPr>
      <t>78.1</t>
    </r>
  </si>
  <si>
    <r>
      <rPr>
        <sz val="10"/>
        <rFont val="Arial Unicode MS"/>
        <family val="2"/>
      </rPr>
      <t>79</t>
    </r>
  </si>
  <si>
    <r>
      <rPr>
        <sz val="10"/>
        <rFont val="Arial Unicode MS"/>
        <family val="2"/>
      </rPr>
      <t>1047851-Trường Trung cãp Y tẽ tỉnh Kon Tum</t>
    </r>
  </si>
  <si>
    <r>
      <rPr>
        <sz val="10"/>
        <rFont val="Arial Unicode MS"/>
        <family val="2"/>
      </rPr>
      <t>79.1</t>
    </r>
  </si>
  <si>
    <r>
      <rPr>
        <sz val="10"/>
        <rFont val="Arial Unicode MS"/>
        <family val="2"/>
      </rPr>
      <t>497</t>
    </r>
  </si>
  <si>
    <r>
      <rPr>
        <sz val="10"/>
        <rFont val="Arial Unicode MS"/>
        <family val="2"/>
      </rPr>
      <t>80</t>
    </r>
  </si>
  <si>
    <r>
      <rPr>
        <sz val="10"/>
        <rFont val="Arial Unicode MS"/>
        <family val="2"/>
      </rPr>
      <t>1047955-Bệnh viện Phục hồi chức năng</t>
    </r>
  </si>
  <si>
    <r>
      <rPr>
        <sz val="10"/>
        <rFont val="Arial Unicode MS"/>
        <family val="2"/>
      </rPr>
      <t>80.1</t>
    </r>
  </si>
  <si>
    <r>
      <rPr>
        <sz val="10"/>
        <rFont val="Arial Unicode MS"/>
        <family val="2"/>
      </rPr>
      <t>525</t>
    </r>
  </si>
  <si>
    <r>
      <rPr>
        <sz val="10"/>
        <rFont val="Arial Unicode MS"/>
        <family val="2"/>
      </rPr>
      <t>81</t>
    </r>
  </si>
  <si>
    <r>
      <rPr>
        <sz val="10"/>
        <rFont val="Arial Unicode MS"/>
        <family val="2"/>
      </rPr>
      <t>1047956-Trung tâm Y tẽ huyện Sa thăy</t>
    </r>
  </si>
  <si>
    <r>
      <rPr>
        <sz val="10"/>
        <rFont val="Arial Unicode MS"/>
        <family val="2"/>
      </rPr>
      <t>81.1</t>
    </r>
  </si>
  <si>
    <r>
      <rPr>
        <sz val="10"/>
        <rFont val="Arial Unicode MS"/>
        <family val="2"/>
      </rPr>
      <t>81.2</t>
    </r>
  </si>
  <si>
    <r>
      <rPr>
        <sz val="10"/>
        <rFont val="Arial Unicode MS"/>
        <family val="2"/>
      </rPr>
      <t>82</t>
    </r>
  </si>
  <si>
    <r>
      <rPr>
        <sz val="10"/>
        <rFont val="Arial Unicode MS"/>
        <family val="2"/>
      </rPr>
      <t>1047957-SỜ Y tẽ tinh Kontum</t>
    </r>
  </si>
  <si>
    <r>
      <rPr>
        <sz val="10"/>
        <rFont val="Arial Unicode MS"/>
        <family val="2"/>
      </rPr>
      <t>82.1</t>
    </r>
  </si>
  <si>
    <r>
      <rPr>
        <sz val="10"/>
        <rFont val="Arial Unicode MS"/>
        <family val="2"/>
      </rPr>
      <t>83</t>
    </r>
  </si>
  <si>
    <r>
      <rPr>
        <sz val="10"/>
        <rFont val="Arial Unicode MS"/>
        <family val="2"/>
      </rPr>
      <t>1047958-Trung tâm Kiểm nghiệm rhuổc, Mỹ phầm, Thực phẩm</t>
    </r>
  </si>
  <si>
    <r>
      <rPr>
        <sz val="10"/>
        <rFont val="Arial Unicode MS"/>
        <family val="2"/>
      </rPr>
      <t>83.1</t>
    </r>
  </si>
  <si>
    <r>
      <rPr>
        <sz val="10"/>
        <rFont val="Arial Unicode MS"/>
        <family val="2"/>
      </rPr>
      <t>84</t>
    </r>
  </si>
  <si>
    <r>
      <rPr>
        <sz val="10"/>
        <rFont val="Arial Unicode MS"/>
        <family val="2"/>
      </rPr>
      <t>1048054-Trung tâm Y tẽ huyện Đak tô :ỉnh Kontum</t>
    </r>
  </si>
  <si>
    <r>
      <rPr>
        <sz val="10"/>
        <rFont val="Arial Unicode MS"/>
        <family val="2"/>
      </rPr>
      <t>84.1</t>
    </r>
  </si>
  <si>
    <r>
      <rPr>
        <sz val="10"/>
        <rFont val="Arial Unicode MS"/>
        <family val="2"/>
      </rPr>
      <t>84.2</t>
    </r>
  </si>
  <si>
    <r>
      <rPr>
        <sz val="10"/>
        <rFont val="Arial Unicode MS"/>
        <family val="2"/>
      </rPr>
      <t>85</t>
    </r>
  </si>
  <si>
    <r>
      <rPr>
        <sz val="10"/>
        <rFont val="Arial Unicode MS"/>
        <family val="2"/>
      </rPr>
      <t>1048055-Trung tâm y tẽ Huyện Đak glei</t>
    </r>
  </si>
  <si>
    <r>
      <rPr>
        <sz val="10"/>
        <rFont val="Arial Unicode MS"/>
        <family val="2"/>
      </rPr>
      <t>85.1</t>
    </r>
  </si>
  <si>
    <r>
      <rPr>
        <sz val="10"/>
        <rFont val="Arial Unicode MS"/>
        <family val="2"/>
      </rPr>
      <t>85.2</t>
    </r>
  </si>
  <si>
    <r>
      <rPr>
        <sz val="10"/>
        <rFont val="Arial Unicode MS"/>
        <family val="2"/>
      </rPr>
      <t>86</t>
    </r>
  </si>
  <si>
    <r>
      <rPr>
        <sz val="10"/>
        <rFont val="Arial Unicode MS"/>
        <family val="2"/>
      </rPr>
      <t>1048056-Trung tâm y tẽ huyện KonPlong</t>
    </r>
  </si>
  <si>
    <r>
      <rPr>
        <sz val="10"/>
        <rFont val="Arial Unicode MS"/>
        <family val="2"/>
      </rPr>
      <t>86.1</t>
    </r>
  </si>
  <si>
    <r>
      <rPr>
        <sz val="10"/>
        <rFont val="Arial Unicode MS"/>
        <family val="2"/>
      </rPr>
      <t>86.2</t>
    </r>
  </si>
  <si>
    <r>
      <rPr>
        <sz val="10"/>
        <rFont val="Arial Unicode MS"/>
        <family val="2"/>
      </rPr>
      <t>87</t>
    </r>
  </si>
  <si>
    <r>
      <rPr>
        <sz val="10"/>
        <rFont val="Arial Unicode MS"/>
        <family val="2"/>
      </rPr>
      <t>1048057-Trung tâm y tẽ Thành phổ &lt;on Tum</t>
    </r>
  </si>
  <si>
    <r>
      <rPr>
        <sz val="10"/>
        <rFont val="Arial Unicode MS"/>
        <family val="2"/>
      </rPr>
      <t>87.1</t>
    </r>
  </si>
  <si>
    <r>
      <rPr>
        <sz val="10"/>
        <rFont val="Arial Unicode MS"/>
        <family val="2"/>
      </rPr>
      <t>87.2</t>
    </r>
  </si>
  <si>
    <r>
      <rPr>
        <sz val="10"/>
        <rFont val="Arial Unicode MS"/>
        <family val="2"/>
      </rPr>
      <t>88</t>
    </r>
  </si>
  <si>
    <r>
      <rPr>
        <sz val="10"/>
        <rFont val="Arial Unicode MS"/>
        <family val="2"/>
      </rPr>
      <t>1048058-Trung tâm y tẽ huyện Đak hà</t>
    </r>
  </si>
  <si>
    <r>
      <rPr>
        <sz val="10"/>
        <rFont val="Arial Unicode MS"/>
        <family val="2"/>
      </rPr>
      <t>88.1</t>
    </r>
  </si>
  <si>
    <r>
      <rPr>
        <sz val="10"/>
        <rFont val="Arial Unicode MS"/>
        <family val="2"/>
      </rPr>
      <t>88.2</t>
    </r>
  </si>
  <si>
    <r>
      <rPr>
        <sz val="10"/>
        <rFont val="Arial Unicode MS"/>
        <family val="2"/>
      </rPr>
      <t>89</t>
    </r>
  </si>
  <si>
    <r>
      <rPr>
        <sz val="10"/>
        <rFont val="Arial Unicode MS"/>
        <family val="2"/>
      </rPr>
      <t>1048059-Trung tâm kiềm soát bệnh tật :ỉnh Kon Tum</t>
    </r>
  </si>
  <si>
    <r>
      <rPr>
        <sz val="10"/>
        <rFont val="Arial Unicode MS"/>
        <family val="2"/>
      </rPr>
      <t>89.1</t>
    </r>
  </si>
  <si>
    <r>
      <rPr>
        <sz val="10"/>
        <rFont val="Arial Unicode MS"/>
        <family val="2"/>
      </rPr>
      <t>89.2</t>
    </r>
  </si>
  <si>
    <r>
      <rPr>
        <sz val="10"/>
        <rFont val="Arial Unicode MS"/>
        <family val="2"/>
      </rPr>
      <t>90</t>
    </r>
  </si>
  <si>
    <r>
      <rPr>
        <sz val="10"/>
        <rFont val="Arial Unicode MS"/>
        <family val="2"/>
      </rPr>
      <t>1048060-Trung tâm Phòng chổng 3ệnh xã hội</t>
    </r>
  </si>
  <si>
    <r>
      <rPr>
        <sz val="10"/>
        <rFont val="Arial Unicode MS"/>
        <family val="2"/>
      </rPr>
      <t>90.1</t>
    </r>
  </si>
  <si>
    <r>
      <rPr>
        <sz val="10"/>
        <rFont val="Arial Unicode MS"/>
        <family val="2"/>
      </rPr>
      <t>90.2</t>
    </r>
  </si>
  <si>
    <r>
      <rPr>
        <sz val="10"/>
        <rFont val="Arial Unicode MS"/>
        <family val="2"/>
      </rPr>
      <t>91</t>
    </r>
  </si>
  <si>
    <r>
      <rPr>
        <sz val="10"/>
        <rFont val="Arial Unicode MS"/>
        <family val="2"/>
      </rPr>
      <t>1048061-Trung tâm y tẽ huyện Ngọc lồi</t>
    </r>
  </si>
  <si>
    <r>
      <rPr>
        <sz val="10"/>
        <rFont val="Arial Unicode MS"/>
        <family val="2"/>
      </rPr>
      <t>91.1</t>
    </r>
  </si>
  <si>
    <r>
      <rPr>
        <sz val="10"/>
        <rFont val="Arial Unicode MS"/>
        <family val="2"/>
      </rPr>
      <t>376</t>
    </r>
  </si>
  <si>
    <r>
      <rPr>
        <sz val="10"/>
        <rFont val="Arial Unicode MS"/>
        <family val="2"/>
      </rPr>
      <t>91.2</t>
    </r>
  </si>
  <si>
    <r>
      <rPr>
        <sz val="10"/>
        <rFont val="Arial Unicode MS"/>
        <family val="2"/>
      </rPr>
      <t>92</t>
    </r>
  </si>
  <si>
    <r>
      <rPr>
        <sz val="10"/>
        <rFont val="Arial Unicode MS"/>
        <family val="2"/>
      </rPr>
      <t>1048063-SỜ Giao thông Vận tải Tỉnh Kon Tum</t>
    </r>
  </si>
  <si>
    <r>
      <rPr>
        <sz val="10"/>
        <rFont val="Arial Unicode MS"/>
        <family val="2"/>
      </rPr>
      <t>92.1</t>
    </r>
  </si>
  <si>
    <r>
      <rPr>
        <sz val="10"/>
        <rFont val="Arial Unicode MS"/>
        <family val="2"/>
      </rPr>
      <t>93</t>
    </r>
  </si>
  <si>
    <r>
      <rPr>
        <sz val="10"/>
        <rFont val="Arial Unicode MS"/>
        <family val="2"/>
      </rPr>
      <t>1048179-Ban an toàn Giao thông</t>
    </r>
  </si>
  <si>
    <r>
      <rPr>
        <sz val="10"/>
        <rFont val="Arial Unicode MS"/>
        <family val="2"/>
      </rPr>
      <t>93.1</t>
    </r>
  </si>
  <si>
    <r>
      <rPr>
        <sz val="10"/>
        <rFont val="Arial Unicode MS"/>
        <family val="2"/>
      </rPr>
      <t>94</t>
    </r>
  </si>
  <si>
    <r>
      <rPr>
        <sz val="10"/>
        <rFont val="Arial Unicode MS"/>
        <family val="2"/>
      </rPr>
      <t>1048180-SỜ Xây dựng</t>
    </r>
  </si>
  <si>
    <r>
      <rPr>
        <sz val="10"/>
        <rFont val="Arial Unicode MS"/>
        <family val="2"/>
      </rPr>
      <t>94.1</t>
    </r>
  </si>
  <si>
    <r>
      <rPr>
        <sz val="10"/>
        <rFont val="Arial Unicode MS"/>
        <family val="2"/>
      </rPr>
      <t>419</t>
    </r>
  </si>
  <si>
    <r>
      <rPr>
        <sz val="10"/>
        <rFont val="Arial Unicode MS"/>
        <family val="2"/>
      </rPr>
      <t>189</t>
    </r>
  </si>
  <si>
    <r>
      <rPr>
        <sz val="10"/>
        <rFont val="Arial Unicode MS"/>
        <family val="2"/>
      </rPr>
      <t>95</t>
    </r>
  </si>
  <si>
    <r>
      <rPr>
        <sz val="10"/>
        <rFont val="Arial Unicode MS"/>
        <family val="2"/>
      </rPr>
      <t>1048181-Hội Liên hiệp Phụ nữ tỉnh &lt;ontum</t>
    </r>
  </si>
  <si>
    <r>
      <rPr>
        <sz val="10"/>
        <rFont val="Arial Unicode MS"/>
        <family val="2"/>
      </rPr>
      <t>95.1</t>
    </r>
  </si>
  <si>
    <r>
      <rPr>
        <sz val="10"/>
        <rFont val="Arial Unicode MS"/>
        <family val="2"/>
      </rPr>
      <t>512</t>
    </r>
  </si>
  <si>
    <r>
      <rPr>
        <sz val="10"/>
        <rFont val="Arial Unicode MS"/>
        <family val="2"/>
      </rPr>
      <t>96</t>
    </r>
  </si>
  <si>
    <r>
      <rPr>
        <sz val="10"/>
        <rFont val="Arial Unicode MS"/>
        <family val="2"/>
      </rPr>
      <t>1048182-Văn phòng sờ Công Thương ■ tỉnh Kontum</t>
    </r>
  </si>
  <si>
    <r>
      <rPr>
        <sz val="10"/>
        <rFont val="Arial Unicode MS"/>
        <family val="2"/>
      </rPr>
      <t>96.1</t>
    </r>
  </si>
  <si>
    <r>
      <rPr>
        <sz val="10"/>
        <rFont val="Arial Unicode MS"/>
        <family val="2"/>
      </rPr>
      <t>97</t>
    </r>
  </si>
  <si>
    <r>
      <rPr>
        <sz val="10"/>
        <rFont val="Arial Unicode MS"/>
        <family val="2"/>
      </rPr>
      <t>1048277-Liên minh Hợp tác xã tỉnh &lt;on Tum</t>
    </r>
  </si>
  <si>
    <r>
      <rPr>
        <sz val="10"/>
        <rFont val="Arial Unicode MS"/>
        <family val="2"/>
      </rPr>
      <t>97.1</t>
    </r>
  </si>
  <si>
    <r>
      <rPr>
        <sz val="10"/>
        <rFont val="Arial Unicode MS"/>
        <family val="2"/>
      </rPr>
      <t>448</t>
    </r>
  </si>
  <si>
    <r>
      <rPr>
        <sz val="10"/>
        <rFont val="Arial Unicode MS"/>
        <family val="2"/>
      </rPr>
      <t>98</t>
    </r>
  </si>
  <si>
    <r>
      <rPr>
        <sz val="10"/>
        <rFont val="Arial Unicode MS"/>
        <family val="2"/>
      </rPr>
      <t>1048278-Uỷ ban Mặt trận Tồ quốc Việt nam tỉnh Kontum</t>
    </r>
  </si>
  <si>
    <r>
      <rPr>
        <sz val="10"/>
        <rFont val="Arial Unicode MS"/>
        <family val="2"/>
      </rPr>
      <t>98.1</t>
    </r>
  </si>
  <si>
    <r>
      <rPr>
        <sz val="10"/>
        <rFont val="Arial Unicode MS"/>
        <family val="2"/>
      </rPr>
      <t>510</t>
    </r>
  </si>
  <si>
    <r>
      <rPr>
        <sz val="10"/>
        <rFont val="Arial Unicode MS"/>
        <family val="2"/>
      </rPr>
      <t>99</t>
    </r>
  </si>
  <si>
    <r>
      <rPr>
        <sz val="10"/>
        <rFont val="Arial Unicode MS"/>
        <family val="2"/>
      </rPr>
      <t>1048279-Thanh tra tỉnh</t>
    </r>
  </si>
  <si>
    <r>
      <rPr>
        <sz val="10"/>
        <rFont val="Arial Unicode MS"/>
        <family val="2"/>
      </rPr>
      <t>99.1</t>
    </r>
  </si>
  <si>
    <r>
      <rPr>
        <sz val="10"/>
        <rFont val="Arial Unicode MS"/>
        <family val="2"/>
      </rPr>
      <t>437</t>
    </r>
  </si>
  <si>
    <r>
      <rPr>
        <sz val="10"/>
        <rFont val="Arial Unicode MS"/>
        <family val="2"/>
      </rPr>
      <t>100</t>
    </r>
  </si>
  <si>
    <r>
      <rPr>
        <sz val="10"/>
        <rFont val="Arial Unicode MS"/>
        <family val="2"/>
      </rPr>
      <t>1049264-Trường Cao đẳng cộng đồng Kon Tum</t>
    </r>
  </si>
  <si>
    <r>
      <rPr>
        <sz val="10"/>
        <rFont val="Arial Unicode MS"/>
        <family val="2"/>
      </rPr>
      <t>100.1</t>
    </r>
  </si>
  <si>
    <r>
      <rPr>
        <sz val="10"/>
        <rFont val="Arial Unicode MS"/>
        <family val="2"/>
      </rPr>
      <t>100.2</t>
    </r>
  </si>
  <si>
    <r>
      <rPr>
        <sz val="10"/>
        <rFont val="Arial Unicode MS"/>
        <family val="2"/>
      </rPr>
      <t>101</t>
    </r>
  </si>
  <si>
    <r>
      <rPr>
        <sz val="10"/>
        <rFont val="Arial Unicode MS"/>
        <family val="2"/>
      </rPr>
      <t>1049265-Trường PT TH Dân tộc Nội trú huyện Sa thăy</t>
    </r>
  </si>
  <si>
    <r>
      <rPr>
        <sz val="10"/>
        <rFont val="Arial Unicode MS"/>
        <family val="2"/>
      </rPr>
      <t>101.1</t>
    </r>
  </si>
  <si>
    <r>
      <rPr>
        <sz val="10"/>
        <rFont val="Arial Unicode MS"/>
        <family val="2"/>
      </rPr>
      <t>102</t>
    </r>
  </si>
  <si>
    <r>
      <rPr>
        <sz val="10"/>
        <rFont val="Arial Unicode MS"/>
        <family val="2"/>
      </rPr>
      <t>1049266-Trường PhS thông Dân tộc nội trú tỉnh Kontum</t>
    </r>
  </si>
  <si>
    <r>
      <rPr>
        <sz val="10"/>
        <rFont val="Arial Unicode MS"/>
        <family val="2"/>
      </rPr>
      <t>102.1</t>
    </r>
  </si>
  <si>
    <r>
      <rPr>
        <sz val="10"/>
        <rFont val="Arial Unicode MS"/>
        <family val="2"/>
      </rPr>
      <t>103</t>
    </r>
  </si>
  <si>
    <r>
      <rPr>
        <sz val="10"/>
        <rFont val="Arial Unicode MS"/>
        <family val="2"/>
      </rPr>
      <t>1049271-SỜ Tài nguyên và Môi trường tỉnh Kontum</t>
    </r>
  </si>
  <si>
    <r>
      <rPr>
        <sz val="10"/>
        <rFont val="Arial Unicode MS"/>
        <family val="2"/>
      </rPr>
      <t>103.1</t>
    </r>
  </si>
  <si>
    <r>
      <rPr>
        <sz val="10"/>
        <rFont val="Arial Unicode MS"/>
        <family val="2"/>
      </rPr>
      <t>309</t>
    </r>
  </si>
  <si>
    <r>
      <rPr>
        <sz val="10"/>
        <rFont val="Arial Unicode MS"/>
        <family val="2"/>
      </rPr>
      <t>104</t>
    </r>
  </si>
  <si>
    <r>
      <rPr>
        <sz val="10"/>
        <rFont val="Arial Unicode MS"/>
        <family val="2"/>
      </rPr>
      <t>1049800-Trường PhS thông Trung học Kontum</t>
    </r>
  </si>
  <si>
    <r>
      <rPr>
        <sz val="10"/>
        <rFont val="Arial Unicode MS"/>
        <family val="2"/>
      </rPr>
      <t>104.1</t>
    </r>
  </si>
  <si>
    <r>
      <rPr>
        <sz val="10"/>
        <rFont val="Arial Unicode MS"/>
        <family val="2"/>
      </rPr>
      <t>105</t>
    </r>
  </si>
  <si>
    <r>
      <rPr>
        <sz val="10"/>
        <rFont val="Arial Unicode MS"/>
        <family val="2"/>
      </rPr>
      <t>1050582-Chi cục Phát triển Nông thôn</t>
    </r>
  </si>
  <si>
    <r>
      <rPr>
        <sz val="10"/>
        <rFont val="Arial Unicode MS"/>
        <family val="2"/>
      </rPr>
      <t>105.1</t>
    </r>
  </si>
  <si>
    <r>
      <rPr>
        <sz val="10"/>
        <rFont val="Arial Unicode MS"/>
        <family val="2"/>
      </rPr>
      <t>105.2</t>
    </r>
  </si>
  <si>
    <r>
      <rPr>
        <sz val="10"/>
        <rFont val="Arial Unicode MS"/>
        <family val="2"/>
      </rPr>
      <t>106</t>
    </r>
  </si>
  <si>
    <r>
      <rPr>
        <sz val="10"/>
        <rFont val="Arial Unicode MS"/>
        <family val="2"/>
      </rPr>
      <t>1050718-Trung Tâm TruyỄn thông -Giáo dục Sức khoè</t>
    </r>
  </si>
  <si>
    <r>
      <rPr>
        <sz val="10"/>
        <rFont val="Arial Unicode MS"/>
        <family val="2"/>
      </rPr>
      <t>106.1</t>
    </r>
  </si>
  <si>
    <r>
      <rPr>
        <sz val="10"/>
        <rFont val="Arial Unicode MS"/>
        <family val="2"/>
      </rPr>
      <t>106.2</t>
    </r>
  </si>
  <si>
    <r>
      <rPr>
        <sz val="10"/>
        <rFont val="Arial Unicode MS"/>
        <family val="2"/>
      </rPr>
      <t>107</t>
    </r>
  </si>
  <si>
    <r>
      <rPr>
        <sz val="10"/>
        <rFont val="Arial Unicode MS"/>
        <family val="2"/>
      </rPr>
      <t>1050722-Hạt Kiểm lâm huyện Kon Rầy</t>
    </r>
  </si>
  <si>
    <r>
      <rPr>
        <sz val="10"/>
        <rFont val="Arial Unicode MS"/>
        <family val="2"/>
      </rPr>
      <t>107.1</t>
    </r>
  </si>
  <si>
    <r>
      <rPr>
        <sz val="10"/>
        <rFont val="Arial Unicode MS"/>
        <family val="2"/>
      </rPr>
      <t>108</t>
    </r>
  </si>
  <si>
    <r>
      <rPr>
        <sz val="10"/>
        <rFont val="Arial Unicode MS"/>
        <family val="2"/>
      </rPr>
      <t>1050724-Trường Trung cãp NghỄ</t>
    </r>
  </si>
  <si>
    <r>
      <rPr>
        <sz val="10"/>
        <rFont val="Arial Unicode MS"/>
        <family val="2"/>
      </rPr>
      <t>108.1</t>
    </r>
  </si>
  <si>
    <r>
      <rPr>
        <sz val="10"/>
        <rFont val="Arial Unicode MS"/>
        <family val="2"/>
      </rPr>
      <t>108.2</t>
    </r>
  </si>
  <si>
    <r>
      <rPr>
        <sz val="10"/>
        <rFont val="Arial Unicode MS"/>
        <family val="2"/>
      </rPr>
      <t>109</t>
    </r>
  </si>
  <si>
    <r>
      <rPr>
        <sz val="10"/>
        <rFont val="Arial Unicode MS"/>
        <family val="2"/>
      </rPr>
      <t>1050726-Trung tâm Y tẽ huyện Kon Rẫy</t>
    </r>
  </si>
  <si>
    <r>
      <rPr>
        <sz val="10"/>
        <rFont val="Arial Unicode MS"/>
        <family val="2"/>
      </rPr>
      <t>109.1</t>
    </r>
  </si>
  <si>
    <r>
      <rPr>
        <sz val="10"/>
        <rFont val="Arial Unicode MS"/>
        <family val="2"/>
      </rPr>
      <t>109.2</t>
    </r>
  </si>
  <si>
    <r>
      <rPr>
        <sz val="10"/>
        <rFont val="Arial Unicode MS"/>
        <family val="2"/>
      </rPr>
      <t>110</t>
    </r>
  </si>
  <si>
    <r>
      <rPr>
        <sz val="10"/>
        <rFont val="Arial Unicode MS"/>
        <family val="2"/>
      </rPr>
      <t>1053629-BỘ Công An</t>
    </r>
  </si>
  <si>
    <r>
      <rPr>
        <sz val="10"/>
        <rFont val="Arial Unicode MS"/>
        <family val="2"/>
      </rPr>
      <t>110.1</t>
    </r>
  </si>
  <si>
    <r>
      <rPr>
        <sz val="10"/>
        <rFont val="Arial Unicode MS"/>
        <family val="2"/>
      </rPr>
      <t>560</t>
    </r>
  </si>
  <si>
    <r>
      <rPr>
        <sz val="10"/>
        <rFont val="Arial Unicode MS"/>
        <family val="2"/>
      </rPr>
      <t>471</t>
    </r>
  </si>
  <si>
    <r>
      <rPr>
        <sz val="10"/>
        <rFont val="Arial Unicode MS"/>
        <family val="2"/>
      </rPr>
      <t>110.2</t>
    </r>
  </si>
  <si>
    <r>
      <rPr>
        <sz val="10"/>
        <rFont val="Arial Unicode MS"/>
        <family val="2"/>
      </rPr>
      <t>111</t>
    </r>
  </si>
  <si>
    <r>
      <rPr>
        <sz val="10"/>
        <rFont val="Arial Unicode MS"/>
        <family val="2"/>
      </rPr>
      <t>1053630-BỘ Quốc phòng</t>
    </r>
  </si>
  <si>
    <r>
      <rPr>
        <sz val="10"/>
        <rFont val="Arial Unicode MS"/>
        <family val="2"/>
      </rPr>
      <t>111.1</t>
    </r>
  </si>
  <si>
    <r>
      <rPr>
        <sz val="10"/>
        <rFont val="Arial Unicode MS"/>
        <family val="2"/>
      </rPr>
      <t>468</t>
    </r>
  </si>
  <si>
    <r>
      <rPr>
        <sz val="10"/>
        <rFont val="Arial Unicode MS"/>
        <family val="2"/>
      </rPr>
      <t>112</t>
    </r>
  </si>
  <si>
    <r>
      <rPr>
        <sz val="10"/>
        <rFont val="Arial Unicode MS"/>
        <family val="2"/>
      </rPr>
      <t>1058267-Trường Chính tri tỉnh Kontum</t>
    </r>
  </si>
  <si>
    <r>
      <rPr>
        <sz val="10"/>
        <rFont val="Arial Unicode MS"/>
        <family val="2"/>
      </rPr>
      <t>112.1</t>
    </r>
  </si>
  <si>
    <r>
      <rPr>
        <sz val="10"/>
        <rFont val="Arial Unicode MS"/>
        <family val="2"/>
      </rPr>
      <t>113</t>
    </r>
  </si>
  <si>
    <r>
      <rPr>
        <sz val="10"/>
        <rFont val="Arial Unicode MS"/>
        <family val="2"/>
      </rPr>
      <t>1058269-SỜ Khoa học và Công nghệ :ỉnh Kontum</t>
    </r>
  </si>
  <si>
    <r>
      <rPr>
        <sz val="10"/>
        <rFont val="Arial Unicode MS"/>
        <family val="2"/>
      </rPr>
      <t>113.1</t>
    </r>
  </si>
  <si>
    <r>
      <rPr>
        <sz val="10"/>
        <rFont val="Arial Unicode MS"/>
        <family val="2"/>
      </rPr>
      <t>417</t>
    </r>
  </si>
  <si>
    <r>
      <rPr>
        <sz val="10"/>
        <rFont val="Arial Unicode MS"/>
        <family val="2"/>
      </rPr>
      <t>114</t>
    </r>
  </si>
  <si>
    <r>
      <rPr>
        <sz val="10"/>
        <rFont val="Arial Unicode MS"/>
        <family val="2"/>
      </rPr>
      <t>1060648-BQL Rừng phòng hộ Đăk Long</t>
    </r>
  </si>
  <si>
    <r>
      <rPr>
        <sz val="10"/>
        <rFont val="Arial Unicode MS"/>
        <family val="2"/>
      </rPr>
      <t>114.1</t>
    </r>
  </si>
  <si>
    <r>
      <rPr>
        <sz val="10"/>
        <rFont val="Arial Unicode MS"/>
        <family val="2"/>
      </rPr>
      <t>114.2</t>
    </r>
  </si>
  <si>
    <r>
      <rPr>
        <sz val="10"/>
        <rFont val="Arial Unicode MS"/>
        <family val="2"/>
      </rPr>
      <t>115</t>
    </r>
  </si>
  <si>
    <r>
      <rPr>
        <sz val="10"/>
        <rFont val="Arial Unicode MS"/>
        <family val="2"/>
      </rPr>
      <t>1060884-Trung Tâm Khuyẽn Công -Xúc tiễn thương mại và Tư vãn công nghiệp tỉnh Kon Tum</t>
    </r>
  </si>
  <si>
    <r>
      <rPr>
        <sz val="10"/>
        <rFont val="Arial Unicode MS"/>
        <family val="2"/>
      </rPr>
      <t>115.1</t>
    </r>
  </si>
  <si>
    <r>
      <rPr>
        <sz val="10"/>
        <rFont val="Arial Unicode MS"/>
        <family val="2"/>
      </rPr>
      <t>116</t>
    </r>
  </si>
  <si>
    <r>
      <rPr>
        <sz val="10"/>
        <rFont val="Arial Unicode MS"/>
        <family val="2"/>
      </rPr>
      <t>1061580-Trường Dân tộc Nội trú Đakglei</t>
    </r>
  </si>
  <si>
    <r>
      <rPr>
        <sz val="10"/>
        <rFont val="Arial Unicode MS"/>
        <family val="2"/>
      </rPr>
      <t>116.1</t>
    </r>
  </si>
  <si>
    <r>
      <rPr>
        <sz val="10"/>
        <rFont val="Arial Unicode MS"/>
        <family val="2"/>
      </rPr>
      <t>117</t>
    </r>
  </si>
  <si>
    <r>
      <rPr>
        <sz val="10"/>
        <rFont val="Arial Unicode MS"/>
        <family val="2"/>
      </rPr>
      <t>1063790-Ban Quản lý Rừng phòng hộ Đăk Ang</t>
    </r>
  </si>
  <si>
    <r>
      <rPr>
        <sz val="10"/>
        <rFont val="Arial Unicode MS"/>
        <family val="2"/>
      </rPr>
      <t>117.1</t>
    </r>
  </si>
  <si>
    <r>
      <rPr>
        <sz val="10"/>
        <rFont val="Arial Unicode MS"/>
        <family val="2"/>
      </rPr>
      <t>117.2</t>
    </r>
  </si>
  <si>
    <r>
      <rPr>
        <sz val="10"/>
        <rFont val="Arial Unicode MS"/>
        <family val="2"/>
      </rPr>
      <t>118</t>
    </r>
  </si>
  <si>
    <r>
      <rPr>
        <sz val="10"/>
        <rFont val="Arial Unicode MS"/>
        <family val="2"/>
      </rPr>
      <t>1063795-SỜ Thông tin và TruyỄn rhông</t>
    </r>
  </si>
  <si>
    <r>
      <rPr>
        <sz val="10"/>
        <rFont val="Arial Unicode MS"/>
        <family val="2"/>
      </rPr>
      <t>118.1</t>
    </r>
  </si>
  <si>
    <r>
      <rPr>
        <sz val="10"/>
        <rFont val="Arial Unicode MS"/>
        <family val="2"/>
      </rPr>
      <t>427</t>
    </r>
  </si>
  <si>
    <r>
      <rPr>
        <sz val="10"/>
        <rFont val="Arial Unicode MS"/>
        <family val="2"/>
      </rPr>
      <t>251</t>
    </r>
  </si>
  <si>
    <r>
      <rPr>
        <sz val="10"/>
        <rFont val="Arial Unicode MS"/>
        <family val="2"/>
      </rPr>
      <t>254</t>
    </r>
  </si>
  <si>
    <r>
      <rPr>
        <sz val="10"/>
        <rFont val="Arial Unicode MS"/>
        <family val="2"/>
      </rPr>
      <t>255</t>
    </r>
  </si>
  <si>
    <r>
      <rPr>
        <sz val="10"/>
        <rFont val="Arial Unicode MS"/>
        <family val="2"/>
      </rPr>
      <t>373</t>
    </r>
  </si>
  <si>
    <r>
      <rPr>
        <sz val="10"/>
        <rFont val="Arial Unicode MS"/>
        <family val="2"/>
      </rPr>
      <t>118.2</t>
    </r>
  </si>
  <si>
    <r>
      <rPr>
        <sz val="10"/>
        <rFont val="Arial Unicode MS"/>
        <family val="2"/>
      </rPr>
      <t>119</t>
    </r>
  </si>
  <si>
    <r>
      <rPr>
        <sz val="10"/>
        <rFont val="Arial Unicode MS"/>
        <family val="2"/>
      </rPr>
      <t>1063796-Trung Tâm Y tẽ huyện Tu \/lơ Rông</t>
    </r>
  </si>
  <si>
    <r>
      <rPr>
        <sz val="10"/>
        <rFont val="Arial Unicode MS"/>
        <family val="2"/>
      </rPr>
      <t>119.1</t>
    </r>
  </si>
  <si>
    <r>
      <rPr>
        <sz val="10"/>
        <rFont val="Arial Unicode MS"/>
        <family val="2"/>
      </rPr>
      <t>119.2</t>
    </r>
  </si>
  <si>
    <r>
      <rPr>
        <sz val="10"/>
        <rFont val="Arial Unicode MS"/>
        <family val="2"/>
      </rPr>
      <t>120</t>
    </r>
  </si>
  <si>
    <r>
      <rPr>
        <sz val="10"/>
        <rFont val="Arial Unicode MS"/>
        <family val="2"/>
      </rPr>
      <t>1063797-Hạt Kiểm lâm huyện Tu Mơ Rông</t>
    </r>
  </si>
  <si>
    <r>
      <rPr>
        <sz val="10"/>
        <rFont val="Arial Unicode MS"/>
        <family val="2"/>
      </rPr>
      <t>120.1</t>
    </r>
  </si>
  <si>
    <r>
      <rPr>
        <sz val="10"/>
        <rFont val="Arial Unicode MS"/>
        <family val="2"/>
      </rPr>
      <t>121</t>
    </r>
  </si>
  <si>
    <r>
      <rPr>
        <sz val="10"/>
        <rFont val="Arial Unicode MS"/>
        <family val="2"/>
      </rPr>
      <t>1063798-Trường Trung học PhS thông Nguyễn Trãi - huyện Ngọc Hồi</t>
    </r>
  </si>
  <si>
    <r>
      <rPr>
        <sz val="10"/>
        <rFont val="Arial Unicode MS"/>
        <family val="2"/>
      </rPr>
      <t>121.1</t>
    </r>
  </si>
  <si>
    <r>
      <rPr>
        <sz val="10"/>
        <rFont val="Arial Unicode MS"/>
        <family val="2"/>
      </rPr>
      <t>122</t>
    </r>
  </si>
  <si>
    <r>
      <rPr>
        <sz val="10"/>
        <rFont val="Arial Unicode MS"/>
        <family val="2"/>
      </rPr>
      <t>1064680-SỜ Tư Pháp</t>
    </r>
  </si>
  <si>
    <r>
      <rPr>
        <sz val="10"/>
        <rFont val="Arial Unicode MS"/>
        <family val="2"/>
      </rPr>
      <t>122.1</t>
    </r>
  </si>
  <si>
    <r>
      <rPr>
        <sz val="10"/>
        <rFont val="Arial Unicode MS"/>
        <family val="2"/>
      </rPr>
      <t>123</t>
    </r>
  </si>
  <si>
    <r>
      <rPr>
        <sz val="10"/>
        <rFont val="Arial Unicode MS"/>
        <family val="2"/>
      </rPr>
      <t>1065149-Trung Tâm ứng dụng Tiẽn JỘ Khoa Học và Công nghệ Kon Tum</t>
    </r>
  </si>
  <si>
    <r>
      <rPr>
        <sz val="10"/>
        <rFont val="Arial Unicode MS"/>
        <family val="2"/>
      </rPr>
      <t>123.1</t>
    </r>
  </si>
  <si>
    <r>
      <rPr>
        <sz val="10"/>
        <rFont val="Arial Unicode MS"/>
        <family val="2"/>
      </rPr>
      <t>124</t>
    </r>
  </si>
  <si>
    <r>
      <rPr>
        <sz val="10"/>
        <rFont val="Arial Unicode MS"/>
        <family val="2"/>
      </rPr>
      <t>1065150-Chi cục Tiêu chuẫn Đo lường Chăt lượng</t>
    </r>
  </si>
  <si>
    <r>
      <rPr>
        <sz val="10"/>
        <rFont val="Arial Unicode MS"/>
        <family val="2"/>
      </rPr>
      <t>124.1</t>
    </r>
  </si>
  <si>
    <r>
      <rPr>
        <sz val="10"/>
        <rFont val="Arial Unicode MS"/>
        <family val="2"/>
      </rPr>
      <t>125</t>
    </r>
  </si>
  <si>
    <r>
      <rPr>
        <sz val="10"/>
        <rFont val="Arial Unicode MS"/>
        <family val="2"/>
      </rPr>
      <t>1065152-SỜ Tài chính tỉnh Kontum</t>
    </r>
  </si>
  <si>
    <r>
      <rPr>
        <sz val="10"/>
        <rFont val="Arial Unicode MS"/>
        <family val="2"/>
      </rPr>
      <t>125.1</t>
    </r>
  </si>
  <si>
    <r>
      <rPr>
        <sz val="10"/>
        <rFont val="Arial Unicode MS"/>
        <family val="2"/>
      </rPr>
      <t>418</t>
    </r>
  </si>
  <si>
    <r>
      <rPr>
        <sz val="10"/>
        <rFont val="Arial Unicode MS"/>
        <family val="2"/>
      </rPr>
      <t>126</t>
    </r>
  </si>
  <si>
    <r>
      <rPr>
        <sz val="10"/>
        <rFont val="Arial Unicode MS"/>
        <family val="2"/>
      </rPr>
      <t>1067980-Trường Trung học PhS thông Lê Lợi</t>
    </r>
  </si>
  <si>
    <r>
      <rPr>
        <sz val="10"/>
        <rFont val="Arial Unicode MS"/>
        <family val="2"/>
      </rPr>
      <t>126.1</t>
    </r>
  </si>
  <si>
    <r>
      <rPr>
        <sz val="10"/>
        <rFont val="Arial Unicode MS"/>
        <family val="2"/>
      </rPr>
      <t>127</t>
    </r>
  </si>
  <si>
    <r>
      <rPr>
        <sz val="10"/>
        <rFont val="Arial Unicode MS"/>
        <family val="2"/>
      </rPr>
      <t>1068011-Chi cục Kiểm lâm tỉnh Kon Tum</t>
    </r>
  </si>
  <si>
    <r>
      <rPr>
        <sz val="10"/>
        <rFont val="Arial Unicode MS"/>
        <family val="2"/>
      </rPr>
      <t>127.1</t>
    </r>
  </si>
  <si>
    <r>
      <rPr>
        <sz val="10"/>
        <rFont val="Arial Unicode MS"/>
        <family val="2"/>
      </rPr>
      <t>128</t>
    </r>
  </si>
  <si>
    <r>
      <rPr>
        <sz val="10"/>
        <rFont val="Arial Unicode MS"/>
        <family val="2"/>
      </rPr>
      <t>1078282-Hội nạn nhân chăt độc Da cam - Điôxin Kontum</t>
    </r>
  </si>
  <si>
    <r>
      <rPr>
        <sz val="10"/>
        <rFont val="Arial Unicode MS"/>
        <family val="2"/>
      </rPr>
      <t>128.1</t>
    </r>
  </si>
  <si>
    <r>
      <rPr>
        <sz val="10"/>
        <rFont val="Arial Unicode MS"/>
        <family val="2"/>
      </rPr>
      <t>536</t>
    </r>
  </si>
  <si>
    <r>
      <rPr>
        <sz val="10"/>
        <rFont val="Arial Unicode MS"/>
        <family val="2"/>
      </rPr>
      <t>129</t>
    </r>
  </si>
  <si>
    <r>
      <rPr>
        <sz val="10"/>
        <rFont val="Arial Unicode MS"/>
        <family val="2"/>
      </rPr>
      <t>1078283-Nhà khách Hữu nghị Kontum</t>
    </r>
  </si>
  <si>
    <r>
      <rPr>
        <sz val="10"/>
        <rFont val="Arial Unicode MS"/>
        <family val="2"/>
      </rPr>
      <t>129.1</t>
    </r>
  </si>
  <si>
    <r>
      <rPr>
        <sz val="10"/>
        <rFont val="Arial Unicode MS"/>
        <family val="2"/>
      </rPr>
      <t>311</t>
    </r>
  </si>
  <si>
    <r>
      <rPr>
        <sz val="10"/>
        <rFont val="Arial Unicode MS"/>
        <family val="2"/>
      </rPr>
      <t>130</t>
    </r>
  </si>
  <si>
    <r>
      <rPr>
        <sz val="10"/>
        <rFont val="Arial Unicode MS"/>
        <family val="2"/>
      </rPr>
      <t>1078438-Văn phòng đăng ký đãt đai tỉnh Kon Tum</t>
    </r>
  </si>
  <si>
    <r>
      <rPr>
        <sz val="10"/>
        <rFont val="Arial Unicode MS"/>
        <family val="2"/>
      </rPr>
      <t>130.1</t>
    </r>
  </si>
  <si>
    <r>
      <rPr>
        <sz val="10"/>
        <rFont val="Arial Unicode MS"/>
        <family val="2"/>
      </rPr>
      <t>131</t>
    </r>
  </si>
  <si>
    <r>
      <rPr>
        <sz val="10"/>
        <rFont val="Arial Unicode MS"/>
        <family val="2"/>
      </rPr>
      <t>1078439-Trung tâm Phát triển Quỹđãt</t>
    </r>
  </si>
  <si>
    <r>
      <rPr>
        <sz val="10"/>
        <rFont val="Arial Unicode MS"/>
        <family val="2"/>
      </rPr>
      <t>131.1</t>
    </r>
  </si>
  <si>
    <r>
      <rPr>
        <sz val="10"/>
        <rFont val="Arial Unicode MS"/>
        <family val="2"/>
      </rPr>
      <t>132</t>
    </r>
  </si>
  <si>
    <r>
      <rPr>
        <sz val="10"/>
        <rFont val="Arial Unicode MS"/>
        <family val="2"/>
      </rPr>
      <t>1081016-Trường Trung học PhS thông Sa Thăy</t>
    </r>
  </si>
  <si>
    <r>
      <rPr>
        <sz val="10"/>
        <rFont val="Arial Unicode MS"/>
        <family val="2"/>
      </rPr>
      <t>132.1</t>
    </r>
  </si>
  <si>
    <r>
      <rPr>
        <sz val="10"/>
        <rFont val="Arial Unicode MS"/>
        <family val="2"/>
      </rPr>
      <t>133</t>
    </r>
  </si>
  <si>
    <r>
      <rPr>
        <sz val="10"/>
        <rFont val="Arial Unicode MS"/>
        <family val="2"/>
      </rPr>
      <t>1081017-Chi cục Dân sổ - Kẽ hoạch lóa Gia đinh - tỉnh Kontum</t>
    </r>
  </si>
  <si>
    <r>
      <rPr>
        <sz val="10"/>
        <rFont val="Arial Unicode MS"/>
        <family val="2"/>
      </rPr>
      <t>133.1</t>
    </r>
  </si>
  <si>
    <r>
      <rPr>
        <sz val="10"/>
        <rFont val="Arial Unicode MS"/>
        <family val="2"/>
      </rPr>
      <t>133.2</t>
    </r>
  </si>
  <si>
    <r>
      <rPr>
        <sz val="10"/>
        <rFont val="Arial Unicode MS"/>
        <family val="2"/>
      </rPr>
      <t>134</t>
    </r>
  </si>
  <si>
    <r>
      <rPr>
        <sz val="10"/>
        <rFont val="Arial Unicode MS"/>
        <family val="2"/>
      </rPr>
      <t>1082133-Trường Trung học PhS thông Chu Văn An huyện Kon Rẫy tỉnh Kon Tum</t>
    </r>
  </si>
  <si>
    <r>
      <rPr>
        <sz val="10"/>
        <rFont val="Arial Unicode MS"/>
        <family val="2"/>
      </rPr>
      <t>134.1</t>
    </r>
  </si>
  <si>
    <r>
      <rPr>
        <sz val="10"/>
        <rFont val="Arial Unicode MS"/>
        <family val="2"/>
      </rPr>
      <t>135</t>
    </r>
  </si>
  <si>
    <r>
      <rPr>
        <sz val="10"/>
        <rFont val="Arial Unicode MS"/>
        <family val="2"/>
      </rPr>
      <t>1082134-Trường Trung học PhS thông Lương Thẽ Vinh - huyện Đăk Glei tỉnh Kontum</t>
    </r>
  </si>
  <si>
    <r>
      <rPr>
        <sz val="10"/>
        <rFont val="Arial Unicode MS"/>
        <family val="2"/>
      </rPr>
      <t>135.1</t>
    </r>
  </si>
  <si>
    <r>
      <rPr>
        <sz val="10"/>
        <rFont val="Arial Unicode MS"/>
        <family val="2"/>
      </rPr>
      <t>136</t>
    </r>
  </si>
  <si>
    <r>
      <rPr>
        <sz val="10"/>
        <rFont val="Arial Unicode MS"/>
        <family val="2"/>
      </rPr>
      <t>1082143-Đội Kiềm lâm cơ động -</t>
    </r>
    <r>
      <rPr>
        <vertAlign val="superscript"/>
        <sz val="10"/>
        <rFont val="Arial Unicode MS"/>
        <family val="2"/>
      </rPr>
      <t>3</t>
    </r>
    <r>
      <rPr>
        <sz val="10"/>
        <rFont val="Arial Unicode MS"/>
        <family val="2"/>
      </rPr>
      <t>CCCRs61</t>
    </r>
  </si>
  <si>
    <r>
      <rPr>
        <sz val="10"/>
        <rFont val="Arial Unicode MS"/>
        <family val="2"/>
      </rPr>
      <t>136.1</t>
    </r>
  </si>
  <si>
    <r>
      <rPr>
        <sz val="10"/>
        <rFont val="Arial Unicode MS"/>
        <family val="2"/>
      </rPr>
      <t>137</t>
    </r>
  </si>
  <si>
    <r>
      <rPr>
        <sz val="10"/>
        <rFont val="Arial Unicode MS"/>
        <family val="2"/>
      </rPr>
      <t>1082144-Đội Kiểm lâm Cơ động --’CCCR số 2</t>
    </r>
  </si>
  <si>
    <r>
      <rPr>
        <sz val="10"/>
        <rFont val="Arial Unicode MS"/>
        <family val="2"/>
      </rPr>
      <t>137.1</t>
    </r>
  </si>
  <si>
    <r>
      <rPr>
        <sz val="10"/>
        <rFont val="Arial Unicode MS"/>
        <family val="2"/>
      </rPr>
      <t>138</t>
    </r>
  </si>
  <si>
    <r>
      <rPr>
        <sz val="10"/>
        <rFont val="Arial Unicode MS"/>
        <family val="2"/>
      </rPr>
      <t xml:space="preserve">1082145-Đội Kiềm lâm Cơ động &amp; </t>
    </r>
    <r>
      <rPr>
        <vertAlign val="superscript"/>
        <sz val="10"/>
        <rFont val="Arial Unicode MS"/>
        <family val="2"/>
      </rPr>
      <t>3</t>
    </r>
    <r>
      <rPr>
        <sz val="10"/>
        <rFont val="Arial Unicode MS"/>
        <family val="2"/>
      </rPr>
      <t>CCCRs63</t>
    </r>
  </si>
  <si>
    <r>
      <rPr>
        <sz val="10"/>
        <rFont val="Arial Unicode MS"/>
        <family val="2"/>
      </rPr>
      <t>138.1</t>
    </r>
  </si>
  <si>
    <r>
      <rPr>
        <sz val="10"/>
        <rFont val="Arial Unicode MS"/>
        <family val="2"/>
      </rPr>
      <t>139</t>
    </r>
  </si>
  <si>
    <r>
      <rPr>
        <sz val="10"/>
        <rFont val="Arial Unicode MS"/>
        <family val="2"/>
      </rPr>
      <t>1082897-BQL Rừng phòng hộ Đăk Hà</t>
    </r>
  </si>
  <si>
    <r>
      <rPr>
        <sz val="10"/>
        <rFont val="Arial Unicode MS"/>
        <family val="2"/>
      </rPr>
      <t>139.1</t>
    </r>
  </si>
  <si>
    <r>
      <rPr>
        <sz val="10"/>
        <rFont val="Arial Unicode MS"/>
        <family val="2"/>
      </rPr>
      <t>139.2</t>
    </r>
  </si>
  <si>
    <r>
      <rPr>
        <sz val="10"/>
        <rFont val="Arial Unicode MS"/>
        <family val="2"/>
      </rPr>
      <t>140</t>
    </r>
  </si>
  <si>
    <r>
      <rPr>
        <sz val="10"/>
        <rFont val="Arial Unicode MS"/>
        <family val="2"/>
      </rPr>
      <t>1082898-BQL Rừng Phòng hộ Tu Mơ Rông - huyện Tu Mơ Rông - tỉnh &lt;ontum</t>
    </r>
  </si>
  <si>
    <r>
      <rPr>
        <sz val="10"/>
        <rFont val="Arial Unicode MS"/>
        <family val="2"/>
      </rPr>
      <t>140.1</t>
    </r>
  </si>
  <si>
    <r>
      <rPr>
        <sz val="10"/>
        <rFont val="Arial Unicode MS"/>
        <family val="2"/>
      </rPr>
      <t>140.2</t>
    </r>
  </si>
  <si>
    <r>
      <rPr>
        <sz val="10"/>
        <rFont val="Arial Unicode MS"/>
        <family val="2"/>
      </rPr>
      <t>141</t>
    </r>
  </si>
  <si>
    <r>
      <rPr>
        <sz val="10"/>
        <rFont val="Arial Unicode MS"/>
        <family val="2"/>
      </rPr>
      <t>1083231-Bệnh viện Đa khoa Khu vực Mgọc hồi</t>
    </r>
  </si>
  <si>
    <r>
      <rPr>
        <sz val="10"/>
        <rFont val="Arial Unicode MS"/>
        <family val="2"/>
      </rPr>
      <t>141.1</t>
    </r>
  </si>
  <si>
    <r>
      <rPr>
        <sz val="10"/>
        <rFont val="Arial Unicode MS"/>
        <family val="2"/>
      </rPr>
      <t>142</t>
    </r>
  </si>
  <si>
    <r>
      <rPr>
        <sz val="10"/>
        <rFont val="Arial Unicode MS"/>
        <family val="2"/>
      </rPr>
      <t>1084079-Trung Tâm Công nghệ rhông tin và TruyỄn thông</t>
    </r>
  </si>
  <si>
    <r>
      <rPr>
        <sz val="10"/>
        <rFont val="Arial Unicode MS"/>
        <family val="2"/>
      </rPr>
      <t>142.1</t>
    </r>
  </si>
  <si>
    <r>
      <rPr>
        <sz val="10"/>
        <rFont val="Arial Unicode MS"/>
        <family val="2"/>
      </rPr>
      <t>279</t>
    </r>
  </si>
  <si>
    <r>
      <rPr>
        <sz val="10"/>
        <rFont val="Arial Unicode MS"/>
        <family val="2"/>
      </rPr>
      <t>143</t>
    </r>
  </si>
  <si>
    <r>
      <rPr>
        <sz val="10"/>
        <rFont val="Arial Unicode MS"/>
        <family val="2"/>
      </rPr>
      <t>1090829-Trung tâm Dịch vụ đãu giá tà' sản</t>
    </r>
  </si>
  <si>
    <r>
      <rPr>
        <sz val="10"/>
        <rFont val="Arial Unicode MS"/>
        <family val="2"/>
      </rPr>
      <t>143.1</t>
    </r>
  </si>
  <si>
    <r>
      <rPr>
        <sz val="10"/>
        <rFont val="Arial Unicode MS"/>
        <family val="2"/>
      </rPr>
      <t>144</t>
    </r>
  </si>
  <si>
    <r>
      <rPr>
        <sz val="10"/>
        <rFont val="Arial Unicode MS"/>
        <family val="2"/>
      </rPr>
      <t>1093133-Ban Quản lý Rừng phòng hộ &lt;on Rẫy</t>
    </r>
  </si>
  <si>
    <r>
      <rPr>
        <sz val="10"/>
        <rFont val="Arial Unicode MS"/>
        <family val="2"/>
      </rPr>
      <t>144.1</t>
    </r>
  </si>
  <si>
    <r>
      <rPr>
        <sz val="10"/>
        <rFont val="Arial Unicode MS"/>
        <family val="2"/>
      </rPr>
      <t>144.2</t>
    </r>
  </si>
  <si>
    <r>
      <rPr>
        <sz val="10"/>
        <rFont val="Arial Unicode MS"/>
        <family val="2"/>
      </rPr>
      <t>145</t>
    </r>
  </si>
  <si>
    <r>
      <rPr>
        <sz val="10"/>
        <rFont val="Arial Unicode MS"/>
        <family val="2"/>
      </rPr>
      <t>1093434-Hội Cựu Giáo chức Kontum</t>
    </r>
  </si>
  <si>
    <r>
      <rPr>
        <sz val="10"/>
        <rFont val="Arial Unicode MS"/>
        <family val="2"/>
      </rPr>
      <t>145.1</t>
    </r>
  </si>
  <si>
    <r>
      <rPr>
        <sz val="10"/>
        <rFont val="Arial Unicode MS"/>
        <family val="2"/>
      </rPr>
      <t>146</t>
    </r>
  </si>
  <si>
    <r>
      <rPr>
        <sz val="10"/>
        <rFont val="Arial Unicode MS"/>
        <family val="2"/>
      </rPr>
      <t>1093512-Hội Luật gia tỉnh Kontum</t>
    </r>
  </si>
  <si>
    <r>
      <rPr>
        <sz val="10"/>
        <rFont val="Arial Unicode MS"/>
        <family val="2"/>
      </rPr>
      <t>146.1</t>
    </r>
  </si>
  <si>
    <r>
      <rPr>
        <sz val="10"/>
        <rFont val="Arial Unicode MS"/>
        <family val="2"/>
      </rPr>
      <t>147</t>
    </r>
  </si>
  <si>
    <r>
      <rPr>
        <sz val="10"/>
        <rFont val="Arial Unicode MS"/>
        <family val="2"/>
      </rPr>
      <t>1093795-Ban Liên lạc Tù chính trj</t>
    </r>
  </si>
  <si>
    <r>
      <rPr>
        <sz val="10"/>
        <rFont val="Arial Unicode MS"/>
        <family val="2"/>
      </rPr>
      <t>147.1</t>
    </r>
  </si>
  <si>
    <r>
      <rPr>
        <sz val="10"/>
        <rFont val="Arial Unicode MS"/>
        <family val="2"/>
      </rPr>
      <t>148</t>
    </r>
  </si>
  <si>
    <r>
      <rPr>
        <sz val="10"/>
        <rFont val="Arial Unicode MS"/>
        <family val="2"/>
      </rPr>
      <t>1093848-Hội Khuyẽn học tỉnh Kontum</t>
    </r>
  </si>
  <si>
    <r>
      <rPr>
        <sz val="10"/>
        <rFont val="Arial Unicode MS"/>
        <family val="2"/>
      </rPr>
      <t>148.1</t>
    </r>
  </si>
  <si>
    <r>
      <rPr>
        <sz val="10"/>
        <rFont val="Arial Unicode MS"/>
        <family val="2"/>
      </rPr>
      <t>539</t>
    </r>
  </si>
  <si>
    <r>
      <rPr>
        <sz val="10"/>
        <rFont val="Arial Unicode MS"/>
        <family val="2"/>
      </rPr>
      <t>149</t>
    </r>
  </si>
  <si>
    <r>
      <rPr>
        <sz val="10"/>
        <rFont val="Arial Unicode MS"/>
        <family val="2"/>
      </rPr>
      <t>1093941-Trường PhS thông Dân tộc Mội trú huyện Kon Rẫy</t>
    </r>
  </si>
  <si>
    <r>
      <rPr>
        <sz val="10"/>
        <rFont val="Arial Unicode MS"/>
        <family val="2"/>
      </rPr>
      <t>149.1</t>
    </r>
  </si>
  <si>
    <r>
      <rPr>
        <sz val="10"/>
        <rFont val="Arial Unicode MS"/>
        <family val="2"/>
      </rPr>
      <t>150</t>
    </r>
  </si>
  <si>
    <r>
      <rPr>
        <sz val="10"/>
        <rFont val="Arial Unicode MS"/>
        <family val="2"/>
      </rPr>
      <t>1094591-Hội bảo vệ QuyỄn trẻ em và Bảo trợ Người khuyẽt tật tỉnh Kon Tum</t>
    </r>
  </si>
  <si>
    <r>
      <rPr>
        <sz val="10"/>
        <rFont val="Arial Unicode MS"/>
        <family val="2"/>
      </rPr>
      <t>150.1</t>
    </r>
  </si>
  <si>
    <r>
      <rPr>
        <sz val="10"/>
        <rFont val="Arial Unicode MS"/>
        <family val="2"/>
      </rPr>
      <t>538</t>
    </r>
  </si>
  <si>
    <r>
      <rPr>
        <sz val="10"/>
        <rFont val="Arial Unicode MS"/>
        <family val="2"/>
      </rPr>
      <t>151</t>
    </r>
  </si>
  <si>
    <r>
      <rPr>
        <sz val="10"/>
        <rFont val="Arial Unicode MS"/>
        <family val="2"/>
      </rPr>
      <t>1094963-Hội Cựu Thanh niên xung phong tỉnh Kon Tum</t>
    </r>
  </si>
  <si>
    <r>
      <rPr>
        <sz val="10"/>
        <rFont val="Arial Unicode MS"/>
        <family val="2"/>
      </rPr>
      <t>151.1</t>
    </r>
  </si>
  <si>
    <r>
      <rPr>
        <sz val="10"/>
        <rFont val="Arial Unicode MS"/>
        <family val="2"/>
      </rPr>
      <t>537</t>
    </r>
  </si>
  <si>
    <r>
      <rPr>
        <sz val="10"/>
        <rFont val="Arial Unicode MS"/>
        <family val="2"/>
      </rPr>
      <t>152</t>
    </r>
  </si>
  <si>
    <r>
      <rPr>
        <sz val="10"/>
        <rFont val="Arial Unicode MS"/>
        <family val="2"/>
      </rPr>
      <t>1095546-Hội đSng Nhân dân tinh Kontum</t>
    </r>
  </si>
  <si>
    <r>
      <rPr>
        <sz val="10"/>
        <rFont val="Arial Unicode MS"/>
        <family val="2"/>
      </rPr>
      <t>152.1</t>
    </r>
  </si>
  <si>
    <r>
      <rPr>
        <sz val="10"/>
        <rFont val="Arial Unicode MS"/>
        <family val="2"/>
      </rPr>
      <t>153</t>
    </r>
  </si>
  <si>
    <r>
      <rPr>
        <sz val="10"/>
        <rFont val="Arial Unicode MS"/>
        <family val="2"/>
      </rPr>
      <t>1096607-Trung tâm Quan trắc tài nguyên và môi trường tỉnh Kon Tum</t>
    </r>
  </si>
  <si>
    <r>
      <rPr>
        <sz val="10"/>
        <rFont val="Arial Unicode MS"/>
        <family val="2"/>
      </rPr>
      <t>153.1</t>
    </r>
  </si>
  <si>
    <r>
      <rPr>
        <sz val="10"/>
        <rFont val="Arial Unicode MS"/>
        <family val="2"/>
      </rPr>
      <t>281</t>
    </r>
  </si>
  <si>
    <r>
      <rPr>
        <sz val="10"/>
        <rFont val="Arial Unicode MS"/>
        <family val="2"/>
      </rPr>
      <t>154</t>
    </r>
  </si>
  <si>
    <r>
      <rPr>
        <sz val="10"/>
        <rFont val="Arial Unicode MS"/>
        <family val="2"/>
      </rPr>
      <t>1096916-Đoàn Luật sư tỉnh Kontum</t>
    </r>
  </si>
  <si>
    <r>
      <rPr>
        <sz val="10"/>
        <rFont val="Arial Unicode MS"/>
        <family val="2"/>
      </rPr>
      <t>154.1</t>
    </r>
  </si>
  <si>
    <r>
      <rPr>
        <sz val="10"/>
        <rFont val="Arial Unicode MS"/>
        <family val="2"/>
      </rPr>
      <t>155</t>
    </r>
  </si>
  <si>
    <r>
      <rPr>
        <sz val="10"/>
        <rFont val="Arial Unicode MS"/>
        <family val="2"/>
      </rPr>
      <t>1098089-Hội Nhà báo</t>
    </r>
  </si>
  <si>
    <r>
      <rPr>
        <sz val="10"/>
        <rFont val="Arial Unicode MS"/>
        <family val="2"/>
      </rPr>
      <t>155.1</t>
    </r>
  </si>
  <si>
    <r>
      <rPr>
        <sz val="10"/>
        <rFont val="Arial Unicode MS"/>
        <family val="2"/>
      </rPr>
      <t>520</t>
    </r>
  </si>
  <si>
    <r>
      <rPr>
        <sz val="10"/>
        <rFont val="Arial Unicode MS"/>
        <family val="2"/>
      </rPr>
      <t>156</t>
    </r>
  </si>
  <si>
    <r>
      <rPr>
        <sz val="10"/>
        <rFont val="Arial Unicode MS"/>
        <family val="2"/>
      </rPr>
      <t>1098191-TSng đội Thanh niên xung phong Tĩnh Kon Tum</t>
    </r>
  </si>
  <si>
    <r>
      <rPr>
        <sz val="10"/>
        <rFont val="Arial Unicode MS"/>
        <family val="2"/>
      </rPr>
      <t>156.1</t>
    </r>
  </si>
  <si>
    <r>
      <rPr>
        <sz val="10"/>
        <rFont val="Arial Unicode MS"/>
        <family val="2"/>
      </rPr>
      <t>157</t>
    </r>
  </si>
  <si>
    <r>
      <rPr>
        <sz val="10"/>
        <rFont val="Arial Unicode MS"/>
        <family val="2"/>
      </rPr>
      <t>1098455-Trường Trung học PhS thông Ngô Mây Thành phố Kontum tỉnh Kontum</t>
    </r>
  </si>
  <si>
    <r>
      <rPr>
        <sz val="10"/>
        <rFont val="Arial Unicode MS"/>
        <family val="2"/>
      </rPr>
      <t>157.1</t>
    </r>
  </si>
  <si>
    <r>
      <rPr>
        <sz val="10"/>
        <rFont val="Arial Unicode MS"/>
        <family val="2"/>
      </rPr>
      <t>158</t>
    </r>
  </si>
  <si>
    <r>
      <rPr>
        <sz val="10"/>
        <rFont val="Arial Unicode MS"/>
        <family val="2"/>
      </rPr>
      <t>1098629-Chi cục An toàn Vệ sinh Thực phẩm tỉnh Kontum</t>
    </r>
  </si>
  <si>
    <r>
      <rPr>
        <sz val="10"/>
        <rFont val="Arial Unicode MS"/>
        <family val="2"/>
      </rPr>
      <t>158.1</t>
    </r>
  </si>
  <si>
    <r>
      <rPr>
        <sz val="10"/>
        <rFont val="Arial Unicode MS"/>
        <family val="2"/>
      </rPr>
      <t>158.2</t>
    </r>
  </si>
  <si>
    <r>
      <rPr>
        <sz val="10"/>
        <rFont val="Arial Unicode MS"/>
        <family val="2"/>
      </rPr>
      <t>159</t>
    </r>
  </si>
  <si>
    <r>
      <rPr>
        <sz val="10"/>
        <rFont val="Arial Unicode MS"/>
        <family val="2"/>
      </rPr>
      <t>1098957-Uỷ ban tỉnh Kontum - Hội Liên hiệp Thanh niên Việt nam</t>
    </r>
  </si>
  <si>
    <r>
      <rPr>
        <sz val="10"/>
        <rFont val="Arial Unicode MS"/>
        <family val="2"/>
      </rPr>
      <t>159.1</t>
    </r>
  </si>
  <si>
    <r>
      <rPr>
        <sz val="10"/>
        <rFont val="Arial Unicode MS"/>
        <family val="2"/>
      </rPr>
      <t>160</t>
    </r>
  </si>
  <si>
    <r>
      <rPr>
        <sz val="10"/>
        <rFont val="Arial Unicode MS"/>
        <family val="2"/>
      </rPr>
      <t>1102850-Chi cục quản lý chãt lượng Nông lâm sản và Thủy sản tỉnh Kon Tum</t>
    </r>
  </si>
  <si>
    <r>
      <rPr>
        <sz val="10"/>
        <rFont val="Arial Unicode MS"/>
        <family val="2"/>
      </rPr>
      <t>160.1</t>
    </r>
  </si>
  <si>
    <r>
      <rPr>
        <sz val="10"/>
        <rFont val="Arial Unicode MS"/>
        <family val="2"/>
      </rPr>
      <t>160.2</t>
    </r>
  </si>
  <si>
    <r>
      <rPr>
        <sz val="10"/>
        <rFont val="Arial Unicode MS"/>
        <family val="2"/>
      </rPr>
      <t>161</t>
    </r>
  </si>
  <si>
    <r>
      <rPr>
        <sz val="10"/>
        <rFont val="Arial Unicode MS"/>
        <family val="2"/>
      </rPr>
      <t>1102860-Ban Quản lý Khu Kinh tẽ -:ỉnh Kontum</t>
    </r>
  </si>
  <si>
    <r>
      <rPr>
        <sz val="10"/>
        <rFont val="Arial Unicode MS"/>
        <family val="2"/>
      </rPr>
      <t>161.1</t>
    </r>
  </si>
  <si>
    <r>
      <rPr>
        <sz val="10"/>
        <rFont val="Arial Unicode MS"/>
        <family val="2"/>
      </rPr>
      <t>465</t>
    </r>
  </si>
  <si>
    <r>
      <rPr>
        <sz val="10"/>
        <rFont val="Arial Unicode MS"/>
        <family val="2"/>
      </rPr>
      <t>162</t>
    </r>
  </si>
  <si>
    <r>
      <rPr>
        <sz val="10"/>
        <rFont val="Arial Unicode MS"/>
        <family val="2"/>
      </rPr>
      <t>1103882-Ban Quản lý Dự ân khu vực &lt;hu kinh tẽ cửa khẩu quốc tẽ Bờ Y</t>
    </r>
  </si>
  <si>
    <r>
      <rPr>
        <sz val="10"/>
        <rFont val="Arial Unicode MS"/>
        <family val="2"/>
      </rPr>
      <t>162.1</t>
    </r>
  </si>
  <si>
    <r>
      <rPr>
        <sz val="10"/>
        <rFont val="Arial Unicode MS"/>
        <family val="2"/>
      </rPr>
      <t>163</t>
    </r>
  </si>
  <si>
    <r>
      <rPr>
        <sz val="10"/>
        <rFont val="Arial Unicode MS"/>
        <family val="2"/>
      </rPr>
      <t>1104765-Ban quản lý di tích Kon Tum</t>
    </r>
  </si>
  <si>
    <r>
      <rPr>
        <sz val="10"/>
        <rFont val="Arial Unicode MS"/>
        <family val="2"/>
      </rPr>
      <t>163.1</t>
    </r>
  </si>
  <si>
    <r>
      <rPr>
        <sz val="10"/>
        <rFont val="Arial Unicode MS"/>
        <family val="2"/>
      </rPr>
      <t>164</t>
    </r>
  </si>
  <si>
    <r>
      <rPr>
        <sz val="10"/>
        <rFont val="Arial Unicode MS"/>
        <family val="2"/>
      </rPr>
      <t>1105650-Trường Trung học PhS rhông Trường Chinh - TP.Kon Tum -rỉnh Kon Tum</t>
    </r>
  </si>
  <si>
    <r>
      <rPr>
        <sz val="10"/>
        <rFont val="Arial Unicode MS"/>
        <family val="2"/>
      </rPr>
      <t>164.1</t>
    </r>
  </si>
  <si>
    <r>
      <rPr>
        <sz val="10"/>
        <rFont val="Arial Unicode MS"/>
        <family val="2"/>
      </rPr>
      <t>165</t>
    </r>
  </si>
  <si>
    <r>
      <rPr>
        <sz val="10"/>
        <rFont val="Arial Unicode MS"/>
        <family val="2"/>
      </rPr>
      <t>1105744-Công ty Đău tư phát triển Hạ ăng Khu Kinh tẽ tỉnh Kon Tum</t>
    </r>
  </si>
  <si>
    <r>
      <rPr>
        <sz val="10"/>
        <rFont val="Arial Unicode MS"/>
        <family val="2"/>
      </rPr>
      <t>165.1</t>
    </r>
  </si>
  <si>
    <r>
      <rPr>
        <sz val="10"/>
        <rFont val="Arial Unicode MS"/>
        <family val="2"/>
      </rPr>
      <t>166</t>
    </r>
  </si>
  <si>
    <r>
      <rPr>
        <sz val="10"/>
        <rFont val="Arial Unicode MS"/>
        <family val="2"/>
      </rPr>
      <t>1105924-Trung Tâm hỗ trợ Thanh niên rỉnh Kon Tum</t>
    </r>
  </si>
  <si>
    <r>
      <rPr>
        <sz val="10"/>
        <rFont val="Arial Unicode MS"/>
        <family val="2"/>
      </rPr>
      <t>166.1</t>
    </r>
  </si>
  <si>
    <r>
      <rPr>
        <sz val="10"/>
        <rFont val="Arial Unicode MS"/>
        <family val="2"/>
      </rPr>
      <t>167</t>
    </r>
  </si>
  <si>
    <r>
      <rPr>
        <sz val="10"/>
        <rFont val="Arial Unicode MS"/>
        <family val="2"/>
      </rPr>
      <t xml:space="preserve">1106147-Trường Trung học PhS thông </t>
    </r>
    <r>
      <rPr>
        <vertAlign val="superscript"/>
        <sz val="10"/>
        <rFont val="Arial Unicode MS"/>
        <family val="2"/>
      </rPr>
      <t>:,</t>
    </r>
    <r>
      <rPr>
        <sz val="10"/>
        <rFont val="Arial Unicode MS"/>
        <family val="2"/>
      </rPr>
      <t>han Bội Châu - tỉnh Kontum</t>
    </r>
  </si>
  <si>
    <r>
      <rPr>
        <sz val="10"/>
        <rFont val="Arial Unicode MS"/>
        <family val="2"/>
      </rPr>
      <t>167.1</t>
    </r>
  </si>
  <si>
    <r>
      <rPr>
        <sz val="10"/>
        <rFont val="Arial Unicode MS"/>
        <family val="2"/>
      </rPr>
      <t>168</t>
    </r>
  </si>
  <si>
    <r>
      <rPr>
        <sz val="10"/>
        <rFont val="Arial Unicode MS"/>
        <family val="2"/>
      </rPr>
      <t xml:space="preserve">1106537-Trường Trung học PhS thông </t>
    </r>
    <r>
      <rPr>
        <vertAlign val="superscript"/>
        <sz val="10"/>
        <rFont val="Arial Unicode MS"/>
        <family val="2"/>
      </rPr>
      <t>:,</t>
    </r>
    <r>
      <rPr>
        <sz val="10"/>
        <rFont val="Arial Unicode MS"/>
        <family val="2"/>
      </rPr>
      <t>han Chu Trinh - huyện Ngọc Hồi -:ỉnh Kontum</t>
    </r>
  </si>
  <si>
    <r>
      <rPr>
        <sz val="10"/>
        <rFont val="Arial Unicode MS"/>
        <family val="2"/>
      </rPr>
      <t>168.1</t>
    </r>
  </si>
  <si>
    <r>
      <rPr>
        <sz val="10"/>
        <rFont val="Arial Unicode MS"/>
        <family val="2"/>
      </rPr>
      <t>169</t>
    </r>
  </si>
  <si>
    <r>
      <rPr>
        <sz val="10"/>
        <rFont val="Arial Unicode MS"/>
        <family val="2"/>
      </rPr>
      <t>1107173-Hội Hữu nghị Việt Nam -Campuchia và Hội hữu Nghị Việt Nam Lào</t>
    </r>
  </si>
  <si>
    <r>
      <rPr>
        <sz val="10"/>
        <rFont val="Arial Unicode MS"/>
        <family val="2"/>
      </rPr>
      <t>169.1</t>
    </r>
  </si>
  <si>
    <r>
      <rPr>
        <sz val="10"/>
        <rFont val="Arial Unicode MS"/>
        <family val="2"/>
      </rPr>
      <t>517</t>
    </r>
  </si>
  <si>
    <r>
      <rPr>
        <sz val="10"/>
        <rFont val="Arial Unicode MS"/>
        <family val="2"/>
      </rPr>
      <t>170</t>
    </r>
  </si>
  <si>
    <r>
      <rPr>
        <sz val="10"/>
        <rFont val="Arial Unicode MS"/>
        <family val="2"/>
      </rPr>
      <t>1108872-Trung tâm phòng chổng HIV/AIDS tinh Kon Tum</t>
    </r>
  </si>
  <si>
    <r>
      <rPr>
        <sz val="10"/>
        <rFont val="Arial Unicode MS"/>
        <family val="2"/>
      </rPr>
      <t>170.1</t>
    </r>
  </si>
  <si>
    <r>
      <rPr>
        <sz val="10"/>
        <rFont val="Arial Unicode MS"/>
        <family val="2"/>
      </rPr>
      <t>170.2</t>
    </r>
  </si>
  <si>
    <r>
      <rPr>
        <sz val="10"/>
        <rFont val="Arial Unicode MS"/>
        <family val="2"/>
      </rPr>
      <t>171</t>
    </r>
  </si>
  <si>
    <r>
      <rPr>
        <sz val="10"/>
        <rFont val="Arial Unicode MS"/>
        <family val="2"/>
      </rPr>
      <t>1109490-Trung tâm Kỹ thuật Tiêu chuẫn Đo lường Chăt lượng tỉnh -Kontum</t>
    </r>
  </si>
  <si>
    <r>
      <rPr>
        <sz val="10"/>
        <rFont val="Arial Unicode MS"/>
        <family val="2"/>
      </rPr>
      <t>171.1</t>
    </r>
  </si>
  <si>
    <r>
      <rPr>
        <sz val="10"/>
        <rFont val="Arial Unicode MS"/>
        <family val="2"/>
      </rPr>
      <t>172</t>
    </r>
  </si>
  <si>
    <r>
      <rPr>
        <sz val="10"/>
        <rFont val="Arial Unicode MS"/>
        <family val="2"/>
      </rPr>
      <t>1112480-Ban quản lý Khai thác các công trinh thủy lợi tỉnh Kontum</t>
    </r>
  </si>
  <si>
    <r>
      <rPr>
        <sz val="10"/>
        <rFont val="Arial Unicode MS"/>
        <family val="2"/>
      </rPr>
      <t>172.1</t>
    </r>
  </si>
  <si>
    <r>
      <rPr>
        <sz val="10"/>
        <rFont val="Arial Unicode MS"/>
        <family val="2"/>
      </rPr>
      <t>173</t>
    </r>
  </si>
  <si>
    <r>
      <rPr>
        <sz val="10"/>
        <rFont val="Arial Unicode MS"/>
        <family val="2"/>
      </rPr>
      <t>1113386-Chi cục Văn thư Lưu trữ, sờ Nội vụ tỉnh Kontum</t>
    </r>
  </si>
  <si>
    <r>
      <rPr>
        <sz val="10"/>
        <rFont val="Arial Unicode MS"/>
        <family val="2"/>
      </rPr>
      <t>173.1</t>
    </r>
  </si>
  <si>
    <r>
      <rPr>
        <sz val="10"/>
        <rFont val="Arial Unicode MS"/>
        <family val="2"/>
      </rPr>
      <t>174</t>
    </r>
  </si>
  <si>
    <r>
      <rPr>
        <sz val="10"/>
        <rFont val="Arial Unicode MS"/>
        <family val="2"/>
      </rPr>
      <t>1114113-Ban chỉ đạo phân giới, cắm mổc tỉnh Kontum (Viêt nam - Cam Pu Chia)</t>
    </r>
  </si>
  <si>
    <r>
      <rPr>
        <sz val="10"/>
        <rFont val="Arial Unicode MS"/>
        <family val="2"/>
      </rPr>
      <t>174.1</t>
    </r>
  </si>
  <si>
    <r>
      <rPr>
        <sz val="10"/>
        <rFont val="Arial Unicode MS"/>
        <family val="2"/>
      </rPr>
      <t>175</t>
    </r>
  </si>
  <si>
    <r>
      <rPr>
        <sz val="10"/>
        <rFont val="Arial Unicode MS"/>
        <family val="2"/>
      </rPr>
      <t>1114511-Bệnh viện Y dược cỗ truyỄn tỉnh Kontum</t>
    </r>
  </si>
  <si>
    <r>
      <rPr>
        <sz val="10"/>
        <rFont val="Arial Unicode MS"/>
        <family val="2"/>
      </rPr>
      <t>175.1</t>
    </r>
  </si>
  <si>
    <r>
      <rPr>
        <sz val="10"/>
        <rFont val="Arial Unicode MS"/>
        <family val="2"/>
      </rPr>
      <t>176</t>
    </r>
  </si>
  <si>
    <r>
      <rPr>
        <sz val="10"/>
        <rFont val="Arial Unicode MS"/>
        <family val="2"/>
      </rPr>
      <t>1115051-Hội liên lạc người Việt nam ờ nước ngoài tỉnh Kontum</t>
    </r>
  </si>
  <si>
    <r>
      <rPr>
        <sz val="10"/>
        <rFont val="Arial Unicode MS"/>
        <family val="2"/>
      </rPr>
      <t>176.1</t>
    </r>
  </si>
  <si>
    <r>
      <rPr>
        <sz val="10"/>
        <rFont val="Arial Unicode MS"/>
        <family val="2"/>
      </rPr>
      <t>177</t>
    </r>
  </si>
  <si>
    <r>
      <rPr>
        <sz val="10"/>
        <rFont val="Arial Unicode MS"/>
        <family val="2"/>
      </rPr>
      <t>1115161 -Ban Quản lý mua sắm thiẽt b trường học sờ giáo dục đào tạo Kon Tum</t>
    </r>
  </si>
  <si>
    <r>
      <rPr>
        <sz val="10"/>
        <rFont val="Arial Unicode MS"/>
        <family val="2"/>
      </rPr>
      <t>177.1</t>
    </r>
  </si>
  <si>
    <r>
      <rPr>
        <sz val="10"/>
        <rFont val="Arial Unicode MS"/>
        <family val="2"/>
      </rPr>
      <t>177.2</t>
    </r>
  </si>
  <si>
    <r>
      <rPr>
        <sz val="10"/>
        <rFont val="Arial Unicode MS"/>
        <family val="2"/>
      </rPr>
      <t>178</t>
    </r>
  </si>
  <si>
    <r>
      <rPr>
        <sz val="10"/>
        <rFont val="Arial Unicode MS"/>
        <family val="2"/>
      </rPr>
      <t>1115609-Dự ân Bạn hữu trè em tỉnh Kontum</t>
    </r>
  </si>
  <si>
    <r>
      <rPr>
        <sz val="10"/>
        <rFont val="Arial Unicode MS"/>
        <family val="2"/>
      </rPr>
      <t>178.1</t>
    </r>
  </si>
  <si>
    <r>
      <rPr>
        <sz val="10"/>
        <rFont val="Arial Unicode MS"/>
        <family val="2"/>
      </rPr>
      <t>179</t>
    </r>
  </si>
  <si>
    <r>
      <rPr>
        <sz val="10"/>
        <rFont val="Arial Unicode MS"/>
        <family val="2"/>
      </rPr>
      <t>1117920-Hội Giáo dục chăm sốc sức chòe cộng đSng tỉnh Kontum</t>
    </r>
  </si>
  <si>
    <r>
      <rPr>
        <sz val="10"/>
        <rFont val="Arial Unicode MS"/>
        <family val="2"/>
      </rPr>
      <t>179.1</t>
    </r>
  </si>
  <si>
    <r>
      <rPr>
        <sz val="10"/>
        <rFont val="Arial Unicode MS"/>
        <family val="2"/>
      </rPr>
      <t>180</t>
    </r>
  </si>
  <si>
    <r>
      <rPr>
        <sz val="10"/>
        <rFont val="Arial Unicode MS"/>
        <family val="2"/>
      </rPr>
      <t>1118341 -Phân hiệu trường PhS thông Dân tộc nội trú huyện Kon Plông - tỉnh Kon Tum</t>
    </r>
  </si>
  <si>
    <r>
      <rPr>
        <sz val="10"/>
        <rFont val="Arial Unicode MS"/>
        <family val="2"/>
      </rPr>
      <t>180.1</t>
    </r>
  </si>
  <si>
    <r>
      <rPr>
        <sz val="10"/>
        <rFont val="Arial Unicode MS"/>
        <family val="2"/>
      </rPr>
      <t>181</t>
    </r>
  </si>
  <si>
    <r>
      <rPr>
        <sz val="10"/>
        <rFont val="Arial Unicode MS"/>
        <family val="2"/>
      </rPr>
      <t>1118342-Phân hiệu trường Trung học PhS thông Lương Thẽ Vinh - huyện Đăk Glei - tỉnh Kon Tum</t>
    </r>
  </si>
  <si>
    <r>
      <rPr>
        <sz val="10"/>
        <rFont val="Arial Unicode MS"/>
        <family val="2"/>
      </rPr>
      <t>181.1</t>
    </r>
  </si>
  <si>
    <r>
      <rPr>
        <sz val="10"/>
        <rFont val="Arial Unicode MS"/>
        <family val="2"/>
      </rPr>
      <t>182</t>
    </r>
  </si>
  <si>
    <r>
      <rPr>
        <sz val="10"/>
        <rFont val="Arial Unicode MS"/>
        <family val="2"/>
      </rPr>
      <t>1121877-Trung tâm Dạy nghễ và Hỗ TỢ Nông dân</t>
    </r>
  </si>
  <si>
    <r>
      <rPr>
        <sz val="10"/>
        <rFont val="Arial Unicode MS"/>
        <family val="2"/>
      </rPr>
      <t>182.1</t>
    </r>
  </si>
  <si>
    <r>
      <rPr>
        <sz val="10"/>
        <rFont val="Arial Unicode MS"/>
        <family val="2"/>
      </rPr>
      <t>183</t>
    </r>
  </si>
  <si>
    <r>
      <rPr>
        <sz val="10"/>
        <rFont val="Arial Unicode MS"/>
        <family val="2"/>
      </rPr>
      <t>1121980-Hạtkiểm lâm Huyện H'Drai</t>
    </r>
  </si>
  <si>
    <r>
      <rPr>
        <sz val="10"/>
        <rFont val="Arial Unicode MS"/>
        <family val="2"/>
      </rPr>
      <t>183.1</t>
    </r>
  </si>
  <si>
    <r>
      <rPr>
        <sz val="10"/>
        <rFont val="Arial Unicode MS"/>
        <family val="2"/>
      </rPr>
      <t>184</t>
    </r>
  </si>
  <si>
    <r>
      <rPr>
        <sz val="10"/>
        <rFont val="Arial Unicode MS"/>
        <family val="2"/>
      </rPr>
      <t>1122826-Trung tâm Y tẽ huyện la -TDrai, tỉnh Kon Tum</t>
    </r>
  </si>
  <si>
    <r>
      <rPr>
        <sz val="10"/>
        <rFont val="Arial Unicode MS"/>
        <family val="2"/>
      </rPr>
      <t>184.1</t>
    </r>
  </si>
  <si>
    <r>
      <rPr>
        <sz val="10"/>
        <rFont val="Arial Unicode MS"/>
        <family val="2"/>
      </rPr>
      <t>184.2</t>
    </r>
  </si>
  <si>
    <r>
      <rPr>
        <sz val="10"/>
        <rFont val="Arial Unicode MS"/>
        <family val="2"/>
      </rPr>
      <t>185</t>
    </r>
  </si>
  <si>
    <r>
      <rPr>
        <sz val="10"/>
        <rFont val="Arial Unicode MS"/>
        <family val="2"/>
      </rPr>
      <t>1123107-Ban thi đua - khen thưởng trực thuộc Sờ Nội vụ tỉnh Kon Tum</t>
    </r>
  </si>
  <si>
    <r>
      <rPr>
        <sz val="10"/>
        <rFont val="Arial Unicode MS"/>
        <family val="2"/>
      </rPr>
      <t>185.1</t>
    </r>
  </si>
  <si>
    <r>
      <rPr>
        <sz val="10"/>
        <rFont val="Arial Unicode MS"/>
        <family val="2"/>
      </rPr>
      <t>186</t>
    </r>
  </si>
  <si>
    <r>
      <rPr>
        <sz val="10"/>
        <rFont val="Arial Unicode MS"/>
        <family val="2"/>
      </rPr>
      <t>1123126-Ban Tôn giáo - trực thuộc sờ Nội vụ tỉnh Kon Tum</t>
    </r>
  </si>
  <si>
    <r>
      <rPr>
        <sz val="10"/>
        <rFont val="Arial Unicode MS"/>
        <family val="2"/>
      </rPr>
      <t>186.1</t>
    </r>
  </si>
  <si>
    <r>
      <rPr>
        <sz val="10"/>
        <rFont val="Arial Unicode MS"/>
        <family val="2"/>
      </rPr>
      <t>187</t>
    </r>
  </si>
  <si>
    <r>
      <rPr>
        <sz val="10"/>
        <rFont val="Arial Unicode MS"/>
        <family val="2"/>
      </rPr>
      <t>1123648-Trung tâm pháp y tỉnh Kon Tum</t>
    </r>
  </si>
  <si>
    <r>
      <rPr>
        <sz val="10"/>
        <rFont val="Arial Unicode MS"/>
        <family val="2"/>
      </rPr>
      <t>187.1</t>
    </r>
  </si>
  <si>
    <r>
      <rPr>
        <sz val="10"/>
        <rFont val="Arial Unicode MS"/>
        <family val="2"/>
      </rPr>
      <t>188</t>
    </r>
  </si>
  <si>
    <r>
      <rPr>
        <sz val="10"/>
        <rFont val="Arial Unicode MS"/>
        <family val="2"/>
      </rPr>
      <t>1124495-Ban quản lý Khu Nông nghiệp ứng dụng công nghệ cao Măng Đen</t>
    </r>
  </si>
  <si>
    <r>
      <rPr>
        <sz val="10"/>
        <rFont val="Arial Unicode MS"/>
        <family val="2"/>
      </rPr>
      <t>188.1</t>
    </r>
  </si>
  <si>
    <r>
      <rPr>
        <sz val="10"/>
        <rFont val="Arial Unicode MS"/>
        <family val="2"/>
      </rPr>
      <t>1124496-Hạt kiềm lâm rừng phòng hộ Tu Mơ Rông</t>
    </r>
  </si>
  <si>
    <r>
      <rPr>
        <sz val="10"/>
        <rFont val="Arial Unicode MS"/>
        <family val="2"/>
      </rPr>
      <t>189.1</t>
    </r>
  </si>
  <si>
    <r>
      <rPr>
        <sz val="10"/>
        <rFont val="Arial Unicode MS"/>
        <family val="2"/>
      </rPr>
      <t>190</t>
    </r>
  </si>
  <si>
    <r>
      <rPr>
        <sz val="10"/>
        <rFont val="Arial Unicode MS"/>
        <family val="2"/>
      </rPr>
      <t>1124841-Ban quản lý dự ân Hỗ trợ quản trị địa phương trách nhiệm giải trình, đáp ứng được tại tỉnh Kon Tum</t>
    </r>
  </si>
  <si>
    <r>
      <rPr>
        <sz val="10"/>
        <rFont val="Arial Unicode MS"/>
        <family val="2"/>
      </rPr>
      <t>190.1</t>
    </r>
  </si>
  <si>
    <r>
      <rPr>
        <sz val="10"/>
        <rFont val="Arial Unicode MS"/>
        <family val="2"/>
      </rPr>
      <t>191</t>
    </r>
  </si>
  <si>
    <r>
      <rPr>
        <sz val="10"/>
        <rFont val="Arial Unicode MS"/>
        <family val="2"/>
      </rPr>
      <t>1125130-Trung tâm Cứu hộ, bảo tồn và phát triển sinh vật vườn quốc gia Chư Mom Ray</t>
    </r>
  </si>
  <si>
    <r>
      <rPr>
        <sz val="10"/>
        <rFont val="Arial Unicode MS"/>
        <family val="2"/>
      </rPr>
      <t>191.1</t>
    </r>
  </si>
  <si>
    <r>
      <rPr>
        <sz val="10"/>
        <rFont val="Arial Unicode MS"/>
        <family val="2"/>
      </rPr>
      <t>191.2</t>
    </r>
  </si>
  <si>
    <r>
      <rPr>
        <sz val="10"/>
        <rFont val="Arial Unicode MS"/>
        <family val="2"/>
      </rPr>
      <t>192</t>
    </r>
  </si>
  <si>
    <r>
      <rPr>
        <sz val="10"/>
        <rFont val="Arial Unicode MS"/>
        <family val="2"/>
      </rPr>
      <t>1125215-Chi cục Bảo vệ Môi trường tỉnh Kon Tum</t>
    </r>
  </si>
  <si>
    <r>
      <rPr>
        <sz val="10"/>
        <rFont val="Arial Unicode MS"/>
        <family val="2"/>
      </rPr>
      <t>192.1</t>
    </r>
  </si>
  <si>
    <r>
      <rPr>
        <sz val="10"/>
        <rFont val="Arial Unicode MS"/>
        <family val="2"/>
      </rPr>
      <t>193</t>
    </r>
  </si>
  <si>
    <r>
      <rPr>
        <sz val="10"/>
        <rFont val="Arial Unicode MS"/>
        <family val="2"/>
      </rPr>
      <t>1125216-Chi cục Quản lý đãt đai tỉnh Kon Tum</t>
    </r>
  </si>
  <si>
    <r>
      <rPr>
        <sz val="10"/>
        <rFont val="Arial Unicode MS"/>
        <family val="2"/>
      </rPr>
      <t>193.1</t>
    </r>
  </si>
  <si>
    <r>
      <rPr>
        <sz val="10"/>
        <rFont val="Arial Unicode MS"/>
        <family val="2"/>
      </rPr>
      <t>194</t>
    </r>
  </si>
  <si>
    <r>
      <rPr>
        <sz val="10"/>
        <rFont val="Arial Unicode MS"/>
        <family val="2"/>
      </rPr>
      <t>1125232-Trung tâm Thông tin và Thống kê khoa học và công nghệ tỉnh Kon Tum</t>
    </r>
  </si>
  <si>
    <r>
      <rPr>
        <sz val="10"/>
        <rFont val="Arial Unicode MS"/>
        <family val="2"/>
      </rPr>
      <t>194.1</t>
    </r>
  </si>
  <si>
    <r>
      <rPr>
        <sz val="10"/>
        <rFont val="Arial Unicode MS"/>
        <family val="2"/>
      </rPr>
      <t>195</t>
    </r>
  </si>
  <si>
    <r>
      <rPr>
        <sz val="10"/>
        <rFont val="Arial Unicode MS"/>
        <family val="2"/>
      </rPr>
      <t>1125306-Chi cục Giâm định xây dựng tỉnh Kon Tum</t>
    </r>
  </si>
  <si>
    <r>
      <rPr>
        <sz val="10"/>
        <rFont val="Arial Unicode MS"/>
        <family val="2"/>
      </rPr>
      <t>195.1</t>
    </r>
  </si>
  <si>
    <r>
      <rPr>
        <sz val="10"/>
        <rFont val="Arial Unicode MS"/>
        <family val="2"/>
      </rPr>
      <t>196</t>
    </r>
  </si>
  <si>
    <r>
      <rPr>
        <sz val="10"/>
        <rFont val="Arial Unicode MS"/>
        <family val="2"/>
      </rPr>
      <t>1125318-Trung tâm nghiên cứu và phát triền nông nghiệp công nghệ cao</t>
    </r>
  </si>
  <si>
    <r>
      <rPr>
        <sz val="10"/>
        <rFont val="Arial Unicode MS"/>
        <family val="2"/>
      </rPr>
      <t>196.1</t>
    </r>
  </si>
  <si>
    <r>
      <rPr>
        <sz val="10"/>
        <rFont val="Arial Unicode MS"/>
        <family val="2"/>
      </rPr>
      <t>197</t>
    </r>
  </si>
  <si>
    <r>
      <rPr>
        <sz val="10"/>
        <rFont val="Arial Unicode MS"/>
        <family val="2"/>
      </rPr>
      <t>1125325-Ban quản lý khu nông nghiệp ứng dụng công nghệ cao Măng Đen</t>
    </r>
  </si>
  <si>
    <r>
      <rPr>
        <sz val="10"/>
        <rFont val="Arial Unicode MS"/>
        <family val="2"/>
      </rPr>
      <t>197.1</t>
    </r>
  </si>
  <si>
    <r>
      <rPr>
        <sz val="10"/>
        <rFont val="Arial Unicode MS"/>
        <family val="2"/>
      </rPr>
      <t>198</t>
    </r>
  </si>
  <si>
    <r>
      <rPr>
        <sz val="10"/>
        <rFont val="Arial Unicode MS"/>
        <family val="2"/>
      </rPr>
      <t>1125793-Phân hiệu trường PhS thông Dân tộc nội trú tỉnh tại huyện la HDrai</t>
    </r>
  </si>
  <si>
    <r>
      <rPr>
        <sz val="10"/>
        <rFont val="Arial Unicode MS"/>
        <family val="2"/>
      </rPr>
      <t>198.1</t>
    </r>
  </si>
  <si>
    <r>
      <rPr>
        <sz val="10"/>
        <rFont val="Arial Unicode MS"/>
        <family val="2"/>
      </rPr>
      <t>199</t>
    </r>
  </si>
  <si>
    <r>
      <rPr>
        <sz val="10"/>
        <rFont val="Arial Unicode MS"/>
        <family val="2"/>
      </rPr>
      <t>3007431-Trung tâm Xúc tiẽn Đău tư :ỉnh Kontum</t>
    </r>
  </si>
  <si>
    <r>
      <rPr>
        <sz val="10"/>
        <rFont val="Arial Unicode MS"/>
        <family val="2"/>
      </rPr>
      <t>199.1</t>
    </r>
  </si>
  <si>
    <r>
      <rPr>
        <sz val="10"/>
        <rFont val="Arial Unicode MS"/>
        <family val="2"/>
      </rPr>
      <t>200</t>
    </r>
  </si>
  <si>
    <r>
      <rPr>
        <sz val="10"/>
        <rFont val="Arial Unicode MS"/>
        <family val="2"/>
      </rPr>
      <t>3007905-Hội bóng bàn tỉnh Kon Tum</t>
    </r>
  </si>
  <si>
    <r>
      <rPr>
        <sz val="10"/>
        <rFont val="Arial Unicode MS"/>
        <family val="2"/>
      </rPr>
      <t>200.1</t>
    </r>
  </si>
  <si>
    <r>
      <rPr>
        <sz val="10"/>
        <rFont val="Arial Unicode MS"/>
        <family val="2"/>
      </rPr>
      <t>201</t>
    </r>
  </si>
  <si>
    <r>
      <rPr>
        <sz val="10"/>
        <rFont val="Arial Unicode MS"/>
        <family val="2"/>
      </rPr>
      <t>3016323-Văn phòng ĐiỄu phổi chương trinh Mục tiêu quốc gia Xây dựng nông íiôn mới tỉnh Kontum</t>
    </r>
  </si>
  <si>
    <r>
      <rPr>
        <sz val="10"/>
        <rFont val="Arial Unicode MS"/>
        <family val="2"/>
      </rPr>
      <t>201.1</t>
    </r>
  </si>
  <si>
    <r>
      <rPr>
        <sz val="10"/>
        <rFont val="Arial Unicode MS"/>
        <family val="2"/>
      </rPr>
      <t>201.2</t>
    </r>
  </si>
  <si>
    <r>
      <rPr>
        <sz val="10"/>
        <rFont val="Arial Unicode MS"/>
        <family val="2"/>
      </rPr>
      <t>202</t>
    </r>
  </si>
  <si>
    <r>
      <rPr>
        <sz val="10"/>
        <rFont val="Arial Unicode MS"/>
        <family val="2"/>
      </rPr>
      <t>3017052-Ban đại diện Hội người cao :uỗi tỉnh Kon Tum</t>
    </r>
  </si>
  <si>
    <r>
      <rPr>
        <sz val="10"/>
        <rFont val="Arial Unicode MS"/>
        <family val="2"/>
      </rPr>
      <t>202.1</t>
    </r>
  </si>
  <si>
    <r>
      <rPr>
        <sz val="10"/>
        <rFont val="Arial Unicode MS"/>
        <family val="2"/>
      </rPr>
      <t>533</t>
    </r>
  </si>
  <si>
    <r>
      <rPr>
        <sz val="10"/>
        <rFont val="Arial Unicode MS"/>
        <family val="2"/>
      </rPr>
      <t>203</t>
    </r>
  </si>
  <si>
    <r>
      <rPr>
        <sz val="10"/>
        <rFont val="Arial Unicode MS"/>
        <family val="2"/>
      </rPr>
      <t>3019708-Phòng công chứng sổ 2 tỉnh &lt;on Tum</t>
    </r>
  </si>
  <si>
    <r>
      <rPr>
        <sz val="10"/>
        <rFont val="Arial Unicode MS"/>
        <family val="2"/>
      </rPr>
      <t>203.1</t>
    </r>
  </si>
  <si>
    <r>
      <rPr>
        <sz val="10"/>
        <rFont val="Arial Unicode MS"/>
        <family val="2"/>
      </rPr>
      <t>204</t>
    </r>
  </si>
  <si>
    <r>
      <rPr>
        <sz val="10"/>
        <rFont val="Arial Unicode MS"/>
        <family val="2"/>
      </rPr>
      <t>3023385-Ban quản lý dự án "Chăm sốc sức khòe nhân dân các tỉnh Tây Nguyên giai đoạn 2" tỉnh Kon Tum.</t>
    </r>
  </si>
  <si>
    <r>
      <rPr>
        <sz val="10"/>
        <rFont val="Arial Unicode MS"/>
        <family val="2"/>
      </rPr>
      <t>204.1</t>
    </r>
  </si>
  <si>
    <r>
      <rPr>
        <sz val="10"/>
        <rFont val="Arial Unicode MS"/>
        <family val="2"/>
      </rPr>
      <t>205</t>
    </r>
  </si>
  <si>
    <r>
      <rPr>
        <sz val="10"/>
        <rFont val="Arial Unicode MS"/>
        <family val="2"/>
      </rPr>
      <t>3024159-Hội truyỄn thống Trường Sơn Đường HS Chí Minh tỉnh Kon Tum</t>
    </r>
  </si>
  <si>
    <r>
      <rPr>
        <sz val="10"/>
        <rFont val="Arial Unicode MS"/>
        <family val="2"/>
      </rPr>
      <t>205.1</t>
    </r>
  </si>
  <si>
    <r>
      <rPr>
        <sz val="10"/>
        <rFont val="Arial Unicode MS"/>
        <family val="2"/>
      </rPr>
      <t>206</t>
    </r>
  </si>
  <si>
    <r>
      <rPr>
        <sz val="10"/>
        <rFont val="Arial Unicode MS"/>
        <family val="2"/>
      </rPr>
      <t>3027473-Ban quản lý dự án "An ninh y tẽ khu vực tiều vùng Mê Công mở rộng" tỉnh Kon Tum</t>
    </r>
  </si>
  <si>
    <r>
      <rPr>
        <sz val="10"/>
        <rFont val="Arial Unicode MS"/>
        <family val="2"/>
      </rPr>
      <t>206.1</t>
    </r>
  </si>
  <si>
    <t>Mã ĐVSDNS</t>
  </si>
  <si>
    <r>
      <rPr>
        <b/>
        <sz val="11"/>
        <rFont val="Arial"/>
        <family val="2"/>
      </rPr>
      <t>Đơn vị</t>
    </r>
  </si>
  <si>
    <t>Quyết toán TX 2017</t>
  </si>
  <si>
    <t>QT chi TX</t>
  </si>
  <si>
    <t>QT CTMTQG</t>
  </si>
  <si>
    <t>Dự toán 2017</t>
  </si>
  <si>
    <t>ĐVT: triệu đồng</t>
  </si>
  <si>
    <r>
      <rPr>
        <b/>
        <sz val="10"/>
        <rFont val="Arial Unicode MS"/>
        <family val="2"/>
      </rPr>
      <t>00000</t>
    </r>
  </si>
  <si>
    <r>
      <rPr>
        <b/>
        <sz val="10"/>
        <rFont val="Arial Unicode MS"/>
        <family val="2"/>
      </rPr>
      <t>00629</t>
    </r>
  </si>
  <si>
    <r>
      <rPr>
        <b/>
        <sz val="10"/>
        <rFont val="Arial Unicode MS"/>
        <family val="2"/>
      </rPr>
      <t>00395</t>
    </r>
  </si>
  <si>
    <r>
      <rPr>
        <b/>
        <sz val="10"/>
        <rFont val="Arial Unicode MS"/>
        <family val="2"/>
      </rPr>
      <t>00024</t>
    </r>
  </si>
  <si>
    <r>
      <rPr>
        <b/>
        <sz val="10"/>
        <rFont val="Arial Unicode MS"/>
        <family val="2"/>
      </rPr>
      <t>00022</t>
    </r>
  </si>
  <si>
    <r>
      <rPr>
        <b/>
        <sz val="10"/>
        <rFont val="Arial Unicode MS"/>
        <family val="2"/>
      </rPr>
      <t>00709</t>
    </r>
  </si>
  <si>
    <r>
      <rPr>
        <b/>
        <sz val="10"/>
        <rFont val="Arial Unicode MS"/>
        <family val="2"/>
      </rPr>
      <t>00620</t>
    </r>
  </si>
  <si>
    <r>
      <rPr>
        <b/>
        <sz val="10"/>
        <rFont val="Arial Unicode MS"/>
        <family val="2"/>
      </rPr>
      <t>00023</t>
    </r>
  </si>
  <si>
    <r>
      <rPr>
        <b/>
        <sz val="10"/>
        <rFont val="Arial Unicode MS"/>
        <family val="2"/>
      </rPr>
      <t>00394</t>
    </r>
  </si>
  <si>
    <r>
      <rPr>
        <b/>
        <sz val="10"/>
        <rFont val="Arial Unicode MS"/>
        <family val="2"/>
      </rPr>
      <t>00729</t>
    </r>
  </si>
  <si>
    <r>
      <rPr>
        <b/>
        <sz val="10"/>
        <rFont val="Arial Unicode MS"/>
        <family val="2"/>
      </rPr>
      <t>00719</t>
    </r>
  </si>
  <si>
    <r>
      <rPr>
        <b/>
        <sz val="10"/>
        <rFont val="Arial Unicode MS"/>
        <family val="2"/>
      </rPr>
      <t>00025</t>
    </r>
  </si>
  <si>
    <r>
      <rPr>
        <b/>
        <sz val="10"/>
        <rFont val="Arial Unicode MS"/>
        <family val="2"/>
      </rPr>
      <t>00026</t>
    </r>
  </si>
  <si>
    <r>
      <rPr>
        <b/>
        <sz val="10"/>
        <rFont val="Arial Unicode MS"/>
        <family val="2"/>
      </rPr>
      <t>00257</t>
    </r>
  </si>
  <si>
    <r>
      <rPr>
        <b/>
        <sz val="10"/>
        <rFont val="Arial Unicode MS"/>
        <family val="2"/>
      </rPr>
      <t>00405</t>
    </r>
  </si>
  <si>
    <r>
      <rPr>
        <b/>
        <sz val="10"/>
        <rFont val="Arial Unicode MS"/>
        <family val="2"/>
      </rPr>
      <t>00649</t>
    </r>
  </si>
  <si>
    <r>
      <rPr>
        <b/>
        <sz val="10"/>
        <rFont val="Arial Unicode MS"/>
        <family val="2"/>
      </rPr>
      <t>00669</t>
    </r>
  </si>
  <si>
    <r>
      <rPr>
        <b/>
        <sz val="10"/>
        <rFont val="Arial Unicode MS"/>
        <family val="2"/>
      </rPr>
      <t>00018</t>
    </r>
  </si>
  <si>
    <r>
      <rPr>
        <b/>
        <sz val="10"/>
        <rFont val="Arial Unicode MS"/>
        <family val="2"/>
      </rPr>
      <t>00699</t>
    </r>
  </si>
  <si>
    <r>
      <rPr>
        <b/>
        <sz val="10"/>
        <rFont val="Arial Unicode MS"/>
        <family val="2"/>
      </rPr>
      <t>00391</t>
    </r>
  </si>
  <si>
    <t>CÁC HUYỆN, THÀNH PHỐ (chi quyết toán tại NS cấp tỉnh)</t>
  </si>
  <si>
    <t>DT TX</t>
  </si>
  <si>
    <t>CT MTQG XD NTM</t>
  </si>
  <si>
    <t>CT MTQG GNBV</t>
  </si>
  <si>
    <t>CT MTQG GNBV - CT 135</t>
  </si>
  <si>
    <t>002685- Trường Trung Học PhS thông rrân Quốc Tuẫn</t>
  </si>
  <si>
    <t>006948- Trường Trung Học Cơ sờ -rhực Hành sư phạm Lý tự Trọng tỉnh &lt;ontum</t>
  </si>
  <si>
    <t>CT MTQG NTM</t>
  </si>
  <si>
    <t>CT MTQG NTN</t>
  </si>
  <si>
    <t>CT MTQG</t>
  </si>
  <si>
    <t>1053629-Công an tỉnh</t>
  </si>
  <si>
    <t>1053630-Bộ chỉ huy biên phòng tỉnh</t>
  </si>
  <si>
    <t>DT CT MTQG NTM</t>
  </si>
  <si>
    <t>BQL Khu bảo tồn Thiên nhiên Ngọc Linh</t>
  </si>
  <si>
    <t>Văn phòng ủy ban Nhân dân tỉnh</t>
  </si>
  <si>
    <t>Trung tâm Nước sinh hoạt và vs MT nông thôn</t>
  </si>
  <si>
    <t>Chi cục Thủy lợi tỉnh Kon rum</t>
  </si>
  <si>
    <t>BQL Rừng Phòng hộ Đăk Nhoong</t>
  </si>
  <si>
    <t>BQL Rừng Phòng hộ Thạch Mham</t>
  </si>
  <si>
    <t>BQL Rừng Phòng Hộ ĐăkBlô</t>
  </si>
  <si>
    <t>BQL Dự án Phát triển Cao su Mhân dân</t>
  </si>
  <si>
    <t>Hạt Kiểm lâm huyện Đak tô</t>
  </si>
  <si>
    <t>Thư viện Tinh</t>
  </si>
  <si>
    <t>Trung tâm Văn hóa Tỉnh</t>
  </si>
  <si>
    <t>Hội văn học Nghệ thuật</t>
  </si>
  <si>
    <t>Trung tâm Công nghệ Thông tin - Tài nguyên và Môi trường</t>
  </si>
  <si>
    <t>Trung tâm Phòng chổng Sốt rét</t>
  </si>
  <si>
    <t>Trung tâm Giám định Y khoa</t>
  </si>
  <si>
    <t>Bệnh viện Phục hồi chức năng</t>
  </si>
  <si>
    <t>Ban an toàn Giao thông</t>
  </si>
  <si>
    <t>Chi cục Phát triển Nông thôn</t>
  </si>
  <si>
    <t>Hạt Kiểm lâm huyện Kon Rầy</t>
  </si>
  <si>
    <t>Trường Dân tộc Nội trú Đakglei</t>
  </si>
  <si>
    <t>Ban Quản lý Rừng phòng hộ Đăk Ang</t>
  </si>
  <si>
    <t>Hạt Kiểm lâm huyện Tu Mơ Rông</t>
  </si>
  <si>
    <t>Chi cục Tiêu chuẫn Đo lường Chăt lượng</t>
  </si>
  <si>
    <t>Đội Kiểm lâm Cơ động --’CCCR số 2</t>
  </si>
  <si>
    <t>BQL Rừng phòng hộ Đăk Hà</t>
  </si>
  <si>
    <t>Bệnh viện Đa khoa Khu vực Mgọc hồi</t>
  </si>
  <si>
    <t>Hội Hữu nghị Việt Nam -Campuchia và Hội hữu Nghị Việt Nam Lào</t>
  </si>
  <si>
    <t>Ban quản lý Khu Nông nghiệp ứng dụng công nghệ cao Măng Đen</t>
  </si>
  <si>
    <t>Trung tâm Cứu hộ, bảo tồn và phát triển sinh vật vườn quốc gia Chư Mom Ray</t>
  </si>
  <si>
    <t>Trung tâm nghiên cứu và phát triền nông nghiệp công nghệ cao</t>
  </si>
  <si>
    <t>Ban quản lý khu nông nghiệp ứng dụng công nghệ cao Măng Đen</t>
  </si>
  <si>
    <t xml:space="preserve">Đoàn Đại biều Quốc hội Tình  </t>
  </si>
  <si>
    <t xml:space="preserve">Chi cục Chăn nuôi và Thú y :ỉnh  </t>
  </si>
  <si>
    <t xml:space="preserve">Trung tâm dịch vụ việc làm tỉnh  </t>
  </si>
  <si>
    <t xml:space="preserve">Hội Nông dân tinh  </t>
  </si>
  <si>
    <t xml:space="preserve">Tỉnh đoàn  </t>
  </si>
  <si>
    <t xml:space="preserve">Trường Tiểu học Thực hành sư phạm Ngụy Như  </t>
  </si>
  <si>
    <t xml:space="preserve">Bảo tàng - Thư viện tỉnh  </t>
  </si>
  <si>
    <t xml:space="preserve">Trung Tâm Bảo trợ và Công tác xã hội tỉnh  </t>
  </si>
  <si>
    <t xml:space="preserve">Ban bảo vệ, chăm sóc sức chòe cán bộ tỉnh  </t>
  </si>
  <si>
    <t xml:space="preserve">Bệnh viện Đa khoa tỉnh  </t>
  </si>
  <si>
    <t xml:space="preserve">Hội Liên hiệp Phụ nữ tỉnh  </t>
  </si>
  <si>
    <t xml:space="preserve">Trường Cao đẳng cộng đồng  </t>
  </si>
  <si>
    <t xml:space="preserve">Trung Tâm Khuyẽn Công -Xúc tiễn thương mại và Tư vãn công nghiệp tỉnh  </t>
  </si>
  <si>
    <t xml:space="preserve">Trung Tâm ứng dụng Tiẽn JỘ Khoa Học và Công nghệ  </t>
  </si>
  <si>
    <t xml:space="preserve">Chi cục Kiểm lâm tỉnh  </t>
  </si>
  <si>
    <t xml:space="preserve">Văn phòng đăng ký đãt đai tỉnh  </t>
  </si>
  <si>
    <t xml:space="preserve">BQL Rừng Phòng hộ Tu Mơ Rông - huyện Tu Mơ Rông - tỉnh  </t>
  </si>
  <si>
    <t xml:space="preserve">Hội Cựu Thanh niên xung phong tỉnh  </t>
  </si>
  <si>
    <t xml:space="preserve">Trung tâm Quan trắc tài nguyên và môi trường tỉnh  </t>
  </si>
  <si>
    <t xml:space="preserve">Ban quản lý di tích  </t>
  </si>
  <si>
    <t xml:space="preserve">Trung tâm phòng chổng HIV/AIDS tinh  </t>
  </si>
  <si>
    <t xml:space="preserve">Trung tâm pháp y tỉnh  </t>
  </si>
  <si>
    <t xml:space="preserve">Chi cục Bảo vệ Môi trường tỉnh  </t>
  </si>
  <si>
    <t xml:space="preserve">Chi cục Quản lý đãt đai tỉnh  </t>
  </si>
  <si>
    <t xml:space="preserve">Trung tâm Thông tin và Thống kê khoa học và công nghệ tỉnh  </t>
  </si>
  <si>
    <t xml:space="preserve">Chi cục Giâm định xây dựng tỉnh  </t>
  </si>
  <si>
    <t xml:space="preserve">Hội bóng bàn tỉnh  </t>
  </si>
  <si>
    <t>Ban quản lý dự án "Chăm sốc sức khòe nhân dân các tỉnh Tây Nguyên giai đoạn 2" tỉnh  .</t>
  </si>
  <si>
    <t>006948- Trường Trung Học Cơ sờ  thực hành sư phạm Lý tự Trọng tỉnh &lt;ontum</t>
  </si>
  <si>
    <t xml:space="preserve">Trường Măm non Thực hành sư phạm tỉnh   </t>
  </si>
  <si>
    <t xml:space="preserve">Trung tâm Giáo dục Thường xuyên   </t>
  </si>
  <si>
    <t xml:space="preserve">Văn phòng Hội đồng Nhân dân tỉnh   </t>
  </si>
  <si>
    <t xml:space="preserve">Trung tâm Khuyẽn nông tỉnh   </t>
  </si>
  <si>
    <t xml:space="preserve">Liên hiệp các Hội KH&amp;KT tỉnh   </t>
  </si>
  <si>
    <t xml:space="preserve">Trường Chính tri tỉnh   </t>
  </si>
  <si>
    <t xml:space="preserve">Hội nạn nhân chăt độc Da cam - Điôxin   </t>
  </si>
  <si>
    <t xml:space="preserve">Nhà khách Hữu nghị   </t>
  </si>
  <si>
    <t xml:space="preserve">Hội Cựu Giáo chức   </t>
  </si>
  <si>
    <t xml:space="preserve">Hội Luật gia tỉnh   </t>
  </si>
  <si>
    <t xml:space="preserve">Đoàn Luật sư tỉnh   </t>
  </si>
  <si>
    <t xml:space="preserve">Chi cục An toàn Vệ sinh Thực phẩm tỉnh   </t>
  </si>
  <si>
    <t xml:space="preserve">Ban quản lý Khai thác các công trinh thủy lợi tỉnh   </t>
  </si>
  <si>
    <t xml:space="preserve">Hội liên lạc người Việt nam ờ nước ngoài tỉnh   </t>
  </si>
  <si>
    <t xml:space="preserve">Dự ân Bạn hữu trè em tỉnh   </t>
  </si>
  <si>
    <t>Trường Trung Học phổ thông trần Quốc Tuấn</t>
  </si>
  <si>
    <t>BQL Quỹ khám chữa bệnh cho người nghèo</t>
  </si>
  <si>
    <t>Trường PT Dân tộc Nội trú huyện KonPlong</t>
  </si>
  <si>
    <t>Trường PT Dân tộc Nội trú huyện Đak tô</t>
  </si>
  <si>
    <t>Trường Trung học phổ thông Duy Tân</t>
  </si>
  <si>
    <t>Trung tâm Giống cây trồng, vật nuôi, thủy sản</t>
  </si>
  <si>
    <t xml:space="preserve">Chi cục Trồng trọt và Bảo vệ thực vật tỉnh  </t>
  </si>
  <si>
    <t>Trường Trung học phổ thông Nguyễn Văn Cừ</t>
  </si>
  <si>
    <t xml:space="preserve">Ban chỉ huy phòng chổng thiên tai và TKCN tỉnh  </t>
  </si>
  <si>
    <t>Trung tâm giáo dục nhề nghiệp nông nghiệp công nghệ cao</t>
  </si>
  <si>
    <t>Trường phổ thông dân tộc Nội trú huyện Tu Mơ Rông</t>
  </si>
  <si>
    <t>Ban Chỉ đạo phân giới, cắm mổc tỉnh</t>
  </si>
  <si>
    <t>Sở Ngoại vụ</t>
  </si>
  <si>
    <t xml:space="preserve">Trung tâm Phát hành Phim và Chiếu bống tỉnh   </t>
  </si>
  <si>
    <t>Trường Trung học phổ thông Nguyễn Du</t>
  </si>
  <si>
    <t>Hạt kiểm lâm huyện Đak Glei</t>
  </si>
  <si>
    <t>Hạt kiểm lâm huyện Đak hà</t>
  </si>
  <si>
    <t>Hạt kiểm lâm huyện Sa thây</t>
  </si>
  <si>
    <t>Trung tâm Đăng kiểm 82.01.s</t>
  </si>
  <si>
    <t>Đội kiểm lâm cơ động -3CCCRs61</t>
  </si>
  <si>
    <t>Đội kiểm lâm Cơ động &amp; 3CCCRs63</t>
  </si>
  <si>
    <t>Hạt kiểm lâm rừng phòng hộ Tu Mơ Rông</t>
  </si>
  <si>
    <t>Hạt kiểm lâm huyện Kon Plong</t>
  </si>
  <si>
    <t xml:space="preserve">Hội cựu chiến binh tỉnh  </t>
  </si>
  <si>
    <t xml:space="preserve">Trung tâm Ngoại ngữ - Tin học  </t>
  </si>
  <si>
    <t>Trường PT Dân tộc Nội trú luyện Đăk Hà</t>
  </si>
  <si>
    <t>Trường Trung học phổ thông Chuyên Nguyễn Tãt Thành</t>
  </si>
  <si>
    <t>BQL Vườn quốc gia Chư Mom Ray</t>
  </si>
  <si>
    <t>Trung tâm Trợ giúp Pháp lý nhà nước</t>
  </si>
  <si>
    <t xml:space="preserve">Trung tâm văn hóa Thể thao thanh thiếu nhi tỉnh  </t>
  </si>
  <si>
    <t>Hạt kiểm lâm thành phố Kon Tum</t>
  </si>
  <si>
    <t>Ban quản lý rừng Đặc dụng Đăk uy</t>
  </si>
  <si>
    <t>Hạt kiểm lâm huyện Ngọc Hồi</t>
  </si>
  <si>
    <t xml:space="preserve">Trường Cao đẳng sư phạm tỉnh   </t>
  </si>
  <si>
    <t>Trường PT Dân tộc Nội trú luyện Ngọc Hồi</t>
  </si>
  <si>
    <t xml:space="preserve">Hội chữ thập đỏ tỉnh   </t>
  </si>
  <si>
    <t xml:space="preserve">Trung tâm Văn hóa - nghệ thuật ttỉnh  </t>
  </si>
  <si>
    <t>Đài Phát thanh và Truyền hình</t>
  </si>
  <si>
    <t>Trung tâm Huấn luyện và Thi đấu Thể dục Thể thao</t>
  </si>
  <si>
    <t xml:space="preserve">Sở Nội vụ tỉnh  </t>
  </si>
  <si>
    <t>Chi Cục Quản lý thị trường</t>
  </si>
  <si>
    <t xml:space="preserve">Sở Kẽ hoạch và Đău tư tỉnh   </t>
  </si>
  <si>
    <t>Trung tâm Chăm sóc Sức khoẻ Sinh sản</t>
  </si>
  <si>
    <t>Trung tâm Y tế huyện Sa thăy</t>
  </si>
  <si>
    <t xml:space="preserve">Sở Y tế tinh   </t>
  </si>
  <si>
    <t>Trung tâm Kiểm nghiệm thuổc, Mỹ phầm, Thực phẩm</t>
  </si>
  <si>
    <t>Trung tâm Kiểm dịch Y tế Quốc tế</t>
  </si>
  <si>
    <t xml:space="preserve">Trường Trung cấp Y tế tỉnh  </t>
  </si>
  <si>
    <t xml:space="preserve">Trung tâm Y tế huyện Đăk tô tỉnh   </t>
  </si>
  <si>
    <t>Trung tâm y tế Huyện Đăk glei</t>
  </si>
  <si>
    <t>Trung tâm Y tế huyện Kon Rẫy</t>
  </si>
  <si>
    <t>Trung Tâm Y tế huyện Tu \/lơ Rông</t>
  </si>
  <si>
    <t xml:space="preserve">Công ty Đău tư phát triển Hạ ăng Khu Kinh tế tỉnh  </t>
  </si>
  <si>
    <t xml:space="preserve">Trung tâm Y tế huyện la -TDrai, tỉnh  </t>
  </si>
  <si>
    <t xml:space="preserve">Ban quản lý dự án "An ninh y tế khu vực tiều vùng Mê Công mở rộng" tỉnh  </t>
  </si>
  <si>
    <t>Trung tâm y tế huyện Kon Plong</t>
  </si>
  <si>
    <t>Trung tâm y tế Thành phổ Kon Tum</t>
  </si>
  <si>
    <t>Trung tâm y tế huyện Đak Hà</t>
  </si>
  <si>
    <t xml:space="preserve">Trung tâm kiểm soát bệnh tật tỉnh  </t>
  </si>
  <si>
    <t>Trung tâm Phòng chổng bệnh xã hội</t>
  </si>
  <si>
    <t>Trung tâm y tế huyện Ngọc Hồi</t>
  </si>
  <si>
    <t xml:space="preserve">Sở Giao thông Vận tải Tỉnh  </t>
  </si>
  <si>
    <t>Sở Xây dựng</t>
  </si>
  <si>
    <t>Sở Công Thương tỉnh</t>
  </si>
  <si>
    <t xml:space="preserve">Liên minh Hợp tác xã tỉnh </t>
  </si>
  <si>
    <t>Trường PT TH Dân tộc Nội trú huyện Sa Thầy</t>
  </si>
  <si>
    <t xml:space="preserve">Trường phổ thông Dân tộc nội trú tỉnh   </t>
  </si>
  <si>
    <t xml:space="preserve">Sở Tài nguyên và Môi trường tỉnh   </t>
  </si>
  <si>
    <t xml:space="preserve">Trường phổ thông Trung học   </t>
  </si>
  <si>
    <t>Trung Tâm Truyền thông -Giáo dục Sức khoẻ</t>
  </si>
  <si>
    <t>Trường Trung cãp Ngề</t>
  </si>
  <si>
    <t xml:space="preserve">Sở Khoa học và Công nghệ tỉnh   </t>
  </si>
  <si>
    <t>Sở Giáo dục và Đào tạo</t>
  </si>
  <si>
    <t xml:space="preserve">Sở Văn hoá Thể thao và Du lịch tỉnh   </t>
  </si>
  <si>
    <t xml:space="preserve">Trường Trung Học Cơ Sở  thực hành sư phạm Lý tự Trọng tỉnh  </t>
  </si>
  <si>
    <t>Sở Nông nghiệp và Phát triền Nông thôn</t>
  </si>
  <si>
    <t xml:space="preserve">Thanh tra Sở Giao thông vận tải tỉnh </t>
  </si>
  <si>
    <t>Sở Lao động Thương binh và xã hội</t>
  </si>
  <si>
    <t>Sở Tư Pháp</t>
  </si>
  <si>
    <t xml:space="preserve">Sở Tài chính tỉnh   </t>
  </si>
  <si>
    <t xml:space="preserve">Ban thi đua - khen thưởng trực thuộc Sở Nội vụ tỉnh  </t>
  </si>
  <si>
    <t xml:space="preserve">Ban Tôn giáo - trực thuộc Sở Nội vụ tỉnh  </t>
  </si>
  <si>
    <t xml:space="preserve">Uỷ ban Mặt trận Tồ quốc Việt Nam tỉnh   </t>
  </si>
  <si>
    <t>Sở Thông tin và Truyền rhông</t>
  </si>
  <si>
    <t>Trường Trung học phổ thông Nguyễn Trãi - huyện Ngọc Hồi</t>
  </si>
  <si>
    <t>Trường Trung học phổ thông Lê Lợi</t>
  </si>
  <si>
    <t xml:space="preserve">Trường Trung học phổ thông Chu Văn An huyện Kon Rẫy tỉnh  </t>
  </si>
  <si>
    <t xml:space="preserve">Trường Trung học phổ thông Lương Thẽ Vinh - huyện Đăk Glei tỉnh   </t>
  </si>
  <si>
    <t xml:space="preserve">Trường Trung học phổ thông Ngô Mây Thành phố    tỉnh   </t>
  </si>
  <si>
    <t>Trung tâm Phát triển Quỹ đất</t>
  </si>
  <si>
    <t>Trường Trung học phổ thông Sa Thầy</t>
  </si>
  <si>
    <t xml:space="preserve">Chi cục Dân sổ - Kẽ hoạch lóa Gia đinh  </t>
  </si>
  <si>
    <t>Trung Tâm Công nghệ rhông tin và Truyền thông</t>
  </si>
  <si>
    <t>Trung tâm Dịch vụ đãu giá tài sản</t>
  </si>
  <si>
    <t>Ban Quản lý Rừng phòng hộ Kon Rẫy</t>
  </si>
  <si>
    <t>Ban Liên lạc Tù chính trị</t>
  </si>
  <si>
    <t xml:space="preserve">Hội Khuyến học tỉnh   </t>
  </si>
  <si>
    <t>Trường phổ thông Dân tộc Mội trú huyện Kon Rẫy</t>
  </si>
  <si>
    <t xml:space="preserve">Hội bảo vệ Quyền trẻ em và Bảo trợ Người khuyẽt tật tỉnh  </t>
  </si>
  <si>
    <t xml:space="preserve">Hội đồng Nhân dân tinh   </t>
  </si>
  <si>
    <t xml:space="preserve">Trung đội Thanh niên xung phong Tĩnh  </t>
  </si>
  <si>
    <t>Uỷ ban tỉnh - Hội Liên hiệp Thanh niên Việt nam</t>
  </si>
  <si>
    <t xml:space="preserve">Chi cục quản lý chất lượng Nông lâm sản và Thủy sản tỉnh  </t>
  </si>
  <si>
    <t>Ban Quản lý Khu Kinh tế</t>
  </si>
  <si>
    <t>Ban Quản lý Dự ân khu vực Khu kinh tế cửa khẩu quốc tế Bờ Y</t>
  </si>
  <si>
    <t xml:space="preserve">Trường Trung học phổ thông Trường Chinh </t>
  </si>
  <si>
    <t xml:space="preserve">Trung Tâm hỗ trợ Thanh niên </t>
  </si>
  <si>
    <t xml:space="preserve">Trường Trung học phổ thông Phan Bội Châu - tỉnh   </t>
  </si>
  <si>
    <t>Trường Trung học phổ thông Phan Chu Trinh - huyện Ngọc Hồi</t>
  </si>
  <si>
    <t xml:space="preserve">Trung tâm Kỹ thuật Tiêu chuấn Đo lường Chất lượng tỉnh -  </t>
  </si>
  <si>
    <t xml:space="preserve">Chi cục Văn thư Lưu trữ, Sở Nội vụ  </t>
  </si>
  <si>
    <t>Ban chỉ đạo phân giới, cắm mổc tỉnh (Viêt nam - Cam Pu Chia)</t>
  </si>
  <si>
    <t xml:space="preserve">Bệnh viện Y dược cổ truyền tỉnh   </t>
  </si>
  <si>
    <t xml:space="preserve"> Ban Quản lý mua sắm thiết trường học Sở giáo dục đào tạo</t>
  </si>
  <si>
    <t xml:space="preserve">Hội Giáo dục chăm sóc sức khoẻ cộng đồng tỉnh   </t>
  </si>
  <si>
    <t xml:space="preserve">Phân hiệu trường Trung học phổ thông Lương Thế Vinh - huyện Đăk Glei </t>
  </si>
  <si>
    <t>Trung tâm Dạy nghễ và Hỗ trợ Nông dân</t>
  </si>
  <si>
    <t>Hạt kiểm lâm Huyện H'Drai</t>
  </si>
  <si>
    <t xml:space="preserve">Ban quản lý dự án Hỗ trợ quản trị địa phương trách nhiệm giải trình, đáp ứng được tại tỉnh  </t>
  </si>
  <si>
    <t>Phân hiệu trường phổ thông Dân tộc nội trú tỉnh tại huyện la HDrai</t>
  </si>
  <si>
    <t xml:space="preserve">Trung tâm Xúc tiến Đầu tư tỉnh   </t>
  </si>
  <si>
    <t xml:space="preserve">Văn phòng Điềuphổi chương trinh Mục tiêu quốc gia Xây dựng nông thôn mới tỉnh   </t>
  </si>
  <si>
    <t xml:space="preserve">Ban đại diện Hội người cao tuổi tỉnh  </t>
  </si>
  <si>
    <t xml:space="preserve">Phòng công chứng sổ 2 </t>
  </si>
  <si>
    <t xml:space="preserve">Hội truyền thống Trường Sơn Đường HS Chí Minh tỉnh  </t>
  </si>
  <si>
    <t xml:space="preserve">Sở Kế hoạch và Đầu tư </t>
  </si>
  <si>
    <t xml:space="preserve">Sở Giao thông vận tải </t>
  </si>
  <si>
    <t xml:space="preserve">Sở Văn hóa thông tin </t>
  </si>
  <si>
    <t>Phân hiệu trường phổ thông Dân tộc nội trú huyện Kon Plông</t>
  </si>
  <si>
    <t xml:space="preserve">Ban bảo vệ, chăm sóc sức khoẻ cán bộ tỉnh  </t>
  </si>
  <si>
    <t>1030058-Ban Chỉ đạo phân giới, cắm mổc tỉnh Kontum (Việt nam - Lào)</t>
  </si>
  <si>
    <t>Ban Chỉ đạo phân giới, cắm mổc tỉnh (Việt nam - Lào)</t>
  </si>
  <si>
    <t xml:space="preserve">Trường phổ thông Trung học  Kon Tum </t>
  </si>
  <si>
    <t>CÙNG KỲ NĂM TRƯỚC</t>
  </si>
  <si>
    <t>Chi trả nợ lãi các khoản do chính quyền địa phương vay</t>
  </si>
  <si>
    <t>Chi sự nghiệp y tế, dân số và gia đình</t>
  </si>
  <si>
    <t>Chi sự nghiệp phát thanh, truyền hình</t>
  </si>
  <si>
    <t>Chi sự nghiệp bảo vệ môi trường</t>
  </si>
  <si>
    <t>Chi sự nghiệp kinh tế</t>
  </si>
  <si>
    <t>CHI TỪ NGUỒN BỔ SUNG CÓ MỤC TIÊU TỪ NSTW CHO NSĐP</t>
  </si>
  <si>
    <t>Chương trình mục tiêu quốc gia</t>
  </si>
  <si>
    <t>Cho các chương trình dự án quan trọng vốn đầu tư</t>
  </si>
  <si>
    <t>Cho các nhiệm vụ, chính sách kinh phí thường xuyên</t>
  </si>
  <si>
    <t>Biểu số 61/CK-NSNN</t>
  </si>
  <si>
    <t/>
  </si>
  <si>
    <t>ĐVT: Triệu đồng</t>
  </si>
  <si>
    <t>DỰ TOÁN NĂM</t>
  </si>
  <si>
    <t>Chi sự nghiệp văn hóa thông tin</t>
  </si>
  <si>
    <t>Chi sự nghiệp thể dục thể thao</t>
  </si>
  <si>
    <t>Chi hoạt động của cơ quan quản lý nhà nước, đảng, đoàn thể</t>
  </si>
  <si>
    <t>0</t>
  </si>
  <si>
    <t>SO SÁNH ƯỚC THỰC HIỆN VỚI (%)</t>
  </si>
  <si>
    <t>ƯỚC THỰC HIỆN CHI NGÂN SÁCH ĐỊA PHƯƠNG 9 THÁNG ĐẦU NĂM 2019</t>
  </si>
  <si>
    <t>Nguồn thực hiện cải cách tiền lương</t>
  </si>
  <si>
    <t>VIII</t>
  </si>
  <si>
    <t xml:space="preserve"> 
ƯỚC THỰC HIỆN QUÝ (09 THÁNG) </t>
  </si>
  <si>
    <t>Nguồn tăng thu NS, kết dư</t>
  </si>
  <si>
    <t xml:space="preserve">Trả nợ vay kiên cố hóa KM </t>
  </si>
  <si>
    <t>(Số liệu cập nhật trên TABMIS đến ngày   04/10/2019)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</si>
</sst>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5">
    <numFmt numFmtId="41" formatCode="_-* #,##0_-;\-* #,##0_-;_-* &quot;-&quot;_-;_-@_-"/>
    <numFmt numFmtId="43" formatCode="_-* #,##0.00_-;\-* #,##0.00_-;_-* &quot;-&quot;??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_(* #,##0.0_);_(* \(#,##0.0\);_(* &quot;-&quot;??_);_(@_)"/>
    <numFmt numFmtId="171" formatCode="_(* #,##0_);_(* \(#,##0\);_(* &quot;-&quot;??_);_(@_)"/>
    <numFmt numFmtId="172" formatCode="_(* #,##0.00_);_(* \(#,##0.00\);_(* \-??_);_(@_)"/>
    <numFmt numFmtId="173" formatCode="#,##0.00%;\-#,##0%"/>
    <numFmt numFmtId="174" formatCode="_(* #,##0_);_(* \(#,##0\);_(* \-??_);_(@_)"/>
    <numFmt numFmtId="175" formatCode="_-&quot;$&quot;* #,##0_-;\-&quot;$&quot;* #,##0_-;_-&quot;$&quot;* &quot;-&quot;_-;_-@_-"/>
    <numFmt numFmtId="176" formatCode="_(&quot;£&quot;\ * #,##0_);_(&quot;£&quot;\ * \(#,##0\);_(&quot;£&quot;\ * &quot;-&quot;_);_(@_)"/>
    <numFmt numFmtId="177" formatCode="&quot;€&quot;###,0&quot;.&quot;00_);\(&quot;€&quot;###,0&quot;.&quot;00\)"/>
    <numFmt numFmtId="178" formatCode="&quot;\&quot;#,##0;[Red]&quot;\&quot;&quot;\&quot;\-#,##0"/>
    <numFmt numFmtId="179" formatCode="_-&quot;£&quot;* #,##0_-;\-&quot;£&quot;* #,##0_-;_-&quot;£&quot;* &quot;-&quot;_-;_-@_-"/>
    <numFmt numFmtId="180" formatCode="_-&quot;£&quot;* #,##0.00_-;\-&quot;£&quot;* #,##0.00_-;_-&quot;£&quot;* &quot;-&quot;??_-;_-@_-"/>
    <numFmt numFmtId="181" formatCode="#.##00"/>
    <numFmt numFmtId="182" formatCode="_-* #,##0\ _F_-;\-* #,##0\ _F_-;_-* &quot;-&quot;\ _F_-;_-@_-"/>
    <numFmt numFmtId="183" formatCode="_-* #,##0\ &quot;F&quot;_-;\-* #,##0\ &quot;F&quot;_-;_-* &quot;-&quot;\ &quot;F&quot;_-;_-@_-"/>
    <numFmt numFmtId="184" formatCode="_-* #,##0&quot;$&quot;_-;_-* #,##0&quot;$&quot;\-;_-* &quot;-&quot;&quot;$&quot;_-;_-@_-"/>
    <numFmt numFmtId="185" formatCode="_-* #,##0\ &quot;$&quot;_-;\-* #,##0\ &quot;$&quot;_-;_-* &quot;-&quot;\ &quot;$&quot;_-;_-@_-"/>
    <numFmt numFmtId="186" formatCode="_-* #,##0_-;\-* #,##0_-;_-* &quot;-&quot;??_-;_-@_-"/>
    <numFmt numFmtId="187" formatCode="_-&quot;$&quot;* #,##0.00_-;\-&quot;$&quot;* #,##0.00_-;_-&quot;$&quot;* &quot;-&quot;??_-;_-@_-"/>
    <numFmt numFmtId="188" formatCode="_-&quot;ñ&quot;* #,##0_-;\-&quot;ñ&quot;* #,##0_-;_-&quot;ñ&quot;* &quot;-&quot;_-;_-@_-"/>
    <numFmt numFmtId="189" formatCode="0.0000"/>
    <numFmt numFmtId="190" formatCode="_-&quot;€&quot;* #,##0_-;\-&quot;€&quot;* #,##0_-;_-&quot;€&quot;* &quot;-&quot;_-;_-@_-"/>
    <numFmt numFmtId="191" formatCode="_-* ###,0&quot;.&quot;00_-;\-* ###,0&quot;.&quot;00_-;_-* &quot;-&quot;??_-;_-@_-"/>
    <numFmt numFmtId="192" formatCode="_-* #,##0.00\ _F_-;\-* #,##0.00\ _F_-;_-* &quot;-&quot;??\ _F_-;_-@_-"/>
    <numFmt numFmtId="193" formatCode="_ * #,##0.00_ ;_ * \-#,##0.00_ ;_ * &quot;-&quot;??_ ;_ @_ "/>
    <numFmt numFmtId="194" formatCode="_-* #,##0.00\ _V_N_D_-;\-* #,##0.00\ _V_N_D_-;_-* &quot;-&quot;??\ _V_N_D_-;_-@_-"/>
    <numFmt numFmtId="195" formatCode="_-* #,##0.00\ _V_N_Ñ_-;_-* #,##0.00\ _V_N_Ñ\-;_-* &quot;-&quot;??\ _V_N_Ñ_-;_-@_-"/>
    <numFmt numFmtId="196" formatCode="_-* #,##0.00\ _€_-;\-* #,##0.00\ _€_-;_-* &quot;-&quot;??\ _€_-;_-@_-"/>
    <numFmt numFmtId="197" formatCode="_-* #,##0.00_$_-;_-* #,##0.00_$\-;_-* &quot;-&quot;??_$_-;_-@_-"/>
    <numFmt numFmtId="198" formatCode="_(* ###,0&quot;.&quot;00_);_(* \(###,0&quot;.&quot;00\);_(* &quot;-&quot;??_);_(@_)"/>
    <numFmt numFmtId="199" formatCode="&quot;£&quot;#,##0;[Red]\-&quot;£&quot;#,##0"/>
    <numFmt numFmtId="200" formatCode="_-* #,##0.00\ _ñ_-;\-* #,##0.00\ _ñ_-;_-* &quot;-&quot;??\ _ñ_-;_-@_-"/>
    <numFmt numFmtId="201" formatCode="0.00000"/>
    <numFmt numFmtId="202" formatCode="#,##0.00\ &quot;F&quot;;\-#,##0.00\ &quot;F&quot;"/>
    <numFmt numFmtId="203" formatCode="&quot;$&quot;#,##0;[Red]\-&quot;$&quot;#,##0"/>
    <numFmt numFmtId="204" formatCode="_(&quot;$&quot;\ * #,##0_);_(&quot;$&quot;\ * \(#,##0\);_(&quot;$&quot;\ * &quot;-&quot;_);_(@_)"/>
    <numFmt numFmtId="205" formatCode="&quot;$&quot;#,##0.00;[Red]\-&quot;$&quot;#,##0.00"/>
    <numFmt numFmtId="206" formatCode="_-* #,##0\ &quot;ñ&quot;_-;\-* #,##0\ &quot;ñ&quot;_-;_-* &quot;-&quot;\ &quot;ñ&quot;_-;_-@_-"/>
    <numFmt numFmtId="207" formatCode="0.0000000"/>
    <numFmt numFmtId="208" formatCode="#,##0.0"/>
    <numFmt numFmtId="209" formatCode="_(&quot;€&quot;* #,##0_);_(&quot;€&quot;* \(#,##0\);_(&quot;€&quot;* &quot;-&quot;_);_(@_)"/>
    <numFmt numFmtId="210" formatCode="_ * #,##0_ ;_ * \-#,##0_ ;_ * &quot;-&quot;_ ;_ @_ "/>
    <numFmt numFmtId="211" formatCode="_-* #,##0\ _V_N_D_-;\-* #,##0\ _V_N_D_-;_-* &quot;-&quot;\ _V_N_D_-;_-@_-"/>
    <numFmt numFmtId="212" formatCode="_-* #,##0\ _V_N_Ñ_-;_-* #,##0\ _V_N_Ñ\-;_-* &quot;-&quot;\ _V_N_Ñ_-;_-@_-"/>
    <numFmt numFmtId="213" formatCode="_-* #,##0\ _€_-;\-* #,##0\ _€_-;_-* &quot;-&quot;\ _€_-;_-@_-"/>
    <numFmt numFmtId="214" formatCode="_-* #,##0_$_-;_-* #,##0_$\-;_-* &quot;-&quot;_$_-;_-@_-"/>
    <numFmt numFmtId="215" formatCode="_-* #,##0\ _$_-;\-* #,##0\ _$_-;_-* &quot;-&quot;\ _$_-;_-@_-"/>
    <numFmt numFmtId="216" formatCode="_-* #,##0\ _m_k_-;\-* #,##0\ _m_k_-;_-* &quot;-&quot;\ _m_k_-;_-@_-"/>
    <numFmt numFmtId="217" formatCode="&quot;£&quot;#,##0;\-&quot;£&quot;#,##0"/>
    <numFmt numFmtId="218" formatCode="_-* #,##0\ _ñ_-;\-* #,##0\ _ñ_-;_-* &quot;-&quot;\ _ñ_-;_-@_-"/>
    <numFmt numFmtId="219" formatCode="0.000000"/>
    <numFmt numFmtId="220" formatCode="#,##0.0_);[Red]\(#,##0.0\)"/>
    <numFmt numFmtId="221" formatCode="_ &quot;\&quot;* #,##0_ ;_ &quot;\&quot;* \-#,##0_ ;_ &quot;\&quot;* &quot;-&quot;_ ;_ @_ "/>
    <numFmt numFmtId="222" formatCode="&quot;\&quot;#,##0.00;[Red]&quot;\&quot;\-#,##0.00"/>
    <numFmt numFmtId="223" formatCode="&quot;\&quot;#,##0;[Red]&quot;\&quot;\-#,##0"/>
    <numFmt numFmtId="224" formatCode="&quot;SFr.&quot;\ #,##0.00;[Red]&quot;SFr.&quot;\ \-#,##0.00"/>
    <numFmt numFmtId="225" formatCode="&quot;SFr.&quot;\ #,##0.00;&quot;SFr.&quot;\ \-#,##0.00"/>
    <numFmt numFmtId="226" formatCode="_ &quot;SFr.&quot;\ * #,##0_ ;_ &quot;SFr.&quot;\ * \-#,##0_ ;_ &quot;SFr.&quot;\ * &quot;-&quot;_ ;_ @_ "/>
    <numFmt numFmtId="227" formatCode="#,##0.0_);\(#,##0.0\)"/>
    <numFmt numFmtId="228" formatCode="_(* #,##0.0000_);_(* \(#,##0.0000\);_(* &quot;-&quot;??_);_(@_)"/>
    <numFmt numFmtId="229" formatCode="0.0%;[Red]\(0.0%\)"/>
    <numFmt numFmtId="230" formatCode="_ * #,##0.00_)&quot;£&quot;_ ;_ * \(#,##0.00\)&quot;£&quot;_ ;_ * &quot;-&quot;??_)&quot;£&quot;_ ;_ @_ "/>
    <numFmt numFmtId="231" formatCode="0.0%;\(0.0%\)"/>
    <numFmt numFmtId="232" formatCode="_-* #,##0.00\ &quot;F&quot;_-;\-* #,##0.00\ &quot;F&quot;_-;_-* &quot;-&quot;??\ &quot;F&quot;_-;_-@_-"/>
    <numFmt numFmtId="233" formatCode="0.000_)"/>
    <numFmt numFmtId="234" formatCode="_(* #,##0_);_(* \(#,##0\);_(* \-_);_(@_)"/>
    <numFmt numFmtId="235" formatCode="#,##0.00;[Red]#,##0.00"/>
    <numFmt numFmtId="236" formatCode="#,##0;\(#,##0\)"/>
    <numFmt numFmtId="237" formatCode="_ &quot;R&quot;\ * #,##0_ ;_ &quot;R&quot;\ * \-#,##0_ ;_ &quot;R&quot;\ * &quot;-&quot;_ ;_ @_ "/>
    <numFmt numFmtId="238" formatCode="\$#,##0\ ;&quot;($&quot;#,##0\)"/>
    <numFmt numFmtId="239" formatCode="\$#,##0\ ;\(\$#,##0\)"/>
    <numFmt numFmtId="240" formatCode="#,##0.000_);\(#,##0.000\)"/>
    <numFmt numFmtId="241" formatCode="\t0.00%"/>
    <numFmt numFmtId="242" formatCode="0.000"/>
    <numFmt numFmtId="243" formatCode="?\,???.??__;[Red]&quot;- &quot;?\,???.??__"/>
    <numFmt numFmtId="244" formatCode="?,???.??__;[Red]\-\ ?,???.??__;"/>
    <numFmt numFmtId="245" formatCode="\U\S\$#,##0.00;\(\U\S\$#,##0.00\)"/>
    <numFmt numFmtId="246" formatCode="_(\§\g\ #,##0_);_(\§\g\ \(#,##0\);_(\§\g\ &quot;-&quot;??_);_(@_)"/>
    <numFmt numFmtId="247" formatCode="_(\§\g\ #,##0_);_(\§\g\ \(#,##0\);_(\§\g\ &quot;-&quot;_);_(@_)"/>
    <numFmt numFmtId="248" formatCode="\t#\ ??/??"/>
    <numFmt numFmtId="249" formatCode="\§\g#,##0_);\(\§\g#,##0\)"/>
    <numFmt numFmtId="250" formatCode="_-&quot;VND&quot;* #,##0_-;\-&quot;VND&quot;* #,##0_-;_-&quot;VND&quot;* &quot;-&quot;_-;_-@_-"/>
    <numFmt numFmtId="251" formatCode="_(&quot;Rp&quot;* #,##0.00_);_(&quot;Rp&quot;* \(#,##0.00\);_(&quot;Rp&quot;* &quot;-&quot;??_);_(@_)"/>
    <numFmt numFmtId="252" formatCode="#,##0.00\ &quot;FB&quot;;[Red]\-#,##0.00\ &quot;FB&quot;"/>
    <numFmt numFmtId="253" formatCode="#,##0\ &quot;$&quot;;\-#,##0\ &quot;$&quot;"/>
    <numFmt numFmtId="254" formatCode="&quot;$&quot;#,##0;\-&quot;$&quot;#,##0"/>
    <numFmt numFmtId="255" formatCode="_-* #,##0\ _F_B_-;\-* #,##0\ _F_B_-;_-* &quot;-&quot;\ _F_B_-;_-@_-"/>
    <numFmt numFmtId="256" formatCode="_-[$€]* #,##0.00_-;\-[$€]* #,##0.00_-;_-[$€]* &quot;-&quot;??_-;_-@_-"/>
    <numFmt numFmtId="257" formatCode="&quot;öS&quot;\ #,##0;[Red]\-&quot;öS&quot;\ #,##0"/>
    <numFmt numFmtId="258" formatCode="&quot;Q&quot;#,##0_);\(&quot;Q&quot;#,##0\)"/>
    <numFmt numFmtId="259" formatCode="#,##0_);\-#,##0_)"/>
    <numFmt numFmtId="260" formatCode="_(* #,##0.000000_);_(* \(#,##0.000000\);_(* &quot;-&quot;??_);_(@_)"/>
    <numFmt numFmtId="261" formatCode="#,##0\ &quot;$&quot;_);\(#,##0\ &quot;$&quot;\)"/>
    <numFmt numFmtId="262" formatCode="#,###"/>
    <numFmt numFmtId="263" formatCode="#,##0\ &quot;£&quot;_);[Red]\(#,##0\ &quot;£&quot;\)"/>
    <numFmt numFmtId="264" formatCode="&quot;£&quot;###,0&quot;.&quot;00_);[Red]\(&quot;£&quot;###,0&quot;.&quot;00\)"/>
    <numFmt numFmtId="265" formatCode="&quot;\&quot;#,##0;[Red]\-&quot;\&quot;#,##0"/>
    <numFmt numFmtId="266" formatCode="&quot;\&quot;#,##0.00;\-&quot;\&quot;#,##0.00"/>
    <numFmt numFmtId="267" formatCode="0#,###,#&quot;.&quot;00"/>
    <numFmt numFmtId="268" formatCode="_ * #,##0_)\ &quot;$&quot;_ ;_ * \(#,##0\)\ &quot;$&quot;_ ;_ * &quot;-&quot;_)\ &quot;$&quot;_ ;_ @_ "/>
    <numFmt numFmtId="269" formatCode="&quot;VND&quot;#,##0_);[Red]\(&quot;VND&quot;#,##0\)"/>
    <numFmt numFmtId="270" formatCode="_ * #,##0_)&quot; $&quot;_ ;_ * \(#,##0&quot;) $&quot;_ ;_ * \-_)&quot; $&quot;_ ;_ @_ "/>
    <numFmt numFmtId="271" formatCode="#,##0.00_);\-#,##0.00_)"/>
    <numFmt numFmtId="272" formatCode="#"/>
    <numFmt numFmtId="273" formatCode="#,##0.0000"/>
    <numFmt numFmtId="274" formatCode="&quot;¡Ì&quot;#,##0;[Red]\-&quot;¡Ì&quot;#,##0"/>
    <numFmt numFmtId="275" formatCode="#,##0.00\ &quot;F&quot;;[Red]\-#,##0.00\ &quot;F&quot;"/>
    <numFmt numFmtId="276" formatCode="#,##0.00&quot; F&quot;;[Red]\-#,##0.00&quot; F&quot;"/>
    <numFmt numFmtId="277" formatCode="_-* #,##0.0\ _F_-;\-* #,##0.0\ _F_-;_-* &quot;-&quot;??\ _F_-;_-@_-"/>
    <numFmt numFmtId="278" formatCode="#,##0.00\ \ "/>
    <numFmt numFmtId="279" formatCode="0.00000000"/>
    <numFmt numFmtId="280" formatCode="_ * #,##0.0_ ;_ * \-#,##0.0_ ;_ * &quot;-&quot;??_ ;_ @_ "/>
    <numFmt numFmtId="281" formatCode="#,##0.00\ \ \ \ "/>
    <numFmt numFmtId="282" formatCode="_(* #.##0.00_);_(* \(#.##0.00\);_(* &quot;-&quot;??_);_(@_)"/>
    <numFmt numFmtId="283" formatCode="###\ ###\ ##0"/>
    <numFmt numFmtId="284" formatCode="&quot;\&quot;#,##0;&quot;\&quot;\-#,##0"/>
    <numFmt numFmtId="285" formatCode="_-* ###,0&quot;.&quot;00\ _F_B_-;\-* ###,0&quot;.&quot;00\ _F_B_-;_-* &quot;-&quot;??\ _F_B_-;_-@_-"/>
    <numFmt numFmtId="286" formatCode="\\#,##0;[Red]&quot;-\&quot;#,##0"/>
    <numFmt numFmtId="287" formatCode="_ * #.##._ ;_ * \-#.##._ ;_ * &quot;-&quot;??_ ;_ @_ⴆ"/>
    <numFmt numFmtId="288" formatCode="#,##0\ &quot;F&quot;;\-#,##0\ &quot;F&quot;"/>
    <numFmt numFmtId="289" formatCode="#,##0\ &quot;F&quot;;[Red]\-#,##0\ &quot;F&quot;"/>
    <numFmt numFmtId="290" formatCode="_-* #,##0\ _F_-;\-* #,##0\ _F_-;_-* &quot;-&quot;??\ _F_-;_-@_-"/>
    <numFmt numFmtId="291" formatCode="#.00\ ##0"/>
    <numFmt numFmtId="292" formatCode="#.\ ##0"/>
    <numFmt numFmtId="293" formatCode="_-* #,##0\ &quot;DM&quot;_-;\-* #,##0\ &quot;DM&quot;_-;_-* &quot;-&quot;\ &quot;DM&quot;_-;_-@_-"/>
    <numFmt numFmtId="294" formatCode="_-* #,##0.00\ &quot;DM&quot;_-;\-* #,##0.00\ &quot;DM&quot;_-;_-* &quot;-&quot;??\ &quot;DM&quot;_-;_-@_-"/>
    <numFmt numFmtId="295" formatCode="#,##0.000"/>
    <numFmt numFmtId="296" formatCode="#,##0.0%;\-#,##0%"/>
  </numFmts>
  <fonts count="234">
    <font>
      <sz val="11"/>
      <color theme="1"/>
      <name val="Calibri"/>
      <family val="2"/>
      <scheme val="minor"/>
    </font>
    <font>
      <sz val="12"/>
      <color theme="1"/>
      <name val="Times New Roman"/>
      <family val="2"/>
    </font>
    <font>
      <sz val="11"/>
      <color theme="1"/>
      <name val="Calibri"/>
      <family val="2"/>
      <scheme val="minor"/>
    </font>
    <font>
      <b/>
      <sz val="10"/>
      <color rgb="FF000000"/>
      <name val="Arial"/>
      <family val="2"/>
    </font>
    <font>
      <sz val="12"/>
      <color rgb="FF000000"/>
      <name val="Arial"/>
      <family val="2"/>
    </font>
    <font>
      <i/>
      <sz val="10"/>
      <color rgb="FF000000"/>
      <name val="Arial"/>
      <family val="2"/>
    </font>
    <font>
      <b/>
      <sz val="10"/>
      <name val="Arial"/>
      <family val="2"/>
    </font>
    <font>
      <sz val="10"/>
      <name val="Arial"/>
      <family val="2"/>
    </font>
    <font>
      <sz val="10"/>
      <color rgb="FF000000"/>
      <name val="Arial"/>
      <family val="2"/>
    </font>
    <font>
      <b/>
      <sz val="11"/>
      <color theme="1"/>
      <name val="Calibri"/>
      <family val="2"/>
      <scheme val="minor"/>
    </font>
    <font>
      <b/>
      <sz val="12"/>
      <color rgb="FF000000"/>
      <name val="Times New Roman"/>
      <family val="1"/>
    </font>
    <font>
      <i/>
      <sz val="12"/>
      <color rgb="FF000000"/>
      <name val="Times New Roman"/>
      <family val="1"/>
    </font>
    <font>
      <b/>
      <i/>
      <sz val="12"/>
      <color rgb="FF000000"/>
      <name val="Times New Roman"/>
      <family val="1"/>
    </font>
    <font>
      <b/>
      <sz val="11"/>
      <color theme="1"/>
      <name val="Calibri"/>
      <family val="2"/>
      <charset val="163"/>
      <scheme val="minor"/>
    </font>
    <font>
      <sz val="12"/>
      <color rgb="FF000000"/>
      <name val="Times New Roman"/>
      <family val="1"/>
    </font>
    <font>
      <sz val="11"/>
      <color rgb="FFFF0000"/>
      <name val="Calibri"/>
      <family val="2"/>
      <charset val="163"/>
      <scheme val="minor"/>
    </font>
    <font>
      <b/>
      <sz val="12"/>
      <color rgb="FFFF0000"/>
      <name val="Times New Roman"/>
      <family val="1"/>
    </font>
    <font>
      <sz val="10"/>
      <color rgb="FF000000"/>
      <name val="Times New Roman"/>
      <family val="1"/>
    </font>
    <font>
      <sz val="10"/>
      <color theme="1"/>
      <name val="Calibri"/>
      <family val="2"/>
      <charset val="163"/>
      <scheme val="minor"/>
    </font>
    <font>
      <sz val="12"/>
      <color rgb="FFFF0000"/>
      <name val="Times New Roman"/>
      <family val="1"/>
    </font>
    <font>
      <sz val="10"/>
      <color rgb="FFFF0000"/>
      <name val="Arial"/>
      <family val="2"/>
    </font>
    <font>
      <sz val="11"/>
      <name val="Arial"/>
      <family val="2"/>
    </font>
    <font>
      <sz val="12"/>
      <name val="Times New Roman"/>
      <family val="1"/>
    </font>
    <font>
      <sz val="11"/>
      <color indexed="8"/>
      <name val="Calibri"/>
      <family val="2"/>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sz val="12"/>
      <color theme="1"/>
      <name val="Times New Roman"/>
      <family val="1"/>
    </font>
    <font>
      <b/>
      <sz val="12"/>
      <color theme="1"/>
      <name val="Times New Roman"/>
      <family val="1"/>
    </font>
    <font>
      <sz val="10"/>
      <color theme="1"/>
      <name val="Arial Narrow"/>
      <family val="2"/>
    </font>
    <font>
      <b/>
      <sz val="10"/>
      <name val="Calibri"/>
      <family val="2"/>
      <scheme val="minor"/>
    </font>
    <font>
      <b/>
      <sz val="10"/>
      <color theme="1"/>
      <name val="Calibri"/>
      <family val="2"/>
      <scheme val="minor"/>
    </font>
    <font>
      <b/>
      <sz val="11"/>
      <color rgb="FF000000"/>
      <name val="Calibri"/>
      <family val="2"/>
      <scheme val="minor"/>
    </font>
    <font>
      <b/>
      <sz val="10"/>
      <color rgb="FFFF0000"/>
      <name val="Calibri"/>
      <family val="2"/>
      <scheme val="minor"/>
    </font>
    <font>
      <i/>
      <sz val="11"/>
      <color theme="1"/>
      <name val="Calibri"/>
      <family val="2"/>
      <scheme val="minor"/>
    </font>
    <font>
      <i/>
      <sz val="11"/>
      <color rgb="FFFF0000"/>
      <name val="Calibri"/>
      <family val="2"/>
      <scheme val="minor"/>
    </font>
    <font>
      <i/>
      <sz val="10"/>
      <color theme="1"/>
      <name val="Arial Narrow"/>
      <family val="2"/>
    </font>
    <font>
      <i/>
      <sz val="11"/>
      <name val="Calibri"/>
      <family val="2"/>
      <scheme val="minor"/>
    </font>
    <font>
      <b/>
      <i/>
      <sz val="11"/>
      <color theme="1"/>
      <name val="Calibri"/>
      <family val="2"/>
      <scheme val="minor"/>
    </font>
    <font>
      <b/>
      <sz val="10"/>
      <name val="Arial Unicode MS"/>
      <family val="2"/>
    </font>
    <font>
      <b/>
      <sz val="10"/>
      <color rgb="FFFF0000"/>
      <name val="Arial Unicode MS"/>
      <family val="2"/>
    </font>
    <font>
      <sz val="10"/>
      <name val="Arial Unicode MS"/>
      <family val="2"/>
    </font>
    <font>
      <b/>
      <sz val="10"/>
      <color rgb="FFFF0000"/>
      <name val="Arial"/>
      <family val="2"/>
    </font>
    <font>
      <sz val="10"/>
      <name val="Candara"/>
      <family val="2"/>
    </font>
    <font>
      <vertAlign val="superscript"/>
      <sz val="10"/>
      <name val="Arial Unicode MS"/>
      <family val="2"/>
    </font>
    <font>
      <b/>
      <sz val="11"/>
      <name val="Arial"/>
      <family val="2"/>
    </font>
    <font>
      <i/>
      <sz val="11"/>
      <name val="Arial"/>
      <family val="2"/>
    </font>
    <font>
      <i/>
      <sz val="12"/>
      <color theme="1"/>
      <name val="Times New Roman"/>
      <family val="1"/>
    </font>
    <font>
      <sz val="11"/>
      <color theme="1"/>
      <name val="Calibri"/>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1"/>
      <color theme="1"/>
      <name val="Calibri"/>
      <family val="2"/>
      <charset val="163"/>
      <scheme val="minor"/>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color indexed="52"/>
      <name val="Arial Narrow"/>
      <family val="2"/>
    </font>
    <font>
      <sz val="8"/>
      <name val="VNarial"/>
      <family val="2"/>
    </font>
    <font>
      <b/>
      <sz val="11"/>
      <name val="Helv"/>
    </font>
    <font>
      <sz val="10"/>
      <name val=".VnAvant"/>
      <family val="2"/>
    </font>
    <font>
      <sz val="12"/>
      <name val="Arial"/>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3"/>
      <name val="Times New Roman"/>
      <family val="1"/>
      <charset val="163"/>
    </font>
    <font>
      <sz val="11"/>
      <color indexed="8"/>
      <name val="Helvetica Neue"/>
    </font>
    <font>
      <sz val="10"/>
      <name val="VNlucida sans"/>
      <family val="2"/>
    </font>
    <font>
      <sz val="11"/>
      <name val="VNI-Aptima"/>
    </font>
    <font>
      <sz val="11"/>
      <color indexed="52"/>
      <name val="Calibri"/>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1"/>
      <color indexed="20"/>
      <name val="Calibri"/>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sz val="9"/>
      <name val="Arial"/>
      <family val="2"/>
    </font>
  </fonts>
  <fills count="5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auto="1"/>
      </left>
      <right style="medium">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top/>
      <bottom/>
      <diagonal/>
    </border>
    <border>
      <left/>
      <right style="medium">
        <color auto="1"/>
      </right>
      <top/>
      <bottom/>
      <diagonal/>
    </border>
    <border>
      <left/>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897">
    <xf numFmtId="0" fontId="0" fillId="0" borderId="0"/>
    <xf numFmtId="167" fontId="2"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23" fillId="0" borderId="0"/>
    <xf numFmtId="167" fontId="7" fillId="0" borderId="0" applyFont="0" applyFill="0" applyBorder="0" applyAlignment="0" applyProtection="0"/>
    <xf numFmtId="0" fontId="7" fillId="0" borderId="0"/>
    <xf numFmtId="0" fontId="1" fillId="0" borderId="0"/>
    <xf numFmtId="167"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0" fontId="49" fillId="0" borderId="0"/>
    <xf numFmtId="0" fontId="2" fillId="0" borderId="0"/>
    <xf numFmtId="167" fontId="2" fillId="0" borderId="0" applyFont="0" applyFill="0" applyBorder="0" applyAlignment="0" applyProtection="0"/>
    <xf numFmtId="175" fontId="50" fillId="0" borderId="0" applyFont="0" applyFill="0" applyBorder="0" applyAlignment="0" applyProtection="0"/>
    <xf numFmtId="0" fontId="51" fillId="0" borderId="0" applyNumberFormat="0" applyFill="0" applyBorder="0" applyAlignment="0" applyProtection="0"/>
    <xf numFmtId="3" fontId="52" fillId="0" borderId="1"/>
    <xf numFmtId="171" fontId="53" fillId="0" borderId="23" applyFont="0" applyBorder="0"/>
    <xf numFmtId="174" fontId="54" fillId="0" borderId="0" applyBorder="0"/>
    <xf numFmtId="171" fontId="53" fillId="0" borderId="23" applyFont="0" applyBorder="0"/>
    <xf numFmtId="0" fontId="55" fillId="0" borderId="0"/>
    <xf numFmtId="176" fontId="56"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7" fontId="58" fillId="0" borderId="0" applyFont="0" applyFill="0" applyBorder="0" applyAlignment="0" applyProtection="0"/>
    <xf numFmtId="178" fontId="7" fillId="0" borderId="0" applyFont="0" applyFill="0" applyBorder="0" applyAlignment="0" applyProtection="0"/>
    <xf numFmtId="0" fontId="7" fillId="0" borderId="0" applyNumberFormat="0" applyFill="0" applyBorder="0" applyAlignment="0" applyProtection="0"/>
    <xf numFmtId="0" fontId="59" fillId="0" borderId="0" applyFont="0" applyFill="0" applyBorder="0" applyAlignment="0" applyProtection="0"/>
    <xf numFmtId="0" fontId="60" fillId="0" borderId="24"/>
    <xf numFmtId="179" fontId="61" fillId="0" borderId="0" applyFont="0" applyFill="0" applyBorder="0" applyAlignment="0" applyProtection="0"/>
    <xf numFmtId="180" fontId="61" fillId="0" borderId="0" applyFont="0" applyFill="0" applyBorder="0" applyAlignment="0" applyProtection="0"/>
    <xf numFmtId="181" fontId="55" fillId="0" borderId="0" applyFont="0" applyFill="0" applyBorder="0" applyAlignment="0" applyProtection="0"/>
    <xf numFmtId="41" fontId="62" fillId="0" borderId="0" applyFont="0" applyFill="0" applyBorder="0" applyAlignment="0" applyProtection="0"/>
    <xf numFmtId="43" fontId="62" fillId="0" borderId="0" applyFont="0" applyFill="0" applyBorder="0" applyAlignment="0" applyProtection="0"/>
    <xf numFmtId="164" fontId="63" fillId="0" borderId="0" applyFont="0" applyFill="0" applyBorder="0" applyAlignment="0" applyProtection="0"/>
    <xf numFmtId="0" fontId="6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5" fillId="0" borderId="0"/>
    <xf numFmtId="0" fontId="7" fillId="0" borderId="0" applyNumberFormat="0" applyFill="0" applyBorder="0" applyAlignment="0" applyProtection="0"/>
    <xf numFmtId="41" fontId="51" fillId="0" borderId="0" applyFont="0" applyFill="0" applyBorder="0" applyAlignment="0" applyProtection="0"/>
    <xf numFmtId="165" fontId="66" fillId="0" borderId="0" applyFont="0" applyFill="0" applyBorder="0" applyAlignment="0" applyProtection="0"/>
    <xf numFmtId="182" fontId="51" fillId="0" borderId="0" applyFont="0" applyFill="0" applyBorder="0" applyAlignment="0" applyProtection="0"/>
    <xf numFmtId="165" fontId="66" fillId="0" borderId="0" applyFont="0" applyFill="0" applyBorder="0" applyAlignment="0" applyProtection="0"/>
    <xf numFmtId="0" fontId="67" fillId="0" borderId="0"/>
    <xf numFmtId="0" fontId="57" fillId="0" borderId="0"/>
    <xf numFmtId="0" fontId="68" fillId="0" borderId="0">
      <alignment vertical="top"/>
    </xf>
    <xf numFmtId="0" fontId="68" fillId="0" borderId="0">
      <alignment vertical="top"/>
    </xf>
    <xf numFmtId="165" fontId="66" fillId="0" borderId="0" applyFont="0" applyFill="0" applyBorder="0" applyAlignment="0" applyProtection="0"/>
    <xf numFmtId="183" fontId="50" fillId="0" borderId="0" applyFont="0" applyFill="0" applyBorder="0" applyAlignment="0" applyProtection="0"/>
    <xf numFmtId="184" fontId="66" fillId="0" borderId="0" applyFont="0" applyFill="0" applyBorder="0" applyAlignment="0" applyProtection="0"/>
    <xf numFmtId="185" fontId="66" fillId="0" borderId="0" applyFont="0" applyFill="0" applyBorder="0" applyAlignment="0" applyProtection="0"/>
    <xf numFmtId="184" fontId="66" fillId="0" borderId="0" applyFont="0" applyFill="0" applyBorder="0" applyAlignment="0" applyProtection="0"/>
    <xf numFmtId="183" fontId="50" fillId="0" borderId="0" applyFont="0" applyFill="0" applyBorder="0" applyAlignment="0" applyProtection="0"/>
    <xf numFmtId="0" fontId="57" fillId="0" borderId="0"/>
    <xf numFmtId="0" fontId="55" fillId="0" borderId="0" applyNumberFormat="0" applyFill="0" applyBorder="0" applyAlignment="0" applyProtection="0"/>
    <xf numFmtId="0" fontId="55" fillId="0" borderId="0" applyNumberFormat="0" applyFill="0" applyBorder="0" applyAlignment="0" applyProtection="0"/>
    <xf numFmtId="183" fontId="50" fillId="0" borderId="0" applyFont="0" applyFill="0" applyBorder="0" applyAlignment="0" applyProtection="0"/>
    <xf numFmtId="0" fontId="57" fillId="0" borderId="0"/>
    <xf numFmtId="165" fontId="66" fillId="0" borderId="0" applyFont="0" applyFill="0" applyBorder="0" applyAlignment="0" applyProtection="0"/>
    <xf numFmtId="165" fontId="66" fillId="0" borderId="0" applyFont="0" applyFill="0" applyBorder="0" applyAlignment="0" applyProtection="0"/>
    <xf numFmtId="175" fontId="6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xf numFmtId="0" fontId="57" fillId="0" borderId="0"/>
    <xf numFmtId="0" fontId="57"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57" fillId="0" borderId="0"/>
    <xf numFmtId="165" fontId="66" fillId="0" borderId="0" applyFont="0" applyFill="0" applyBorder="0" applyAlignment="0" applyProtection="0"/>
    <xf numFmtId="186" fontId="50" fillId="0" borderId="0" applyFont="0" applyFill="0" applyBorder="0" applyAlignment="0" applyProtection="0"/>
    <xf numFmtId="179" fontId="66" fillId="0" borderId="0" applyFont="0" applyFill="0" applyBorder="0" applyAlignment="0" applyProtection="0"/>
    <xf numFmtId="179" fontId="50" fillId="0" borderId="0" applyFont="0" applyFill="0" applyBorder="0" applyAlignment="0" applyProtection="0"/>
    <xf numFmtId="175" fontId="50" fillId="0" borderId="0" applyFont="0" applyFill="0" applyBorder="0" applyAlignment="0" applyProtection="0"/>
    <xf numFmtId="175" fontId="50" fillId="0" borderId="0" applyFont="0" applyFill="0" applyBorder="0" applyAlignment="0" applyProtection="0"/>
    <xf numFmtId="187" fontId="7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9" fontId="7" fillId="0" borderId="0" applyFont="0" applyFill="0" applyBorder="0" applyAlignment="0" applyProtection="0"/>
    <xf numFmtId="189" fontId="70" fillId="0" borderId="0" applyFont="0" applyFill="0" applyBorder="0" applyAlignment="0" applyProtection="0"/>
    <xf numFmtId="188" fontId="50" fillId="0" borderId="0" applyFont="0" applyFill="0" applyBorder="0" applyAlignment="0" applyProtection="0"/>
    <xf numFmtId="187" fontId="70" fillId="0" borderId="0" applyFont="0" applyFill="0" applyBorder="0" applyAlignment="0" applyProtection="0"/>
    <xf numFmtId="190" fontId="50" fillId="0" borderId="0" applyFont="0" applyFill="0" applyBorder="0" applyAlignment="0" applyProtection="0"/>
    <xf numFmtId="175"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1" fontId="50" fillId="0" borderId="0" applyFont="0" applyFill="0" applyBorder="0" applyAlignment="0" applyProtection="0"/>
    <xf numFmtId="191" fontId="50" fillId="0" borderId="0" applyFont="0" applyFill="0" applyBorder="0" applyAlignment="0" applyProtection="0"/>
    <xf numFmtId="192" fontId="66" fillId="0" borderId="0" applyFont="0" applyFill="0" applyBorder="0" applyAlignment="0" applyProtection="0"/>
    <xf numFmtId="169" fontId="66" fillId="0" borderId="0" applyFont="0" applyFill="0" applyBorder="0" applyAlignment="0" applyProtection="0"/>
    <xf numFmtId="193"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195" fontId="66" fillId="0" borderId="0" applyFont="0" applyFill="0" applyBorder="0" applyAlignment="0" applyProtection="0"/>
    <xf numFmtId="0" fontId="66" fillId="0" borderId="0" applyFont="0" applyFill="0" applyBorder="0" applyAlignment="0" applyProtection="0"/>
    <xf numFmtId="169" fontId="66" fillId="0" borderId="0" applyFont="0" applyFill="0" applyBorder="0" applyAlignment="0" applyProtection="0"/>
    <xf numFmtId="0"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3" fontId="66" fillId="0" borderId="0" applyFont="0" applyFill="0" applyBorder="0" applyAlignment="0" applyProtection="0"/>
    <xf numFmtId="196" fontId="66" fillId="0" borderId="0" applyFont="0" applyFill="0" applyBorder="0" applyAlignment="0" applyProtection="0"/>
    <xf numFmtId="194" fontId="66" fillId="0" borderId="0" applyFont="0" applyFill="0" applyBorder="0" applyAlignment="0" applyProtection="0"/>
    <xf numFmtId="197" fontId="66" fillId="0" borderId="0" applyFont="0" applyFill="0" applyBorder="0" applyAlignment="0" applyProtection="0"/>
    <xf numFmtId="197" fontId="66" fillId="0" borderId="0" applyFont="0" applyFill="0" applyBorder="0" applyAlignment="0" applyProtection="0"/>
    <xf numFmtId="193" fontId="66" fillId="0" borderId="0" applyFont="0" applyFill="0" applyBorder="0" applyAlignment="0" applyProtection="0"/>
    <xf numFmtId="192" fontId="66" fillId="0" borderId="0" applyFont="0" applyFill="0" applyBorder="0" applyAlignment="0" applyProtection="0"/>
    <xf numFmtId="192"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6" fontId="66" fillId="0" borderId="0" applyFont="0" applyFill="0" applyBorder="0" applyAlignment="0" applyProtection="0"/>
    <xf numFmtId="196" fontId="66" fillId="0" borderId="0" applyFont="0" applyFill="0" applyBorder="0" applyAlignment="0" applyProtection="0"/>
    <xf numFmtId="192" fontId="66" fillId="0" borderId="0" applyFont="0" applyFill="0" applyBorder="0" applyAlignment="0" applyProtection="0"/>
    <xf numFmtId="198"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99" fontId="50"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41" fontId="70" fillId="0" borderId="0" applyFont="0" applyFill="0" applyBorder="0" applyAlignment="0" applyProtection="0"/>
    <xf numFmtId="200" fontId="66" fillId="0" borderId="0" applyFont="0" applyFill="0" applyBorder="0" applyAlignment="0" applyProtection="0"/>
    <xf numFmtId="200" fontId="66" fillId="0" borderId="0" applyFont="0" applyFill="0" applyBorder="0" applyAlignment="0" applyProtection="0"/>
    <xf numFmtId="201" fontId="7" fillId="0" borderId="0" applyFont="0" applyFill="0" applyBorder="0" applyAlignment="0" applyProtection="0"/>
    <xf numFmtId="43" fontId="70" fillId="0" borderId="0" applyFont="0" applyFill="0" applyBorder="0" applyAlignment="0" applyProtection="0"/>
    <xf numFmtId="200" fontId="66" fillId="0" borderId="0" applyFont="0" applyFill="0" applyBorder="0" applyAlignment="0" applyProtection="0"/>
    <xf numFmtId="41" fontId="70" fillId="0" borderId="0" applyFont="0" applyFill="0" applyBorder="0" applyAlignment="0" applyProtection="0"/>
    <xf numFmtId="202" fontId="71" fillId="0" borderId="0" applyFont="0" applyFill="0" applyBorder="0" applyAlignment="0" applyProtection="0"/>
    <xf numFmtId="198" fontId="66" fillId="0" borderId="0" applyFont="0" applyFill="0" applyBorder="0" applyAlignment="0" applyProtection="0"/>
    <xf numFmtId="194"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41" fontId="50" fillId="0" borderId="0" applyFont="0" applyFill="0" applyBorder="0" applyAlignment="0" applyProtection="0"/>
    <xf numFmtId="179" fontId="66" fillId="0" borderId="0" applyFont="0" applyFill="0" applyBorder="0" applyAlignment="0" applyProtection="0"/>
    <xf numFmtId="183" fontId="50" fillId="0" borderId="0" applyFont="0" applyFill="0" applyBorder="0" applyAlignment="0" applyProtection="0"/>
    <xf numFmtId="184" fontId="66" fillId="0" borderId="0" applyFont="0" applyFill="0" applyBorder="0" applyAlignment="0" applyProtection="0"/>
    <xf numFmtId="185" fontId="66" fillId="0" borderId="0" applyFont="0" applyFill="0" applyBorder="0" applyAlignment="0" applyProtection="0"/>
    <xf numFmtId="184" fontId="66" fillId="0" borderId="0" applyFont="0" applyFill="0" applyBorder="0" applyAlignment="0" applyProtection="0"/>
    <xf numFmtId="175" fontId="69" fillId="0" borderId="0" applyFont="0" applyFill="0" applyBorder="0" applyAlignment="0" applyProtection="0"/>
    <xf numFmtId="165" fontId="66" fillId="0" borderId="0" applyFont="0" applyFill="0" applyBorder="0" applyAlignment="0" applyProtection="0"/>
    <xf numFmtId="186" fontId="50" fillId="0" borderId="0" applyFont="0" applyFill="0" applyBorder="0" applyAlignment="0" applyProtection="0"/>
    <xf numFmtId="165" fontId="66" fillId="0" borderId="0" applyFont="0" applyFill="0" applyBorder="0" applyAlignment="0" applyProtection="0"/>
    <xf numFmtId="184" fontId="66" fillId="0" borderId="0" applyFont="0" applyFill="0" applyBorder="0" applyAlignment="0" applyProtection="0"/>
    <xf numFmtId="175" fontId="69" fillId="0" borderId="0" applyFont="0" applyFill="0" applyBorder="0" applyAlignment="0" applyProtection="0"/>
    <xf numFmtId="176" fontId="66" fillId="0" borderId="0" applyFont="0" applyFill="0" applyBorder="0" applyAlignment="0" applyProtection="0"/>
    <xf numFmtId="183" fontId="50" fillId="0" borderId="0" applyFont="0" applyFill="0" applyBorder="0" applyAlignment="0" applyProtection="0"/>
    <xf numFmtId="203" fontId="70" fillId="0" borderId="0" applyFont="0" applyFill="0" applyBorder="0" applyAlignment="0" applyProtection="0"/>
    <xf numFmtId="204" fontId="66" fillId="0" borderId="0" applyFont="0" applyFill="0" applyBorder="0" applyAlignment="0" applyProtection="0"/>
    <xf numFmtId="204" fontId="66" fillId="0" borderId="0" applyFont="0" applyFill="0" applyBorder="0" applyAlignment="0" applyProtection="0"/>
    <xf numFmtId="205" fontId="70" fillId="0" borderId="0" applyFont="0" applyFill="0" applyBorder="0" applyAlignment="0" applyProtection="0"/>
    <xf numFmtId="204" fontId="66" fillId="0" borderId="0" applyFont="0" applyFill="0" applyBorder="0" applyAlignment="0" applyProtection="0"/>
    <xf numFmtId="203" fontId="70" fillId="0" borderId="0" applyFont="0" applyFill="0" applyBorder="0" applyAlignment="0" applyProtection="0"/>
    <xf numFmtId="204"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205" fontId="70" fillId="0" borderId="0" applyFont="0" applyFill="0" applyBorder="0" applyAlignment="0" applyProtection="0"/>
    <xf numFmtId="206" fontId="66" fillId="0" borderId="0" applyFont="0" applyFill="0" applyBorder="0" applyAlignment="0" applyProtection="0"/>
    <xf numFmtId="206" fontId="66" fillId="0" borderId="0" applyFont="0" applyFill="0" applyBorder="0" applyAlignment="0" applyProtection="0"/>
    <xf numFmtId="207" fontId="7" fillId="0" borderId="0" applyFont="0" applyFill="0" applyBorder="0" applyAlignment="0" applyProtection="0"/>
    <xf numFmtId="41" fontId="70" fillId="0" borderId="0" applyFont="0" applyFill="0" applyBorder="0" applyAlignment="0" applyProtection="0"/>
    <xf numFmtId="206" fontId="66" fillId="0" borderId="0" applyFont="0" applyFill="0" applyBorder="0" applyAlignment="0" applyProtection="0"/>
    <xf numFmtId="205" fontId="70" fillId="0" borderId="0" applyFont="0" applyFill="0" applyBorder="0" applyAlignment="0" applyProtection="0"/>
    <xf numFmtId="208" fontId="71" fillId="0" borderId="0" applyFont="0" applyFill="0" applyBorder="0" applyAlignment="0" applyProtection="0"/>
    <xf numFmtId="209" fontId="66" fillId="0" borderId="0" applyFont="0" applyFill="0" applyBorder="0" applyAlignment="0" applyProtection="0"/>
    <xf numFmtId="165" fontId="66" fillId="0" borderId="0" applyFont="0" applyFill="0" applyBorder="0" applyAlignment="0" applyProtection="0"/>
    <xf numFmtId="192" fontId="66" fillId="0" borderId="0" applyFont="0" applyFill="0" applyBorder="0" applyAlignment="0" applyProtection="0"/>
    <xf numFmtId="169" fontId="66" fillId="0" borderId="0" applyFont="0" applyFill="0" applyBorder="0" applyAlignment="0" applyProtection="0"/>
    <xf numFmtId="193"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195" fontId="66" fillId="0" borderId="0" applyFont="0" applyFill="0" applyBorder="0" applyAlignment="0" applyProtection="0"/>
    <xf numFmtId="0" fontId="66" fillId="0" borderId="0" applyFont="0" applyFill="0" applyBorder="0" applyAlignment="0" applyProtection="0"/>
    <xf numFmtId="169" fontId="66" fillId="0" borderId="0" applyFont="0" applyFill="0" applyBorder="0" applyAlignment="0" applyProtection="0"/>
    <xf numFmtId="0"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3" fontId="66" fillId="0" borderId="0" applyFont="0" applyFill="0" applyBorder="0" applyAlignment="0" applyProtection="0"/>
    <xf numFmtId="196" fontId="66" fillId="0" borderId="0" applyFont="0" applyFill="0" applyBorder="0" applyAlignment="0" applyProtection="0"/>
    <xf numFmtId="194" fontId="66" fillId="0" borderId="0" applyFont="0" applyFill="0" applyBorder="0" applyAlignment="0" applyProtection="0"/>
    <xf numFmtId="197" fontId="66" fillId="0" borderId="0" applyFont="0" applyFill="0" applyBorder="0" applyAlignment="0" applyProtection="0"/>
    <xf numFmtId="197" fontId="66" fillId="0" borderId="0" applyFont="0" applyFill="0" applyBorder="0" applyAlignment="0" applyProtection="0"/>
    <xf numFmtId="193" fontId="66" fillId="0" borderId="0" applyFont="0" applyFill="0" applyBorder="0" applyAlignment="0" applyProtection="0"/>
    <xf numFmtId="192" fontId="66" fillId="0" borderId="0" applyFont="0" applyFill="0" applyBorder="0" applyAlignment="0" applyProtection="0"/>
    <xf numFmtId="192"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6" fontId="66" fillId="0" borderId="0" applyFont="0" applyFill="0" applyBorder="0" applyAlignment="0" applyProtection="0"/>
    <xf numFmtId="196" fontId="66" fillId="0" borderId="0" applyFont="0" applyFill="0" applyBorder="0" applyAlignment="0" applyProtection="0"/>
    <xf numFmtId="192" fontId="66" fillId="0" borderId="0" applyFont="0" applyFill="0" applyBorder="0" applyAlignment="0" applyProtection="0"/>
    <xf numFmtId="198"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99" fontId="50"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41" fontId="70" fillId="0" borderId="0" applyFont="0" applyFill="0" applyBorder="0" applyAlignment="0" applyProtection="0"/>
    <xf numFmtId="200" fontId="66" fillId="0" borderId="0" applyFont="0" applyFill="0" applyBorder="0" applyAlignment="0" applyProtection="0"/>
    <xf numFmtId="200" fontId="66" fillId="0" borderId="0" applyFont="0" applyFill="0" applyBorder="0" applyAlignment="0" applyProtection="0"/>
    <xf numFmtId="201" fontId="7" fillId="0" borderId="0" applyFont="0" applyFill="0" applyBorder="0" applyAlignment="0" applyProtection="0"/>
    <xf numFmtId="43" fontId="70" fillId="0" borderId="0" applyFont="0" applyFill="0" applyBorder="0" applyAlignment="0" applyProtection="0"/>
    <xf numFmtId="200" fontId="66" fillId="0" borderId="0" applyFont="0" applyFill="0" applyBorder="0" applyAlignment="0" applyProtection="0"/>
    <xf numFmtId="41" fontId="70" fillId="0" borderId="0" applyFont="0" applyFill="0" applyBorder="0" applyAlignment="0" applyProtection="0"/>
    <xf numFmtId="202" fontId="71" fillId="0" borderId="0" applyFont="0" applyFill="0" applyBorder="0" applyAlignment="0" applyProtection="0"/>
    <xf numFmtId="198" fontId="66" fillId="0" borderId="0" applyFont="0" applyFill="0" applyBorder="0" applyAlignment="0" applyProtection="0"/>
    <xf numFmtId="194" fontId="66" fillId="0" borderId="0" applyFont="0" applyFill="0" applyBorder="0" applyAlignment="0" applyProtection="0"/>
    <xf numFmtId="43" fontId="6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1" fontId="50" fillId="0" borderId="0" applyFont="0" applyFill="0" applyBorder="0" applyAlignment="0" applyProtection="0"/>
    <xf numFmtId="191" fontId="50" fillId="0" borderId="0" applyFont="0" applyFill="0" applyBorder="0" applyAlignment="0" applyProtection="0"/>
    <xf numFmtId="43"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82" fontId="66" fillId="0" borderId="0" applyFont="0" applyFill="0" applyBorder="0" applyAlignment="0" applyProtection="0"/>
    <xf numFmtId="168" fontId="66" fillId="0" borderId="0" applyFont="0" applyFill="0" applyBorder="0" applyAlignment="0" applyProtection="0"/>
    <xf numFmtId="210"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0" fontId="66" fillId="0" borderId="0" applyFont="0" applyFill="0" applyBorder="0" applyAlignment="0" applyProtection="0"/>
    <xf numFmtId="212" fontId="66" fillId="0" borderId="0" applyFont="0" applyFill="0" applyBorder="0" applyAlignment="0" applyProtection="0"/>
    <xf numFmtId="182" fontId="50" fillId="0" borderId="0" applyFont="0" applyFill="0" applyBorder="0" applyAlignment="0" applyProtection="0"/>
    <xf numFmtId="168" fontId="66" fillId="0" borderId="0" applyFont="0" applyFill="0" applyBorder="0" applyAlignment="0" applyProtection="0"/>
    <xf numFmtId="182" fontId="50"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0" fontId="66" fillId="0" borderId="0" applyFont="0" applyFill="0" applyBorder="0" applyAlignment="0" applyProtection="0"/>
    <xf numFmtId="213" fontId="66" fillId="0" borderId="0" applyFont="0" applyFill="0" applyBorder="0" applyAlignment="0" applyProtection="0"/>
    <xf numFmtId="211" fontId="66" fillId="0" borderId="0" applyFont="0" applyFill="0" applyBorder="0" applyAlignment="0" applyProtection="0"/>
    <xf numFmtId="214" fontId="66" fillId="0" borderId="0" applyFont="0" applyFill="0" applyBorder="0" applyAlignment="0" applyProtection="0"/>
    <xf numFmtId="215" fontId="66" fillId="0" borderId="0" applyFont="0" applyFill="0" applyBorder="0" applyAlignment="0" applyProtection="0"/>
    <xf numFmtId="214" fontId="66" fillId="0" borderId="0" applyFont="0" applyFill="0" applyBorder="0" applyAlignment="0" applyProtection="0"/>
    <xf numFmtId="210" fontId="66" fillId="0" borderId="0" applyFont="0" applyFill="0" applyBorder="0" applyAlignment="0" applyProtection="0"/>
    <xf numFmtId="182" fontId="66" fillId="0" borderId="0" applyFont="0" applyFill="0" applyBorder="0" applyAlignment="0" applyProtection="0"/>
    <xf numFmtId="182"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3" fontId="66" fillId="0" borderId="0" applyFont="0" applyFill="0" applyBorder="0" applyAlignment="0" applyProtection="0"/>
    <xf numFmtId="213" fontId="66" fillId="0" borderId="0" applyFont="0" applyFill="0" applyBorder="0" applyAlignment="0" applyProtection="0"/>
    <xf numFmtId="182" fontId="66" fillId="0" borderId="0" applyFont="0" applyFill="0" applyBorder="0" applyAlignment="0" applyProtection="0"/>
    <xf numFmtId="216"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217" fontId="50"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175" fontId="70" fillId="0" borderId="0" applyFont="0" applyFill="0" applyBorder="0" applyAlignment="0" applyProtection="0"/>
    <xf numFmtId="218" fontId="66" fillId="0" borderId="0" applyFont="0" applyFill="0" applyBorder="0" applyAlignment="0" applyProtection="0"/>
    <xf numFmtId="218" fontId="66" fillId="0" borderId="0" applyFont="0" applyFill="0" applyBorder="0" applyAlignment="0" applyProtection="0"/>
    <xf numFmtId="219" fontId="7" fillId="0" borderId="0" applyFont="0" applyFill="0" applyBorder="0" applyAlignment="0" applyProtection="0"/>
    <xf numFmtId="187" fontId="70" fillId="0" borderId="0" applyFont="0" applyFill="0" applyBorder="0" applyAlignment="0" applyProtection="0"/>
    <xf numFmtId="218" fontId="66" fillId="0" borderId="0" applyFont="0" applyFill="0" applyBorder="0" applyAlignment="0" applyProtection="0"/>
    <xf numFmtId="175" fontId="70" fillId="0" borderId="0" applyFont="0" applyFill="0" applyBorder="0" applyAlignment="0" applyProtection="0"/>
    <xf numFmtId="220" fontId="71" fillId="0" borderId="0" applyFont="0" applyFill="0" applyBorder="0" applyAlignment="0" applyProtection="0"/>
    <xf numFmtId="21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83" fontId="50" fillId="0" borderId="0" applyFont="0" applyFill="0" applyBorder="0" applyAlignment="0" applyProtection="0"/>
    <xf numFmtId="184" fontId="66" fillId="0" borderId="0" applyFont="0" applyFill="0" applyBorder="0" applyAlignment="0" applyProtection="0"/>
    <xf numFmtId="185" fontId="66" fillId="0" borderId="0" applyFont="0" applyFill="0" applyBorder="0" applyAlignment="0" applyProtection="0"/>
    <xf numFmtId="184" fontId="66" fillId="0" borderId="0" applyFont="0" applyFill="0" applyBorder="0" applyAlignment="0" applyProtection="0"/>
    <xf numFmtId="175" fontId="69" fillId="0" borderId="0" applyFont="0" applyFill="0" applyBorder="0" applyAlignment="0" applyProtection="0"/>
    <xf numFmtId="165" fontId="66" fillId="0" borderId="0" applyFont="0" applyFill="0" applyBorder="0" applyAlignment="0" applyProtection="0"/>
    <xf numFmtId="186" fontId="50" fillId="0" borderId="0" applyFont="0" applyFill="0" applyBorder="0" applyAlignment="0" applyProtection="0"/>
    <xf numFmtId="165" fontId="66" fillId="0" borderId="0" applyFont="0" applyFill="0" applyBorder="0" applyAlignment="0" applyProtection="0"/>
    <xf numFmtId="184" fontId="66" fillId="0" borderId="0" applyFont="0" applyFill="0" applyBorder="0" applyAlignment="0" applyProtection="0"/>
    <xf numFmtId="175" fontId="69" fillId="0" borderId="0" applyFont="0" applyFill="0" applyBorder="0" applyAlignment="0" applyProtection="0"/>
    <xf numFmtId="176" fontId="66" fillId="0" borderId="0" applyFont="0" applyFill="0" applyBorder="0" applyAlignment="0" applyProtection="0"/>
    <xf numFmtId="183" fontId="50" fillId="0" borderId="0" applyFont="0" applyFill="0" applyBorder="0" applyAlignment="0" applyProtection="0"/>
    <xf numFmtId="203" fontId="70" fillId="0" borderId="0" applyFont="0" applyFill="0" applyBorder="0" applyAlignment="0" applyProtection="0"/>
    <xf numFmtId="204" fontId="66" fillId="0" borderId="0" applyFont="0" applyFill="0" applyBorder="0" applyAlignment="0" applyProtection="0"/>
    <xf numFmtId="204" fontId="66" fillId="0" borderId="0" applyFont="0" applyFill="0" applyBorder="0" applyAlignment="0" applyProtection="0"/>
    <xf numFmtId="205" fontId="70" fillId="0" borderId="0" applyFont="0" applyFill="0" applyBorder="0" applyAlignment="0" applyProtection="0"/>
    <xf numFmtId="204" fontId="66" fillId="0" borderId="0" applyFont="0" applyFill="0" applyBorder="0" applyAlignment="0" applyProtection="0"/>
    <xf numFmtId="203" fontId="70" fillId="0" borderId="0" applyFont="0" applyFill="0" applyBorder="0" applyAlignment="0" applyProtection="0"/>
    <xf numFmtId="204"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205" fontId="70" fillId="0" borderId="0" applyFont="0" applyFill="0" applyBorder="0" applyAlignment="0" applyProtection="0"/>
    <xf numFmtId="206" fontId="66" fillId="0" borderId="0" applyFont="0" applyFill="0" applyBorder="0" applyAlignment="0" applyProtection="0"/>
    <xf numFmtId="206" fontId="66" fillId="0" borderId="0" applyFont="0" applyFill="0" applyBorder="0" applyAlignment="0" applyProtection="0"/>
    <xf numFmtId="207" fontId="7" fillId="0" borderId="0" applyFont="0" applyFill="0" applyBorder="0" applyAlignment="0" applyProtection="0"/>
    <xf numFmtId="41" fontId="70" fillId="0" borderId="0" applyFont="0" applyFill="0" applyBorder="0" applyAlignment="0" applyProtection="0"/>
    <xf numFmtId="206" fontId="66" fillId="0" borderId="0" applyFont="0" applyFill="0" applyBorder="0" applyAlignment="0" applyProtection="0"/>
    <xf numFmtId="205" fontId="70" fillId="0" borderId="0" applyFont="0" applyFill="0" applyBorder="0" applyAlignment="0" applyProtection="0"/>
    <xf numFmtId="208" fontId="71" fillId="0" borderId="0" applyFont="0" applyFill="0" applyBorder="0" applyAlignment="0" applyProtection="0"/>
    <xf numFmtId="209" fontId="66" fillId="0" borderId="0" applyFont="0" applyFill="0" applyBorder="0" applyAlignment="0" applyProtection="0"/>
    <xf numFmtId="41" fontId="50" fillId="0" borderId="0" applyFont="0" applyFill="0" applyBorder="0" applyAlignment="0" applyProtection="0"/>
    <xf numFmtId="165" fontId="66" fillId="0" borderId="0" applyFont="0" applyFill="0" applyBorder="0" applyAlignment="0" applyProtection="0"/>
    <xf numFmtId="43" fontId="50" fillId="0" borderId="0" applyFont="0" applyFill="0" applyBorder="0" applyAlignment="0" applyProtection="0"/>
    <xf numFmtId="182" fontId="66" fillId="0" borderId="0" applyFont="0" applyFill="0" applyBorder="0" applyAlignment="0" applyProtection="0"/>
    <xf numFmtId="168" fontId="66" fillId="0" borderId="0" applyFont="0" applyFill="0" applyBorder="0" applyAlignment="0" applyProtection="0"/>
    <xf numFmtId="210"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0" fontId="66" fillId="0" borderId="0" applyFont="0" applyFill="0" applyBorder="0" applyAlignment="0" applyProtection="0"/>
    <xf numFmtId="212" fontId="66" fillId="0" borderId="0" applyFont="0" applyFill="0" applyBorder="0" applyAlignment="0" applyProtection="0"/>
    <xf numFmtId="182" fontId="50" fillId="0" borderId="0" applyFont="0" applyFill="0" applyBorder="0" applyAlignment="0" applyProtection="0"/>
    <xf numFmtId="168" fontId="66" fillId="0" borderId="0" applyFont="0" applyFill="0" applyBorder="0" applyAlignment="0" applyProtection="0"/>
    <xf numFmtId="182" fontId="50"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0" fontId="66" fillId="0" borderId="0" applyFont="0" applyFill="0" applyBorder="0" applyAlignment="0" applyProtection="0"/>
    <xf numFmtId="213" fontId="66" fillId="0" borderId="0" applyFont="0" applyFill="0" applyBorder="0" applyAlignment="0" applyProtection="0"/>
    <xf numFmtId="211" fontId="66" fillId="0" borderId="0" applyFont="0" applyFill="0" applyBorder="0" applyAlignment="0" applyProtection="0"/>
    <xf numFmtId="214" fontId="66" fillId="0" borderId="0" applyFont="0" applyFill="0" applyBorder="0" applyAlignment="0" applyProtection="0"/>
    <xf numFmtId="215" fontId="66" fillId="0" borderId="0" applyFont="0" applyFill="0" applyBorder="0" applyAlignment="0" applyProtection="0"/>
    <xf numFmtId="214" fontId="66" fillId="0" borderId="0" applyFont="0" applyFill="0" applyBorder="0" applyAlignment="0" applyProtection="0"/>
    <xf numFmtId="210" fontId="66" fillId="0" borderId="0" applyFont="0" applyFill="0" applyBorder="0" applyAlignment="0" applyProtection="0"/>
    <xf numFmtId="182" fontId="66" fillId="0" borderId="0" applyFont="0" applyFill="0" applyBorder="0" applyAlignment="0" applyProtection="0"/>
    <xf numFmtId="182"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3" fontId="66" fillId="0" borderId="0" applyFont="0" applyFill="0" applyBorder="0" applyAlignment="0" applyProtection="0"/>
    <xf numFmtId="213" fontId="66" fillId="0" borderId="0" applyFont="0" applyFill="0" applyBorder="0" applyAlignment="0" applyProtection="0"/>
    <xf numFmtId="182" fontId="66" fillId="0" borderId="0" applyFont="0" applyFill="0" applyBorder="0" applyAlignment="0" applyProtection="0"/>
    <xf numFmtId="216"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217" fontId="50"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175" fontId="70" fillId="0" borderId="0" applyFont="0" applyFill="0" applyBorder="0" applyAlignment="0" applyProtection="0"/>
    <xf numFmtId="218" fontId="66" fillId="0" borderId="0" applyFont="0" applyFill="0" applyBorder="0" applyAlignment="0" applyProtection="0"/>
    <xf numFmtId="218" fontId="66" fillId="0" borderId="0" applyFont="0" applyFill="0" applyBorder="0" applyAlignment="0" applyProtection="0"/>
    <xf numFmtId="219" fontId="7" fillId="0" borderId="0" applyFont="0" applyFill="0" applyBorder="0" applyAlignment="0" applyProtection="0"/>
    <xf numFmtId="187" fontId="70" fillId="0" borderId="0" applyFont="0" applyFill="0" applyBorder="0" applyAlignment="0" applyProtection="0"/>
    <xf numFmtId="218" fontId="66" fillId="0" borderId="0" applyFont="0" applyFill="0" applyBorder="0" applyAlignment="0" applyProtection="0"/>
    <xf numFmtId="175" fontId="70" fillId="0" borderId="0" applyFont="0" applyFill="0" applyBorder="0" applyAlignment="0" applyProtection="0"/>
    <xf numFmtId="220" fontId="71" fillId="0" borderId="0" applyFont="0" applyFill="0" applyBorder="0" applyAlignment="0" applyProtection="0"/>
    <xf numFmtId="21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92" fontId="66" fillId="0" borderId="0" applyFont="0" applyFill="0" applyBorder="0" applyAlignment="0" applyProtection="0"/>
    <xf numFmtId="169" fontId="66" fillId="0" borderId="0" applyFont="0" applyFill="0" applyBorder="0" applyAlignment="0" applyProtection="0"/>
    <xf numFmtId="193"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195" fontId="66" fillId="0" borderId="0" applyFont="0" applyFill="0" applyBorder="0" applyAlignment="0" applyProtection="0"/>
    <xf numFmtId="0" fontId="66" fillId="0" borderId="0" applyFont="0" applyFill="0" applyBorder="0" applyAlignment="0" applyProtection="0"/>
    <xf numFmtId="169" fontId="66" fillId="0" borderId="0" applyFont="0" applyFill="0" applyBorder="0" applyAlignment="0" applyProtection="0"/>
    <xf numFmtId="0"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3" fontId="66" fillId="0" borderId="0" applyFont="0" applyFill="0" applyBorder="0" applyAlignment="0" applyProtection="0"/>
    <xf numFmtId="196" fontId="66" fillId="0" borderId="0" applyFont="0" applyFill="0" applyBorder="0" applyAlignment="0" applyProtection="0"/>
    <xf numFmtId="194" fontId="66" fillId="0" borderId="0" applyFont="0" applyFill="0" applyBorder="0" applyAlignment="0" applyProtection="0"/>
    <xf numFmtId="197" fontId="66" fillId="0" borderId="0" applyFont="0" applyFill="0" applyBorder="0" applyAlignment="0" applyProtection="0"/>
    <xf numFmtId="197" fontId="66" fillId="0" borderId="0" applyFont="0" applyFill="0" applyBorder="0" applyAlignment="0" applyProtection="0"/>
    <xf numFmtId="193" fontId="66" fillId="0" borderId="0" applyFont="0" applyFill="0" applyBorder="0" applyAlignment="0" applyProtection="0"/>
    <xf numFmtId="192" fontId="66" fillId="0" borderId="0" applyFont="0" applyFill="0" applyBorder="0" applyAlignment="0" applyProtection="0"/>
    <xf numFmtId="192"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6" fontId="66" fillId="0" borderId="0" applyFont="0" applyFill="0" applyBorder="0" applyAlignment="0" applyProtection="0"/>
    <xf numFmtId="196" fontId="66" fillId="0" borderId="0" applyFont="0" applyFill="0" applyBorder="0" applyAlignment="0" applyProtection="0"/>
    <xf numFmtId="192" fontId="66" fillId="0" borderId="0" applyFont="0" applyFill="0" applyBorder="0" applyAlignment="0" applyProtection="0"/>
    <xf numFmtId="198"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99" fontId="50"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41" fontId="70" fillId="0" borderId="0" applyFont="0" applyFill="0" applyBorder="0" applyAlignment="0" applyProtection="0"/>
    <xf numFmtId="200" fontId="66" fillId="0" borderId="0" applyFont="0" applyFill="0" applyBorder="0" applyAlignment="0" applyProtection="0"/>
    <xf numFmtId="200" fontId="66" fillId="0" borderId="0" applyFont="0" applyFill="0" applyBorder="0" applyAlignment="0" applyProtection="0"/>
    <xf numFmtId="201" fontId="7" fillId="0" borderId="0" applyFont="0" applyFill="0" applyBorder="0" applyAlignment="0" applyProtection="0"/>
    <xf numFmtId="43" fontId="70" fillId="0" borderId="0" applyFont="0" applyFill="0" applyBorder="0" applyAlignment="0" applyProtection="0"/>
    <xf numFmtId="200" fontId="66" fillId="0" borderId="0" applyFont="0" applyFill="0" applyBorder="0" applyAlignment="0" applyProtection="0"/>
    <xf numFmtId="41" fontId="70" fillId="0" borderId="0" applyFont="0" applyFill="0" applyBorder="0" applyAlignment="0" applyProtection="0"/>
    <xf numFmtId="202" fontId="71" fillId="0" borderId="0" applyFont="0" applyFill="0" applyBorder="0" applyAlignment="0" applyProtection="0"/>
    <xf numFmtId="198" fontId="66" fillId="0" borderId="0" applyFont="0" applyFill="0" applyBorder="0" applyAlignment="0" applyProtection="0"/>
    <xf numFmtId="194"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5" fontId="50" fillId="0" borderId="0" applyFont="0" applyFill="0" applyBorder="0" applyAlignment="0" applyProtection="0"/>
    <xf numFmtId="175" fontId="50" fillId="0" borderId="0" applyFont="0" applyFill="0" applyBorder="0" applyAlignment="0" applyProtection="0"/>
    <xf numFmtId="187" fontId="7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9" fontId="7" fillId="0" borderId="0" applyFont="0" applyFill="0" applyBorder="0" applyAlignment="0" applyProtection="0"/>
    <xf numFmtId="189" fontId="70" fillId="0" borderId="0" applyFont="0" applyFill="0" applyBorder="0" applyAlignment="0" applyProtection="0"/>
    <xf numFmtId="188" fontId="50" fillId="0" borderId="0" applyFont="0" applyFill="0" applyBorder="0" applyAlignment="0" applyProtection="0"/>
    <xf numFmtId="187" fontId="70" fillId="0" borderId="0" applyFont="0" applyFill="0" applyBorder="0" applyAlignment="0" applyProtection="0"/>
    <xf numFmtId="190" fontId="50" fillId="0" borderId="0" applyFont="0" applyFill="0" applyBorder="0" applyAlignment="0" applyProtection="0"/>
    <xf numFmtId="175" fontId="50" fillId="0" borderId="0" applyFont="0" applyFill="0" applyBorder="0" applyAlignment="0" applyProtection="0"/>
    <xf numFmtId="43" fontId="50" fillId="0" borderId="0" applyFont="0" applyFill="0" applyBorder="0" applyAlignment="0" applyProtection="0"/>
    <xf numFmtId="191" fontId="50" fillId="0" borderId="0" applyFont="0" applyFill="0" applyBorder="0" applyAlignment="0" applyProtection="0"/>
    <xf numFmtId="191" fontId="50" fillId="0" borderId="0" applyFont="0" applyFill="0" applyBorder="0" applyAlignment="0" applyProtection="0"/>
    <xf numFmtId="165" fontId="66" fillId="0" borderId="0" applyFont="0" applyFill="0" applyBorder="0" applyAlignment="0" applyProtection="0"/>
    <xf numFmtId="184" fontId="66" fillId="0" borderId="0" applyFont="0" applyFill="0" applyBorder="0" applyAlignment="0" applyProtection="0"/>
    <xf numFmtId="175" fontId="6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76" fontId="66" fillId="0" borderId="0" applyFont="0" applyFill="0" applyBorder="0" applyAlignment="0" applyProtection="0"/>
    <xf numFmtId="183" fontId="50" fillId="0" borderId="0" applyFont="0" applyFill="0" applyBorder="0" applyAlignment="0" applyProtection="0"/>
    <xf numFmtId="203" fontId="70" fillId="0" borderId="0" applyFont="0" applyFill="0" applyBorder="0" applyAlignment="0" applyProtection="0"/>
    <xf numFmtId="204" fontId="66" fillId="0" borderId="0" applyFont="0" applyFill="0" applyBorder="0" applyAlignment="0" applyProtection="0"/>
    <xf numFmtId="204" fontId="66" fillId="0" borderId="0" applyFont="0" applyFill="0" applyBorder="0" applyAlignment="0" applyProtection="0"/>
    <xf numFmtId="205" fontId="70" fillId="0" borderId="0" applyFont="0" applyFill="0" applyBorder="0" applyAlignment="0" applyProtection="0"/>
    <xf numFmtId="204" fontId="66" fillId="0" borderId="0" applyFont="0" applyFill="0" applyBorder="0" applyAlignment="0" applyProtection="0"/>
    <xf numFmtId="203" fontId="70" fillId="0" borderId="0" applyFont="0" applyFill="0" applyBorder="0" applyAlignment="0" applyProtection="0"/>
    <xf numFmtId="204"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0" fontId="57" fillId="0" borderId="0"/>
    <xf numFmtId="205" fontId="70" fillId="0" borderId="0" applyFont="0" applyFill="0" applyBorder="0" applyAlignment="0" applyProtection="0"/>
    <xf numFmtId="206" fontId="66" fillId="0" borderId="0" applyFont="0" applyFill="0" applyBorder="0" applyAlignment="0" applyProtection="0"/>
    <xf numFmtId="206" fontId="66" fillId="0" borderId="0" applyFont="0" applyFill="0" applyBorder="0" applyAlignment="0" applyProtection="0"/>
    <xf numFmtId="207" fontId="7" fillId="0" borderId="0" applyFont="0" applyFill="0" applyBorder="0" applyAlignment="0" applyProtection="0"/>
    <xf numFmtId="41" fontId="70" fillId="0" borderId="0" applyFont="0" applyFill="0" applyBorder="0" applyAlignment="0" applyProtection="0"/>
    <xf numFmtId="206" fontId="66" fillId="0" borderId="0" applyFont="0" applyFill="0" applyBorder="0" applyAlignment="0" applyProtection="0"/>
    <xf numFmtId="205" fontId="70" fillId="0" borderId="0" applyFont="0" applyFill="0" applyBorder="0" applyAlignment="0" applyProtection="0"/>
    <xf numFmtId="208" fontId="71" fillId="0" borderId="0" applyFont="0" applyFill="0" applyBorder="0" applyAlignment="0" applyProtection="0"/>
    <xf numFmtId="209"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1" fontId="50" fillId="0" borderId="0" applyFont="0" applyFill="0" applyBorder="0" applyAlignment="0" applyProtection="0"/>
    <xf numFmtId="182" fontId="66" fillId="0" borderId="0" applyFont="0" applyFill="0" applyBorder="0" applyAlignment="0" applyProtection="0"/>
    <xf numFmtId="168" fontId="66" fillId="0" borderId="0" applyFont="0" applyFill="0" applyBorder="0" applyAlignment="0" applyProtection="0"/>
    <xf numFmtId="210"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0" fontId="66" fillId="0" borderId="0" applyFont="0" applyFill="0" applyBorder="0" applyAlignment="0" applyProtection="0"/>
    <xf numFmtId="212" fontId="66" fillId="0" borderId="0" applyFont="0" applyFill="0" applyBorder="0" applyAlignment="0" applyProtection="0"/>
    <xf numFmtId="182" fontId="50" fillId="0" borderId="0" applyFont="0" applyFill="0" applyBorder="0" applyAlignment="0" applyProtection="0"/>
    <xf numFmtId="168" fontId="66" fillId="0" borderId="0" applyFont="0" applyFill="0" applyBorder="0" applyAlignment="0" applyProtection="0"/>
    <xf numFmtId="182" fontId="50"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0" fontId="66" fillId="0" borderId="0" applyFont="0" applyFill="0" applyBorder="0" applyAlignment="0" applyProtection="0"/>
    <xf numFmtId="213" fontId="66" fillId="0" borderId="0" applyFont="0" applyFill="0" applyBorder="0" applyAlignment="0" applyProtection="0"/>
    <xf numFmtId="211" fontId="66" fillId="0" borderId="0" applyFont="0" applyFill="0" applyBorder="0" applyAlignment="0" applyProtection="0"/>
    <xf numFmtId="214" fontId="66" fillId="0" borderId="0" applyFont="0" applyFill="0" applyBorder="0" applyAlignment="0" applyProtection="0"/>
    <xf numFmtId="215" fontId="66" fillId="0" borderId="0" applyFont="0" applyFill="0" applyBorder="0" applyAlignment="0" applyProtection="0"/>
    <xf numFmtId="214" fontId="66" fillId="0" borderId="0" applyFont="0" applyFill="0" applyBorder="0" applyAlignment="0" applyProtection="0"/>
    <xf numFmtId="210" fontId="66" fillId="0" borderId="0" applyFont="0" applyFill="0" applyBorder="0" applyAlignment="0" applyProtection="0"/>
    <xf numFmtId="182" fontId="66" fillId="0" borderId="0" applyFont="0" applyFill="0" applyBorder="0" applyAlignment="0" applyProtection="0"/>
    <xf numFmtId="182"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3" fontId="66" fillId="0" borderId="0" applyFont="0" applyFill="0" applyBorder="0" applyAlignment="0" applyProtection="0"/>
    <xf numFmtId="213" fontId="66" fillId="0" borderId="0" applyFont="0" applyFill="0" applyBorder="0" applyAlignment="0" applyProtection="0"/>
    <xf numFmtId="182" fontId="66" fillId="0" borderId="0" applyFont="0" applyFill="0" applyBorder="0" applyAlignment="0" applyProtection="0"/>
    <xf numFmtId="216"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217" fontId="50"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175" fontId="70" fillId="0" borderId="0" applyFont="0" applyFill="0" applyBorder="0" applyAlignment="0" applyProtection="0"/>
    <xf numFmtId="218" fontId="66" fillId="0" borderId="0" applyFont="0" applyFill="0" applyBorder="0" applyAlignment="0" applyProtection="0"/>
    <xf numFmtId="218" fontId="66" fillId="0" borderId="0" applyFont="0" applyFill="0" applyBorder="0" applyAlignment="0" applyProtection="0"/>
    <xf numFmtId="219" fontId="7" fillId="0" borderId="0" applyFont="0" applyFill="0" applyBorder="0" applyAlignment="0" applyProtection="0"/>
    <xf numFmtId="187" fontId="70" fillId="0" borderId="0" applyFont="0" applyFill="0" applyBorder="0" applyAlignment="0" applyProtection="0"/>
    <xf numFmtId="218" fontId="66" fillId="0" borderId="0" applyFont="0" applyFill="0" applyBorder="0" applyAlignment="0" applyProtection="0"/>
    <xf numFmtId="175" fontId="70" fillId="0" borderId="0" applyFont="0" applyFill="0" applyBorder="0" applyAlignment="0" applyProtection="0"/>
    <xf numFmtId="220" fontId="71" fillId="0" borderId="0" applyFont="0" applyFill="0" applyBorder="0" applyAlignment="0" applyProtection="0"/>
    <xf numFmtId="21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92" fontId="66" fillId="0" borderId="0" applyFont="0" applyFill="0" applyBorder="0" applyAlignment="0" applyProtection="0"/>
    <xf numFmtId="169" fontId="66" fillId="0" borderId="0" applyFont="0" applyFill="0" applyBorder="0" applyAlignment="0" applyProtection="0"/>
    <xf numFmtId="193"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195" fontId="66" fillId="0" borderId="0" applyFont="0" applyFill="0" applyBorder="0" applyAlignment="0" applyProtection="0"/>
    <xf numFmtId="0" fontId="66" fillId="0" borderId="0" applyFont="0" applyFill="0" applyBorder="0" applyAlignment="0" applyProtection="0"/>
    <xf numFmtId="169" fontId="66" fillId="0" borderId="0" applyFont="0" applyFill="0" applyBorder="0" applyAlignment="0" applyProtection="0"/>
    <xf numFmtId="0"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3" fontId="66" fillId="0" borderId="0" applyFont="0" applyFill="0" applyBorder="0" applyAlignment="0" applyProtection="0"/>
    <xf numFmtId="196" fontId="66" fillId="0" borderId="0" applyFont="0" applyFill="0" applyBorder="0" applyAlignment="0" applyProtection="0"/>
    <xf numFmtId="194" fontId="66" fillId="0" borderId="0" applyFont="0" applyFill="0" applyBorder="0" applyAlignment="0" applyProtection="0"/>
    <xf numFmtId="197" fontId="66" fillId="0" borderId="0" applyFont="0" applyFill="0" applyBorder="0" applyAlignment="0" applyProtection="0"/>
    <xf numFmtId="197" fontId="66" fillId="0" borderId="0" applyFont="0" applyFill="0" applyBorder="0" applyAlignment="0" applyProtection="0"/>
    <xf numFmtId="193" fontId="66" fillId="0" borderId="0" applyFont="0" applyFill="0" applyBorder="0" applyAlignment="0" applyProtection="0"/>
    <xf numFmtId="192" fontId="66" fillId="0" borderId="0" applyFont="0" applyFill="0" applyBorder="0" applyAlignment="0" applyProtection="0"/>
    <xf numFmtId="192"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6" fontId="66" fillId="0" borderId="0" applyFont="0" applyFill="0" applyBorder="0" applyAlignment="0" applyProtection="0"/>
    <xf numFmtId="196" fontId="66" fillId="0" borderId="0" applyFont="0" applyFill="0" applyBorder="0" applyAlignment="0" applyProtection="0"/>
    <xf numFmtId="192" fontId="66" fillId="0" borderId="0" applyFont="0" applyFill="0" applyBorder="0" applyAlignment="0" applyProtection="0"/>
    <xf numFmtId="198"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99" fontId="50"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194" fontId="66" fillId="0" borderId="0" applyFont="0" applyFill="0" applyBorder="0" applyAlignment="0" applyProtection="0"/>
    <xf numFmtId="192" fontId="66" fillId="0" borderId="0" applyFont="0" applyFill="0" applyBorder="0" applyAlignment="0" applyProtection="0"/>
    <xf numFmtId="41" fontId="70" fillId="0" borderId="0" applyFont="0" applyFill="0" applyBorder="0" applyAlignment="0" applyProtection="0"/>
    <xf numFmtId="200" fontId="66" fillId="0" borderId="0" applyFont="0" applyFill="0" applyBorder="0" applyAlignment="0" applyProtection="0"/>
    <xf numFmtId="200" fontId="66" fillId="0" borderId="0" applyFont="0" applyFill="0" applyBorder="0" applyAlignment="0" applyProtection="0"/>
    <xf numFmtId="201" fontId="7" fillId="0" borderId="0" applyFont="0" applyFill="0" applyBorder="0" applyAlignment="0" applyProtection="0"/>
    <xf numFmtId="43" fontId="70" fillId="0" borderId="0" applyFont="0" applyFill="0" applyBorder="0" applyAlignment="0" applyProtection="0"/>
    <xf numFmtId="200" fontId="66" fillId="0" borderId="0" applyFont="0" applyFill="0" applyBorder="0" applyAlignment="0" applyProtection="0"/>
    <xf numFmtId="41" fontId="70" fillId="0" borderId="0" applyFont="0" applyFill="0" applyBorder="0" applyAlignment="0" applyProtection="0"/>
    <xf numFmtId="202" fontId="71" fillId="0" borderId="0" applyFont="0" applyFill="0" applyBorder="0" applyAlignment="0" applyProtection="0"/>
    <xf numFmtId="198" fontId="66" fillId="0" borderId="0" applyFont="0" applyFill="0" applyBorder="0" applyAlignment="0" applyProtection="0"/>
    <xf numFmtId="194"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69" fontId="66" fillId="0" borderId="0" applyFont="0" applyFill="0" applyBorder="0" applyAlignment="0" applyProtection="0"/>
    <xf numFmtId="194" fontId="66" fillId="0" borderId="0" applyFont="0" applyFill="0" applyBorder="0" applyAlignment="0" applyProtection="0"/>
    <xf numFmtId="179" fontId="50" fillId="0" borderId="0" applyFont="0" applyFill="0" applyBorder="0" applyAlignment="0" applyProtection="0"/>
    <xf numFmtId="175" fontId="50" fillId="0" borderId="0" applyFont="0" applyFill="0" applyBorder="0" applyAlignment="0" applyProtection="0"/>
    <xf numFmtId="175" fontId="50" fillId="0" borderId="0" applyFont="0" applyFill="0" applyBorder="0" applyAlignment="0" applyProtection="0"/>
    <xf numFmtId="187" fontId="7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9" fontId="7" fillId="0" borderId="0" applyFont="0" applyFill="0" applyBorder="0" applyAlignment="0" applyProtection="0"/>
    <xf numFmtId="189" fontId="70" fillId="0" borderId="0" applyFont="0" applyFill="0" applyBorder="0" applyAlignment="0" applyProtection="0"/>
    <xf numFmtId="188" fontId="50" fillId="0" borderId="0" applyFont="0" applyFill="0" applyBorder="0" applyAlignment="0" applyProtection="0"/>
    <xf numFmtId="187" fontId="70" fillId="0" borderId="0" applyFont="0" applyFill="0" applyBorder="0" applyAlignment="0" applyProtection="0"/>
    <xf numFmtId="190" fontId="50" fillId="0" borderId="0" applyFont="0" applyFill="0" applyBorder="0" applyAlignment="0" applyProtection="0"/>
    <xf numFmtId="175"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1" fontId="50" fillId="0" borderId="0" applyFont="0" applyFill="0" applyBorder="0" applyAlignment="0" applyProtection="0"/>
    <xf numFmtId="191" fontId="50" fillId="0" borderId="0" applyFont="0" applyFill="0" applyBorder="0" applyAlignment="0" applyProtection="0"/>
    <xf numFmtId="165" fontId="66" fillId="0" borderId="0" applyFont="0" applyFill="0" applyBorder="0" applyAlignment="0" applyProtection="0"/>
    <xf numFmtId="0" fontId="55" fillId="0" borderId="0" applyNumberForma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0" fontId="57" fillId="0" borderId="0"/>
    <xf numFmtId="0" fontId="55" fillId="0" borderId="0" applyNumberFormat="0" applyFill="0" applyBorder="0" applyAlignment="0" applyProtection="0"/>
    <xf numFmtId="0" fontId="55" fillId="0" borderId="0" applyNumberFormat="0" applyFill="0" applyBorder="0" applyAlignment="0" applyProtection="0"/>
    <xf numFmtId="165" fontId="66" fillId="0" borderId="0" applyFont="0" applyFill="0" applyBorder="0" applyAlignment="0" applyProtection="0"/>
    <xf numFmtId="0" fontId="68" fillId="0" borderId="0">
      <alignment vertical="top"/>
    </xf>
    <xf numFmtId="0" fontId="68" fillId="0" borderId="0">
      <alignment vertical="top"/>
    </xf>
    <xf numFmtId="0" fontId="68" fillId="0" borderId="0">
      <alignment vertical="top"/>
    </xf>
    <xf numFmtId="0" fontId="55" fillId="0" borderId="0" applyNumberFormat="0" applyFill="0" applyBorder="0" applyAlignment="0" applyProtection="0"/>
    <xf numFmtId="0" fontId="57" fillId="0" borderId="0"/>
    <xf numFmtId="0" fontId="67" fillId="0" borderId="0"/>
    <xf numFmtId="0" fontId="67" fillId="0" borderId="0"/>
    <xf numFmtId="179" fontId="66" fillId="0" borderId="0" applyFont="0" applyFill="0" applyBorder="0" applyAlignment="0" applyProtection="0"/>
    <xf numFmtId="221" fontId="72" fillId="0" borderId="0" applyFont="0" applyFill="0" applyBorder="0" applyAlignment="0" applyProtection="0"/>
    <xf numFmtId="222" fontId="73" fillId="0" borderId="0" applyFont="0" applyFill="0" applyBorder="0" applyAlignment="0" applyProtection="0"/>
    <xf numFmtId="223" fontId="73" fillId="0" borderId="0" applyFont="0" applyFill="0" applyBorder="0" applyAlignment="0" applyProtection="0"/>
    <xf numFmtId="0" fontId="74" fillId="0" borderId="0"/>
    <xf numFmtId="0" fontId="75" fillId="0" borderId="0"/>
    <xf numFmtId="0" fontId="75" fillId="0" borderId="0"/>
    <xf numFmtId="0" fontId="58" fillId="0" borderId="0"/>
    <xf numFmtId="1" fontId="76" fillId="0" borderId="1" applyBorder="0" applyAlignment="0">
      <alignment horizontal="center"/>
    </xf>
    <xf numFmtId="3" fontId="52" fillId="0" borderId="1"/>
    <xf numFmtId="3" fontId="52" fillId="0" borderId="1"/>
    <xf numFmtId="221" fontId="72" fillId="0" borderId="0" applyFont="0" applyFill="0" applyBorder="0" applyAlignment="0" applyProtection="0"/>
    <xf numFmtId="0" fontId="77" fillId="0" borderId="4" applyFont="0" applyAlignment="0">
      <alignment horizontal="left"/>
    </xf>
    <xf numFmtId="0" fontId="77" fillId="0" borderId="4" applyFont="0" applyAlignment="0">
      <alignment horizontal="left"/>
    </xf>
    <xf numFmtId="0" fontId="77" fillId="0" borderId="4" applyFont="0" applyAlignment="0">
      <alignment horizontal="left"/>
    </xf>
    <xf numFmtId="0" fontId="78" fillId="5" borderId="0"/>
    <xf numFmtId="0" fontId="79" fillId="5" borderId="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79" fillId="6" borderId="0"/>
    <xf numFmtId="0" fontId="79" fillId="5" borderId="0"/>
    <xf numFmtId="0" fontId="77" fillId="0" borderId="4" applyFont="0" applyAlignment="0">
      <alignment horizontal="left"/>
    </xf>
    <xf numFmtId="0" fontId="77" fillId="0" borderId="4" applyFont="0" applyAlignment="0">
      <alignment horizontal="left"/>
    </xf>
    <xf numFmtId="0" fontId="77" fillId="0" borderId="4" applyFont="0" applyAlignment="0">
      <alignment horizontal="left"/>
    </xf>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79" fillId="5" borderId="0"/>
    <xf numFmtId="0" fontId="77" fillId="0" borderId="4" applyFont="0" applyAlignment="0">
      <alignment horizontal="left"/>
    </xf>
    <xf numFmtId="0" fontId="77" fillId="0" borderId="4" applyFont="0" applyAlignment="0">
      <alignment horizontal="left"/>
    </xf>
    <xf numFmtId="0" fontId="77" fillId="0" borderId="4" applyFont="0" applyAlignment="0">
      <alignment horizontal="left"/>
    </xf>
    <xf numFmtId="0" fontId="54" fillId="0" borderId="25" applyAlignment="0"/>
    <xf numFmtId="0" fontId="54" fillId="0" borderId="25" applyAlignment="0"/>
    <xf numFmtId="0" fontId="54" fillId="0" borderId="25" applyAlignment="0"/>
    <xf numFmtId="0" fontId="78" fillId="5" borderId="0"/>
    <xf numFmtId="0" fontId="54" fillId="0" borderId="26" applyFill="0" applyAlignment="0"/>
    <xf numFmtId="0" fontId="79" fillId="6" borderId="0"/>
    <xf numFmtId="0" fontId="54" fillId="0" borderId="26" applyFill="0" applyAlignment="0"/>
    <xf numFmtId="0" fontId="79" fillId="5" borderId="0"/>
    <xf numFmtId="0" fontId="79" fillId="5" borderId="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78" fillId="5" borderId="0"/>
    <xf numFmtId="221" fontId="72" fillId="0" borderId="0" applyFont="0" applyFill="0" applyBorder="0" applyAlignment="0" applyProtection="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221" fontId="72" fillId="0" borderId="0" applyFont="0" applyFill="0" applyBorder="0" applyAlignment="0" applyProtection="0"/>
    <xf numFmtId="221" fontId="72" fillId="0" borderId="0" applyFont="0" applyFill="0" applyBorder="0" applyAlignment="0" applyProtection="0"/>
    <xf numFmtId="0" fontId="51" fillId="5" borderId="0"/>
    <xf numFmtId="0" fontId="79" fillId="5" borderId="0"/>
    <xf numFmtId="0" fontId="78" fillId="5" borderId="0"/>
    <xf numFmtId="0" fontId="79" fillId="5" borderId="0"/>
    <xf numFmtId="0" fontId="77" fillId="0" borderId="4" applyFont="0" applyAlignment="0">
      <alignment horizontal="left"/>
    </xf>
    <xf numFmtId="0" fontId="77" fillId="0" borderId="4" applyFont="0" applyAlignment="0">
      <alignment horizontal="left"/>
    </xf>
    <xf numFmtId="0" fontId="77" fillId="0" borderId="4" applyFont="0" applyAlignment="0">
      <alignment horizontal="left"/>
    </xf>
    <xf numFmtId="0" fontId="78" fillId="5" borderId="0"/>
    <xf numFmtId="0" fontId="77" fillId="0" borderId="4" applyFont="0" applyAlignment="0">
      <alignment horizontal="left"/>
    </xf>
    <xf numFmtId="0" fontId="77" fillId="0" borderId="4" applyFont="0" applyAlignment="0">
      <alignment horizontal="left"/>
    </xf>
    <xf numFmtId="0" fontId="77" fillId="0" borderId="4" applyFont="0" applyAlignment="0">
      <alignment horizontal="left"/>
    </xf>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80" fillId="0" borderId="0" applyFont="0" applyFill="0" applyBorder="0" applyAlignment="0">
      <alignment horizontal="left"/>
    </xf>
    <xf numFmtId="0" fontId="79" fillId="5" borderId="0"/>
    <xf numFmtId="0" fontId="77" fillId="0" borderId="4" applyFont="0" applyAlignment="0">
      <alignment horizontal="left"/>
    </xf>
    <xf numFmtId="0" fontId="77" fillId="0" borderId="4" applyFont="0" applyAlignment="0">
      <alignment horizontal="left"/>
    </xf>
    <xf numFmtId="0" fontId="77" fillId="0" borderId="4" applyFont="0" applyAlignment="0">
      <alignment horizontal="left"/>
    </xf>
    <xf numFmtId="0" fontId="79" fillId="5" borderId="0"/>
    <xf numFmtId="0" fontId="78" fillId="5" borderId="0"/>
    <xf numFmtId="0" fontId="79" fillId="5" borderId="0"/>
    <xf numFmtId="0" fontId="51" fillId="0" borderId="26" applyAlignment="0"/>
    <xf numFmtId="0" fontId="51" fillId="0" borderId="26" applyAlignment="0"/>
    <xf numFmtId="0" fontId="51" fillId="0" borderId="26" applyAlignment="0"/>
    <xf numFmtId="0" fontId="51" fillId="0" borderId="26" applyAlignment="0"/>
    <xf numFmtId="0" fontId="51" fillId="0" borderId="26" applyAlignment="0"/>
    <xf numFmtId="0" fontId="51" fillId="0" borderId="26" applyAlignment="0"/>
    <xf numFmtId="0" fontId="77" fillId="0" borderId="4" applyFont="0" applyAlignment="0">
      <alignment horizontal="left"/>
    </xf>
    <xf numFmtId="0" fontId="77" fillId="0" borderId="4" applyFont="0" applyAlignment="0">
      <alignment horizontal="left"/>
    </xf>
    <xf numFmtId="0" fontId="77" fillId="0" borderId="4" applyFont="0" applyAlignment="0">
      <alignment horizontal="left"/>
    </xf>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54" fillId="0" borderId="25" applyAlignment="0"/>
    <xf numFmtId="0" fontId="78" fillId="5" borderId="0"/>
    <xf numFmtId="0" fontId="78" fillId="5" borderId="0"/>
    <xf numFmtId="0" fontId="79" fillId="5" borderId="0"/>
    <xf numFmtId="0" fontId="79" fillId="5" borderId="0"/>
    <xf numFmtId="0" fontId="77" fillId="0" borderId="4" applyFont="0" applyAlignment="0">
      <alignment horizontal="left"/>
    </xf>
    <xf numFmtId="0" fontId="77" fillId="0" borderId="4" applyFont="0" applyAlignment="0">
      <alignment horizontal="left"/>
    </xf>
    <xf numFmtId="0" fontId="77" fillId="0" borderId="4" applyFont="0" applyAlignment="0">
      <alignment horizontal="left"/>
    </xf>
    <xf numFmtId="0" fontId="54" fillId="0" borderId="25" applyAlignment="0"/>
    <xf numFmtId="0" fontId="54" fillId="0" borderId="25" applyAlignment="0"/>
    <xf numFmtId="0" fontId="54" fillId="0" borderId="25" applyAlignment="0"/>
    <xf numFmtId="0" fontId="81" fillId="0" borderId="1" applyNumberFormat="0" applyFont="0" applyBorder="0">
      <alignment horizontal="left" indent="2"/>
    </xf>
    <xf numFmtId="0" fontId="80" fillId="0" borderId="0" applyFont="0" applyFill="0" applyBorder="0" applyAlignment="0">
      <alignment horizontal="left"/>
    </xf>
    <xf numFmtId="0" fontId="81" fillId="0" borderId="1" applyNumberFormat="0" applyFont="0" applyBorder="0">
      <alignment horizontal="left" indent="2"/>
    </xf>
    <xf numFmtId="0" fontId="79" fillId="5" borderId="0"/>
    <xf numFmtId="0" fontId="79" fillId="5" borderId="0"/>
    <xf numFmtId="0" fontId="82" fillId="0" borderId="0"/>
    <xf numFmtId="0" fontId="83" fillId="7" borderId="27" applyFont="0" applyFill="0" applyAlignment="0">
      <alignment vertical="center" wrapText="1"/>
    </xf>
    <xf numFmtId="9" fontId="84" fillId="0" borderId="0" applyBorder="0" applyAlignment="0" applyProtection="0"/>
    <xf numFmtId="0" fontId="85" fillId="5" borderId="0"/>
    <xf numFmtId="0" fontId="78" fillId="5" borderId="0"/>
    <xf numFmtId="0" fontId="85" fillId="6" borderId="0"/>
    <xf numFmtId="0" fontId="51" fillId="0" borderId="25" applyNumberFormat="0" applyFill="0"/>
    <xf numFmtId="0" fontId="51" fillId="0" borderId="25" applyNumberFormat="0" applyFill="0"/>
    <xf numFmtId="0" fontId="51" fillId="0" borderId="25" applyNumberFormat="0" applyFill="0"/>
    <xf numFmtId="0" fontId="78" fillId="5" borderId="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85" fillId="5" borderId="0"/>
    <xf numFmtId="0" fontId="51" fillId="0" borderId="25" applyNumberFormat="0" applyFill="0"/>
    <xf numFmtId="0" fontId="51" fillId="0" borderId="25" applyNumberFormat="0" applyFill="0"/>
    <xf numFmtId="0" fontId="51" fillId="0" borderId="25" applyNumberFormat="0" applyFill="0"/>
    <xf numFmtId="0" fontId="78" fillId="5" borderId="0"/>
    <xf numFmtId="0" fontId="51" fillId="5" borderId="0"/>
    <xf numFmtId="0" fontId="78" fillId="5" borderId="0"/>
    <xf numFmtId="0" fontId="78" fillId="5" borderId="0"/>
    <xf numFmtId="0" fontId="85" fillId="5" borderId="0"/>
    <xf numFmtId="0" fontId="78" fillId="5" borderId="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51" fillId="0" borderId="25" applyNumberFormat="0" applyAlignment="0"/>
    <xf numFmtId="0" fontId="78" fillId="5" borderId="0"/>
    <xf numFmtId="0" fontId="78" fillId="5" borderId="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51" fillId="0" borderId="25" applyNumberFormat="0" applyFill="0"/>
    <xf numFmtId="0" fontId="85" fillId="5" borderId="0"/>
    <xf numFmtId="0" fontId="85" fillId="5" borderId="0"/>
    <xf numFmtId="0" fontId="85" fillId="5" borderId="0"/>
    <xf numFmtId="0" fontId="81" fillId="0" borderId="1" applyNumberFormat="0" applyFont="0" applyBorder="0" applyAlignment="0">
      <alignment horizontal="center"/>
    </xf>
    <xf numFmtId="0" fontId="81" fillId="0" borderId="1" applyNumberFormat="0" applyFont="0" applyBorder="0" applyAlignment="0">
      <alignment horizontal="center"/>
    </xf>
    <xf numFmtId="0" fontId="51" fillId="0" borderId="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0" borderId="0"/>
    <xf numFmtId="0" fontId="87" fillId="5" borderId="0"/>
    <xf numFmtId="0" fontId="78" fillId="5" borderId="0"/>
    <xf numFmtId="0" fontId="87" fillId="6" borderId="0"/>
    <xf numFmtId="0" fontId="78" fillId="5" borderId="0"/>
    <xf numFmtId="0" fontId="78" fillId="5" borderId="0"/>
    <xf numFmtId="0" fontId="51" fillId="5" borderId="0"/>
    <xf numFmtId="0" fontId="78" fillId="5" borderId="0"/>
    <xf numFmtId="0" fontId="78" fillId="5" borderId="0"/>
    <xf numFmtId="0" fontId="87" fillId="5" borderId="0"/>
    <xf numFmtId="0" fontId="78" fillId="5" borderId="0"/>
    <xf numFmtId="0" fontId="78" fillId="5" borderId="0"/>
    <xf numFmtId="0" fontId="78" fillId="5" borderId="0"/>
    <xf numFmtId="0" fontId="87" fillId="5" borderId="0"/>
    <xf numFmtId="0" fontId="87" fillId="5" borderId="0"/>
    <xf numFmtId="0" fontId="88" fillId="0" borderId="0">
      <alignment wrapText="1"/>
    </xf>
    <xf numFmtId="0" fontId="78" fillId="0" borderId="0">
      <alignment wrapText="1"/>
    </xf>
    <xf numFmtId="0" fontId="88" fillId="0" borderId="0">
      <alignment wrapText="1"/>
    </xf>
    <xf numFmtId="0" fontId="78" fillId="0" borderId="0">
      <alignment wrapText="1"/>
    </xf>
    <xf numFmtId="0" fontId="78" fillId="0" borderId="0">
      <alignment wrapText="1"/>
    </xf>
    <xf numFmtId="0" fontId="51" fillId="0" borderId="0">
      <alignment wrapText="1"/>
    </xf>
    <xf numFmtId="0" fontId="78" fillId="0" borderId="0">
      <alignment wrapText="1"/>
    </xf>
    <xf numFmtId="0" fontId="78" fillId="0" borderId="0">
      <alignment wrapText="1"/>
    </xf>
    <xf numFmtId="0" fontId="88" fillId="0" borderId="0">
      <alignment wrapText="1"/>
    </xf>
    <xf numFmtId="0" fontId="78" fillId="0" borderId="0">
      <alignment wrapText="1"/>
    </xf>
    <xf numFmtId="0" fontId="78" fillId="0" borderId="0">
      <alignment wrapText="1"/>
    </xf>
    <xf numFmtId="0" fontId="78" fillId="0" borderId="0">
      <alignment wrapText="1"/>
    </xf>
    <xf numFmtId="0" fontId="88" fillId="0" borderId="0">
      <alignment wrapText="1"/>
    </xf>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1" borderId="0" applyNumberFormat="0" applyBorder="0" applyAlignment="0" applyProtection="0"/>
    <xf numFmtId="0" fontId="86" fillId="14" borderId="0" applyNumberFormat="0" applyBorder="0" applyAlignment="0" applyProtection="0"/>
    <xf numFmtId="0" fontId="86" fillId="17"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55" fillId="0" borderId="0"/>
    <xf numFmtId="0" fontId="55" fillId="0" borderId="0"/>
    <xf numFmtId="0" fontId="55" fillId="0" borderId="0"/>
    <xf numFmtId="0" fontId="51" fillId="0" borderId="0"/>
    <xf numFmtId="0" fontId="55" fillId="0" borderId="0"/>
    <xf numFmtId="0" fontId="89" fillId="18"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90" fillId="18"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1" fillId="0" borderId="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5" borderId="0" applyNumberFormat="0" applyBorder="0" applyAlignment="0" applyProtection="0"/>
    <xf numFmtId="224" fontId="7" fillId="0" borderId="0" applyFont="0" applyFill="0" applyBorder="0" applyAlignment="0" applyProtection="0"/>
    <xf numFmtId="0" fontId="92" fillId="0" borderId="0" applyFont="0" applyFill="0" applyBorder="0" applyAlignment="0" applyProtection="0"/>
    <xf numFmtId="225" fontId="50" fillId="0" borderId="0" applyFont="0" applyFill="0" applyBorder="0" applyAlignment="0" applyProtection="0"/>
    <xf numFmtId="226" fontId="7" fillId="0" borderId="0" applyFont="0" applyFill="0" applyBorder="0" applyAlignment="0" applyProtection="0"/>
    <xf numFmtId="0" fontId="92" fillId="0" borderId="0" applyFont="0" applyFill="0" applyBorder="0" applyAlignment="0" applyProtection="0"/>
    <xf numFmtId="224" fontId="50" fillId="0" borderId="0" applyFont="0" applyFill="0" applyBorder="0" applyAlignment="0" applyProtection="0"/>
    <xf numFmtId="0" fontId="93" fillId="0" borderId="0">
      <alignment horizontal="center" wrapText="1"/>
      <protection locked="0"/>
    </xf>
    <xf numFmtId="0" fontId="94" fillId="0" borderId="0" applyNumberFormat="0" applyBorder="0" applyAlignment="0">
      <alignment horizontal="center"/>
    </xf>
    <xf numFmtId="210" fontId="95" fillId="0" borderId="0" applyFont="0" applyFill="0" applyBorder="0" applyAlignment="0" applyProtection="0"/>
    <xf numFmtId="0" fontId="92" fillId="0" borderId="0" applyFont="0" applyFill="0" applyBorder="0" applyAlignment="0" applyProtection="0"/>
    <xf numFmtId="210" fontId="95" fillId="0" borderId="0" applyFont="0" applyFill="0" applyBorder="0" applyAlignment="0" applyProtection="0"/>
    <xf numFmtId="193" fontId="95" fillId="0" borderId="0" applyFont="0" applyFill="0" applyBorder="0" applyAlignment="0" applyProtection="0"/>
    <xf numFmtId="0" fontId="92" fillId="0" borderId="0" applyFont="0" applyFill="0" applyBorder="0" applyAlignment="0" applyProtection="0"/>
    <xf numFmtId="193" fontId="95" fillId="0" borderId="0" applyFont="0" applyFill="0" applyBorder="0" applyAlignment="0" applyProtection="0"/>
    <xf numFmtId="179" fontId="50" fillId="0" borderId="0" applyFont="0" applyFill="0" applyBorder="0" applyAlignment="0" applyProtection="0"/>
    <xf numFmtId="0" fontId="7" fillId="0" borderId="0"/>
    <xf numFmtId="0" fontId="7" fillId="0" borderId="0"/>
    <xf numFmtId="0" fontId="96" fillId="9" borderId="0" applyNumberFormat="0" applyBorder="0" applyAlignment="0" applyProtection="0"/>
    <xf numFmtId="0" fontId="97" fillId="0" borderId="0" applyNumberFormat="0" applyFill="0" applyBorder="0" applyAlignment="0" applyProtection="0"/>
    <xf numFmtId="0" fontId="92" fillId="0" borderId="0"/>
    <xf numFmtId="0" fontId="71" fillId="0" borderId="0"/>
    <xf numFmtId="0" fontId="58" fillId="0" borderId="0"/>
    <xf numFmtId="0" fontId="92" fillId="0" borderId="0"/>
    <xf numFmtId="0" fontId="98" fillId="0" borderId="0"/>
    <xf numFmtId="0" fontId="99" fillId="0" borderId="0"/>
    <xf numFmtId="0" fontId="100" fillId="0" borderId="0"/>
    <xf numFmtId="0" fontId="7" fillId="0" borderId="0" applyFill="0" applyBorder="0" applyAlignment="0"/>
    <xf numFmtId="227" fontId="101" fillId="0" borderId="0" applyFill="0" applyBorder="0" applyAlignment="0"/>
    <xf numFmtId="228" fontId="101" fillId="0" borderId="0" applyFill="0" applyBorder="0" applyAlignment="0"/>
    <xf numFmtId="229" fontId="101" fillId="0" borderId="0" applyFill="0" applyBorder="0" applyAlignment="0"/>
    <xf numFmtId="230" fontId="7" fillId="0" borderId="0" applyFill="0" applyBorder="0" applyAlignment="0"/>
    <xf numFmtId="180" fontId="101" fillId="0" borderId="0" applyFill="0" applyBorder="0" applyAlignment="0"/>
    <xf numFmtId="231" fontId="101" fillId="0" borderId="0" applyFill="0" applyBorder="0" applyAlignment="0"/>
    <xf numFmtId="227" fontId="101" fillId="0" borderId="0" applyFill="0" applyBorder="0" applyAlignment="0"/>
    <xf numFmtId="0" fontId="102" fillId="26" borderId="28" applyNumberFormat="0" applyAlignment="0" applyProtection="0"/>
    <xf numFmtId="0" fontId="103" fillId="0" borderId="0"/>
    <xf numFmtId="232" fontId="66" fillId="0" borderId="0" applyFont="0" applyFill="0" applyBorder="0" applyAlignment="0" applyProtection="0"/>
    <xf numFmtId="0" fontId="104" fillId="27" borderId="29" applyNumberFormat="0" applyAlignment="0" applyProtection="0"/>
    <xf numFmtId="171" fontId="56" fillId="0" borderId="0" applyFont="0" applyFill="0" applyBorder="0" applyAlignment="0" applyProtection="0"/>
    <xf numFmtId="4" fontId="105" fillId="0" borderId="0" applyAlignment="0"/>
    <xf numFmtId="1" fontId="106" fillId="0" borderId="9" applyBorder="0"/>
    <xf numFmtId="192" fontId="107" fillId="0" borderId="0" applyFont="0" applyFill="0" applyBorder="0" applyAlignment="0" applyProtection="0"/>
    <xf numFmtId="233" fontId="108" fillId="0" borderId="0"/>
    <xf numFmtId="233" fontId="108" fillId="0" borderId="0"/>
    <xf numFmtId="233" fontId="108" fillId="0" borderId="0"/>
    <xf numFmtId="233" fontId="108" fillId="0" borderId="0"/>
    <xf numFmtId="233" fontId="108" fillId="0" borderId="0"/>
    <xf numFmtId="233" fontId="108" fillId="0" borderId="0"/>
    <xf numFmtId="233" fontId="108" fillId="0" borderId="0"/>
    <xf numFmtId="233" fontId="108" fillId="0" borderId="0"/>
    <xf numFmtId="234" fontId="54" fillId="0" borderId="0" applyFill="0" applyBorder="0" applyAlignment="0" applyProtection="0"/>
    <xf numFmtId="234" fontId="54" fillId="0" borderId="0" applyFill="0" applyBorder="0" applyAlignment="0" applyProtection="0"/>
    <xf numFmtId="234" fontId="54" fillId="0" borderId="0" applyFill="0" applyBorder="0" applyAlignment="0" applyProtection="0"/>
    <xf numFmtId="168" fontId="56" fillId="0" borderId="0" applyFont="0" applyFill="0" applyBorder="0" applyAlignment="0" applyProtection="0"/>
    <xf numFmtId="180" fontId="101"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2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72" fontId="7" fillId="0" borderId="0" applyFill="0" applyBorder="0" applyAlignment="0" applyProtection="0"/>
    <xf numFmtId="169" fontId="109" fillId="0" borderId="0" applyFont="0" applyFill="0" applyBorder="0" applyAlignment="0" applyProtection="0"/>
    <xf numFmtId="172" fontId="7" fillId="0" borderId="0" applyFill="0" applyBorder="0" applyAlignment="0" applyProtection="0"/>
    <xf numFmtId="167" fontId="110" fillId="0" borderId="0" applyFont="0" applyFill="0" applyBorder="0" applyAlignment="0" applyProtection="0"/>
    <xf numFmtId="174" fontId="7" fillId="0" borderId="0" applyFont="0" applyFill="0" applyBorder="0" applyAlignment="0" applyProtection="0"/>
    <xf numFmtId="167" fontId="7" fillId="0" borderId="0" applyFont="0" applyFill="0" applyBorder="0" applyAlignment="0" applyProtection="0"/>
    <xf numFmtId="172" fontId="54"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7" fontId="7"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7" fillId="0" borderId="0" applyFont="0" applyFill="0" applyBorder="0" applyAlignment="0" applyProtection="0"/>
    <xf numFmtId="172" fontId="51" fillId="0" borderId="0" applyFill="0" applyBorder="0" applyAlignment="0" applyProtection="0"/>
    <xf numFmtId="172" fontId="7" fillId="0" borderId="0" applyFill="0" applyBorder="0" applyAlignment="0" applyProtection="0"/>
    <xf numFmtId="169" fontId="22" fillId="0" borderId="0" applyFont="0" applyFill="0" applyBorder="0" applyAlignment="0" applyProtection="0"/>
    <xf numFmtId="167" fontId="7" fillId="0" borderId="0" applyFont="0" applyFill="0" applyBorder="0" applyAlignment="0" applyProtection="0"/>
    <xf numFmtId="169" fontId="22" fillId="0" borderId="0" applyFont="0" applyFill="0" applyBorder="0" applyAlignment="0" applyProtection="0"/>
    <xf numFmtId="235" fontId="22"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236" fontId="58" fillId="0" borderId="0"/>
    <xf numFmtId="3" fontId="7" fillId="0" borderId="0" applyFill="0" applyBorder="0" applyAlignment="0" applyProtection="0"/>
    <xf numFmtId="0" fontId="112" fillId="0" borderId="0"/>
    <xf numFmtId="0" fontId="101" fillId="0" borderId="0"/>
    <xf numFmtId="3" fontId="7" fillId="0" borderId="0" applyFont="0" applyFill="0" applyBorder="0" applyAlignment="0" applyProtection="0"/>
    <xf numFmtId="3" fontId="7" fillId="0" borderId="0" applyFont="0" applyFill="0" applyBorder="0" applyAlignment="0" applyProtection="0"/>
    <xf numFmtId="0" fontId="112" fillId="0" borderId="0"/>
    <xf numFmtId="0" fontId="101" fillId="0" borderId="0"/>
    <xf numFmtId="0" fontId="113" fillId="0" borderId="0">
      <alignment horizontal="center"/>
    </xf>
    <xf numFmtId="0" fontId="114" fillId="0" borderId="0" applyNumberFormat="0" applyAlignment="0">
      <alignment horizontal="left"/>
    </xf>
    <xf numFmtId="237" fontId="71" fillId="0" borderId="0" applyFont="0" applyFill="0" applyBorder="0" applyAlignment="0" applyProtection="0"/>
    <xf numFmtId="227" fontId="10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238" fontId="7" fillId="0" borderId="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40" fontId="7" fillId="0" borderId="0" applyFont="0" applyFill="0" applyBorder="0" applyAlignment="0" applyProtection="0"/>
    <xf numFmtId="240" fontId="7" fillId="0" borderId="0" applyFont="0" applyFill="0" applyBorder="0" applyAlignment="0" applyProtection="0"/>
    <xf numFmtId="240" fontId="7" fillId="0" borderId="0" applyFont="0" applyFill="0" applyBorder="0" applyAlignment="0" applyProtection="0"/>
    <xf numFmtId="239" fontId="7" fillId="0" borderId="0" applyFont="0" applyFill="0" applyBorder="0" applyAlignment="0" applyProtection="0"/>
    <xf numFmtId="241" fontId="7" fillId="0" borderId="0"/>
    <xf numFmtId="242" fontId="51" fillId="0" borderId="30"/>
    <xf numFmtId="0" fontId="7" fillId="0" borderId="0" applyFill="0" applyBorder="0" applyAlignment="0" applyProtection="0"/>
    <xf numFmtId="0" fontId="7" fillId="0" borderId="0" applyFont="0" applyFill="0" applyBorder="0" applyAlignment="0" applyProtection="0"/>
    <xf numFmtId="14" fontId="68" fillId="0" borderId="0" applyFill="0" applyBorder="0" applyAlignment="0"/>
    <xf numFmtId="0" fontId="7" fillId="0" borderId="0" applyFont="0" applyFill="0" applyBorder="0" applyAlignment="0" applyProtection="0"/>
    <xf numFmtId="0" fontId="115" fillId="26" borderId="31" applyNumberFormat="0" applyAlignment="0" applyProtection="0"/>
    <xf numFmtId="0" fontId="116" fillId="13" borderId="28" applyNumberFormat="0" applyAlignment="0" applyProtection="0"/>
    <xf numFmtId="3" fontId="117" fillId="0" borderId="11">
      <alignment horizontal="left" vertical="top" wrapText="1"/>
    </xf>
    <xf numFmtId="0" fontId="118" fillId="0" borderId="32" applyNumberFormat="0" applyFill="0" applyAlignment="0" applyProtection="0"/>
    <xf numFmtId="0" fontId="119" fillId="0" borderId="33" applyNumberFormat="0" applyFill="0" applyAlignment="0" applyProtection="0"/>
    <xf numFmtId="0" fontId="120" fillId="0" borderId="34" applyNumberFormat="0" applyFill="0" applyAlignment="0" applyProtection="0"/>
    <xf numFmtId="0" fontId="120" fillId="0" borderId="0" applyNumberFormat="0" applyFill="0" applyBorder="0" applyAlignment="0" applyProtection="0"/>
    <xf numFmtId="243" fontId="54" fillId="0" borderId="0" applyFill="0" applyBorder="0" applyProtection="0">
      <alignment vertical="center"/>
    </xf>
    <xf numFmtId="244" fontId="51" fillId="0" borderId="0" applyFont="0" applyFill="0" applyBorder="0" applyProtection="0">
      <alignment vertical="center"/>
    </xf>
    <xf numFmtId="244" fontId="51" fillId="0" borderId="0" applyFont="0" applyFill="0" applyBorder="0" applyProtection="0">
      <alignment vertical="center"/>
    </xf>
    <xf numFmtId="244" fontId="51" fillId="0" borderId="0" applyFont="0" applyFill="0" applyBorder="0" applyProtection="0">
      <alignment vertical="center"/>
    </xf>
    <xf numFmtId="245" fontId="7" fillId="0" borderId="35">
      <alignment vertical="center"/>
    </xf>
    <xf numFmtId="0" fontId="7" fillId="0" borderId="0" applyFont="0" applyFill="0" applyBorder="0" applyAlignment="0" applyProtection="0"/>
    <xf numFmtId="0" fontId="7" fillId="0" borderId="0" applyFont="0" applyFill="0" applyBorder="0" applyAlignment="0" applyProtection="0"/>
    <xf numFmtId="246" fontId="51" fillId="0" borderId="0"/>
    <xf numFmtId="247" fontId="55" fillId="0" borderId="1"/>
    <xf numFmtId="0" fontId="121" fillId="0" borderId="0">
      <protection locked="0"/>
    </xf>
    <xf numFmtId="248" fontId="7" fillId="0" borderId="0"/>
    <xf numFmtId="249" fontId="55" fillId="0" borderId="0"/>
    <xf numFmtId="0" fontId="107" fillId="0" borderId="0">
      <alignment vertical="top" wrapText="1"/>
    </xf>
    <xf numFmtId="41" fontId="122" fillId="0" borderId="0" applyFont="0" applyFill="0" applyBorder="0" applyAlignment="0" applyProtection="0"/>
    <xf numFmtId="43" fontId="122" fillId="0" borderId="0" applyFont="0" applyFill="0" applyBorder="0" applyAlignment="0" applyProtection="0"/>
    <xf numFmtId="41" fontId="122" fillId="0" borderId="0" applyFont="0" applyFill="0" applyBorder="0" applyAlignment="0" applyProtection="0"/>
    <xf numFmtId="168" fontId="122" fillId="0" borderId="0" applyFont="0" applyFill="0" applyBorder="0" applyAlignment="0" applyProtection="0"/>
    <xf numFmtId="250" fontId="7" fillId="0" borderId="0" applyFont="0" applyFill="0" applyBorder="0" applyAlignment="0" applyProtection="0"/>
    <xf numFmtId="250" fontId="7" fillId="0" borderId="0" applyFont="0" applyFill="0" applyBorder="0" applyAlignment="0" applyProtection="0"/>
    <xf numFmtId="250" fontId="7" fillId="0" borderId="0" applyFont="0" applyFill="0" applyBorder="0" applyAlignment="0" applyProtection="0"/>
    <xf numFmtId="250" fontId="7"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250" fontId="7" fillId="0" borderId="0" applyFont="0" applyFill="0" applyBorder="0" applyAlignment="0" applyProtection="0"/>
    <xf numFmtId="250" fontId="7" fillId="0" borderId="0" applyFont="0" applyFill="0" applyBorder="0" applyAlignment="0" applyProtection="0"/>
    <xf numFmtId="251" fontId="51" fillId="0" borderId="0" applyFont="0" applyFill="0" applyBorder="0" applyAlignment="0" applyProtection="0"/>
    <xf numFmtId="251" fontId="51" fillId="0" borderId="0" applyFont="0" applyFill="0" applyBorder="0" applyAlignment="0" applyProtection="0"/>
    <xf numFmtId="252" fontId="51" fillId="0" borderId="0" applyFont="0" applyFill="0" applyBorder="0" applyAlignment="0" applyProtection="0"/>
    <xf numFmtId="252" fontId="51"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41" fontId="122" fillId="0" borderId="0" applyFont="0" applyFill="0" applyBorder="0" applyAlignment="0" applyProtection="0"/>
    <xf numFmtId="168" fontId="122" fillId="0" borderId="0" applyFont="0" applyFill="0" applyBorder="0" applyAlignment="0" applyProtection="0"/>
    <xf numFmtId="41"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43" fontId="122" fillId="0" borderId="0" applyFont="0" applyFill="0" applyBorder="0" applyAlignment="0" applyProtection="0"/>
    <xf numFmtId="169" fontId="122"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4" fontId="51" fillId="0" borderId="0" applyFont="0" applyFill="0" applyBorder="0" applyAlignment="0" applyProtection="0"/>
    <xf numFmtId="254" fontId="51" fillId="0" borderId="0" applyFont="0" applyFill="0" applyBorder="0" applyAlignment="0" applyProtection="0"/>
    <xf numFmtId="255" fontId="51" fillId="0" borderId="0" applyFont="0" applyFill="0" applyBorder="0" applyAlignment="0" applyProtection="0"/>
    <xf numFmtId="255" fontId="51"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43" fontId="122" fillId="0" borderId="0" applyFont="0" applyFill="0" applyBorder="0" applyAlignment="0" applyProtection="0"/>
    <xf numFmtId="169" fontId="122" fillId="0" borderId="0" applyFont="0" applyFill="0" applyBorder="0" applyAlignment="0" applyProtection="0"/>
    <xf numFmtId="43"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169" fontId="122" fillId="0" borderId="0" applyFont="0" applyFill="0" applyBorder="0" applyAlignment="0" applyProtection="0"/>
    <xf numFmtId="3" fontId="51" fillId="0" borderId="0" applyFont="0" applyBorder="0" applyAlignment="0"/>
    <xf numFmtId="0" fontId="123" fillId="0" borderId="0">
      <protection locked="0"/>
    </xf>
    <xf numFmtId="0" fontId="123" fillId="0" borderId="0">
      <protection locked="0"/>
    </xf>
    <xf numFmtId="180" fontId="101" fillId="0" borderId="0" applyFill="0" applyBorder="0" applyAlignment="0"/>
    <xf numFmtId="227" fontId="101" fillId="0" borderId="0" applyFill="0" applyBorder="0" applyAlignment="0"/>
    <xf numFmtId="180" fontId="101" fillId="0" borderId="0" applyFill="0" applyBorder="0" applyAlignment="0"/>
    <xf numFmtId="231" fontId="101" fillId="0" borderId="0" applyFill="0" applyBorder="0" applyAlignment="0"/>
    <xf numFmtId="227" fontId="101" fillId="0" borderId="0" applyFill="0" applyBorder="0" applyAlignment="0"/>
    <xf numFmtId="0" fontId="124" fillId="0" borderId="0" applyNumberFormat="0" applyAlignment="0">
      <alignment horizontal="left"/>
    </xf>
    <xf numFmtId="170" fontId="125" fillId="0" borderId="0">
      <protection locked="0"/>
    </xf>
    <xf numFmtId="170" fontId="125" fillId="0" borderId="0">
      <protection locked="0"/>
    </xf>
    <xf numFmtId="256" fontId="7" fillId="0" borderId="0" applyFont="0" applyFill="0" applyBorder="0" applyAlignment="0" applyProtection="0"/>
    <xf numFmtId="0" fontId="126" fillId="0" borderId="0" applyNumberFormat="0" applyFill="0" applyBorder="0" applyAlignment="0" applyProtection="0"/>
    <xf numFmtId="3" fontId="51" fillId="0" borderId="0" applyFont="0" applyBorder="0" applyAlignment="0"/>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4" fontId="121" fillId="0" borderId="0">
      <protection locked="0"/>
    </xf>
    <xf numFmtId="0" fontId="121" fillId="0" borderId="0">
      <protection locked="0"/>
    </xf>
    <xf numFmtId="257" fontId="51" fillId="0" borderId="0">
      <protection locked="0"/>
    </xf>
    <xf numFmtId="2" fontId="7" fillId="0" borderId="0" applyFill="0" applyBorder="0" applyAlignment="0" applyProtection="0"/>
    <xf numFmtId="2" fontId="7" fillId="0" borderId="0" applyFont="0" applyFill="0" applyBorder="0" applyAlignment="0" applyProtection="0"/>
    <xf numFmtId="0" fontId="127" fillId="0" borderId="0" applyNumberFormat="0" applyFill="0" applyBorder="0" applyAlignment="0" applyProtection="0"/>
    <xf numFmtId="0" fontId="128" fillId="0" borderId="0" applyNumberFormat="0" applyFill="0" applyBorder="0" applyProtection="0">
      <alignment vertical="center"/>
    </xf>
    <xf numFmtId="0" fontId="129" fillId="0" borderId="0" applyNumberFormat="0" applyFill="0" applyBorder="0" applyAlignment="0" applyProtection="0"/>
    <xf numFmtId="0" fontId="130" fillId="0" borderId="0" applyNumberFormat="0" applyFill="0" applyBorder="0" applyProtection="0">
      <alignment vertical="center"/>
    </xf>
    <xf numFmtId="0" fontId="131" fillId="0" borderId="0" applyNumberFormat="0" applyFill="0" applyBorder="0" applyAlignment="0" applyProtection="0"/>
    <xf numFmtId="0" fontId="132" fillId="0" borderId="0" applyNumberFormat="0" applyFill="0" applyBorder="0" applyAlignment="0" applyProtection="0"/>
    <xf numFmtId="258" fontId="53" fillId="0" borderId="36" applyNumberFormat="0" applyFill="0" applyBorder="0" applyAlignment="0" applyProtection="0"/>
    <xf numFmtId="0" fontId="133" fillId="0" borderId="0" applyNumberFormat="0" applyFill="0" applyBorder="0" applyAlignment="0" applyProtection="0"/>
    <xf numFmtId="0" fontId="134" fillId="28" borderId="37" applyNumberFormat="0" applyAlignment="0">
      <protection locked="0"/>
    </xf>
    <xf numFmtId="0" fontId="134" fillId="28" borderId="37" applyNumberFormat="0" applyAlignment="0">
      <protection locked="0"/>
    </xf>
    <xf numFmtId="0" fontId="134" fillId="28" borderId="37" applyNumberFormat="0" applyAlignment="0">
      <protection locked="0"/>
    </xf>
    <xf numFmtId="0" fontId="7" fillId="29" borderId="38" applyNumberFormat="0" applyFont="0" applyAlignment="0" applyProtection="0"/>
    <xf numFmtId="0" fontId="135" fillId="0" borderId="0">
      <alignment vertical="top" wrapText="1"/>
    </xf>
    <xf numFmtId="0" fontId="136" fillId="10" borderId="0" applyNumberFormat="0" applyBorder="0" applyAlignment="0" applyProtection="0"/>
    <xf numFmtId="38" fontId="137" fillId="30" borderId="0" applyNumberFormat="0" applyBorder="0" applyAlignment="0" applyProtection="0"/>
    <xf numFmtId="259" fontId="138" fillId="5" borderId="0" applyBorder="0" applyProtection="0"/>
    <xf numFmtId="0" fontId="139" fillId="0" borderId="12" applyNumberFormat="0" applyFill="0" applyBorder="0" applyAlignment="0" applyProtection="0">
      <alignment horizontal="center" vertical="center"/>
    </xf>
    <xf numFmtId="0" fontId="140" fillId="0" borderId="0" applyNumberFormat="0" applyFont="0" applyBorder="0" applyAlignment="0">
      <alignment horizontal="left" vertical="center"/>
    </xf>
    <xf numFmtId="0" fontId="141" fillId="31" borderId="0"/>
    <xf numFmtId="0" fontId="142" fillId="0" borderId="0">
      <alignment horizontal="left"/>
    </xf>
    <xf numFmtId="0" fontId="143" fillId="0" borderId="39" applyNumberFormat="0" applyAlignment="0" applyProtection="0">
      <alignment horizontal="left" vertical="center"/>
    </xf>
    <xf numFmtId="0" fontId="143" fillId="0" borderId="7">
      <alignment horizontal="left" vertical="center"/>
    </xf>
    <xf numFmtId="0" fontId="144" fillId="0" borderId="0" applyNumberFormat="0" applyFill="0" applyBorder="0" applyAlignment="0" applyProtection="0"/>
    <xf numFmtId="0" fontId="118" fillId="0" borderId="32" applyNumberFormat="0" applyFill="0" applyAlignment="0" applyProtection="0"/>
    <xf numFmtId="0" fontId="143" fillId="0" borderId="0" applyNumberFormat="0" applyFill="0" applyBorder="0" applyAlignment="0" applyProtection="0"/>
    <xf numFmtId="0" fontId="119" fillId="0" borderId="33" applyNumberFormat="0" applyFill="0" applyAlignment="0" applyProtection="0"/>
    <xf numFmtId="0" fontId="145" fillId="0" borderId="34" applyNumberFormat="0" applyFill="0" applyAlignment="0" applyProtection="0"/>
    <xf numFmtId="0" fontId="145" fillId="0" borderId="0" applyNumberFormat="0" applyFill="0" applyBorder="0" applyAlignment="0" applyProtection="0"/>
    <xf numFmtId="260" fontId="50" fillId="0" borderId="0">
      <protection locked="0"/>
    </xf>
    <xf numFmtId="260" fontId="50" fillId="0" borderId="0">
      <protection locked="0"/>
    </xf>
    <xf numFmtId="0" fontId="146" fillId="0" borderId="40">
      <alignment horizontal="center"/>
    </xf>
    <xf numFmtId="0" fontId="146" fillId="0" borderId="0">
      <alignment horizontal="center"/>
    </xf>
    <xf numFmtId="217" fontId="147" fillId="32" borderId="1" applyNumberFormat="0" applyAlignment="0">
      <alignment horizontal="left" vertical="top"/>
    </xf>
    <xf numFmtId="0" fontId="148" fillId="0" borderId="0"/>
    <xf numFmtId="49" fontId="149" fillId="0" borderId="1">
      <alignment vertical="center"/>
    </xf>
    <xf numFmtId="0" fontId="58" fillId="0" borderId="0"/>
    <xf numFmtId="41" fontId="51" fillId="0" borderId="0" applyFont="0" applyFill="0" applyBorder="0" applyAlignment="0" applyProtection="0"/>
    <xf numFmtId="38" fontId="67" fillId="0" borderId="0" applyFont="0" applyFill="0" applyBorder="0" applyAlignment="0" applyProtection="0"/>
    <xf numFmtId="211" fontId="66" fillId="0" borderId="0" applyFont="0" applyFill="0" applyBorder="0" applyAlignment="0" applyProtection="0"/>
    <xf numFmtId="261" fontId="150" fillId="0" borderId="0" applyFont="0" applyFill="0" applyBorder="0" applyAlignment="0" applyProtection="0"/>
    <xf numFmtId="10" fontId="137" fillId="30" borderId="1" applyNumberFormat="0" applyBorder="0" applyAlignment="0" applyProtection="0"/>
    <xf numFmtId="0" fontId="151" fillId="13" borderId="28" applyNumberFormat="0" applyAlignment="0" applyProtection="0"/>
    <xf numFmtId="2" fontId="70" fillId="0" borderId="6" applyBorder="0"/>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41" fontId="51" fillId="0" borderId="0" applyFont="0" applyFill="0" applyBorder="0" applyAlignment="0" applyProtection="0"/>
    <xf numFmtId="0" fontId="51" fillId="0" borderId="0"/>
    <xf numFmtId="2" fontId="155" fillId="0" borderId="2" applyBorder="0"/>
    <xf numFmtId="0" fontId="93" fillId="0" borderId="41">
      <alignment horizontal="centerContinuous"/>
    </xf>
    <xf numFmtId="0" fontId="156" fillId="27" borderId="29" applyNumberFormat="0" applyAlignment="0" applyProtection="0"/>
    <xf numFmtId="0" fontId="157" fillId="0" borderId="42">
      <alignment horizontal="center" vertical="center" wrapText="1"/>
    </xf>
    <xf numFmtId="0" fontId="107" fillId="30" borderId="0" applyNumberFormat="0" applyFont="0" applyBorder="0" applyAlignment="0"/>
    <xf numFmtId="0" fontId="67" fillId="0" borderId="0"/>
    <xf numFmtId="0" fontId="58" fillId="0" borderId="0" applyNumberFormat="0" applyFont="0" applyFill="0" applyBorder="0" applyProtection="0">
      <alignment horizontal="left" vertical="center"/>
    </xf>
    <xf numFmtId="0" fontId="67" fillId="0" borderId="0"/>
    <xf numFmtId="180" fontId="101" fillId="0" borderId="0" applyFill="0" applyBorder="0" applyAlignment="0"/>
    <xf numFmtId="227" fontId="101" fillId="0" borderId="0" applyFill="0" applyBorder="0" applyAlignment="0"/>
    <xf numFmtId="180" fontId="101" fillId="0" borderId="0" applyFill="0" applyBorder="0" applyAlignment="0"/>
    <xf numFmtId="231" fontId="101" fillId="0" borderId="0" applyFill="0" applyBorder="0" applyAlignment="0"/>
    <xf numFmtId="227" fontId="101" fillId="0" borderId="0" applyFill="0" applyBorder="0" applyAlignment="0"/>
    <xf numFmtId="0" fontId="158" fillId="0" borderId="43" applyNumberFormat="0" applyFill="0" applyAlignment="0" applyProtection="0"/>
    <xf numFmtId="242" fontId="159" fillId="0" borderId="3" applyNumberFormat="0" applyFont="0" applyFill="0" applyBorder="0">
      <alignment horizontal="center"/>
    </xf>
    <xf numFmtId="38" fontId="67" fillId="0" borderId="0" applyFont="0" applyFill="0" applyBorder="0" applyAlignment="0" applyProtection="0"/>
    <xf numFmtId="4" fontId="101" fillId="0" borderId="0" applyFont="0" applyFill="0" applyBorder="0" applyAlignment="0" applyProtection="0"/>
    <xf numFmtId="209" fontId="58" fillId="0" borderId="0" applyFont="0" applyFill="0" applyBorder="0" applyAlignment="0" applyProtection="0"/>
    <xf numFmtId="40" fontId="6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160" fillId="0" borderId="40"/>
    <xf numFmtId="262" fontId="161" fillId="0" borderId="3"/>
    <xf numFmtId="263" fontId="67" fillId="0" borderId="0" applyFont="0" applyFill="0" applyBorder="0" applyAlignment="0" applyProtection="0"/>
    <xf numFmtId="264" fontId="67" fillId="0" borderId="0" applyFont="0" applyFill="0" applyBorder="0" applyAlignment="0" applyProtection="0"/>
    <xf numFmtId="43" fontId="125" fillId="0" borderId="0">
      <protection locked="0"/>
    </xf>
    <xf numFmtId="265" fontId="7" fillId="0" borderId="0" applyFont="0" applyFill="0" applyBorder="0" applyAlignment="0" applyProtection="0"/>
    <xf numFmtId="266" fontId="7" fillId="0" borderId="0" applyFont="0" applyFill="0" applyBorder="0" applyAlignment="0" applyProtection="0"/>
    <xf numFmtId="0" fontId="162" fillId="0" borderId="0" applyNumberFormat="0" applyFont="0" applyFill="0" applyAlignment="0"/>
    <xf numFmtId="0" fontId="162" fillId="0" borderId="0" applyNumberFormat="0" applyFont="0" applyFill="0" applyAlignment="0"/>
    <xf numFmtId="0" fontId="54" fillId="0" borderId="0" applyNumberFormat="0" applyFill="0" applyAlignment="0"/>
    <xf numFmtId="0" fontId="54" fillId="0" borderId="0" applyNumberFormat="0" applyFill="0" applyAlignment="0"/>
    <xf numFmtId="0" fontId="162" fillId="0" borderId="0" applyNumberFormat="0" applyFont="0" applyFill="0" applyAlignment="0"/>
    <xf numFmtId="0" fontId="163" fillId="33" borderId="0" applyNumberFormat="0" applyBorder="0" applyAlignment="0" applyProtection="0"/>
    <xf numFmtId="0" fontId="71" fillId="0" borderId="1"/>
    <xf numFmtId="0" fontId="58" fillId="0" borderId="0"/>
    <xf numFmtId="0" fontId="55" fillId="0" borderId="4" applyNumberFormat="0" applyAlignment="0">
      <alignment horizontal="center"/>
    </xf>
    <xf numFmtId="0" fontId="55" fillId="0" borderId="4" applyNumberFormat="0" applyAlignment="0">
      <alignment horizontal="center"/>
    </xf>
    <xf numFmtId="0" fontId="55" fillId="0" borderId="4" applyNumberFormat="0" applyAlignment="0">
      <alignment horizontal="center"/>
    </xf>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5" borderId="0" applyNumberFormat="0" applyBorder="0" applyAlignment="0" applyProtection="0"/>
    <xf numFmtId="37" fontId="164" fillId="0" borderId="0"/>
    <xf numFmtId="0" fontId="165" fillId="0" borderId="1" applyNumberFormat="0" applyFont="0" applyFill="0" applyBorder="0" applyAlignment="0">
      <alignment horizontal="center"/>
    </xf>
    <xf numFmtId="0" fontId="166" fillId="0" borderId="0"/>
    <xf numFmtId="267" fontId="53" fillId="0" borderId="0"/>
    <xf numFmtId="268" fontId="51" fillId="0" borderId="0"/>
    <xf numFmtId="268" fontId="51" fillId="0" borderId="0"/>
    <xf numFmtId="268" fontId="51" fillId="0" borderId="0"/>
    <xf numFmtId="268" fontId="51" fillId="0" borderId="0"/>
    <xf numFmtId="269" fontId="69" fillId="0" borderId="0"/>
    <xf numFmtId="269" fontId="69" fillId="0" borderId="0"/>
    <xf numFmtId="269" fontId="69" fillId="0" borderId="0"/>
    <xf numFmtId="270" fontId="51" fillId="0" borderId="0"/>
    <xf numFmtId="0" fontId="167" fillId="0" borderId="0"/>
    <xf numFmtId="0" fontId="111" fillId="0" borderId="0"/>
    <xf numFmtId="0" fontId="111"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3" fontId="71" fillId="0" borderId="0"/>
    <xf numFmtId="0" fontId="7" fillId="0" borderId="0"/>
    <xf numFmtId="0" fontId="22" fillId="0" borderId="0"/>
    <xf numFmtId="0" fontId="2" fillId="0" borderId="0"/>
    <xf numFmtId="0" fontId="2" fillId="0" borderId="0"/>
    <xf numFmtId="0" fontId="2" fillId="0" borderId="0"/>
    <xf numFmtId="0" fontId="2" fillId="0" borderId="0"/>
    <xf numFmtId="0" fontId="23" fillId="0" borderId="0"/>
    <xf numFmtId="0" fontId="7" fillId="0" borderId="0"/>
    <xf numFmtId="0" fontId="22" fillId="0" borderId="0"/>
    <xf numFmtId="0" fontId="168" fillId="0" borderId="0"/>
    <xf numFmtId="0" fontId="22" fillId="0" borderId="0"/>
    <xf numFmtId="0" fontId="22" fillId="0" borderId="0"/>
    <xf numFmtId="0" fontId="7" fillId="0" borderId="0"/>
    <xf numFmtId="0" fontId="54" fillId="0" borderId="0"/>
    <xf numFmtId="0" fontId="7" fillId="0" borderId="0"/>
    <xf numFmtId="0" fontId="7" fillId="0" borderId="0"/>
    <xf numFmtId="0" fontId="7" fillId="0" borderId="0"/>
    <xf numFmtId="0" fontId="22" fillId="0" borderId="0"/>
    <xf numFmtId="0" fontId="1" fillId="0" borderId="0"/>
    <xf numFmtId="0" fontId="1" fillId="0" borderId="0"/>
    <xf numFmtId="0" fontId="1" fillId="0" borderId="0"/>
    <xf numFmtId="0" fontId="169" fillId="0" borderId="0" applyNumberFormat="0" applyFill="0" applyBorder="0" applyProtection="0">
      <alignment vertical="top"/>
    </xf>
    <xf numFmtId="0" fontId="2" fillId="0" borderId="0"/>
    <xf numFmtId="0" fontId="2" fillId="0" borderId="0"/>
    <xf numFmtId="0" fontId="2" fillId="0" borderId="0"/>
    <xf numFmtId="0" fontId="23" fillId="0" borderId="0"/>
    <xf numFmtId="0" fontId="51" fillId="0" borderId="0"/>
    <xf numFmtId="0" fontId="76" fillId="0" borderId="0" applyFont="0"/>
    <xf numFmtId="0" fontId="170" fillId="0" borderId="0">
      <alignment horizontal="left" vertical="top"/>
    </xf>
    <xf numFmtId="0" fontId="101" fillId="30" borderId="0"/>
    <xf numFmtId="0" fontId="122" fillId="0" borderId="0"/>
    <xf numFmtId="0" fontId="7" fillId="29" borderId="38" applyNumberFormat="0" applyFont="0" applyAlignment="0" applyProtection="0"/>
    <xf numFmtId="271" fontId="171" fillId="0" borderId="0" applyFont="0" applyFill="0" applyBorder="0" applyProtection="0">
      <alignment vertical="top" wrapText="1"/>
    </xf>
    <xf numFmtId="0" fontId="172" fillId="0" borderId="43" applyNumberFormat="0" applyFill="0" applyAlignment="0" applyProtection="0"/>
    <xf numFmtId="0" fontId="55" fillId="0" borderId="0"/>
    <xf numFmtId="43" fontId="74" fillId="0" borderId="0" applyFont="0" applyFill="0" applyBorder="0" applyAlignment="0" applyProtection="0"/>
    <xf numFmtId="41" fontId="74"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51" fillId="0" borderId="0" applyNumberFormat="0" applyFill="0" applyBorder="0" applyAlignment="0" applyProtection="0"/>
    <xf numFmtId="0" fontId="54" fillId="0" borderId="0" applyFill="0" applyBorder="0" applyAlignment="0" applyProtection="0"/>
    <xf numFmtId="0" fontId="58" fillId="0" borderId="0"/>
    <xf numFmtId="0" fontId="173" fillId="26" borderId="31" applyNumberFormat="0" applyAlignment="0" applyProtection="0"/>
    <xf numFmtId="171" fontId="174" fillId="0" borderId="4" applyFont="0" applyBorder="0" applyAlignment="0"/>
    <xf numFmtId="171" fontId="174" fillId="0" borderId="4" applyFont="0" applyBorder="0" applyAlignment="0"/>
    <xf numFmtId="171" fontId="174" fillId="0" borderId="4" applyFont="0" applyBorder="0" applyAlignment="0"/>
    <xf numFmtId="0" fontId="175" fillId="30" borderId="0"/>
    <xf numFmtId="168" fontId="7" fillId="0" borderId="0" applyFont="0" applyFill="0" applyBorder="0" applyAlignment="0" applyProtection="0"/>
    <xf numFmtId="14" fontId="93" fillId="0" borderId="0">
      <alignment horizontal="center" wrapText="1"/>
      <protection locked="0"/>
    </xf>
    <xf numFmtId="230" fontId="7" fillId="0" borderId="0" applyFont="0" applyFill="0" applyBorder="0" applyAlignment="0" applyProtection="0"/>
    <xf numFmtId="240" fontId="7" fillId="0" borderId="0" applyFont="0" applyFill="0" applyBorder="0" applyAlignment="0" applyProtection="0"/>
    <xf numFmtId="10"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7" fillId="0" borderId="44" applyNumberFormat="0" applyBorder="0"/>
    <xf numFmtId="0" fontId="7" fillId="0" borderId="0"/>
    <xf numFmtId="171" fontId="125" fillId="0" borderId="0">
      <protection locked="0"/>
    </xf>
    <xf numFmtId="180" fontId="101" fillId="0" borderId="0" applyFill="0" applyBorder="0" applyAlignment="0"/>
    <xf numFmtId="227" fontId="101" fillId="0" borderId="0" applyFill="0" applyBorder="0" applyAlignment="0"/>
    <xf numFmtId="180" fontId="101" fillId="0" borderId="0" applyFill="0" applyBorder="0" applyAlignment="0"/>
    <xf numFmtId="231" fontId="101" fillId="0" borderId="0" applyFill="0" applyBorder="0" applyAlignment="0"/>
    <xf numFmtId="227" fontId="101" fillId="0" borderId="0" applyFill="0" applyBorder="0" applyAlignment="0"/>
    <xf numFmtId="0" fontId="176" fillId="0" borderId="0"/>
    <xf numFmtId="0" fontId="67" fillId="0" borderId="0" applyNumberFormat="0" applyFont="0" applyFill="0" applyBorder="0" applyAlignment="0" applyProtection="0">
      <alignment horizontal="left"/>
    </xf>
    <xf numFmtId="0" fontId="177" fillId="0" borderId="40">
      <alignment horizontal="center"/>
    </xf>
    <xf numFmtId="0" fontId="178" fillId="34" borderId="0" applyNumberFormat="0" applyFont="0" applyBorder="0" applyAlignment="0">
      <alignment horizontal="center"/>
    </xf>
    <xf numFmtId="14" fontId="179" fillId="0" borderId="0" applyNumberFormat="0" applyFill="0" applyBorder="0" applyAlignment="0" applyProtection="0">
      <alignment horizontal="left"/>
    </xf>
    <xf numFmtId="0" fontId="153" fillId="0" borderId="0" applyNumberFormat="0" applyFill="0" applyBorder="0" applyAlignment="0" applyProtection="0">
      <alignment vertical="top"/>
      <protection locked="0"/>
    </xf>
    <xf numFmtId="0" fontId="55" fillId="0" borderId="0"/>
    <xf numFmtId="211" fontId="66" fillId="0" borderId="0" applyFont="0" applyFill="0" applyBorder="0" applyAlignment="0" applyProtection="0"/>
    <xf numFmtId="0" fontId="51" fillId="0" borderId="0" applyNumberFormat="0" applyFill="0" applyBorder="0" applyAlignment="0" applyProtection="0"/>
    <xf numFmtId="4" fontId="180" fillId="35" borderId="45" applyNumberFormat="0" applyProtection="0">
      <alignment vertical="center"/>
    </xf>
    <xf numFmtId="4" fontId="181" fillId="35" borderId="45" applyNumberFormat="0" applyProtection="0">
      <alignment vertical="center"/>
    </xf>
    <xf numFmtId="4" fontId="182" fillId="35" borderId="45" applyNumberFormat="0" applyProtection="0">
      <alignment horizontal="left" vertical="center" indent="1"/>
    </xf>
    <xf numFmtId="4" fontId="182" fillId="36" borderId="0" applyNumberFormat="0" applyProtection="0">
      <alignment horizontal="left" vertical="center" indent="1"/>
    </xf>
    <xf numFmtId="4" fontId="182" fillId="37" borderId="45" applyNumberFormat="0" applyProtection="0">
      <alignment horizontal="right" vertical="center"/>
    </xf>
    <xf numFmtId="4" fontId="182" fillId="38" borderId="45" applyNumberFormat="0" applyProtection="0">
      <alignment horizontal="right" vertical="center"/>
    </xf>
    <xf numFmtId="4" fontId="182" fillId="39" borderId="45" applyNumberFormat="0" applyProtection="0">
      <alignment horizontal="right" vertical="center"/>
    </xf>
    <xf numFmtId="4" fontId="182" fillId="40" borderId="45" applyNumberFormat="0" applyProtection="0">
      <alignment horizontal="right" vertical="center"/>
    </xf>
    <xf numFmtId="4" fontId="182" fillId="41" borderId="45" applyNumberFormat="0" applyProtection="0">
      <alignment horizontal="right" vertical="center"/>
    </xf>
    <xf numFmtId="4" fontId="182" fillId="42" borderId="45" applyNumberFormat="0" applyProtection="0">
      <alignment horizontal="right" vertical="center"/>
    </xf>
    <xf numFmtId="4" fontId="182" fillId="43" borderId="45" applyNumberFormat="0" applyProtection="0">
      <alignment horizontal="right" vertical="center"/>
    </xf>
    <xf numFmtId="4" fontId="182" fillId="44" borderId="45" applyNumberFormat="0" applyProtection="0">
      <alignment horizontal="right" vertical="center"/>
    </xf>
    <xf numFmtId="4" fontId="182" fillId="45" borderId="45" applyNumberFormat="0" applyProtection="0">
      <alignment horizontal="right" vertical="center"/>
    </xf>
    <xf numFmtId="4" fontId="180" fillId="46" borderId="46" applyNumberFormat="0" applyProtection="0">
      <alignment horizontal="left" vertical="center" indent="1"/>
    </xf>
    <xf numFmtId="4" fontId="180" fillId="47" borderId="0" applyNumberFormat="0" applyProtection="0">
      <alignment horizontal="left" vertical="center" indent="1"/>
    </xf>
    <xf numFmtId="4" fontId="180" fillId="36" borderId="0" applyNumberFormat="0" applyProtection="0">
      <alignment horizontal="left" vertical="center" indent="1"/>
    </xf>
    <xf numFmtId="4" fontId="182" fillId="47" borderId="45" applyNumberFormat="0" applyProtection="0">
      <alignment horizontal="right" vertical="center"/>
    </xf>
    <xf numFmtId="4" fontId="68" fillId="47" borderId="0" applyNumberFormat="0" applyProtection="0">
      <alignment horizontal="left" vertical="center" indent="1"/>
    </xf>
    <xf numFmtId="4" fontId="68" fillId="36" borderId="0" applyNumberFormat="0" applyProtection="0">
      <alignment horizontal="left" vertical="center" indent="1"/>
    </xf>
    <xf numFmtId="4" fontId="182" fillId="48" borderId="45" applyNumberFormat="0" applyProtection="0">
      <alignment vertical="center"/>
    </xf>
    <xf numFmtId="4" fontId="183" fillId="48" borderId="45" applyNumberFormat="0" applyProtection="0">
      <alignment vertical="center"/>
    </xf>
    <xf numFmtId="4" fontId="180" fillId="47" borderId="47" applyNumberFormat="0" applyProtection="0">
      <alignment horizontal="left" vertical="center" indent="1"/>
    </xf>
    <xf numFmtId="4" fontId="182" fillId="48" borderId="45" applyNumberFormat="0" applyProtection="0">
      <alignment horizontal="right" vertical="center"/>
    </xf>
    <xf numFmtId="4" fontId="183" fillId="48" borderId="45" applyNumberFormat="0" applyProtection="0">
      <alignment horizontal="right" vertical="center"/>
    </xf>
    <xf numFmtId="4" fontId="180" fillId="47" borderId="45" applyNumberFormat="0" applyProtection="0">
      <alignment horizontal="left" vertical="center" indent="1"/>
    </xf>
    <xf numFmtId="4" fontId="184" fillId="32" borderId="47" applyNumberFormat="0" applyProtection="0">
      <alignment horizontal="left" vertical="center" indent="1"/>
    </xf>
    <xf numFmtId="4" fontId="185" fillId="48" borderId="45" applyNumberFormat="0" applyProtection="0">
      <alignment horizontal="right" vertical="center"/>
    </xf>
    <xf numFmtId="272" fontId="186" fillId="0" borderId="0" applyFont="0" applyFill="0" applyBorder="0" applyAlignment="0" applyProtection="0"/>
    <xf numFmtId="0" fontId="178" fillId="1" borderId="7" applyNumberFormat="0" applyFont="0" applyAlignment="0">
      <alignment horizontal="center"/>
    </xf>
    <xf numFmtId="4" fontId="7" fillId="0" borderId="11" applyBorder="0"/>
    <xf numFmtId="2" fontId="7" fillId="0" borderId="11"/>
    <xf numFmtId="273" fontId="7" fillId="0" borderId="0"/>
    <xf numFmtId="3" fontId="50" fillId="0" borderId="0"/>
    <xf numFmtId="0" fontId="187" fillId="0" borderId="0" applyNumberFormat="0" applyFill="0" applyBorder="0" applyAlignment="0">
      <alignment horizontal="center"/>
    </xf>
    <xf numFmtId="0" fontId="7" fillId="0" borderId="0"/>
    <xf numFmtId="1" fontId="7" fillId="0" borderId="0"/>
    <xf numFmtId="171" fontId="188" fillId="0" borderId="0" applyNumberFormat="0" applyBorder="0" applyAlignment="0">
      <alignment horizontal="centerContinuous"/>
    </xf>
    <xf numFmtId="0" fontId="57" fillId="0" borderId="0"/>
    <xf numFmtId="171" fontId="56" fillId="0" borderId="0" applyFont="0" applyFill="0" applyBorder="0" applyAlignment="0" applyProtection="0"/>
    <xf numFmtId="211" fontId="66" fillId="0" borderId="0" applyFont="0" applyFill="0" applyBorder="0" applyAlignment="0" applyProtection="0"/>
    <xf numFmtId="213" fontId="66" fillId="0" borderId="0" applyFont="0" applyFill="0" applyBorder="0" applyAlignment="0" applyProtection="0"/>
    <xf numFmtId="213" fontId="66" fillId="0" borderId="0" applyFont="0" applyFill="0" applyBorder="0" applyAlignment="0" applyProtection="0"/>
    <xf numFmtId="182" fontId="66" fillId="0" borderId="0" applyFont="0" applyFill="0" applyBorder="0" applyAlignment="0" applyProtection="0"/>
    <xf numFmtId="216"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217" fontId="50"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41" fontId="51"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175" fontId="70" fillId="0" borderId="0" applyFont="0" applyFill="0" applyBorder="0" applyAlignment="0" applyProtection="0"/>
    <xf numFmtId="218" fontId="66" fillId="0" borderId="0" applyFont="0" applyFill="0" applyBorder="0" applyAlignment="0" applyProtection="0"/>
    <xf numFmtId="218" fontId="66" fillId="0" borderId="0" applyFont="0" applyFill="0" applyBorder="0" applyAlignment="0" applyProtection="0"/>
    <xf numFmtId="219" fontId="7" fillId="0" borderId="0" applyFont="0" applyFill="0" applyBorder="0" applyAlignment="0" applyProtection="0"/>
    <xf numFmtId="187" fontId="70" fillId="0" borderId="0" applyFont="0" applyFill="0" applyBorder="0" applyAlignment="0" applyProtection="0"/>
    <xf numFmtId="41" fontId="51" fillId="0" borderId="0" applyFont="0" applyFill="0" applyBorder="0" applyAlignment="0" applyProtection="0"/>
    <xf numFmtId="218" fontId="66" fillId="0" borderId="0" applyFont="0" applyFill="0" applyBorder="0" applyAlignment="0" applyProtection="0"/>
    <xf numFmtId="175" fontId="70" fillId="0" borderId="0" applyFont="0" applyFill="0" applyBorder="0" applyAlignment="0" applyProtection="0"/>
    <xf numFmtId="220" fontId="71" fillId="0" borderId="0" applyFont="0" applyFill="0" applyBorder="0" applyAlignment="0" applyProtection="0"/>
    <xf numFmtId="21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41" fontId="51" fillId="0" borderId="0" applyFont="0" applyFill="0" applyBorder="0" applyAlignment="0" applyProtection="0"/>
    <xf numFmtId="179" fontId="66" fillId="0" borderId="0" applyFont="0" applyFill="0" applyBorder="0" applyAlignment="0" applyProtection="0"/>
    <xf numFmtId="183" fontId="50" fillId="0" borderId="0" applyFont="0" applyFill="0" applyBorder="0" applyAlignment="0" applyProtection="0"/>
    <xf numFmtId="184" fontId="66" fillId="0" borderId="0" applyFont="0" applyFill="0" applyBorder="0" applyAlignment="0" applyProtection="0"/>
    <xf numFmtId="185" fontId="66" fillId="0" borderId="0" applyFont="0" applyFill="0" applyBorder="0" applyAlignment="0" applyProtection="0"/>
    <xf numFmtId="184" fontId="66" fillId="0" borderId="0" applyFont="0" applyFill="0" applyBorder="0" applyAlignment="0" applyProtection="0"/>
    <xf numFmtId="175" fontId="69" fillId="0" borderId="0" applyFont="0" applyFill="0" applyBorder="0" applyAlignment="0" applyProtection="0"/>
    <xf numFmtId="165" fontId="66" fillId="0" borderId="0" applyFont="0" applyFill="0" applyBorder="0" applyAlignment="0" applyProtection="0"/>
    <xf numFmtId="186" fontId="50" fillId="0" borderId="0" applyFont="0" applyFill="0" applyBorder="0" applyAlignment="0" applyProtection="0"/>
    <xf numFmtId="165" fontId="66" fillId="0" borderId="0" applyFont="0" applyFill="0" applyBorder="0" applyAlignment="0" applyProtection="0"/>
    <xf numFmtId="184" fontId="66" fillId="0" borderId="0" applyFont="0" applyFill="0" applyBorder="0" applyAlignment="0" applyProtection="0"/>
    <xf numFmtId="171" fontId="56" fillId="0" borderId="0" applyFont="0" applyFill="0" applyBorder="0" applyAlignment="0" applyProtection="0"/>
    <xf numFmtId="175" fontId="69" fillId="0" borderId="0" applyFont="0" applyFill="0" applyBorder="0" applyAlignment="0" applyProtection="0"/>
    <xf numFmtId="176" fontId="66" fillId="0" borderId="0" applyFont="0" applyFill="0" applyBorder="0" applyAlignment="0" applyProtection="0"/>
    <xf numFmtId="183" fontId="50" fillId="0" borderId="0" applyFont="0" applyFill="0" applyBorder="0" applyAlignment="0" applyProtection="0"/>
    <xf numFmtId="203" fontId="70" fillId="0" borderId="0" applyFont="0" applyFill="0" applyBorder="0" applyAlignment="0" applyProtection="0"/>
    <xf numFmtId="204" fontId="66" fillId="0" borderId="0" applyFont="0" applyFill="0" applyBorder="0" applyAlignment="0" applyProtection="0"/>
    <xf numFmtId="204" fontId="66" fillId="0" borderId="0" applyFont="0" applyFill="0" applyBorder="0" applyAlignment="0" applyProtection="0"/>
    <xf numFmtId="205" fontId="70" fillId="0" borderId="0" applyFont="0" applyFill="0" applyBorder="0" applyAlignment="0" applyProtection="0"/>
    <xf numFmtId="204" fontId="66" fillId="0" borderId="0" applyFont="0" applyFill="0" applyBorder="0" applyAlignment="0" applyProtection="0"/>
    <xf numFmtId="203" fontId="70" fillId="0" borderId="0" applyFont="0" applyFill="0" applyBorder="0" applyAlignment="0" applyProtection="0"/>
    <xf numFmtId="204" fontId="66" fillId="0" borderId="0" applyFont="0" applyFill="0" applyBorder="0" applyAlignment="0" applyProtection="0"/>
    <xf numFmtId="171" fontId="5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205" fontId="70" fillId="0" borderId="0" applyFont="0" applyFill="0" applyBorder="0" applyAlignment="0" applyProtection="0"/>
    <xf numFmtId="206" fontId="66" fillId="0" borderId="0" applyFont="0" applyFill="0" applyBorder="0" applyAlignment="0" applyProtection="0"/>
    <xf numFmtId="206" fontId="66" fillId="0" borderId="0" applyFont="0" applyFill="0" applyBorder="0" applyAlignment="0" applyProtection="0"/>
    <xf numFmtId="207" fontId="7" fillId="0" borderId="0" applyFont="0" applyFill="0" applyBorder="0" applyAlignment="0" applyProtection="0"/>
    <xf numFmtId="41" fontId="70" fillId="0" borderId="0" applyFont="0" applyFill="0" applyBorder="0" applyAlignment="0" applyProtection="0"/>
    <xf numFmtId="206" fontId="66" fillId="0" borderId="0" applyFont="0" applyFill="0" applyBorder="0" applyAlignment="0" applyProtection="0"/>
    <xf numFmtId="205" fontId="70" fillId="0" borderId="0" applyFont="0" applyFill="0" applyBorder="0" applyAlignment="0" applyProtection="0"/>
    <xf numFmtId="208" fontId="71" fillId="0" borderId="0" applyFont="0" applyFill="0" applyBorder="0" applyAlignment="0" applyProtection="0"/>
    <xf numFmtId="168" fontId="66" fillId="0" borderId="0" applyFont="0" applyFill="0" applyBorder="0" applyAlignment="0" applyProtection="0"/>
    <xf numFmtId="209" fontId="66" fillId="0" borderId="0" applyFont="0" applyFill="0" applyBorder="0" applyAlignment="0" applyProtection="0"/>
    <xf numFmtId="165" fontId="66" fillId="0" borderId="0" applyFont="0" applyFill="0" applyBorder="0" applyAlignment="0" applyProtection="0"/>
    <xf numFmtId="0" fontId="55" fillId="0" borderId="0"/>
    <xf numFmtId="274" fontId="71"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171" fontId="5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65" fontId="66" fillId="0" borderId="0" applyFont="0" applyFill="0" applyBorder="0" applyAlignment="0" applyProtection="0"/>
    <xf numFmtId="204" fontId="66" fillId="0" borderId="0" applyFont="0" applyFill="0" applyBorder="0" applyAlignment="0" applyProtection="0"/>
    <xf numFmtId="183" fontId="50" fillId="0" borderId="0" applyFont="0" applyFill="0" applyBorder="0" applyAlignment="0" applyProtection="0"/>
    <xf numFmtId="183" fontId="66" fillId="0" borderId="0" applyFont="0" applyFill="0" applyBorder="0" applyAlignment="0" applyProtection="0"/>
    <xf numFmtId="0" fontId="55" fillId="0" borderId="0"/>
    <xf numFmtId="274" fontId="71"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3" fontId="66" fillId="0" borderId="0" applyFont="0" applyFill="0" applyBorder="0" applyAlignment="0" applyProtection="0"/>
    <xf numFmtId="182" fontId="66" fillId="0" borderId="0" applyFont="0" applyFill="0" applyBorder="0" applyAlignment="0" applyProtection="0"/>
    <xf numFmtId="216"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217" fontId="50"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175" fontId="70" fillId="0" borderId="0" applyFont="0" applyFill="0" applyBorder="0" applyAlignment="0" applyProtection="0"/>
    <xf numFmtId="218" fontId="66" fillId="0" borderId="0" applyFont="0" applyFill="0" applyBorder="0" applyAlignment="0" applyProtection="0"/>
    <xf numFmtId="182" fontId="66" fillId="0" borderId="0" applyFont="0" applyFill="0" applyBorder="0" applyAlignment="0" applyProtection="0"/>
    <xf numFmtId="218" fontId="66" fillId="0" borderId="0" applyFont="0" applyFill="0" applyBorder="0" applyAlignment="0" applyProtection="0"/>
    <xf numFmtId="219" fontId="7" fillId="0" borderId="0" applyFont="0" applyFill="0" applyBorder="0" applyAlignment="0" applyProtection="0"/>
    <xf numFmtId="187" fontId="70" fillId="0" borderId="0" applyFont="0" applyFill="0" applyBorder="0" applyAlignment="0" applyProtection="0"/>
    <xf numFmtId="218" fontId="66" fillId="0" borderId="0" applyFont="0" applyFill="0" applyBorder="0" applyAlignment="0" applyProtection="0"/>
    <xf numFmtId="175" fontId="70" fillId="0" borderId="0" applyFont="0" applyFill="0" applyBorder="0" applyAlignment="0" applyProtection="0"/>
    <xf numFmtId="220" fontId="71" fillId="0" borderId="0" applyFont="0" applyFill="0" applyBorder="0" applyAlignment="0" applyProtection="0"/>
    <xf numFmtId="21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71" fontId="56"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82"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210" fontId="66" fillId="0" borderId="0" applyFont="0" applyFill="0" applyBorder="0" applyAlignment="0" applyProtection="0"/>
    <xf numFmtId="211"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0" fontId="66" fillId="0" borderId="0" applyFont="0" applyFill="0" applyBorder="0" applyAlignment="0" applyProtection="0"/>
    <xf numFmtId="212" fontId="66" fillId="0" borderId="0" applyFont="0" applyFill="0" applyBorder="0" applyAlignment="0" applyProtection="0"/>
    <xf numFmtId="168" fontId="66" fillId="0" borderId="0" applyFont="0" applyFill="0" applyBorder="0" applyAlignment="0" applyProtection="0"/>
    <xf numFmtId="182" fontId="50" fillId="0" borderId="0" applyFont="0" applyFill="0" applyBorder="0" applyAlignment="0" applyProtection="0"/>
    <xf numFmtId="168" fontId="66" fillId="0" borderId="0" applyFont="0" applyFill="0" applyBorder="0" applyAlignment="0" applyProtection="0"/>
    <xf numFmtId="182" fontId="50"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210" fontId="66" fillId="0" borderId="0" applyFont="0" applyFill="0" applyBorder="0" applyAlignment="0" applyProtection="0"/>
    <xf numFmtId="213" fontId="66" fillId="0" borderId="0" applyFont="0" applyFill="0" applyBorder="0" applyAlignment="0" applyProtection="0"/>
    <xf numFmtId="211" fontId="66" fillId="0" borderId="0" applyFont="0" applyFill="0" applyBorder="0" applyAlignment="0" applyProtection="0"/>
    <xf numFmtId="214" fontId="66" fillId="0" borderId="0" applyFont="0" applyFill="0" applyBorder="0" applyAlignment="0" applyProtection="0"/>
    <xf numFmtId="215" fontId="66" fillId="0" borderId="0" applyFont="0" applyFill="0" applyBorder="0" applyAlignment="0" applyProtection="0"/>
    <xf numFmtId="168" fontId="66" fillId="0" borderId="0" applyFont="0" applyFill="0" applyBorder="0" applyAlignment="0" applyProtection="0"/>
    <xf numFmtId="214" fontId="66" fillId="0" borderId="0" applyFont="0" applyFill="0" applyBorder="0" applyAlignment="0" applyProtection="0"/>
    <xf numFmtId="210" fontId="66" fillId="0" borderId="0" applyFont="0" applyFill="0" applyBorder="0" applyAlignment="0" applyProtection="0"/>
    <xf numFmtId="182" fontId="66" fillId="0" borderId="0" applyFont="0" applyFill="0" applyBorder="0" applyAlignment="0" applyProtection="0"/>
    <xf numFmtId="182" fontId="66" fillId="0" borderId="0" applyFont="0" applyFill="0" applyBorder="0" applyAlignment="0" applyProtection="0"/>
    <xf numFmtId="168" fontId="66" fillId="0" borderId="0" applyFont="0" applyFill="0" applyBorder="0" applyAlignment="0" applyProtection="0"/>
    <xf numFmtId="211" fontId="66" fillId="0" borderId="0" applyFont="0" applyFill="0" applyBorder="0" applyAlignment="0" applyProtection="0"/>
    <xf numFmtId="168" fontId="66" fillId="0" borderId="0" applyFont="0" applyFill="0" applyBorder="0" applyAlignment="0" applyProtection="0"/>
    <xf numFmtId="182" fontId="66" fillId="0" borderId="0" applyFont="0" applyFill="0" applyBorder="0" applyAlignment="0" applyProtection="0"/>
    <xf numFmtId="211" fontId="66" fillId="0" borderId="0" applyFont="0" applyFill="0" applyBorder="0" applyAlignment="0" applyProtection="0"/>
    <xf numFmtId="211" fontId="66" fillId="0" borderId="0" applyFont="0" applyFill="0" applyBorder="0" applyAlignment="0" applyProtection="0"/>
    <xf numFmtId="14" fontId="189" fillId="0" borderId="0"/>
    <xf numFmtId="0" fontId="190" fillId="0" borderId="0"/>
    <xf numFmtId="0" fontId="160" fillId="0" borderId="0"/>
    <xf numFmtId="40" fontId="191" fillId="0" borderId="0" applyBorder="0">
      <alignment horizontal="right"/>
    </xf>
    <xf numFmtId="0" fontId="192" fillId="0" borderId="0"/>
    <xf numFmtId="275" fontId="71" fillId="0" borderId="6">
      <alignment horizontal="right" vertical="center"/>
    </xf>
    <xf numFmtId="275" fontId="71" fillId="0" borderId="6">
      <alignment horizontal="right" vertical="center"/>
    </xf>
    <xf numFmtId="179" fontId="193" fillId="0" borderId="6">
      <alignment horizontal="right" vertical="center"/>
    </xf>
    <xf numFmtId="199" fontId="9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6" fontId="71" fillId="0" borderId="48">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275" fontId="71" fillId="0" borderId="6">
      <alignment horizontal="right" vertical="center"/>
    </xf>
    <xf numFmtId="276" fontId="71" fillId="0" borderId="48">
      <alignment horizontal="right" vertical="center"/>
    </xf>
    <xf numFmtId="180" fontId="55" fillId="0" borderId="6">
      <alignment horizontal="right" vertical="center"/>
    </xf>
    <xf numFmtId="199" fontId="91" fillId="0" borderId="6">
      <alignment horizontal="right" vertical="center"/>
    </xf>
    <xf numFmtId="199" fontId="91" fillId="0" borderId="6">
      <alignment horizontal="right" vertical="center"/>
    </xf>
    <xf numFmtId="180" fontId="55" fillId="0" borderId="6">
      <alignment horizontal="right" vertical="center"/>
    </xf>
    <xf numFmtId="201" fontId="51" fillId="0" borderId="6">
      <alignment horizontal="right" vertical="center"/>
    </xf>
    <xf numFmtId="277" fontId="51" fillId="0" borderId="6">
      <alignment horizontal="right" vertical="center"/>
    </xf>
    <xf numFmtId="278" fontId="66" fillId="0" borderId="6">
      <alignment horizontal="right" vertical="center"/>
    </xf>
    <xf numFmtId="279" fontId="51" fillId="0" borderId="6">
      <alignment horizontal="right" vertical="center"/>
    </xf>
    <xf numFmtId="279" fontId="51" fillId="0" borderId="6">
      <alignment horizontal="right" vertical="center"/>
    </xf>
    <xf numFmtId="277" fontId="51" fillId="0" borderId="6">
      <alignment horizontal="right" vertical="center"/>
    </xf>
    <xf numFmtId="180" fontId="55" fillId="0" borderId="6">
      <alignment horizontal="right" vertical="center"/>
    </xf>
    <xf numFmtId="201" fontId="51" fillId="0" borderId="6">
      <alignment horizontal="right" vertical="center"/>
    </xf>
    <xf numFmtId="180" fontId="55" fillId="0" borderId="6">
      <alignment horizontal="right" vertical="center"/>
    </xf>
    <xf numFmtId="199" fontId="91" fillId="0" borderId="6">
      <alignment horizontal="right" vertical="center"/>
    </xf>
    <xf numFmtId="199" fontId="91" fillId="0" borderId="6">
      <alignment horizontal="right" vertical="center"/>
    </xf>
    <xf numFmtId="280" fontId="50" fillId="0" borderId="6">
      <alignment horizontal="right" vertical="center"/>
    </xf>
    <xf numFmtId="180" fontId="55" fillId="0" borderId="6">
      <alignment horizontal="right" vertical="center"/>
    </xf>
    <xf numFmtId="276" fontId="71" fillId="0" borderId="48">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6" fontId="71" fillId="0" borderId="48">
      <alignment horizontal="right" vertical="center"/>
    </xf>
    <xf numFmtId="277" fontId="51" fillId="0" borderId="6">
      <alignment horizontal="right" vertical="center"/>
    </xf>
    <xf numFmtId="278" fontId="66" fillId="0" borderId="6">
      <alignment horizontal="right" vertical="center"/>
    </xf>
    <xf numFmtId="277" fontId="51" fillId="0" borderId="6">
      <alignment horizontal="right" vertical="center"/>
    </xf>
    <xf numFmtId="279" fontId="5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7" fontId="51" fillId="0" borderId="6">
      <alignment horizontal="right" vertical="center"/>
    </xf>
    <xf numFmtId="281" fontId="194" fillId="5" borderId="49" applyFont="0" applyFill="0" applyBorder="0"/>
    <xf numFmtId="277" fontId="51" fillId="0" borderId="6">
      <alignment horizontal="right" vertical="center"/>
    </xf>
    <xf numFmtId="276" fontId="71" fillId="0" borderId="48">
      <alignment horizontal="right" vertical="center"/>
    </xf>
    <xf numFmtId="275" fontId="71" fillId="0" borderId="6">
      <alignment horizontal="right" vertical="center"/>
    </xf>
    <xf numFmtId="275" fontId="71" fillId="0" borderId="6">
      <alignment horizontal="right" vertical="center"/>
    </xf>
    <xf numFmtId="217" fontId="71" fillId="0" borderId="6">
      <alignment horizontal="right" vertical="center"/>
    </xf>
    <xf numFmtId="281" fontId="194" fillId="5" borderId="49" applyFont="0" applyFill="0" applyBorder="0"/>
    <xf numFmtId="282" fontId="7"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17" fontId="71" fillId="0" borderId="6">
      <alignment horizontal="right" vertical="center"/>
    </xf>
    <xf numFmtId="201" fontId="51" fillId="0" borderId="6">
      <alignment horizontal="right" vertical="center"/>
    </xf>
    <xf numFmtId="276" fontId="71" fillId="0" borderId="48">
      <alignment horizontal="right" vertical="center"/>
    </xf>
    <xf numFmtId="277" fontId="51" fillId="0" borderId="6">
      <alignment horizontal="right" vertical="center"/>
    </xf>
    <xf numFmtId="278" fontId="66" fillId="0" borderId="6">
      <alignment horizontal="right" vertical="center"/>
    </xf>
    <xf numFmtId="277" fontId="51" fillId="0" borderId="6">
      <alignment horizontal="right" vertical="center"/>
    </xf>
    <xf numFmtId="275" fontId="71" fillId="0" borderId="6">
      <alignment horizontal="right" vertical="center"/>
    </xf>
    <xf numFmtId="201" fontId="51" fillId="0" borderId="6">
      <alignment horizontal="right" vertical="center"/>
    </xf>
    <xf numFmtId="201" fontId="51" fillId="0" borderId="6">
      <alignment horizontal="right" vertical="center"/>
    </xf>
    <xf numFmtId="283" fontId="50" fillId="0" borderId="6">
      <alignment horizontal="right" vertical="center"/>
    </xf>
    <xf numFmtId="276" fontId="71" fillId="0" borderId="48">
      <alignment horizontal="right" vertical="center"/>
    </xf>
    <xf numFmtId="284" fontId="5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277" fontId="51" fillId="0" borderId="6">
      <alignment horizontal="right" vertical="center"/>
    </xf>
    <xf numFmtId="279" fontId="51" fillId="0" borderId="6">
      <alignment horizontal="right" vertical="center"/>
    </xf>
    <xf numFmtId="203" fontId="5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281" fontId="194" fillId="5" borderId="49" applyFont="0" applyFill="0" applyBorder="0"/>
    <xf numFmtId="277" fontId="5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277" fontId="5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285" fontId="91" fillId="0" borderId="6">
      <alignment horizontal="right" vertical="center"/>
    </xf>
    <xf numFmtId="277" fontId="51" fillId="0" borderId="6">
      <alignment horizontal="right" vertical="center"/>
    </xf>
    <xf numFmtId="281" fontId="194" fillId="5" borderId="49" applyFont="0" applyFill="0" applyBorder="0"/>
    <xf numFmtId="281" fontId="194" fillId="5" borderId="49" applyFont="0" applyFill="0" applyBorder="0"/>
    <xf numFmtId="202" fontId="71" fillId="0" borderId="6">
      <alignment horizontal="right" vertical="center"/>
    </xf>
    <xf numFmtId="180" fontId="55" fillId="0" borderId="6">
      <alignment horizontal="right" vertical="center"/>
    </xf>
    <xf numFmtId="199" fontId="91" fillId="0" borderId="6">
      <alignment horizontal="right" vertical="center"/>
    </xf>
    <xf numFmtId="277" fontId="51" fillId="0" borderId="6">
      <alignment horizontal="right" vertical="center"/>
    </xf>
    <xf numFmtId="275" fontId="71" fillId="0" borderId="6">
      <alignment horizontal="right" vertical="center"/>
    </xf>
    <xf numFmtId="275" fontId="7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199" fontId="91" fillId="0" borderId="6">
      <alignment horizontal="right" vertical="center"/>
    </xf>
    <xf numFmtId="275" fontId="71" fillId="0" borderId="6">
      <alignment horizontal="right" vertical="center"/>
    </xf>
    <xf numFmtId="281" fontId="194" fillId="5" borderId="49" applyFont="0" applyFill="0" applyBorder="0"/>
    <xf numFmtId="265" fontId="51" fillId="0" borderId="6">
      <alignment horizontal="right" vertical="center"/>
    </xf>
    <xf numFmtId="265" fontId="51" fillId="0" borderId="6">
      <alignment horizontal="right" vertical="center"/>
    </xf>
    <xf numFmtId="265" fontId="51" fillId="0" borderId="6">
      <alignment horizontal="right" vertical="center"/>
    </xf>
    <xf numFmtId="265" fontId="51" fillId="0" borderId="6">
      <alignment horizontal="right" vertical="center"/>
    </xf>
    <xf numFmtId="275" fontId="71" fillId="0" borderId="6">
      <alignment horizontal="right" vertical="center"/>
    </xf>
    <xf numFmtId="265" fontId="51" fillId="0" borderId="6">
      <alignment horizontal="right" vertical="center"/>
    </xf>
    <xf numFmtId="286" fontId="51" fillId="0" borderId="48">
      <alignment horizontal="right" vertical="center"/>
    </xf>
    <xf numFmtId="286" fontId="51" fillId="0" borderId="48">
      <alignment horizontal="right" vertical="center"/>
    </xf>
    <xf numFmtId="286" fontId="51" fillId="0" borderId="48">
      <alignment horizontal="right" vertical="center"/>
    </xf>
    <xf numFmtId="286" fontId="51" fillId="0" borderId="48">
      <alignment horizontal="right" vertical="center"/>
    </xf>
    <xf numFmtId="286" fontId="51" fillId="0" borderId="48">
      <alignment horizontal="right" vertical="center"/>
    </xf>
    <xf numFmtId="179" fontId="193" fillId="0" borderId="6">
      <alignment horizontal="right" vertical="center"/>
    </xf>
    <xf numFmtId="275" fontId="71" fillId="0" borderId="6">
      <alignment horizontal="right" vertical="center"/>
    </xf>
    <xf numFmtId="203" fontId="51" fillId="0" borderId="6">
      <alignment horizontal="right" vertical="center"/>
    </xf>
    <xf numFmtId="180" fontId="55" fillId="0" borderId="6">
      <alignment horizontal="right" vertical="center"/>
    </xf>
    <xf numFmtId="275" fontId="71" fillId="0" borderId="6">
      <alignment horizontal="right" vertical="center"/>
    </xf>
    <xf numFmtId="275" fontId="71" fillId="0" borderId="6">
      <alignment horizontal="right" vertical="center"/>
    </xf>
    <xf numFmtId="275" fontId="71" fillId="0" borderId="6">
      <alignment horizontal="right" vertical="center"/>
    </xf>
    <xf numFmtId="180" fontId="55" fillId="0" borderId="6">
      <alignment horizontal="right" vertical="center"/>
    </xf>
    <xf numFmtId="275" fontId="71" fillId="0" borderId="6">
      <alignment horizontal="right" vertical="center"/>
    </xf>
    <xf numFmtId="277" fontId="51" fillId="0" borderId="6">
      <alignment horizontal="right" vertical="center"/>
    </xf>
    <xf numFmtId="275" fontId="71" fillId="0" borderId="6">
      <alignment horizontal="right" vertical="center"/>
    </xf>
    <xf numFmtId="276" fontId="71" fillId="0" borderId="48">
      <alignment horizontal="right" vertical="center"/>
    </xf>
    <xf numFmtId="276" fontId="71" fillId="0" borderId="48">
      <alignment horizontal="right" vertical="center"/>
    </xf>
    <xf numFmtId="276" fontId="71" fillId="0" borderId="48">
      <alignment horizontal="right" vertical="center"/>
    </xf>
    <xf numFmtId="276" fontId="71" fillId="0" borderId="48">
      <alignment horizontal="right" vertical="center"/>
    </xf>
    <xf numFmtId="276" fontId="71" fillId="0" borderId="48">
      <alignment horizontal="right" vertical="center"/>
    </xf>
    <xf numFmtId="275" fontId="71" fillId="0" borderId="6">
      <alignment horizontal="right" vertical="center"/>
    </xf>
    <xf numFmtId="202" fontId="71" fillId="0" borderId="6">
      <alignment horizontal="right" vertical="center"/>
    </xf>
    <xf numFmtId="287" fontId="195" fillId="0" borderId="6">
      <alignment horizontal="right" vertical="center"/>
    </xf>
    <xf numFmtId="49" fontId="54" fillId="0" borderId="0" applyFill="0" applyBorder="0" applyProtection="0">
      <alignment horizontal="center" vertical="center" wrapText="1" shrinkToFit="1"/>
    </xf>
    <xf numFmtId="49" fontId="68" fillId="0" borderId="0" applyFill="0" applyBorder="0" applyAlignment="0"/>
    <xf numFmtId="288" fontId="7" fillId="0" borderId="0" applyFill="0" applyBorder="0" applyAlignment="0"/>
    <xf numFmtId="289" fontId="7" fillId="0" borderId="0" applyFill="0" applyBorder="0" applyAlignment="0"/>
    <xf numFmtId="49" fontId="54" fillId="0" borderId="0" applyFill="0" applyBorder="0" applyProtection="0">
      <alignment horizontal="center" vertical="center" wrapText="1" shrinkToFit="1"/>
    </xf>
    <xf numFmtId="183" fontId="71" fillId="0" borderId="6">
      <alignment horizontal="center"/>
    </xf>
    <xf numFmtId="290" fontId="196" fillId="0" borderId="0" applyNumberFormat="0" applyFont="0" applyFill="0" applyBorder="0" applyAlignment="0">
      <alignment horizontal="centerContinuous"/>
    </xf>
    <xf numFmtId="262" fontId="197" fillId="0" borderId="0">
      <alignment horizontal="center"/>
      <protection locked="0"/>
    </xf>
    <xf numFmtId="0" fontId="51" fillId="0" borderId="50"/>
    <xf numFmtId="0" fontId="71"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56" fillId="0" borderId="4" applyNumberFormat="0" applyBorder="0" applyAlignment="0"/>
    <xf numFmtId="0" fontId="56" fillId="0" borderId="4" applyNumberFormat="0" applyBorder="0" applyAlignment="0"/>
    <xf numFmtId="0" fontId="56" fillId="0" borderId="4" applyNumberFormat="0" applyBorder="0" applyAlignment="0"/>
    <xf numFmtId="0" fontId="198" fillId="0" borderId="3" applyNumberFormat="0" applyBorder="0" applyAlignment="0">
      <alignment horizontal="center"/>
    </xf>
    <xf numFmtId="3" fontId="199" fillId="0" borderId="12" applyNumberFormat="0" applyBorder="0" applyAlignment="0"/>
    <xf numFmtId="0" fontId="200" fillId="0" borderId="4">
      <alignment horizontal="center" vertical="center" wrapText="1"/>
    </xf>
    <xf numFmtId="0" fontId="200" fillId="0" borderId="4">
      <alignment horizontal="center" vertical="center" wrapText="1"/>
    </xf>
    <xf numFmtId="0" fontId="200" fillId="0" borderId="4">
      <alignment horizontal="center" vertical="center" wrapText="1"/>
    </xf>
    <xf numFmtId="0" fontId="201" fillId="0" borderId="0" applyNumberFormat="0" applyFill="0" applyBorder="0" applyAlignment="0" applyProtection="0"/>
    <xf numFmtId="40" fontId="138" fillId="0" borderId="0"/>
    <xf numFmtId="0" fontId="202" fillId="26" borderId="28" applyNumberFormat="0" applyAlignment="0" applyProtection="0"/>
    <xf numFmtId="3" fontId="203" fillId="0" borderId="0" applyNumberFormat="0" applyFill="0" applyBorder="0" applyAlignment="0" applyProtection="0">
      <alignment horizontal="center" wrapText="1"/>
    </xf>
    <xf numFmtId="0" fontId="204" fillId="0" borderId="2" applyBorder="0" applyAlignment="0">
      <alignment horizontal="center" vertical="center"/>
    </xf>
    <xf numFmtId="0" fontId="205" fillId="0" borderId="0" applyNumberFormat="0" applyFill="0" applyBorder="0" applyAlignment="0" applyProtection="0">
      <alignment horizontal="centerContinuous"/>
    </xf>
    <xf numFmtId="0" fontId="139" fillId="0" borderId="51" applyNumberFormat="0" applyFill="0" applyBorder="0" applyAlignment="0" applyProtection="0">
      <alignment horizontal="center" vertical="center" wrapText="1"/>
    </xf>
    <xf numFmtId="0" fontId="201" fillId="0" borderId="0" applyNumberFormat="0" applyFill="0" applyBorder="0" applyAlignment="0" applyProtection="0"/>
    <xf numFmtId="0" fontId="206" fillId="0" borderId="52" applyNumberFormat="0" applyFill="0" applyAlignment="0" applyProtection="0"/>
    <xf numFmtId="0" fontId="207" fillId="0" borderId="53" applyNumberFormat="0" applyBorder="0" applyAlignment="0">
      <alignment vertical="center"/>
    </xf>
    <xf numFmtId="0" fontId="207" fillId="0" borderId="53" applyNumberFormat="0" applyBorder="0" applyAlignment="0">
      <alignment vertical="center"/>
    </xf>
    <xf numFmtId="0" fontId="207" fillId="0" borderId="53" applyNumberFormat="0" applyBorder="0" applyAlignment="0">
      <alignment vertical="center"/>
    </xf>
    <xf numFmtId="0" fontId="208" fillId="10" borderId="0" applyNumberFormat="0" applyBorder="0" applyAlignment="0" applyProtection="0"/>
    <xf numFmtId="0" fontId="7" fillId="0" borderId="27" applyNumberFormat="0" applyFont="0" applyFill="0" applyAlignment="0" applyProtection="0"/>
    <xf numFmtId="0" fontId="206" fillId="0" borderId="52" applyNumberFormat="0" applyFill="0" applyAlignment="0" applyProtection="0"/>
    <xf numFmtId="0" fontId="161" fillId="0" borderId="54" applyNumberFormat="0" applyAlignment="0">
      <alignment horizontal="center"/>
    </xf>
    <xf numFmtId="0" fontId="209" fillId="33" borderId="0" applyNumberFormat="0" applyBorder="0" applyAlignment="0" applyProtection="0"/>
    <xf numFmtId="0" fontId="210" fillId="0" borderId="55">
      <alignment horizontal="center"/>
    </xf>
    <xf numFmtId="3" fontId="211" fillId="0" borderId="0" applyFill="0">
      <alignment vertical="center"/>
    </xf>
    <xf numFmtId="41" fontId="7" fillId="0" borderId="0" applyFont="0" applyFill="0" applyBorder="0" applyAlignment="0" applyProtection="0"/>
    <xf numFmtId="191" fontId="7" fillId="0" borderId="0" applyFont="0" applyFill="0" applyBorder="0" applyAlignment="0" applyProtection="0"/>
    <xf numFmtId="171" fontId="212" fillId="0" borderId="56" applyNumberFormat="0" applyFont="0" applyAlignment="0">
      <alignment horizontal="centerContinuous"/>
    </xf>
    <xf numFmtId="254" fontId="150" fillId="0" borderId="0" applyFont="0" applyFill="0" applyBorder="0" applyAlignment="0" applyProtection="0"/>
    <xf numFmtId="291" fontId="51" fillId="0" borderId="0" applyFont="0" applyFill="0" applyBorder="0" applyAlignment="0" applyProtection="0"/>
    <xf numFmtId="292" fontId="51" fillId="0" borderId="0" applyFont="0" applyFill="0" applyBorder="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0" fontId="143" fillId="0" borderId="57">
      <alignment horizontal="center"/>
    </xf>
    <xf numFmtId="289" fontId="71" fillId="0" borderId="0"/>
    <xf numFmtId="202" fontId="71" fillId="0" borderId="1"/>
    <xf numFmtId="0" fontId="215" fillId="0" borderId="0"/>
    <xf numFmtId="0" fontId="69" fillId="0" borderId="0"/>
    <xf numFmtId="0" fontId="216" fillId="0" borderId="0"/>
    <xf numFmtId="3" fontId="71" fillId="0" borderId="0" applyNumberFormat="0" applyBorder="0" applyAlignment="0" applyProtection="0">
      <alignment horizontal="centerContinuous"/>
      <protection locked="0"/>
    </xf>
    <xf numFmtId="3" fontId="217" fillId="0" borderId="0">
      <protection locked="0"/>
    </xf>
    <xf numFmtId="0" fontId="69" fillId="0" borderId="0"/>
    <xf numFmtId="0" fontId="218" fillId="0" borderId="58" applyFill="0" applyBorder="0" applyAlignment="0">
      <alignment horizontal="center"/>
    </xf>
    <xf numFmtId="217" fontId="219" fillId="49" borderId="2">
      <alignment vertical="top"/>
    </xf>
    <xf numFmtId="0" fontId="220" fillId="50" borderId="1">
      <alignment horizontal="left" vertical="center"/>
    </xf>
    <xf numFmtId="199" fontId="221" fillId="51" borderId="2"/>
    <xf numFmtId="217" fontId="147" fillId="0" borderId="2">
      <alignment horizontal="left" vertical="top"/>
    </xf>
    <xf numFmtId="0" fontId="222" fillId="52" borderId="0">
      <alignment horizontal="left" vertical="center"/>
    </xf>
    <xf numFmtId="217" fontId="55" fillId="0" borderId="11">
      <alignment horizontal="left" vertical="top"/>
    </xf>
    <xf numFmtId="0" fontId="223" fillId="0" borderId="11">
      <alignment horizontal="left" vertical="center"/>
    </xf>
    <xf numFmtId="0" fontId="7" fillId="0" borderId="0" applyFont="0" applyFill="0" applyBorder="0" applyAlignment="0" applyProtection="0"/>
    <xf numFmtId="0" fontId="7" fillId="0" borderId="0" applyFont="0" applyFill="0" applyBorder="0" applyAlignment="0" applyProtection="0"/>
    <xf numFmtId="293" fontId="7" fillId="0" borderId="0" applyFont="0" applyFill="0" applyBorder="0" applyAlignment="0" applyProtection="0"/>
    <xf numFmtId="294" fontId="7" fillId="0" borderId="0" applyFont="0" applyFill="0" applyBorder="0" applyAlignment="0" applyProtection="0"/>
    <xf numFmtId="165" fontId="122" fillId="0" borderId="0" applyFont="0" applyFill="0" applyBorder="0" applyAlignment="0" applyProtection="0"/>
    <xf numFmtId="166" fontId="122" fillId="0" borderId="0" applyFont="0" applyFill="0" applyBorder="0" applyAlignment="0" applyProtection="0"/>
    <xf numFmtId="0" fontId="224" fillId="0" borderId="0" applyNumberFormat="0" applyFill="0" applyBorder="0" applyAlignment="0" applyProtection="0"/>
    <xf numFmtId="0" fontId="225" fillId="0" borderId="0" applyNumberFormat="0" applyFont="0" applyFill="0" applyBorder="0" applyProtection="0">
      <alignment horizontal="center" vertical="center" wrapText="1"/>
    </xf>
    <xf numFmtId="0" fontId="7" fillId="0" borderId="0" applyFont="0" applyFill="0" applyBorder="0" applyAlignment="0" applyProtection="0"/>
    <xf numFmtId="0" fontId="7" fillId="0" borderId="0" applyFont="0" applyFill="0" applyBorder="0" applyAlignment="0" applyProtection="0"/>
    <xf numFmtId="0" fontId="226" fillId="9" borderId="0" applyNumberFormat="0" applyBorder="0" applyAlignment="0" applyProtection="0"/>
    <xf numFmtId="0" fontId="227" fillId="0" borderId="0" applyNumberFormat="0" applyFill="0" applyBorder="0" applyAlignment="0" applyProtection="0"/>
    <xf numFmtId="0" fontId="91" fillId="0" borderId="59" applyFont="0" applyBorder="0" applyAlignment="0">
      <alignment horizontal="center"/>
    </xf>
    <xf numFmtId="41" fontId="51" fillId="0" borderId="0" applyFont="0" applyFill="0" applyBorder="0" applyAlignment="0" applyProtection="0"/>
    <xf numFmtId="179" fontId="61" fillId="0" borderId="0" applyFont="0" applyFill="0" applyBorder="0" applyAlignment="0" applyProtection="0"/>
    <xf numFmtId="180" fontId="61" fillId="0" borderId="0" applyFont="0" applyFill="0" applyBorder="0" applyAlignment="0" applyProtection="0"/>
    <xf numFmtId="0" fontId="61" fillId="0" borderId="0"/>
    <xf numFmtId="0" fontId="228" fillId="0" borderId="0" applyFont="0" applyFill="0" applyBorder="0" applyAlignment="0" applyProtection="0"/>
    <xf numFmtId="0" fontId="228" fillId="0" borderId="0" applyFont="0" applyFill="0" applyBorder="0" applyAlignment="0" applyProtection="0"/>
    <xf numFmtId="0" fontId="22" fillId="0" borderId="0">
      <alignment vertical="center"/>
    </xf>
    <xf numFmtId="40" fontId="7" fillId="0" borderId="0" applyFill="0" applyBorder="0" applyAlignment="0" applyProtection="0"/>
    <xf numFmtId="38"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9" fontId="229" fillId="0" borderId="0" applyBorder="0" applyAlignment="0" applyProtection="0"/>
    <xf numFmtId="0" fontId="230" fillId="0" borderId="0"/>
    <xf numFmtId="0" fontId="231" fillId="0" borderId="24"/>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67" fillId="0" borderId="0" applyFont="0" applyFill="0" applyBorder="0" applyAlignment="0" applyProtection="0"/>
    <xf numFmtId="0" fontId="167" fillId="0" borderId="0" applyFont="0" applyFill="0" applyBorder="0" applyAlignment="0" applyProtection="0"/>
    <xf numFmtId="175" fontId="7" fillId="0" borderId="0" applyFont="0" applyFill="0" applyBorder="0" applyAlignment="0" applyProtection="0"/>
    <xf numFmtId="187" fontId="7" fillId="0" borderId="0" applyFont="0" applyFill="0" applyBorder="0" applyAlignment="0" applyProtection="0"/>
    <xf numFmtId="0" fontId="167" fillId="0" borderId="0"/>
    <xf numFmtId="0" fontId="232" fillId="0" borderId="0"/>
    <xf numFmtId="0" fontId="162" fillId="0" borderId="0"/>
    <xf numFmtId="41" fontId="233" fillId="0" borderId="0" applyFont="0" applyFill="0" applyBorder="0" applyAlignment="0" applyProtection="0"/>
    <xf numFmtId="43" fontId="233" fillId="0" borderId="0" applyFont="0" applyFill="0" applyBorder="0" applyAlignment="0" applyProtection="0"/>
    <xf numFmtId="295" fontId="69" fillId="0" borderId="0" applyFont="0" applyFill="0" applyBorder="0" applyAlignment="0" applyProtection="0"/>
    <xf numFmtId="273" fontId="69" fillId="0" borderId="0" applyFont="0" applyFill="0" applyBorder="0" applyAlignment="0" applyProtection="0"/>
    <xf numFmtId="0" fontId="7" fillId="0" borderId="0"/>
    <xf numFmtId="179" fontId="233" fillId="0" borderId="0" applyFont="0" applyFill="0" applyBorder="0" applyAlignment="0" applyProtection="0"/>
    <xf numFmtId="164" fontId="63" fillId="0" borderId="0" applyFont="0" applyFill="0" applyBorder="0" applyAlignment="0" applyProtection="0"/>
    <xf numFmtId="180" fontId="233" fillId="0" borderId="0" applyFont="0" applyFill="0" applyBorder="0" applyAlignment="0" applyProtection="0"/>
    <xf numFmtId="170" fontId="7" fillId="0" borderId="0" applyFont="0" applyFill="0" applyBorder="0" applyAlignment="0" applyProtection="0"/>
    <xf numFmtId="175" fontId="69" fillId="0" borderId="0" applyFont="0" applyFill="0" applyBorder="0" applyAlignment="0" applyProtection="0"/>
  </cellStyleXfs>
  <cellXfs count="239">
    <xf numFmtId="0" fontId="0" fillId="0" borderId="0" xfId="0"/>
    <xf numFmtId="0" fontId="5"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left"/>
    </xf>
    <xf numFmtId="0" fontId="4" fillId="0" borderId="0" xfId="0" applyFont="1" applyAlignment="1">
      <alignment horizontal="center" vertical="center"/>
    </xf>
    <xf numFmtId="0" fontId="10" fillId="0" borderId="1" xfId="0" applyFont="1" applyBorder="1" applyAlignment="1">
      <alignment horizontal="center" vertical="center" wrapText="1"/>
    </xf>
    <xf numFmtId="0" fontId="13" fillId="0" borderId="0" xfId="0" applyFont="1"/>
    <xf numFmtId="0" fontId="15" fillId="0" borderId="0" xfId="0" applyFont="1"/>
    <xf numFmtId="0" fontId="10" fillId="0" borderId="0" xfId="0" applyFont="1" applyAlignment="1">
      <alignment horizontal="right" vertical="center"/>
    </xf>
    <xf numFmtId="0" fontId="11" fillId="0" borderId="0" xfId="0" applyFont="1" applyAlignment="1">
      <alignment horizontal="right"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quotePrefix="1" applyFont="1" applyBorder="1" applyAlignment="1">
      <alignment horizontal="center" vertical="center" wrapText="1"/>
    </xf>
    <xf numFmtId="0" fontId="18" fillId="0" borderId="0" xfId="0" applyFont="1"/>
    <xf numFmtId="0" fontId="10" fillId="0" borderId="1" xfId="0" applyFont="1" applyBorder="1" applyAlignment="1">
      <alignment vertical="center" wrapText="1"/>
    </xf>
    <xf numFmtId="3" fontId="10" fillId="0" borderId="1" xfId="0" applyNumberFormat="1" applyFont="1" applyBorder="1" applyAlignment="1">
      <alignment horizontal="right" vertical="center" wrapText="1"/>
    </xf>
    <xf numFmtId="10" fontId="10"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3" fontId="14" fillId="0" borderId="1"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10" fontId="14"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0" xfId="0" applyFont="1" applyAlignment="1">
      <alignment horizontal="left" vertical="center"/>
    </xf>
    <xf numFmtId="0" fontId="11" fillId="0" borderId="0" xfId="0" applyFont="1" applyAlignment="1">
      <alignment horizontal="left" vertical="center"/>
    </xf>
    <xf numFmtId="0" fontId="0" fillId="0" borderId="0" xfId="0" applyFont="1"/>
    <xf numFmtId="3" fontId="0" fillId="0" borderId="0" xfId="0" applyNumberFormat="1" applyFont="1"/>
    <xf numFmtId="3" fontId="0" fillId="0" borderId="0" xfId="0" applyNumberFormat="1"/>
    <xf numFmtId="0" fontId="9" fillId="0" borderId="0" xfId="0" applyFont="1"/>
    <xf numFmtId="171" fontId="0" fillId="0" borderId="0" xfId="1" applyNumberFormat="1" applyFont="1"/>
    <xf numFmtId="0" fontId="24" fillId="0" borderId="0" xfId="0" applyFont="1"/>
    <xf numFmtId="0" fontId="6" fillId="0" borderId="0" xfId="0" applyFont="1" applyAlignment="1">
      <alignment horizontal="center" vertical="center"/>
    </xf>
    <xf numFmtId="171" fontId="24" fillId="0" borderId="0" xfId="1" applyNumberFormat="1" applyFont="1"/>
    <xf numFmtId="0" fontId="26" fillId="0" borderId="1" xfId="0" applyFont="1" applyBorder="1" applyAlignment="1">
      <alignment horizontal="center" vertical="center" wrapText="1"/>
    </xf>
    <xf numFmtId="0" fontId="27" fillId="0" borderId="3" xfId="0" applyFont="1" applyBorder="1" applyAlignment="1">
      <alignment horizontal="center" vertical="center" wrapText="1"/>
    </xf>
    <xf numFmtId="3" fontId="0" fillId="2" borderId="0" xfId="4" applyNumberFormat="1" applyFont="1" applyFill="1" applyBorder="1" applyAlignment="1">
      <alignment horizontal="center" vertical="center" wrapText="1"/>
    </xf>
    <xf numFmtId="0" fontId="9" fillId="2" borderId="0" xfId="4" applyFont="1" applyFill="1" applyBorder="1" applyAlignment="1">
      <alignment vertical="center" wrapText="1"/>
    </xf>
    <xf numFmtId="0" fontId="0" fillId="2" borderId="0" xfId="4" applyFont="1" applyFill="1" applyBorder="1" applyAlignment="1">
      <alignment vertical="center" wrapText="1"/>
    </xf>
    <xf numFmtId="3" fontId="0" fillId="2" borderId="0" xfId="4" applyNumberFormat="1" applyFont="1" applyFill="1" applyBorder="1" applyAlignment="1">
      <alignment vertical="center" wrapText="1"/>
    </xf>
    <xf numFmtId="0" fontId="33" fillId="0" borderId="0" xfId="0" applyFont="1" applyAlignment="1">
      <alignment vertical="center"/>
    </xf>
    <xf numFmtId="0" fontId="32" fillId="0" borderId="0" xfId="0" applyFont="1"/>
    <xf numFmtId="0" fontId="24"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vertical="center" wrapText="1"/>
    </xf>
    <xf numFmtId="0" fontId="0" fillId="2" borderId="4" xfId="4" applyFont="1" applyFill="1" applyBorder="1" applyAlignment="1">
      <alignment horizontal="center" vertical="center" wrapText="1"/>
    </xf>
    <xf numFmtId="3" fontId="0" fillId="2" borderId="4" xfId="4" applyNumberFormat="1" applyFont="1" applyFill="1" applyBorder="1" applyAlignment="1">
      <alignment horizontal="left" vertical="center" wrapText="1"/>
    </xf>
    <xf numFmtId="171" fontId="30" fillId="2" borderId="4" xfId="1" applyNumberFormat="1" applyFont="1" applyFill="1" applyBorder="1" applyAlignment="1">
      <alignment horizontal="right" vertical="center" wrapText="1"/>
    </xf>
    <xf numFmtId="0" fontId="26" fillId="0" borderId="4" xfId="0" applyFont="1" applyBorder="1" applyAlignment="1">
      <alignment horizontal="center" vertical="center" wrapText="1"/>
    </xf>
    <xf numFmtId="3" fontId="0" fillId="2" borderId="4" xfId="5" applyNumberFormat="1" applyFont="1" applyFill="1" applyBorder="1" applyAlignment="1">
      <alignment vertical="center" wrapText="1"/>
    </xf>
    <xf numFmtId="0" fontId="27" fillId="0" borderId="5" xfId="0" applyFont="1" applyBorder="1" applyAlignment="1">
      <alignment horizontal="center" vertical="center" wrapText="1"/>
    </xf>
    <xf numFmtId="0" fontId="27" fillId="0" borderId="5" xfId="0" applyFont="1" applyBorder="1" applyAlignment="1">
      <alignment vertical="center" wrapText="1"/>
    </xf>
    <xf numFmtId="171" fontId="27" fillId="0" borderId="3" xfId="1" applyNumberFormat="1" applyFont="1" applyBorder="1" applyAlignment="1">
      <alignment horizontal="center" vertical="center" wrapText="1"/>
    </xf>
    <xf numFmtId="171" fontId="27" fillId="0" borderId="4" xfId="1" applyNumberFormat="1" applyFont="1" applyBorder="1" applyAlignment="1">
      <alignment horizontal="center" vertical="center" wrapText="1"/>
    </xf>
    <xf numFmtId="171" fontId="25" fillId="0" borderId="4" xfId="1" applyNumberFormat="1" applyFont="1" applyBorder="1" applyAlignment="1">
      <alignment horizontal="center" vertical="center" wrapText="1"/>
    </xf>
    <xf numFmtId="171" fontId="24" fillId="0" borderId="4" xfId="1" applyNumberFormat="1" applyFont="1" applyBorder="1" applyAlignment="1">
      <alignment horizontal="center" vertical="center" wrapText="1"/>
    </xf>
    <xf numFmtId="171" fontId="26" fillId="0" borderId="4" xfId="1" applyNumberFormat="1" applyFont="1" applyBorder="1" applyAlignment="1">
      <alignment horizontal="center" vertical="center" wrapText="1"/>
    </xf>
    <xf numFmtId="171" fontId="27" fillId="0" borderId="5" xfId="1" applyNumberFormat="1" applyFont="1" applyBorder="1" applyAlignment="1">
      <alignment horizontal="center" vertical="center" wrapText="1"/>
    </xf>
    <xf numFmtId="171" fontId="25" fillId="0" borderId="5" xfId="1" applyNumberFormat="1" applyFont="1" applyBorder="1" applyAlignment="1">
      <alignment horizontal="center" vertical="center" wrapText="1"/>
    </xf>
    <xf numFmtId="0" fontId="9" fillId="2" borderId="4" xfId="4" applyFont="1" applyFill="1" applyBorder="1" applyAlignment="1">
      <alignment horizontal="center" vertical="center" wrapText="1"/>
    </xf>
    <xf numFmtId="3" fontId="9" fillId="2" borderId="4" xfId="4" applyNumberFormat="1" applyFont="1" applyFill="1" applyBorder="1" applyAlignment="1">
      <alignment horizontal="left" vertical="center" wrapText="1"/>
    </xf>
    <xf numFmtId="0" fontId="27" fillId="0" borderId="12" xfId="0" applyFont="1" applyBorder="1" applyAlignment="1">
      <alignment horizontal="center" vertical="center" wrapText="1"/>
    </xf>
    <xf numFmtId="171" fontId="27" fillId="0" borderId="12" xfId="1" applyNumberFormat="1" applyFont="1" applyBorder="1" applyAlignment="1">
      <alignment horizontal="center" vertical="center" wrapText="1"/>
    </xf>
    <xf numFmtId="0" fontId="35" fillId="2" borderId="4" xfId="4" applyFont="1" applyFill="1" applyBorder="1" applyAlignment="1">
      <alignment horizontal="center" vertical="center" wrapText="1"/>
    </xf>
    <xf numFmtId="3" fontId="35" fillId="2" borderId="4" xfId="4" applyNumberFormat="1" applyFont="1" applyFill="1" applyBorder="1" applyAlignment="1">
      <alignment horizontal="left" vertical="center" wrapText="1"/>
    </xf>
    <xf numFmtId="171" fontId="36" fillId="0" borderId="4" xfId="1" applyNumberFormat="1" applyFont="1" applyBorder="1" applyAlignment="1">
      <alignment horizontal="center" vertical="center" wrapText="1"/>
    </xf>
    <xf numFmtId="171" fontId="37" fillId="2" borderId="4" xfId="1" applyNumberFormat="1" applyFont="1" applyFill="1" applyBorder="1" applyAlignment="1">
      <alignment horizontal="right" vertical="center" wrapText="1"/>
    </xf>
    <xf numFmtId="171" fontId="38" fillId="0" borderId="4" xfId="1" applyNumberFormat="1" applyFont="1" applyBorder="1" applyAlignment="1">
      <alignment horizontal="center" vertical="center" wrapText="1"/>
    </xf>
    <xf numFmtId="0" fontId="38" fillId="0" borderId="4" xfId="0" applyFont="1" applyBorder="1" applyAlignment="1">
      <alignment horizontal="center" vertical="center" wrapText="1"/>
    </xf>
    <xf numFmtId="0" fontId="35" fillId="0" borderId="0" xfId="0" applyFont="1"/>
    <xf numFmtId="0" fontId="35" fillId="2" borderId="0" xfId="4" applyFont="1" applyFill="1" applyBorder="1" applyAlignment="1">
      <alignment vertical="center" wrapText="1"/>
    </xf>
    <xf numFmtId="0" fontId="39" fillId="2" borderId="0" xfId="4" applyFont="1" applyFill="1" applyBorder="1" applyAlignment="1">
      <alignment vertical="center" wrapText="1"/>
    </xf>
    <xf numFmtId="3" fontId="35" fillId="2" borderId="4" xfId="5" applyNumberFormat="1" applyFont="1" applyFill="1" applyBorder="1" applyAlignment="1">
      <alignment vertical="center" wrapText="1"/>
    </xf>
    <xf numFmtId="0" fontId="7" fillId="0" borderId="0" xfId="0" applyFont="1"/>
    <xf numFmtId="0" fontId="20" fillId="0" borderId="0" xfId="0" applyFont="1"/>
    <xf numFmtId="0" fontId="7" fillId="0" borderId="13" xfId="0" applyFont="1" applyBorder="1" applyAlignment="1">
      <alignment horizontal="center" vertical="top"/>
    </xf>
    <xf numFmtId="0" fontId="7" fillId="0" borderId="13" xfId="0" applyFont="1" applyBorder="1" applyAlignment="1">
      <alignment horizontal="left" vertical="top" indent="2"/>
    </xf>
    <xf numFmtId="0" fontId="6" fillId="0" borderId="0" xfId="0" applyFont="1" applyAlignment="1">
      <alignment vertical="center"/>
    </xf>
    <xf numFmtId="0" fontId="40" fillId="0" borderId="14" xfId="0" applyFont="1" applyBorder="1" applyAlignment="1">
      <alignment vertical="center"/>
    </xf>
    <xf numFmtId="171" fontId="6" fillId="0" borderId="3" xfId="6" applyNumberFormat="1" applyFont="1" applyBorder="1" applyAlignment="1">
      <alignment horizontal="right" vertical="center"/>
    </xf>
    <xf numFmtId="171" fontId="6" fillId="0" borderId="3" xfId="6" applyNumberFormat="1" applyFont="1" applyBorder="1" applyAlignment="1">
      <alignment horizontal="center" vertical="center"/>
    </xf>
    <xf numFmtId="171" fontId="43" fillId="0" borderId="3" xfId="6" applyNumberFormat="1" applyFont="1" applyBorder="1" applyAlignment="1">
      <alignment horizontal="right" vertical="center"/>
    </xf>
    <xf numFmtId="171" fontId="43" fillId="3" borderId="3" xfId="6" applyNumberFormat="1" applyFont="1" applyFill="1" applyBorder="1" applyAlignment="1">
      <alignment horizontal="right" vertical="center"/>
    </xf>
    <xf numFmtId="0" fontId="6" fillId="0" borderId="18" xfId="0" applyFont="1" applyBorder="1" applyAlignment="1">
      <alignment horizontal="left" vertical="center"/>
    </xf>
    <xf numFmtId="171" fontId="6" fillId="0" borderId="4" xfId="6" applyNumberFormat="1" applyFont="1" applyBorder="1" applyAlignment="1">
      <alignment horizontal="right" vertical="center"/>
    </xf>
    <xf numFmtId="171" fontId="6" fillId="0" borderId="4" xfId="6" applyNumberFormat="1" applyFont="1" applyBorder="1" applyAlignment="1">
      <alignment horizontal="center" vertical="center"/>
    </xf>
    <xf numFmtId="171" fontId="43" fillId="0" borderId="4" xfId="6" applyNumberFormat="1" applyFont="1" applyBorder="1" applyAlignment="1">
      <alignment horizontal="right" vertical="center"/>
    </xf>
    <xf numFmtId="171" fontId="6" fillId="0" borderId="4" xfId="6" applyNumberFormat="1" applyFont="1" applyBorder="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horizontal="justify" vertical="center" wrapText="1"/>
    </xf>
    <xf numFmtId="171" fontId="7" fillId="0" borderId="4" xfId="6" applyNumberFormat="1" applyFont="1" applyBorder="1" applyAlignment="1">
      <alignment horizontal="left" vertical="center"/>
    </xf>
    <xf numFmtId="171" fontId="7" fillId="0" borderId="4" xfId="6" applyNumberFormat="1" applyFont="1" applyBorder="1" applyAlignment="1">
      <alignment horizontal="right" vertical="center"/>
    </xf>
    <xf numFmtId="171" fontId="20" fillId="0" borderId="4" xfId="6" applyNumberFormat="1" applyFont="1" applyBorder="1" applyAlignment="1">
      <alignment horizontal="right" vertical="center"/>
    </xf>
    <xf numFmtId="0" fontId="7" fillId="0" borderId="0" xfId="0" applyFont="1" applyAlignment="1">
      <alignment vertical="center"/>
    </xf>
    <xf numFmtId="0" fontId="7" fillId="0" borderId="4" xfId="0" applyFont="1" applyBorder="1" applyAlignment="1">
      <alignment horizontal="justify" vertical="center"/>
    </xf>
    <xf numFmtId="171" fontId="20" fillId="0" borderId="4" xfId="6" applyNumberFormat="1" applyFont="1" applyBorder="1" applyAlignment="1">
      <alignment horizontal="left" vertical="center"/>
    </xf>
    <xf numFmtId="171" fontId="7" fillId="0" borderId="4" xfId="6" applyNumberFormat="1" applyFont="1" applyBorder="1" applyAlignment="1">
      <alignment horizontal="center" vertical="center"/>
    </xf>
    <xf numFmtId="0" fontId="7" fillId="0" borderId="4" xfId="0" applyFont="1" applyBorder="1" applyAlignment="1">
      <alignment vertical="center"/>
    </xf>
    <xf numFmtId="171" fontId="7" fillId="0" borderId="4" xfId="6" applyNumberFormat="1" applyFont="1" applyBorder="1" applyAlignment="1">
      <alignment vertical="center"/>
    </xf>
    <xf numFmtId="171" fontId="20" fillId="0" borderId="4" xfId="6" applyNumberFormat="1" applyFont="1" applyBorder="1" applyAlignment="1">
      <alignmen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xf>
    <xf numFmtId="171" fontId="7" fillId="0" borderId="5" xfId="6" applyNumberFormat="1" applyFont="1" applyBorder="1" applyAlignment="1">
      <alignment horizontal="right" vertical="center"/>
    </xf>
    <xf numFmtId="171" fontId="7" fillId="0" borderId="5" xfId="6" applyNumberFormat="1" applyFont="1" applyBorder="1" applyAlignment="1">
      <alignment horizontal="left" vertical="center"/>
    </xf>
    <xf numFmtId="171" fontId="20" fillId="0" borderId="5" xfId="6" applyNumberFormat="1" applyFont="1" applyBorder="1" applyAlignment="1">
      <alignment horizontal="left" vertical="center"/>
    </xf>
    <xf numFmtId="0" fontId="40" fillId="0" borderId="15" xfId="0" applyFont="1" applyBorder="1" applyAlignment="1">
      <alignment vertical="center"/>
    </xf>
    <xf numFmtId="0" fontId="21" fillId="2" borderId="4"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center" vertical="center" wrapText="1"/>
      <protection locked="0"/>
    </xf>
    <xf numFmtId="0" fontId="7" fillId="0" borderId="11" xfId="0" applyFont="1" applyBorder="1" applyAlignment="1">
      <alignment vertical="center"/>
    </xf>
    <xf numFmtId="0" fontId="6" fillId="0" borderId="17" xfId="0" applyFont="1" applyBorder="1" applyAlignment="1">
      <alignment vertical="center"/>
    </xf>
    <xf numFmtId="0" fontId="7" fillId="0" borderId="2" xfId="0" applyFont="1" applyBorder="1" applyAlignment="1">
      <alignment horizontal="center" vertical="center" wrapText="1"/>
    </xf>
    <xf numFmtId="0" fontId="7" fillId="0" borderId="10"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center" vertical="top"/>
    </xf>
    <xf numFmtId="0" fontId="7" fillId="0" borderId="0" xfId="0" applyFont="1" applyAlignment="1">
      <alignment horizontal="center"/>
    </xf>
    <xf numFmtId="0" fontId="6" fillId="0" borderId="17"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20" fillId="0" borderId="20" xfId="0" applyFont="1" applyBorder="1" applyAlignment="1">
      <alignment horizontal="center" vertical="top"/>
    </xf>
    <xf numFmtId="0" fontId="7" fillId="0" borderId="21" xfId="0" applyFont="1" applyBorder="1" applyAlignment="1">
      <alignment horizontal="center" vertical="top"/>
    </xf>
    <xf numFmtId="0" fontId="6" fillId="0" borderId="1" xfId="0" applyFont="1" applyBorder="1" applyAlignment="1">
      <alignment vertical="center"/>
    </xf>
    <xf numFmtId="171" fontId="7" fillId="0" borderId="0" xfId="0" applyNumberFormat="1" applyFont="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6" fillId="0" borderId="0" xfId="0" applyFont="1" applyAlignment="1">
      <alignment horizontal="center"/>
    </xf>
    <xf numFmtId="0" fontId="6" fillId="0" borderId="13" xfId="0" applyFont="1" applyBorder="1" applyAlignment="1">
      <alignment horizontal="center" vertical="top"/>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xf>
    <xf numFmtId="0" fontId="42" fillId="0" borderId="4" xfId="0" applyFont="1" applyBorder="1" applyAlignment="1">
      <alignment horizontal="justify" vertical="center" wrapText="1"/>
    </xf>
    <xf numFmtId="171" fontId="7" fillId="0" borderId="0" xfId="0" applyNumberFormat="1" applyFont="1"/>
    <xf numFmtId="0" fontId="47" fillId="2" borderId="4" xfId="0" applyFont="1" applyFill="1" applyBorder="1" applyAlignment="1" applyProtection="1">
      <alignment horizontal="left" vertical="center" wrapText="1"/>
      <protection locked="0"/>
    </xf>
    <xf numFmtId="0" fontId="42" fillId="0" borderId="4" xfId="0" applyFont="1" applyBorder="1" applyAlignment="1">
      <alignment horizontal="justify" vertical="center"/>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4" fillId="0" borderId="1" xfId="0" applyFont="1" applyBorder="1" applyAlignment="1">
      <alignment horizontal="center" vertical="center" wrapText="1"/>
    </xf>
    <xf numFmtId="171" fontId="6" fillId="0" borderId="19" xfId="0" applyNumberFormat="1" applyFont="1" applyBorder="1" applyAlignment="1">
      <alignment horizontal="center" vertical="center"/>
    </xf>
    <xf numFmtId="171" fontId="20" fillId="0" borderId="0" xfId="0" applyNumberFormat="1" applyFont="1"/>
    <xf numFmtId="171" fontId="7" fillId="3" borderId="4" xfId="6" applyNumberFormat="1" applyFont="1" applyFill="1" applyBorder="1" applyAlignment="1">
      <alignment horizontal="right" vertical="center"/>
    </xf>
    <xf numFmtId="0" fontId="7" fillId="3" borderId="4" xfId="0" applyFont="1" applyFill="1" applyBorder="1" applyAlignment="1">
      <alignment horizontal="center" vertical="center"/>
    </xf>
    <xf numFmtId="0" fontId="7" fillId="3" borderId="4" xfId="0" applyFont="1" applyFill="1" applyBorder="1" applyAlignment="1">
      <alignment horizontal="justify" vertical="center" wrapText="1"/>
    </xf>
    <xf numFmtId="0" fontId="21" fillId="3" borderId="4"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left" vertical="center" wrapText="1"/>
      <protection locked="0"/>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6" fillId="3" borderId="19" xfId="0" applyFont="1" applyFill="1" applyBorder="1" applyAlignment="1">
      <alignment horizontal="center" vertical="center"/>
    </xf>
    <xf numFmtId="171" fontId="7" fillId="3" borderId="4" xfId="6" applyNumberFormat="1" applyFont="1" applyFill="1" applyBorder="1" applyAlignment="1">
      <alignment horizontal="left" vertical="center"/>
    </xf>
    <xf numFmtId="171" fontId="20" fillId="3" borderId="4" xfId="6" applyNumberFormat="1" applyFont="1" applyFill="1" applyBorder="1" applyAlignment="1">
      <alignment horizontal="right" vertical="center"/>
    </xf>
    <xf numFmtId="0" fontId="7" fillId="3" borderId="0" xfId="0" applyFont="1" applyFill="1" applyAlignment="1">
      <alignment vertical="center"/>
    </xf>
    <xf numFmtId="171" fontId="7" fillId="3" borderId="0" xfId="0" applyNumberFormat="1" applyFont="1" applyFill="1" applyAlignment="1">
      <alignment vertical="center"/>
    </xf>
    <xf numFmtId="0" fontId="7" fillId="2" borderId="4" xfId="0" applyFont="1" applyFill="1" applyBorder="1" applyAlignment="1">
      <alignment horizontal="center" vertical="center"/>
    </xf>
    <xf numFmtId="0" fontId="7" fillId="2" borderId="4" xfId="0" applyFont="1" applyFill="1" applyBorder="1" applyAlignment="1">
      <alignment horizontal="justify"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6" fillId="2" borderId="19" xfId="0" applyFont="1" applyFill="1" applyBorder="1" applyAlignment="1">
      <alignment horizontal="center" vertical="center"/>
    </xf>
    <xf numFmtId="171" fontId="7" fillId="2" borderId="4" xfId="6" applyNumberFormat="1" applyFont="1" applyFill="1" applyBorder="1" applyAlignment="1">
      <alignment horizontal="right" vertical="center"/>
    </xf>
    <xf numFmtId="171" fontId="7" fillId="2" borderId="4" xfId="6" applyNumberFormat="1" applyFont="1" applyFill="1" applyBorder="1" applyAlignment="1">
      <alignment horizontal="left" vertical="center"/>
    </xf>
    <xf numFmtId="171" fontId="20" fillId="2" borderId="4" xfId="6" applyNumberFormat="1" applyFont="1" applyFill="1" applyBorder="1" applyAlignment="1">
      <alignment horizontal="right" vertical="center"/>
    </xf>
    <xf numFmtId="0" fontId="7" fillId="2" borderId="0" xfId="0" applyFont="1" applyFill="1" applyAlignment="1">
      <alignment vertical="center"/>
    </xf>
    <xf numFmtId="171" fontId="7" fillId="2" borderId="0" xfId="0" applyNumberFormat="1" applyFont="1" applyFill="1" applyAlignment="1">
      <alignment vertical="center"/>
    </xf>
    <xf numFmtId="0" fontId="42" fillId="3" borderId="4" xfId="0" applyFont="1" applyFill="1" applyBorder="1" applyAlignment="1">
      <alignment horizontal="justify" vertical="center" wrapText="1"/>
    </xf>
    <xf numFmtId="171" fontId="20" fillId="3" borderId="4" xfId="6" applyNumberFormat="1" applyFont="1" applyFill="1" applyBorder="1" applyAlignment="1">
      <alignment horizontal="left" vertical="center"/>
    </xf>
    <xf numFmtId="0" fontId="28" fillId="4" borderId="1" xfId="12" applyFont="1" applyFill="1" applyBorder="1" applyAlignment="1">
      <alignment horizontal="center" vertical="center" wrapText="1"/>
    </xf>
    <xf numFmtId="0" fontId="29" fillId="4" borderId="1" xfId="12" applyFont="1" applyFill="1" applyBorder="1" applyAlignment="1">
      <alignment vertical="center" wrapText="1"/>
    </xf>
    <xf numFmtId="37" fontId="29" fillId="4" borderId="1" xfId="12" applyNumberFormat="1" applyFont="1" applyFill="1" applyBorder="1" applyAlignment="1">
      <alignment horizontal="right" vertical="center" wrapText="1"/>
    </xf>
    <xf numFmtId="173" fontId="29" fillId="4" borderId="1" xfId="12" applyNumberFormat="1" applyFont="1" applyFill="1" applyBorder="1" applyAlignment="1">
      <alignment horizontal="right" vertical="center" wrapText="1"/>
    </xf>
    <xf numFmtId="0" fontId="29" fillId="4" borderId="1" xfId="12" applyFont="1" applyFill="1" applyBorder="1" applyAlignment="1">
      <alignment horizontal="left" vertical="center" wrapText="1"/>
    </xf>
    <xf numFmtId="0" fontId="28" fillId="4" borderId="1" xfId="12" applyFont="1" applyFill="1" applyBorder="1" applyAlignment="1">
      <alignment horizontal="left" vertical="center" wrapText="1"/>
    </xf>
    <xf numFmtId="37" fontId="28" fillId="4" borderId="1" xfId="12" applyNumberFormat="1" applyFont="1" applyFill="1" applyBorder="1" applyAlignment="1">
      <alignment horizontal="right" vertical="center" wrapText="1"/>
    </xf>
    <xf numFmtId="173" fontId="28" fillId="4" borderId="1" xfId="12" applyNumberFormat="1" applyFont="1" applyFill="1" applyBorder="1" applyAlignment="1">
      <alignment horizontal="right" vertical="center" wrapText="1"/>
    </xf>
    <xf numFmtId="0" fontId="28" fillId="4" borderId="1" xfId="12" applyFont="1" applyFill="1" applyBorder="1" applyAlignment="1">
      <alignment horizontal="right" vertical="center" wrapText="1"/>
    </xf>
    <xf numFmtId="0" fontId="29" fillId="4" borderId="1" xfId="12" applyFont="1" applyFill="1" applyBorder="1" applyAlignment="1">
      <alignment horizontal="right" vertical="center" wrapText="1"/>
    </xf>
    <xf numFmtId="0" fontId="28" fillId="0" borderId="0" xfId="12" applyFont="1" applyAlignment="1">
      <alignment vertical="center"/>
    </xf>
    <xf numFmtId="0" fontId="28" fillId="0" borderId="0" xfId="12" applyFont="1" applyAlignment="1">
      <alignment horizontal="center" vertical="center" wrapText="1"/>
    </xf>
    <xf numFmtId="0" fontId="16" fillId="0" borderId="0" xfId="12" applyFont="1" applyAlignment="1">
      <alignment horizontal="center" vertical="center" wrapText="1"/>
    </xf>
    <xf numFmtId="0" fontId="29" fillId="0" borderId="0" xfId="12" applyFont="1" applyAlignment="1">
      <alignment vertical="center"/>
    </xf>
    <xf numFmtId="296" fontId="29" fillId="4" borderId="1" xfId="12" applyNumberFormat="1" applyFont="1" applyFill="1" applyBorder="1" applyAlignment="1">
      <alignment horizontal="right" vertical="center" wrapText="1"/>
    </xf>
    <xf numFmtId="296" fontId="28" fillId="4" borderId="1" xfId="12" applyNumberFormat="1" applyFont="1" applyFill="1" applyBorder="1" applyAlignment="1">
      <alignment horizontal="right" vertical="center" wrapText="1"/>
    </xf>
    <xf numFmtId="0" fontId="29" fillId="4" borderId="1" xfId="12" applyFont="1" applyFill="1" applyBorder="1" applyAlignment="1">
      <alignment horizontal="center" vertical="center" wrapText="1"/>
    </xf>
    <xf numFmtId="171" fontId="28" fillId="4" borderId="1" xfId="12" applyNumberFormat="1" applyFont="1" applyFill="1" applyBorder="1" applyAlignment="1">
      <alignment horizontal="right" vertical="center" wrapText="1"/>
    </xf>
    <xf numFmtId="296" fontId="29" fillId="4" borderId="60" xfId="12" applyNumberFormat="1" applyFont="1" applyFill="1" applyBorder="1" applyAlignment="1">
      <alignment horizontal="right" vertical="center" wrapText="1"/>
    </xf>
    <xf numFmtId="0" fontId="29" fillId="4" borderId="60" xfId="12" applyFont="1" applyFill="1" applyBorder="1" applyAlignment="1">
      <alignment horizontal="center" vertical="center" wrapText="1"/>
    </xf>
    <xf numFmtId="0" fontId="29" fillId="4" borderId="60" xfId="12" applyFont="1" applyFill="1" applyBorder="1" applyAlignment="1">
      <alignment horizontal="left" vertical="center" wrapText="1"/>
    </xf>
    <xf numFmtId="37" fontId="29" fillId="4" borderId="60" xfId="12" applyNumberFormat="1" applyFont="1" applyFill="1" applyBorder="1" applyAlignment="1">
      <alignment horizontal="right" vertical="center" wrapText="1"/>
    </xf>
    <xf numFmtId="296" fontId="28" fillId="4" borderId="60" xfId="12" applyNumberFormat="1" applyFont="1" applyFill="1" applyBorder="1" applyAlignment="1">
      <alignment horizontal="right" vertical="center" wrapText="1"/>
    </xf>
    <xf numFmtId="37" fontId="29" fillId="0" borderId="0" xfId="12" applyNumberFormat="1" applyFont="1" applyAlignment="1">
      <alignment vertical="center"/>
    </xf>
    <xf numFmtId="0" fontId="48" fillId="0" borderId="0" xfId="12" applyFont="1" applyAlignment="1">
      <alignment horizontal="left" vertical="center" wrapText="1"/>
    </xf>
    <xf numFmtId="0" fontId="29" fillId="0" borderId="0" xfId="12" applyFont="1" applyAlignment="1">
      <alignment horizontal="left" vertical="center" wrapText="1"/>
    </xf>
    <xf numFmtId="0" fontId="29" fillId="0" borderId="0" xfId="12" applyFont="1" applyAlignment="1">
      <alignment horizontal="right" vertical="center" wrapText="1"/>
    </xf>
    <xf numFmtId="0" fontId="29" fillId="0" borderId="0" xfId="12" applyFont="1" applyAlignment="1">
      <alignment horizontal="center" vertical="center" wrapText="1"/>
    </xf>
    <xf numFmtId="0" fontId="48" fillId="0" borderId="0" xfId="0" applyFont="1" applyAlignment="1">
      <alignment horizontal="center" vertical="center" wrapText="1"/>
    </xf>
    <xf numFmtId="0" fontId="48" fillId="0" borderId="22" xfId="12" applyFont="1" applyBorder="1" applyAlignment="1">
      <alignment horizontal="center" vertical="center"/>
    </xf>
    <xf numFmtId="0" fontId="29" fillId="4" borderId="2" xfId="12" applyFont="1" applyFill="1" applyBorder="1" applyAlignment="1">
      <alignment horizontal="center" vertical="center" wrapText="1"/>
    </xf>
    <xf numFmtId="0" fontId="29" fillId="4" borderId="9" xfId="12" applyFont="1" applyFill="1" applyBorder="1" applyAlignment="1">
      <alignment horizontal="center" vertical="center" wrapText="1"/>
    </xf>
    <xf numFmtId="0" fontId="29" fillId="0" borderId="2" xfId="12" applyFont="1" applyFill="1" applyBorder="1" applyAlignment="1">
      <alignment horizontal="center" vertical="center" wrapText="1"/>
    </xf>
    <xf numFmtId="0" fontId="29" fillId="0" borderId="9" xfId="12" applyFont="1" applyFill="1" applyBorder="1" applyAlignment="1">
      <alignment horizontal="center" vertical="center" wrapText="1"/>
    </xf>
    <xf numFmtId="0" fontId="29" fillId="4" borderId="1" xfId="12" applyFont="1" applyFill="1" applyBorder="1" applyAlignment="1">
      <alignment horizontal="center" vertical="center" wrapText="1"/>
    </xf>
    <xf numFmtId="0" fontId="34" fillId="0" borderId="1" xfId="0" applyFont="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21" fillId="2" borderId="1" xfId="0" applyFont="1" applyFill="1" applyBorder="1" applyAlignment="1" applyProtection="1">
      <alignment horizontal="center" vertical="center"/>
      <protection locked="0"/>
    </xf>
    <xf numFmtId="0" fontId="46" fillId="2" borderId="1"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cellXfs>
  <cellStyles count="1897">
    <cellStyle name="_x0001_" xfId="15" xr:uid="{00000000-0005-0000-0000-000000000000}"/>
    <cellStyle name="          _x000d__x000a_shell=progman.exe_x000d__x000a_m" xfId="16" xr:uid="{00000000-0005-0000-0000-000001000000}"/>
    <cellStyle name="#,##0" xfId="17" xr:uid="{00000000-0005-0000-0000-000002000000}"/>
    <cellStyle name="." xfId="18" xr:uid="{00000000-0005-0000-0000-000003000000}"/>
    <cellStyle name="._Book1" xfId="19" xr:uid="{00000000-0005-0000-0000-000004000000}"/>
    <cellStyle name="._VBPL kiểm toán Đầu tư XDCB 2010" xfId="20" xr:uid="{00000000-0005-0000-0000-000005000000}"/>
    <cellStyle name=".d©y" xfId="21" xr:uid="{00000000-0005-0000-0000-000006000000}"/>
    <cellStyle name="??" xfId="22" xr:uid="{00000000-0005-0000-0000-000007000000}"/>
    <cellStyle name="?? [ - ??1" xfId="23" xr:uid="{00000000-0005-0000-0000-000008000000}"/>
    <cellStyle name="?? [ - ??2" xfId="24" xr:uid="{00000000-0005-0000-0000-000009000000}"/>
    <cellStyle name="?? [ - ??3" xfId="25" xr:uid="{00000000-0005-0000-0000-00000A000000}"/>
    <cellStyle name="?? [ - ??4" xfId="26" xr:uid="{00000000-0005-0000-0000-00000B000000}"/>
    <cellStyle name="?? [ - ??5" xfId="27" xr:uid="{00000000-0005-0000-0000-00000C000000}"/>
    <cellStyle name="?? [ - ??6" xfId="28" xr:uid="{00000000-0005-0000-0000-00000D000000}"/>
    <cellStyle name="?? [ - ??7" xfId="29" xr:uid="{00000000-0005-0000-0000-00000E000000}"/>
    <cellStyle name="?? [ - ??8" xfId="30" xr:uid="{00000000-0005-0000-0000-00000F000000}"/>
    <cellStyle name="?? [0.00]_        " xfId="31" xr:uid="{00000000-0005-0000-0000-000010000000}"/>
    <cellStyle name="?? [0]" xfId="32" xr:uid="{00000000-0005-0000-0000-000011000000}"/>
    <cellStyle name="?_x001d_??%U©÷u&amp;H©÷9_x0008_? s_x000a__x0007__x0001__x0001_" xfId="33" xr:uid="{00000000-0005-0000-0000-000012000000}"/>
    <cellStyle name="???? [0.00]_      " xfId="34" xr:uid="{00000000-0005-0000-0000-000013000000}"/>
    <cellStyle name="??????" xfId="35" xr:uid="{00000000-0005-0000-0000-000014000000}"/>
    <cellStyle name="??????????????????? [0]_FTC_OFFER" xfId="36" xr:uid="{00000000-0005-0000-0000-000015000000}"/>
    <cellStyle name="???????????????????_FTC_OFFER" xfId="37" xr:uid="{00000000-0005-0000-0000-000016000000}"/>
    <cellStyle name="????_      " xfId="38" xr:uid="{00000000-0005-0000-0000-000017000000}"/>
    <cellStyle name="???[0]_?? DI" xfId="39" xr:uid="{00000000-0005-0000-0000-000018000000}"/>
    <cellStyle name="???_?? DI" xfId="40" xr:uid="{00000000-0005-0000-0000-000019000000}"/>
    <cellStyle name="??[0]_BRE" xfId="41" xr:uid="{00000000-0005-0000-0000-00001A000000}"/>
    <cellStyle name="??_      " xfId="42" xr:uid="{00000000-0005-0000-0000-00001B000000}"/>
    <cellStyle name="??A? [0]_laroux_1_¢¬???¢â? " xfId="43" xr:uid="{00000000-0005-0000-0000-00001C000000}"/>
    <cellStyle name="??A?_laroux_1_¢¬???¢â? " xfId="44" xr:uid="{00000000-0005-0000-0000-00001D000000}"/>
    <cellStyle name="?¡±¢¥?_?¨ù??¢´¢¥_¢¬???¢â? " xfId="45" xr:uid="{00000000-0005-0000-0000-00001E000000}"/>
    <cellStyle name="?ðÇ%U?&amp;H?_x0008_?s_x000a__x0007__x0001__x0001_" xfId="46" xr:uid="{00000000-0005-0000-0000-00001F000000}"/>
    <cellStyle name="[0]_Chi phÝ kh¸c_V" xfId="47" xr:uid="{00000000-0005-0000-0000-000020000000}"/>
    <cellStyle name="_1 TONG HOP - CA NA" xfId="48" xr:uid="{00000000-0005-0000-0000-000021000000}"/>
    <cellStyle name="_Bang Chi tieu (2)" xfId="49" xr:uid="{00000000-0005-0000-0000-000022000000}"/>
    <cellStyle name="_BAO GIA NGAY 24-10-08 (co dam)" xfId="50" xr:uid="{00000000-0005-0000-0000-000023000000}"/>
    <cellStyle name="_Bao gia TB Kon Dao 2010" xfId="51" xr:uid="{00000000-0005-0000-0000-000024000000}"/>
    <cellStyle name="_Bieu tong hop nhu cau ung_Mien Trung" xfId="53" xr:uid="{00000000-0005-0000-0000-000026000000}"/>
    <cellStyle name="_Bieu ung von 2011 NSNN - TPCP vung DBSClong (10-6-2010)" xfId="54" xr:uid="{00000000-0005-0000-0000-000027000000}"/>
    <cellStyle name="_Biểu KH 5 năm gửi UB sửa biểu VHXH" xfId="52" xr:uid="{00000000-0005-0000-0000-000025000000}"/>
    <cellStyle name="_Book1" xfId="55" xr:uid="{00000000-0005-0000-0000-000028000000}"/>
    <cellStyle name="_Book1_1" xfId="56" xr:uid="{00000000-0005-0000-0000-000029000000}"/>
    <cellStyle name="_Book1_2" xfId="57" xr:uid="{00000000-0005-0000-0000-00002A000000}"/>
    <cellStyle name="_Book1_BC-QT-WB-dthao" xfId="58" xr:uid="{00000000-0005-0000-0000-00002B000000}"/>
    <cellStyle name="_Book1_Book1" xfId="59" xr:uid="{00000000-0005-0000-0000-00002C000000}"/>
    <cellStyle name="_Book1_DT truong thinh phu" xfId="60" xr:uid="{00000000-0005-0000-0000-00002D000000}"/>
    <cellStyle name="_Book1_Kiem Tra Don Gia" xfId="63" xr:uid="{00000000-0005-0000-0000-000030000000}"/>
    <cellStyle name="_Book1_Kh ql62 (2010) 11-09" xfId="61" xr:uid="{00000000-0005-0000-0000-00002E000000}"/>
    <cellStyle name="_Book1_khoiluongbdacdoa" xfId="62" xr:uid="{00000000-0005-0000-0000-00002F000000}"/>
    <cellStyle name="_Book1_TH KHAI TOAN THU THIEM cac tuyen TT noi" xfId="64" xr:uid="{00000000-0005-0000-0000-000031000000}"/>
    <cellStyle name="_C.cong+B.luong-Sanluong" xfId="65" xr:uid="{00000000-0005-0000-0000-000032000000}"/>
    <cellStyle name="_DO-D1500-KHONG CO TRONG DT" xfId="66" xr:uid="{00000000-0005-0000-0000-000033000000}"/>
    <cellStyle name="_DT truong thinh phu" xfId="67" xr:uid="{00000000-0005-0000-0000-000034000000}"/>
    <cellStyle name="_DTDT BL-DL" xfId="68" xr:uid="{00000000-0005-0000-0000-000035000000}"/>
    <cellStyle name="_du toan lan 3" xfId="69" xr:uid="{00000000-0005-0000-0000-000036000000}"/>
    <cellStyle name="_Duyet TK thay đôi" xfId="70" xr:uid="{00000000-0005-0000-0000-000037000000}"/>
    <cellStyle name="_GOITHAUSO2" xfId="71" xr:uid="{00000000-0005-0000-0000-000038000000}"/>
    <cellStyle name="_GOITHAUSO3" xfId="72" xr:uid="{00000000-0005-0000-0000-000039000000}"/>
    <cellStyle name="_GOITHAUSO4" xfId="73" xr:uid="{00000000-0005-0000-0000-00003A000000}"/>
    <cellStyle name="_GTXD GOI 2" xfId="74" xr:uid="{00000000-0005-0000-0000-00003B000000}"/>
    <cellStyle name="_GTXD GOI1" xfId="75" xr:uid="{00000000-0005-0000-0000-00003C000000}"/>
    <cellStyle name="_GTXD GOI3" xfId="76" xr:uid="{00000000-0005-0000-0000-00003D000000}"/>
    <cellStyle name="_HaHoa_TDT_DienCSang" xfId="77" xr:uid="{00000000-0005-0000-0000-00003E000000}"/>
    <cellStyle name="_HaHoa19-5-07" xfId="78" xr:uid="{00000000-0005-0000-0000-00003F000000}"/>
    <cellStyle name="_Kiem Tra Don Gia" xfId="81" xr:uid="{00000000-0005-0000-0000-000042000000}"/>
    <cellStyle name="_KT (2)" xfId="82" xr:uid="{00000000-0005-0000-0000-000043000000}"/>
    <cellStyle name="_KT (2)_1" xfId="83" xr:uid="{00000000-0005-0000-0000-000044000000}"/>
    <cellStyle name="_KT (2)_1_Book1" xfId="84" xr:uid="{00000000-0005-0000-0000-000045000000}"/>
    <cellStyle name="_KT (2)_1_Lora-tungchau" xfId="85" xr:uid="{00000000-0005-0000-0000-000046000000}"/>
    <cellStyle name="_KT (2)_1_Qt-HT3PQ1(CauKho)" xfId="86" xr:uid="{00000000-0005-0000-0000-000047000000}"/>
    <cellStyle name="_KT (2)_1_Qt-HT3PQ1(CauKho)_Book1" xfId="87" xr:uid="{00000000-0005-0000-0000-000048000000}"/>
    <cellStyle name="_KT (2)_1_Qt-HT3PQ1(CauKho)_Don gia quy 3 nam 2003 - Ban Dien Luc" xfId="88" xr:uid="{00000000-0005-0000-0000-000049000000}"/>
    <cellStyle name="_KT (2)_1_Qt-HT3PQ1(CauKho)_Kiem Tra Don Gia" xfId="89" xr:uid="{00000000-0005-0000-0000-00004A000000}"/>
    <cellStyle name="_KT (2)_1_Qt-HT3PQ1(CauKho)_NC-VL2-2003" xfId="90" xr:uid="{00000000-0005-0000-0000-00004B000000}"/>
    <cellStyle name="_KT (2)_1_Qt-HT3PQ1(CauKho)_NC-VL2-2003_1" xfId="91" xr:uid="{00000000-0005-0000-0000-00004C000000}"/>
    <cellStyle name="_KT (2)_1_Qt-HT3PQ1(CauKho)_XL4Test5" xfId="92" xr:uid="{00000000-0005-0000-0000-00004D000000}"/>
    <cellStyle name="_KT (2)_1_quy luong con lai nam 2004" xfId="93" xr:uid="{00000000-0005-0000-0000-00004E000000}"/>
    <cellStyle name="_KT (2)_1_" xfId="94" xr:uid="{00000000-0005-0000-0000-00004F000000}"/>
    <cellStyle name="_KT (2)_2" xfId="95" xr:uid="{00000000-0005-0000-0000-000050000000}"/>
    <cellStyle name="_KT (2)_2_Book1" xfId="96" xr:uid="{00000000-0005-0000-0000-000051000000}"/>
    <cellStyle name="_KT (2)_2_DTDuong dong tien -sua tham tra 2009 - luong 650" xfId="97" xr:uid="{00000000-0005-0000-0000-000052000000}"/>
    <cellStyle name="_KT (2)_2_quy luong con lai nam 2004" xfId="98" xr:uid="{00000000-0005-0000-0000-000053000000}"/>
    <cellStyle name="_KT (2)_2_TG-TH" xfId="99" xr:uid="{00000000-0005-0000-0000-000054000000}"/>
    <cellStyle name="_KT (2)_2_TG-TH_BANG TONG HOP TINH HINH THANH QUYET TOAN (MOI I)" xfId="100" xr:uid="{00000000-0005-0000-0000-000055000000}"/>
    <cellStyle name="_KT (2)_2_TG-TH_BAO CAO KLCT PT2000" xfId="101" xr:uid="{00000000-0005-0000-0000-000056000000}"/>
    <cellStyle name="_KT (2)_2_TG-TH_BAO CAO PT2000" xfId="102" xr:uid="{00000000-0005-0000-0000-000057000000}"/>
    <cellStyle name="_KT (2)_2_TG-TH_BAO CAO PT2000_Book1" xfId="103" xr:uid="{00000000-0005-0000-0000-000058000000}"/>
    <cellStyle name="_KT (2)_2_TG-TH_Bao cao XDCB 2001 - T11 KH dieu chinh 20-11-THAI" xfId="104" xr:uid="{00000000-0005-0000-0000-000059000000}"/>
    <cellStyle name="_KT (2)_2_TG-TH_BAO GIA NGAY 24-10-08 (co dam)" xfId="105" xr:uid="{00000000-0005-0000-0000-00005A000000}"/>
    <cellStyle name="_KT (2)_2_TG-TH_Biểu KH 5 năm gửi UB sửa biểu VHXH" xfId="106" xr:uid="{00000000-0005-0000-0000-00005B000000}"/>
    <cellStyle name="_KT (2)_2_TG-TH_Book1" xfId="107" xr:uid="{00000000-0005-0000-0000-00005C000000}"/>
    <cellStyle name="_KT (2)_2_TG-TH_Book1_1" xfId="108" xr:uid="{00000000-0005-0000-0000-00005D000000}"/>
    <cellStyle name="_KT (2)_2_TG-TH_Book1_1_Book1" xfId="109" xr:uid="{00000000-0005-0000-0000-00005E000000}"/>
    <cellStyle name="_KT (2)_2_TG-TH_Book1_1_DanhMucDonGiaVTTB_Dien_TAM" xfId="110" xr:uid="{00000000-0005-0000-0000-00005F000000}"/>
    <cellStyle name="_KT (2)_2_TG-TH_Book1_1_khoiluongbdacdoa" xfId="111" xr:uid="{00000000-0005-0000-0000-000060000000}"/>
    <cellStyle name="_KT (2)_2_TG-TH_Book1_2" xfId="112" xr:uid="{00000000-0005-0000-0000-000061000000}"/>
    <cellStyle name="_KT (2)_2_TG-TH_Book1_2_Book1" xfId="113" xr:uid="{00000000-0005-0000-0000-000062000000}"/>
    <cellStyle name="_KT (2)_2_TG-TH_Book1_3" xfId="114" xr:uid="{00000000-0005-0000-0000-000063000000}"/>
    <cellStyle name="_KT (2)_2_TG-TH_Book1_3_Book1" xfId="115" xr:uid="{00000000-0005-0000-0000-000064000000}"/>
    <cellStyle name="_KT (2)_2_TG-TH_Book1_3_DT truong thinh phu" xfId="116" xr:uid="{00000000-0005-0000-0000-000065000000}"/>
    <cellStyle name="_KT (2)_2_TG-TH_Book1_3_XL4Test5" xfId="117" xr:uid="{00000000-0005-0000-0000-000066000000}"/>
    <cellStyle name="_KT (2)_2_TG-TH_Book1_4" xfId="118" xr:uid="{00000000-0005-0000-0000-000067000000}"/>
    <cellStyle name="_KT (2)_2_TG-TH_Book1_Book1" xfId="119" xr:uid="{00000000-0005-0000-0000-000068000000}"/>
    <cellStyle name="_KT (2)_2_TG-TH_Book1_DanhMucDonGiaVTTB_Dien_TAM" xfId="120" xr:uid="{00000000-0005-0000-0000-000069000000}"/>
    <cellStyle name="_KT (2)_2_TG-TH_Book1_Kiem Tra Don Gia" xfId="122" xr:uid="{00000000-0005-0000-0000-00006B000000}"/>
    <cellStyle name="_KT (2)_2_TG-TH_Book1_khoiluongbdacdoa" xfId="121" xr:uid="{00000000-0005-0000-0000-00006A000000}"/>
    <cellStyle name="_KT (2)_2_TG-TH_Book1_Tong hop 3 tinh (11_5)-TTH-QN-QT" xfId="123" xr:uid="{00000000-0005-0000-0000-00006C000000}"/>
    <cellStyle name="_KT (2)_2_TG-TH_Book1_" xfId="124" xr:uid="{00000000-0005-0000-0000-00006D000000}"/>
    <cellStyle name="_KT (2)_2_TG-TH_CAU Khanh Nam(Thi Cong)" xfId="125" xr:uid="{00000000-0005-0000-0000-00006E000000}"/>
    <cellStyle name="_KT (2)_2_TG-TH_DAU NOI PL-CL TAI PHU LAMHC" xfId="126" xr:uid="{00000000-0005-0000-0000-00006F000000}"/>
    <cellStyle name="_KT (2)_2_TG-TH_Dcdtoan-bcnckt " xfId="127" xr:uid="{00000000-0005-0000-0000-000070000000}"/>
    <cellStyle name="_KT (2)_2_TG-TH_DN_MTP" xfId="128" xr:uid="{00000000-0005-0000-0000-000071000000}"/>
    <cellStyle name="_KT (2)_2_TG-TH_Dongia2-2003" xfId="129" xr:uid="{00000000-0005-0000-0000-000072000000}"/>
    <cellStyle name="_KT (2)_2_TG-TH_Dongia2-2003_DT truong thinh phu" xfId="130" xr:uid="{00000000-0005-0000-0000-000073000000}"/>
    <cellStyle name="_KT (2)_2_TG-TH_DT truong thinh phu" xfId="131" xr:uid="{00000000-0005-0000-0000-000074000000}"/>
    <cellStyle name="_KT (2)_2_TG-TH_DTCDT MR.2N110.HOCMON.TDTOAN.CCUNG" xfId="132" xr:uid="{00000000-0005-0000-0000-000075000000}"/>
    <cellStyle name="_KT (2)_2_TG-TH_DTDuong dong tien -sua tham tra 2009 - luong 650" xfId="133" xr:uid="{00000000-0005-0000-0000-000076000000}"/>
    <cellStyle name="_KT (2)_2_TG-TH_DU TRU VAT TU" xfId="134" xr:uid="{00000000-0005-0000-0000-000077000000}"/>
    <cellStyle name="_KT (2)_2_TG-TH_Kiem Tra Don Gia" xfId="136" xr:uid="{00000000-0005-0000-0000-000079000000}"/>
    <cellStyle name="_KT (2)_2_TG-TH_khoiluongbdacdoa" xfId="135" xr:uid="{00000000-0005-0000-0000-000078000000}"/>
    <cellStyle name="_KT (2)_2_TG-TH_Lora-tungchau" xfId="137" xr:uid="{00000000-0005-0000-0000-00007A000000}"/>
    <cellStyle name="_KT (2)_2_TG-TH_moi" xfId="138" xr:uid="{00000000-0005-0000-0000-00007B000000}"/>
    <cellStyle name="_KT (2)_2_TG-TH_PGIA-phieu tham tra Kho bac" xfId="139" xr:uid="{00000000-0005-0000-0000-00007C000000}"/>
    <cellStyle name="_KT (2)_2_TG-TH_PT02-02" xfId="140" xr:uid="{00000000-0005-0000-0000-00007D000000}"/>
    <cellStyle name="_KT (2)_2_TG-TH_PT02-02_Book1" xfId="141" xr:uid="{00000000-0005-0000-0000-00007E000000}"/>
    <cellStyle name="_KT (2)_2_TG-TH_PT02-03" xfId="142" xr:uid="{00000000-0005-0000-0000-00007F000000}"/>
    <cellStyle name="_KT (2)_2_TG-TH_PT02-03_Book1" xfId="143" xr:uid="{00000000-0005-0000-0000-000080000000}"/>
    <cellStyle name="_KT (2)_2_TG-TH_Qt-HT3PQ1(CauKho)" xfId="144" xr:uid="{00000000-0005-0000-0000-000081000000}"/>
    <cellStyle name="_KT (2)_2_TG-TH_Qt-HT3PQ1(CauKho)_Book1" xfId="145" xr:uid="{00000000-0005-0000-0000-000082000000}"/>
    <cellStyle name="_KT (2)_2_TG-TH_Qt-HT3PQ1(CauKho)_Don gia quy 3 nam 2003 - Ban Dien Luc" xfId="146" xr:uid="{00000000-0005-0000-0000-000083000000}"/>
    <cellStyle name="_KT (2)_2_TG-TH_Qt-HT3PQ1(CauKho)_Kiem Tra Don Gia" xfId="147" xr:uid="{00000000-0005-0000-0000-000084000000}"/>
    <cellStyle name="_KT (2)_2_TG-TH_Qt-HT3PQ1(CauKho)_NC-VL2-2003" xfId="148" xr:uid="{00000000-0005-0000-0000-000085000000}"/>
    <cellStyle name="_KT (2)_2_TG-TH_Qt-HT3PQ1(CauKho)_NC-VL2-2003_1" xfId="149" xr:uid="{00000000-0005-0000-0000-000086000000}"/>
    <cellStyle name="_KT (2)_2_TG-TH_Qt-HT3PQ1(CauKho)_XL4Test5" xfId="150" xr:uid="{00000000-0005-0000-0000-000087000000}"/>
    <cellStyle name="_KT (2)_2_TG-TH_QT-LCTP-AE" xfId="151" xr:uid="{00000000-0005-0000-0000-000088000000}"/>
    <cellStyle name="_KT (2)_2_TG-TH_quy luong con lai nam 2004" xfId="152" xr:uid="{00000000-0005-0000-0000-000089000000}"/>
    <cellStyle name="_KT (2)_2_TG-TH_Sheet2" xfId="153" xr:uid="{00000000-0005-0000-0000-00008A000000}"/>
    <cellStyle name="_KT (2)_2_TG-TH_TEL OUT 2004" xfId="154" xr:uid="{00000000-0005-0000-0000-00008B000000}"/>
    <cellStyle name="_KT (2)_2_TG-TH_Tong hop 3 tinh (11_5)-TTH-QN-QT" xfId="155" xr:uid="{00000000-0005-0000-0000-00008C000000}"/>
    <cellStyle name="_KT (2)_2_TG-TH_XL4Poppy" xfId="156" xr:uid="{00000000-0005-0000-0000-00008D000000}"/>
    <cellStyle name="_KT (2)_2_TG-TH_XL4Test5" xfId="157" xr:uid="{00000000-0005-0000-0000-00008E000000}"/>
    <cellStyle name="_KT (2)_2_TG-TH_ÿÿÿÿÿ" xfId="158" xr:uid="{00000000-0005-0000-0000-00008F000000}"/>
    <cellStyle name="_KT (2)_2_TG-TH_" xfId="159" xr:uid="{00000000-0005-0000-0000-000090000000}"/>
    <cellStyle name="_KT (2)_3" xfId="160" xr:uid="{00000000-0005-0000-0000-000091000000}"/>
    <cellStyle name="_KT (2)_3_TG-TH" xfId="161" xr:uid="{00000000-0005-0000-0000-000092000000}"/>
    <cellStyle name="_KT (2)_3_TG-TH_Book1" xfId="162" xr:uid="{00000000-0005-0000-0000-000093000000}"/>
    <cellStyle name="_KT (2)_3_TG-TH_Book1_1" xfId="163" xr:uid="{00000000-0005-0000-0000-000094000000}"/>
    <cellStyle name="_KT (2)_3_TG-TH_Book1_BC-QT-WB-dthao" xfId="164" xr:uid="{00000000-0005-0000-0000-000095000000}"/>
    <cellStyle name="_KT (2)_3_TG-TH_Book1_Book1" xfId="165" xr:uid="{00000000-0005-0000-0000-000096000000}"/>
    <cellStyle name="_KT (2)_3_TG-TH_Book1_Kiem Tra Don Gia" xfId="166" xr:uid="{00000000-0005-0000-0000-000097000000}"/>
    <cellStyle name="_KT (2)_3_TG-TH_Kiem Tra Don Gia" xfId="168" xr:uid="{00000000-0005-0000-0000-000099000000}"/>
    <cellStyle name="_KT (2)_3_TG-TH_khoiluongbdacdoa" xfId="167" xr:uid="{00000000-0005-0000-0000-000098000000}"/>
    <cellStyle name="_KT (2)_3_TG-TH_Lora-tungchau" xfId="169" xr:uid="{00000000-0005-0000-0000-00009A000000}"/>
    <cellStyle name="_KT (2)_3_TG-TH_Lora-tungchau_Book1" xfId="170" xr:uid="{00000000-0005-0000-0000-00009B000000}"/>
    <cellStyle name="_KT (2)_3_TG-TH_Lora-tungchau_Kiem Tra Don Gia" xfId="171" xr:uid="{00000000-0005-0000-0000-00009C000000}"/>
    <cellStyle name="_KT (2)_3_TG-TH_PERSONAL" xfId="172" xr:uid="{00000000-0005-0000-0000-00009D000000}"/>
    <cellStyle name="_KT (2)_3_TG-TH_PERSONAL_Book1" xfId="173" xr:uid="{00000000-0005-0000-0000-00009E000000}"/>
    <cellStyle name="_KT (2)_3_TG-TH_PERSONAL_HTQ.8 GD1" xfId="174" xr:uid="{00000000-0005-0000-0000-00009F000000}"/>
    <cellStyle name="_KT (2)_3_TG-TH_PERSONAL_HTQ.8 GD1_Book1" xfId="175" xr:uid="{00000000-0005-0000-0000-0000A0000000}"/>
    <cellStyle name="_KT (2)_3_TG-TH_PERSONAL_HTQ.8 GD1_Don gia quy 3 nam 2003 - Ban Dien Luc" xfId="176" xr:uid="{00000000-0005-0000-0000-0000A1000000}"/>
    <cellStyle name="_KT (2)_3_TG-TH_PERSONAL_HTQ.8 GD1_NC-VL2-2003" xfId="177" xr:uid="{00000000-0005-0000-0000-0000A2000000}"/>
    <cellStyle name="_KT (2)_3_TG-TH_PERSONAL_HTQ.8 GD1_NC-VL2-2003_1" xfId="178" xr:uid="{00000000-0005-0000-0000-0000A3000000}"/>
    <cellStyle name="_KT (2)_3_TG-TH_PERSONAL_HTQ.8 GD1_XL4Test5" xfId="179" xr:uid="{00000000-0005-0000-0000-0000A4000000}"/>
    <cellStyle name="_KT (2)_3_TG-TH_PERSONAL_khoiluongbdacdoa" xfId="180" xr:uid="{00000000-0005-0000-0000-0000A5000000}"/>
    <cellStyle name="_KT (2)_3_TG-TH_PERSONAL_Tong hop KHCB 2001" xfId="181" xr:uid="{00000000-0005-0000-0000-0000A6000000}"/>
    <cellStyle name="_KT (2)_3_TG-TH_PERSONAL_" xfId="182" xr:uid="{00000000-0005-0000-0000-0000A7000000}"/>
    <cellStyle name="_KT (2)_3_TG-TH_Qt-HT3PQ1(CauKho)" xfId="183" xr:uid="{00000000-0005-0000-0000-0000A8000000}"/>
    <cellStyle name="_KT (2)_3_TG-TH_Qt-HT3PQ1(CauKho)_Book1" xfId="184" xr:uid="{00000000-0005-0000-0000-0000A9000000}"/>
    <cellStyle name="_KT (2)_3_TG-TH_Qt-HT3PQ1(CauKho)_Don gia quy 3 nam 2003 - Ban Dien Luc" xfId="185" xr:uid="{00000000-0005-0000-0000-0000AA000000}"/>
    <cellStyle name="_KT (2)_3_TG-TH_Qt-HT3PQ1(CauKho)_Kiem Tra Don Gia" xfId="186" xr:uid="{00000000-0005-0000-0000-0000AB000000}"/>
    <cellStyle name="_KT (2)_3_TG-TH_Qt-HT3PQ1(CauKho)_NC-VL2-2003" xfId="187" xr:uid="{00000000-0005-0000-0000-0000AC000000}"/>
    <cellStyle name="_KT (2)_3_TG-TH_Qt-HT3PQ1(CauKho)_NC-VL2-2003_1" xfId="188" xr:uid="{00000000-0005-0000-0000-0000AD000000}"/>
    <cellStyle name="_KT (2)_3_TG-TH_Qt-HT3PQ1(CauKho)_XL4Test5" xfId="189" xr:uid="{00000000-0005-0000-0000-0000AE000000}"/>
    <cellStyle name="_KT (2)_3_TG-TH_QT-LCTP-AE" xfId="190" xr:uid="{00000000-0005-0000-0000-0000AF000000}"/>
    <cellStyle name="_KT (2)_3_TG-TH_quy luong con lai nam 2004" xfId="191" xr:uid="{00000000-0005-0000-0000-0000B0000000}"/>
    <cellStyle name="_KT (2)_3_TG-TH_" xfId="192" xr:uid="{00000000-0005-0000-0000-0000B1000000}"/>
    <cellStyle name="_KT (2)_4" xfId="193" xr:uid="{00000000-0005-0000-0000-0000B2000000}"/>
    <cellStyle name="_KT (2)_4_BANG TONG HOP TINH HINH THANH QUYET TOAN (MOI I)" xfId="194" xr:uid="{00000000-0005-0000-0000-0000B3000000}"/>
    <cellStyle name="_KT (2)_4_BAO CAO KLCT PT2000" xfId="195" xr:uid="{00000000-0005-0000-0000-0000B4000000}"/>
    <cellStyle name="_KT (2)_4_BAO CAO PT2000" xfId="196" xr:uid="{00000000-0005-0000-0000-0000B5000000}"/>
    <cellStyle name="_KT (2)_4_BAO CAO PT2000_Book1" xfId="197" xr:uid="{00000000-0005-0000-0000-0000B6000000}"/>
    <cellStyle name="_KT (2)_4_Bao cao XDCB 2001 - T11 KH dieu chinh 20-11-THAI" xfId="198" xr:uid="{00000000-0005-0000-0000-0000B7000000}"/>
    <cellStyle name="_KT (2)_4_BAO GIA NGAY 24-10-08 (co dam)" xfId="199" xr:uid="{00000000-0005-0000-0000-0000B8000000}"/>
    <cellStyle name="_KT (2)_4_Biểu KH 5 năm gửi UB sửa biểu VHXH" xfId="200" xr:uid="{00000000-0005-0000-0000-0000B9000000}"/>
    <cellStyle name="_KT (2)_4_Book1" xfId="201" xr:uid="{00000000-0005-0000-0000-0000BA000000}"/>
    <cellStyle name="_KT (2)_4_Book1_1" xfId="202" xr:uid="{00000000-0005-0000-0000-0000BB000000}"/>
    <cellStyle name="_KT (2)_4_Book1_1_Book1" xfId="203" xr:uid="{00000000-0005-0000-0000-0000BC000000}"/>
    <cellStyle name="_KT (2)_4_Book1_1_DanhMucDonGiaVTTB_Dien_TAM" xfId="204" xr:uid="{00000000-0005-0000-0000-0000BD000000}"/>
    <cellStyle name="_KT (2)_4_Book1_1_khoiluongbdacdoa" xfId="205" xr:uid="{00000000-0005-0000-0000-0000BE000000}"/>
    <cellStyle name="_KT (2)_4_Book1_2" xfId="206" xr:uid="{00000000-0005-0000-0000-0000BF000000}"/>
    <cellStyle name="_KT (2)_4_Book1_2_Book1" xfId="207" xr:uid="{00000000-0005-0000-0000-0000C0000000}"/>
    <cellStyle name="_KT (2)_4_Book1_3" xfId="208" xr:uid="{00000000-0005-0000-0000-0000C1000000}"/>
    <cellStyle name="_KT (2)_4_Book1_3_Book1" xfId="209" xr:uid="{00000000-0005-0000-0000-0000C2000000}"/>
    <cellStyle name="_KT (2)_4_Book1_3_DT truong thinh phu" xfId="210" xr:uid="{00000000-0005-0000-0000-0000C3000000}"/>
    <cellStyle name="_KT (2)_4_Book1_3_XL4Test5" xfId="211" xr:uid="{00000000-0005-0000-0000-0000C4000000}"/>
    <cellStyle name="_KT (2)_4_Book1_4" xfId="212" xr:uid="{00000000-0005-0000-0000-0000C5000000}"/>
    <cellStyle name="_KT (2)_4_Book1_Book1" xfId="213" xr:uid="{00000000-0005-0000-0000-0000C6000000}"/>
    <cellStyle name="_KT (2)_4_Book1_DanhMucDonGiaVTTB_Dien_TAM" xfId="214" xr:uid="{00000000-0005-0000-0000-0000C7000000}"/>
    <cellStyle name="_KT (2)_4_Book1_Kiem Tra Don Gia" xfId="216" xr:uid="{00000000-0005-0000-0000-0000C9000000}"/>
    <cellStyle name="_KT (2)_4_Book1_khoiluongbdacdoa" xfId="215" xr:uid="{00000000-0005-0000-0000-0000C8000000}"/>
    <cellStyle name="_KT (2)_4_Book1_Tong hop 3 tinh (11_5)-TTH-QN-QT" xfId="217" xr:uid="{00000000-0005-0000-0000-0000CA000000}"/>
    <cellStyle name="_KT (2)_4_Book1_" xfId="218" xr:uid="{00000000-0005-0000-0000-0000CB000000}"/>
    <cellStyle name="_KT (2)_4_CAU Khanh Nam(Thi Cong)" xfId="219" xr:uid="{00000000-0005-0000-0000-0000CC000000}"/>
    <cellStyle name="_KT (2)_4_DAU NOI PL-CL TAI PHU LAMHC" xfId="220" xr:uid="{00000000-0005-0000-0000-0000CD000000}"/>
    <cellStyle name="_KT (2)_4_Dcdtoan-bcnckt " xfId="221" xr:uid="{00000000-0005-0000-0000-0000CE000000}"/>
    <cellStyle name="_KT (2)_4_DN_MTP" xfId="222" xr:uid="{00000000-0005-0000-0000-0000CF000000}"/>
    <cellStyle name="_KT (2)_4_Dongia2-2003" xfId="223" xr:uid="{00000000-0005-0000-0000-0000D0000000}"/>
    <cellStyle name="_KT (2)_4_Dongia2-2003_DT truong thinh phu" xfId="224" xr:uid="{00000000-0005-0000-0000-0000D1000000}"/>
    <cellStyle name="_KT (2)_4_DT truong thinh phu" xfId="225" xr:uid="{00000000-0005-0000-0000-0000D2000000}"/>
    <cellStyle name="_KT (2)_4_DTCDT MR.2N110.HOCMON.TDTOAN.CCUNG" xfId="226" xr:uid="{00000000-0005-0000-0000-0000D3000000}"/>
    <cellStyle name="_KT (2)_4_DTDuong dong tien -sua tham tra 2009 - luong 650" xfId="227" xr:uid="{00000000-0005-0000-0000-0000D4000000}"/>
    <cellStyle name="_KT (2)_4_DU TRU VAT TU" xfId="228" xr:uid="{00000000-0005-0000-0000-0000D5000000}"/>
    <cellStyle name="_KT (2)_4_Kiem Tra Don Gia" xfId="230" xr:uid="{00000000-0005-0000-0000-0000D7000000}"/>
    <cellStyle name="_KT (2)_4_khoiluongbdacdoa" xfId="229" xr:uid="{00000000-0005-0000-0000-0000D6000000}"/>
    <cellStyle name="_KT (2)_4_Lora-tungchau" xfId="231" xr:uid="{00000000-0005-0000-0000-0000D8000000}"/>
    <cellStyle name="_KT (2)_4_moi" xfId="232" xr:uid="{00000000-0005-0000-0000-0000D9000000}"/>
    <cellStyle name="_KT (2)_4_PGIA-phieu tham tra Kho bac" xfId="233" xr:uid="{00000000-0005-0000-0000-0000DA000000}"/>
    <cellStyle name="_KT (2)_4_PT02-02" xfId="234" xr:uid="{00000000-0005-0000-0000-0000DB000000}"/>
    <cellStyle name="_KT (2)_4_PT02-02_Book1" xfId="235" xr:uid="{00000000-0005-0000-0000-0000DC000000}"/>
    <cellStyle name="_KT (2)_4_PT02-03" xfId="236" xr:uid="{00000000-0005-0000-0000-0000DD000000}"/>
    <cellStyle name="_KT (2)_4_PT02-03_Book1" xfId="237" xr:uid="{00000000-0005-0000-0000-0000DE000000}"/>
    <cellStyle name="_KT (2)_4_Qt-HT3PQ1(CauKho)" xfId="238" xr:uid="{00000000-0005-0000-0000-0000DF000000}"/>
    <cellStyle name="_KT (2)_4_Qt-HT3PQ1(CauKho)_Book1" xfId="239" xr:uid="{00000000-0005-0000-0000-0000E0000000}"/>
    <cellStyle name="_KT (2)_4_Qt-HT3PQ1(CauKho)_Don gia quy 3 nam 2003 - Ban Dien Luc" xfId="240" xr:uid="{00000000-0005-0000-0000-0000E1000000}"/>
    <cellStyle name="_KT (2)_4_Qt-HT3PQ1(CauKho)_Kiem Tra Don Gia" xfId="241" xr:uid="{00000000-0005-0000-0000-0000E2000000}"/>
    <cellStyle name="_KT (2)_4_Qt-HT3PQ1(CauKho)_NC-VL2-2003" xfId="242" xr:uid="{00000000-0005-0000-0000-0000E3000000}"/>
    <cellStyle name="_KT (2)_4_Qt-HT3PQ1(CauKho)_NC-VL2-2003_1" xfId="243" xr:uid="{00000000-0005-0000-0000-0000E4000000}"/>
    <cellStyle name="_KT (2)_4_Qt-HT3PQ1(CauKho)_XL4Test5" xfId="244" xr:uid="{00000000-0005-0000-0000-0000E5000000}"/>
    <cellStyle name="_KT (2)_4_QT-LCTP-AE" xfId="245" xr:uid="{00000000-0005-0000-0000-0000E6000000}"/>
    <cellStyle name="_KT (2)_4_quy luong con lai nam 2004" xfId="246" xr:uid="{00000000-0005-0000-0000-0000E7000000}"/>
    <cellStyle name="_KT (2)_4_Sheet2" xfId="247" xr:uid="{00000000-0005-0000-0000-0000E8000000}"/>
    <cellStyle name="_KT (2)_4_TEL OUT 2004" xfId="248" xr:uid="{00000000-0005-0000-0000-0000E9000000}"/>
    <cellStyle name="_KT (2)_4_TG-TH" xfId="249" xr:uid="{00000000-0005-0000-0000-0000EA000000}"/>
    <cellStyle name="_KT (2)_4_TG-TH_Book1" xfId="250" xr:uid="{00000000-0005-0000-0000-0000EB000000}"/>
    <cellStyle name="_KT (2)_4_TG-TH_DTDuong dong tien -sua tham tra 2009 - luong 650" xfId="251" xr:uid="{00000000-0005-0000-0000-0000EC000000}"/>
    <cellStyle name="_KT (2)_4_TG-TH_quy luong con lai nam 2004" xfId="252" xr:uid="{00000000-0005-0000-0000-0000ED000000}"/>
    <cellStyle name="_KT (2)_4_Tong hop 3 tinh (11_5)-TTH-QN-QT" xfId="253" xr:uid="{00000000-0005-0000-0000-0000EE000000}"/>
    <cellStyle name="_KT (2)_4_XL4Poppy" xfId="254" xr:uid="{00000000-0005-0000-0000-0000EF000000}"/>
    <cellStyle name="_KT (2)_4_XL4Test5" xfId="255" xr:uid="{00000000-0005-0000-0000-0000F0000000}"/>
    <cellStyle name="_KT (2)_4_ÿÿÿÿÿ" xfId="256" xr:uid="{00000000-0005-0000-0000-0000F1000000}"/>
    <cellStyle name="_KT (2)_4_" xfId="257" xr:uid="{00000000-0005-0000-0000-0000F2000000}"/>
    <cellStyle name="_KT (2)_5" xfId="258" xr:uid="{00000000-0005-0000-0000-0000F3000000}"/>
    <cellStyle name="_KT (2)_5_BANG TONG HOP TINH HINH THANH QUYET TOAN (MOI I)" xfId="259" xr:uid="{00000000-0005-0000-0000-0000F4000000}"/>
    <cellStyle name="_KT (2)_5_BAO CAO KLCT PT2000" xfId="260" xr:uid="{00000000-0005-0000-0000-0000F5000000}"/>
    <cellStyle name="_KT (2)_5_BAO CAO PT2000" xfId="261" xr:uid="{00000000-0005-0000-0000-0000F6000000}"/>
    <cellStyle name="_KT (2)_5_BAO CAO PT2000_Book1" xfId="262" xr:uid="{00000000-0005-0000-0000-0000F7000000}"/>
    <cellStyle name="_KT (2)_5_Bao cao XDCB 2001 - T11 KH dieu chinh 20-11-THAI" xfId="263" xr:uid="{00000000-0005-0000-0000-0000F8000000}"/>
    <cellStyle name="_KT (2)_5_BAO GIA NGAY 24-10-08 (co dam)" xfId="264" xr:uid="{00000000-0005-0000-0000-0000F9000000}"/>
    <cellStyle name="_KT (2)_5_Biểu KH 5 năm gửi UB sửa biểu VHXH" xfId="265" xr:uid="{00000000-0005-0000-0000-0000FA000000}"/>
    <cellStyle name="_KT (2)_5_Book1" xfId="266" xr:uid="{00000000-0005-0000-0000-0000FB000000}"/>
    <cellStyle name="_KT (2)_5_Book1_1" xfId="267" xr:uid="{00000000-0005-0000-0000-0000FC000000}"/>
    <cellStyle name="_KT (2)_5_Book1_1_Book1" xfId="268" xr:uid="{00000000-0005-0000-0000-0000FD000000}"/>
    <cellStyle name="_KT (2)_5_Book1_1_DanhMucDonGiaVTTB_Dien_TAM" xfId="269" xr:uid="{00000000-0005-0000-0000-0000FE000000}"/>
    <cellStyle name="_KT (2)_5_Book1_1_khoiluongbdacdoa" xfId="270" xr:uid="{00000000-0005-0000-0000-0000FF000000}"/>
    <cellStyle name="_KT (2)_5_Book1_2" xfId="271" xr:uid="{00000000-0005-0000-0000-000000010000}"/>
    <cellStyle name="_KT (2)_5_Book1_2_Book1" xfId="272" xr:uid="{00000000-0005-0000-0000-000001010000}"/>
    <cellStyle name="_KT (2)_5_Book1_3" xfId="273" xr:uid="{00000000-0005-0000-0000-000002010000}"/>
    <cellStyle name="_KT (2)_5_Book1_3_Book1" xfId="274" xr:uid="{00000000-0005-0000-0000-000003010000}"/>
    <cellStyle name="_KT (2)_5_Book1_3_DT truong thinh phu" xfId="275" xr:uid="{00000000-0005-0000-0000-000004010000}"/>
    <cellStyle name="_KT (2)_5_Book1_3_XL4Test5" xfId="276" xr:uid="{00000000-0005-0000-0000-000005010000}"/>
    <cellStyle name="_KT (2)_5_Book1_4" xfId="277" xr:uid="{00000000-0005-0000-0000-000006010000}"/>
    <cellStyle name="_KT (2)_5_Book1_BC-QT-WB-dthao" xfId="278" xr:uid="{00000000-0005-0000-0000-000007010000}"/>
    <cellStyle name="_KT (2)_5_Book1_Book1" xfId="279" xr:uid="{00000000-0005-0000-0000-000008010000}"/>
    <cellStyle name="_KT (2)_5_Book1_DanhMucDonGiaVTTB_Dien_TAM" xfId="280" xr:uid="{00000000-0005-0000-0000-000009010000}"/>
    <cellStyle name="_KT (2)_5_Book1_Kiem Tra Don Gia" xfId="282" xr:uid="{00000000-0005-0000-0000-00000B010000}"/>
    <cellStyle name="_KT (2)_5_Book1_khoiluongbdacdoa" xfId="281" xr:uid="{00000000-0005-0000-0000-00000A010000}"/>
    <cellStyle name="_KT (2)_5_Book1_Tong hop 3 tinh (11_5)-TTH-QN-QT" xfId="283" xr:uid="{00000000-0005-0000-0000-00000C010000}"/>
    <cellStyle name="_KT (2)_5_Book1_" xfId="284" xr:uid="{00000000-0005-0000-0000-00000D010000}"/>
    <cellStyle name="_KT (2)_5_CAU Khanh Nam(Thi Cong)" xfId="285" xr:uid="{00000000-0005-0000-0000-00000E010000}"/>
    <cellStyle name="_KT (2)_5_DAU NOI PL-CL TAI PHU LAMHC" xfId="286" xr:uid="{00000000-0005-0000-0000-00000F010000}"/>
    <cellStyle name="_KT (2)_5_Dcdtoan-bcnckt " xfId="287" xr:uid="{00000000-0005-0000-0000-000010010000}"/>
    <cellStyle name="_KT (2)_5_DN_MTP" xfId="288" xr:uid="{00000000-0005-0000-0000-000011010000}"/>
    <cellStyle name="_KT (2)_5_Dongia2-2003" xfId="289" xr:uid="{00000000-0005-0000-0000-000012010000}"/>
    <cellStyle name="_KT (2)_5_Dongia2-2003_DT truong thinh phu" xfId="290" xr:uid="{00000000-0005-0000-0000-000013010000}"/>
    <cellStyle name="_KT (2)_5_DT truong thinh phu" xfId="291" xr:uid="{00000000-0005-0000-0000-000014010000}"/>
    <cellStyle name="_KT (2)_5_DTCDT MR.2N110.HOCMON.TDTOAN.CCUNG" xfId="292" xr:uid="{00000000-0005-0000-0000-000015010000}"/>
    <cellStyle name="_KT (2)_5_DTDuong dong tien -sua tham tra 2009 - luong 650" xfId="293" xr:uid="{00000000-0005-0000-0000-000016010000}"/>
    <cellStyle name="_KT (2)_5_DU TRU VAT TU" xfId="294" xr:uid="{00000000-0005-0000-0000-000017010000}"/>
    <cellStyle name="_KT (2)_5_Kiem Tra Don Gia" xfId="296" xr:uid="{00000000-0005-0000-0000-000019010000}"/>
    <cellStyle name="_KT (2)_5_khoiluongbdacdoa" xfId="295" xr:uid="{00000000-0005-0000-0000-000018010000}"/>
    <cellStyle name="_KT (2)_5_Lora-tungchau" xfId="297" xr:uid="{00000000-0005-0000-0000-00001A010000}"/>
    <cellStyle name="_KT (2)_5_moi" xfId="298" xr:uid="{00000000-0005-0000-0000-00001B010000}"/>
    <cellStyle name="_KT (2)_5_PGIA-phieu tham tra Kho bac" xfId="299" xr:uid="{00000000-0005-0000-0000-00001C010000}"/>
    <cellStyle name="_KT (2)_5_PT02-02" xfId="300" xr:uid="{00000000-0005-0000-0000-00001D010000}"/>
    <cellStyle name="_KT (2)_5_PT02-02_Book1" xfId="301" xr:uid="{00000000-0005-0000-0000-00001E010000}"/>
    <cellStyle name="_KT (2)_5_PT02-03" xfId="302" xr:uid="{00000000-0005-0000-0000-00001F010000}"/>
    <cellStyle name="_KT (2)_5_PT02-03_Book1" xfId="303" xr:uid="{00000000-0005-0000-0000-000020010000}"/>
    <cellStyle name="_KT (2)_5_Qt-HT3PQ1(CauKho)" xfId="304" xr:uid="{00000000-0005-0000-0000-000021010000}"/>
    <cellStyle name="_KT (2)_5_Qt-HT3PQ1(CauKho)_Book1" xfId="305" xr:uid="{00000000-0005-0000-0000-000022010000}"/>
    <cellStyle name="_KT (2)_5_Qt-HT3PQ1(CauKho)_Don gia quy 3 nam 2003 - Ban Dien Luc" xfId="306" xr:uid="{00000000-0005-0000-0000-000023010000}"/>
    <cellStyle name="_KT (2)_5_Qt-HT3PQ1(CauKho)_Kiem Tra Don Gia" xfId="307" xr:uid="{00000000-0005-0000-0000-000024010000}"/>
    <cellStyle name="_KT (2)_5_Qt-HT3PQ1(CauKho)_NC-VL2-2003" xfId="308" xr:uid="{00000000-0005-0000-0000-000025010000}"/>
    <cellStyle name="_KT (2)_5_Qt-HT3PQ1(CauKho)_NC-VL2-2003_1" xfId="309" xr:uid="{00000000-0005-0000-0000-000026010000}"/>
    <cellStyle name="_KT (2)_5_Qt-HT3PQ1(CauKho)_XL4Test5" xfId="310" xr:uid="{00000000-0005-0000-0000-000027010000}"/>
    <cellStyle name="_KT (2)_5_QT-LCTP-AE" xfId="311" xr:uid="{00000000-0005-0000-0000-000028010000}"/>
    <cellStyle name="_KT (2)_5_Sheet2" xfId="312" xr:uid="{00000000-0005-0000-0000-000029010000}"/>
    <cellStyle name="_KT (2)_5_TEL OUT 2004" xfId="313" xr:uid="{00000000-0005-0000-0000-00002A010000}"/>
    <cellStyle name="_KT (2)_5_Tong hop 3 tinh (11_5)-TTH-QN-QT" xfId="314" xr:uid="{00000000-0005-0000-0000-00002B010000}"/>
    <cellStyle name="_KT (2)_5_XL4Poppy" xfId="315" xr:uid="{00000000-0005-0000-0000-00002C010000}"/>
    <cellStyle name="_KT (2)_5_XL4Test5" xfId="316" xr:uid="{00000000-0005-0000-0000-00002D010000}"/>
    <cellStyle name="_KT (2)_5_ÿÿÿÿÿ" xfId="317" xr:uid="{00000000-0005-0000-0000-00002E010000}"/>
    <cellStyle name="_KT (2)_5_" xfId="318" xr:uid="{00000000-0005-0000-0000-00002F010000}"/>
    <cellStyle name="_KT (2)_Book1" xfId="319" xr:uid="{00000000-0005-0000-0000-000030010000}"/>
    <cellStyle name="_KT (2)_Book1_1" xfId="320" xr:uid="{00000000-0005-0000-0000-000031010000}"/>
    <cellStyle name="_KT (2)_Book1_BC-QT-WB-dthao" xfId="321" xr:uid="{00000000-0005-0000-0000-000032010000}"/>
    <cellStyle name="_KT (2)_Book1_Book1" xfId="322" xr:uid="{00000000-0005-0000-0000-000033010000}"/>
    <cellStyle name="_KT (2)_Book1_Kiem Tra Don Gia" xfId="323" xr:uid="{00000000-0005-0000-0000-000034010000}"/>
    <cellStyle name="_KT (2)_Kiem Tra Don Gia" xfId="325" xr:uid="{00000000-0005-0000-0000-000036010000}"/>
    <cellStyle name="_KT (2)_khoiluongbdacdoa" xfId="324" xr:uid="{00000000-0005-0000-0000-000035010000}"/>
    <cellStyle name="_KT (2)_Lora-tungchau" xfId="326" xr:uid="{00000000-0005-0000-0000-000037010000}"/>
    <cellStyle name="_KT (2)_Lora-tungchau_Book1" xfId="327" xr:uid="{00000000-0005-0000-0000-000038010000}"/>
    <cellStyle name="_KT (2)_Lora-tungchau_Kiem Tra Don Gia" xfId="328" xr:uid="{00000000-0005-0000-0000-000039010000}"/>
    <cellStyle name="_KT (2)_PERSONAL" xfId="329" xr:uid="{00000000-0005-0000-0000-00003A010000}"/>
    <cellStyle name="_KT (2)_PERSONAL_Book1" xfId="330" xr:uid="{00000000-0005-0000-0000-00003B010000}"/>
    <cellStyle name="_KT (2)_PERSONAL_HTQ.8 GD1" xfId="331" xr:uid="{00000000-0005-0000-0000-00003C010000}"/>
    <cellStyle name="_KT (2)_PERSONAL_HTQ.8 GD1_Book1" xfId="332" xr:uid="{00000000-0005-0000-0000-00003D010000}"/>
    <cellStyle name="_KT (2)_PERSONAL_HTQ.8 GD1_Don gia quy 3 nam 2003 - Ban Dien Luc" xfId="333" xr:uid="{00000000-0005-0000-0000-00003E010000}"/>
    <cellStyle name="_KT (2)_PERSONAL_HTQ.8 GD1_NC-VL2-2003" xfId="334" xr:uid="{00000000-0005-0000-0000-00003F010000}"/>
    <cellStyle name="_KT (2)_PERSONAL_HTQ.8 GD1_NC-VL2-2003_1" xfId="335" xr:uid="{00000000-0005-0000-0000-000040010000}"/>
    <cellStyle name="_KT (2)_PERSONAL_HTQ.8 GD1_XL4Test5" xfId="336" xr:uid="{00000000-0005-0000-0000-000041010000}"/>
    <cellStyle name="_KT (2)_PERSONAL_khoiluongbdacdoa" xfId="337" xr:uid="{00000000-0005-0000-0000-000042010000}"/>
    <cellStyle name="_KT (2)_PERSONAL_Tong hop KHCB 2001" xfId="338" xr:uid="{00000000-0005-0000-0000-000043010000}"/>
    <cellStyle name="_KT (2)_PERSONAL_" xfId="339" xr:uid="{00000000-0005-0000-0000-000044010000}"/>
    <cellStyle name="_KT (2)_Qt-HT3PQ1(CauKho)" xfId="340" xr:uid="{00000000-0005-0000-0000-000045010000}"/>
    <cellStyle name="_KT (2)_Qt-HT3PQ1(CauKho)_Book1" xfId="341" xr:uid="{00000000-0005-0000-0000-000046010000}"/>
    <cellStyle name="_KT (2)_Qt-HT3PQ1(CauKho)_Don gia quy 3 nam 2003 - Ban Dien Luc" xfId="342" xr:uid="{00000000-0005-0000-0000-000047010000}"/>
    <cellStyle name="_KT (2)_Qt-HT3PQ1(CauKho)_Kiem Tra Don Gia" xfId="343" xr:uid="{00000000-0005-0000-0000-000048010000}"/>
    <cellStyle name="_KT (2)_Qt-HT3PQ1(CauKho)_NC-VL2-2003" xfId="344" xr:uid="{00000000-0005-0000-0000-000049010000}"/>
    <cellStyle name="_KT (2)_Qt-HT3PQ1(CauKho)_NC-VL2-2003_1" xfId="345" xr:uid="{00000000-0005-0000-0000-00004A010000}"/>
    <cellStyle name="_KT (2)_Qt-HT3PQ1(CauKho)_XL4Test5" xfId="346" xr:uid="{00000000-0005-0000-0000-00004B010000}"/>
    <cellStyle name="_KT (2)_QT-LCTP-AE" xfId="347" xr:uid="{00000000-0005-0000-0000-00004C010000}"/>
    <cellStyle name="_KT (2)_quy luong con lai nam 2004" xfId="348" xr:uid="{00000000-0005-0000-0000-00004D010000}"/>
    <cellStyle name="_KT (2)_TG-TH" xfId="349" xr:uid="{00000000-0005-0000-0000-00004E010000}"/>
    <cellStyle name="_KT (2)_" xfId="350" xr:uid="{00000000-0005-0000-0000-00004F010000}"/>
    <cellStyle name="_KT_TG" xfId="351" xr:uid="{00000000-0005-0000-0000-000050010000}"/>
    <cellStyle name="_KT_TG_1" xfId="352" xr:uid="{00000000-0005-0000-0000-000051010000}"/>
    <cellStyle name="_KT_TG_1_BANG TONG HOP TINH HINH THANH QUYET TOAN (MOI I)" xfId="353" xr:uid="{00000000-0005-0000-0000-000052010000}"/>
    <cellStyle name="_KT_TG_1_BAO CAO KLCT PT2000" xfId="354" xr:uid="{00000000-0005-0000-0000-000053010000}"/>
    <cellStyle name="_KT_TG_1_BAO CAO PT2000" xfId="355" xr:uid="{00000000-0005-0000-0000-000054010000}"/>
    <cellStyle name="_KT_TG_1_BAO CAO PT2000_Book1" xfId="356" xr:uid="{00000000-0005-0000-0000-000055010000}"/>
    <cellStyle name="_KT_TG_1_Bao cao XDCB 2001 - T11 KH dieu chinh 20-11-THAI" xfId="357" xr:uid="{00000000-0005-0000-0000-000056010000}"/>
    <cellStyle name="_KT_TG_1_BAO GIA NGAY 24-10-08 (co dam)" xfId="358" xr:uid="{00000000-0005-0000-0000-000057010000}"/>
    <cellStyle name="_KT_TG_1_Biểu KH 5 năm gửi UB sửa biểu VHXH" xfId="359" xr:uid="{00000000-0005-0000-0000-000058010000}"/>
    <cellStyle name="_KT_TG_1_Book1" xfId="360" xr:uid="{00000000-0005-0000-0000-000059010000}"/>
    <cellStyle name="_KT_TG_1_Book1_1" xfId="361" xr:uid="{00000000-0005-0000-0000-00005A010000}"/>
    <cellStyle name="_KT_TG_1_Book1_1_Book1" xfId="362" xr:uid="{00000000-0005-0000-0000-00005B010000}"/>
    <cellStyle name="_KT_TG_1_Book1_1_DanhMucDonGiaVTTB_Dien_TAM" xfId="363" xr:uid="{00000000-0005-0000-0000-00005C010000}"/>
    <cellStyle name="_KT_TG_1_Book1_1_khoiluongbdacdoa" xfId="364" xr:uid="{00000000-0005-0000-0000-00005D010000}"/>
    <cellStyle name="_KT_TG_1_Book1_2" xfId="365" xr:uid="{00000000-0005-0000-0000-00005E010000}"/>
    <cellStyle name="_KT_TG_1_Book1_2_Book1" xfId="366" xr:uid="{00000000-0005-0000-0000-00005F010000}"/>
    <cellStyle name="_KT_TG_1_Book1_3" xfId="367" xr:uid="{00000000-0005-0000-0000-000060010000}"/>
    <cellStyle name="_KT_TG_1_Book1_3_Book1" xfId="368" xr:uid="{00000000-0005-0000-0000-000061010000}"/>
    <cellStyle name="_KT_TG_1_Book1_3_DT truong thinh phu" xfId="369" xr:uid="{00000000-0005-0000-0000-000062010000}"/>
    <cellStyle name="_KT_TG_1_Book1_3_XL4Test5" xfId="370" xr:uid="{00000000-0005-0000-0000-000063010000}"/>
    <cellStyle name="_KT_TG_1_Book1_4" xfId="371" xr:uid="{00000000-0005-0000-0000-000064010000}"/>
    <cellStyle name="_KT_TG_1_Book1_BC-QT-WB-dthao" xfId="372" xr:uid="{00000000-0005-0000-0000-000065010000}"/>
    <cellStyle name="_KT_TG_1_Book1_Book1" xfId="373" xr:uid="{00000000-0005-0000-0000-000066010000}"/>
    <cellStyle name="_KT_TG_1_Book1_DanhMucDonGiaVTTB_Dien_TAM" xfId="374" xr:uid="{00000000-0005-0000-0000-000067010000}"/>
    <cellStyle name="_KT_TG_1_Book1_Kiem Tra Don Gia" xfId="376" xr:uid="{00000000-0005-0000-0000-000069010000}"/>
    <cellStyle name="_KT_TG_1_Book1_khoiluongbdacdoa" xfId="375" xr:uid="{00000000-0005-0000-0000-000068010000}"/>
    <cellStyle name="_KT_TG_1_Book1_Tong hop 3 tinh (11_5)-TTH-QN-QT" xfId="377" xr:uid="{00000000-0005-0000-0000-00006A010000}"/>
    <cellStyle name="_KT_TG_1_Book1_" xfId="378" xr:uid="{00000000-0005-0000-0000-00006B010000}"/>
    <cellStyle name="_KT_TG_1_CAU Khanh Nam(Thi Cong)" xfId="379" xr:uid="{00000000-0005-0000-0000-00006C010000}"/>
    <cellStyle name="_KT_TG_1_DAU NOI PL-CL TAI PHU LAMHC" xfId="380" xr:uid="{00000000-0005-0000-0000-00006D010000}"/>
    <cellStyle name="_KT_TG_1_Dcdtoan-bcnckt " xfId="381" xr:uid="{00000000-0005-0000-0000-00006E010000}"/>
    <cellStyle name="_KT_TG_1_DN_MTP" xfId="382" xr:uid="{00000000-0005-0000-0000-00006F010000}"/>
    <cellStyle name="_KT_TG_1_Dongia2-2003" xfId="383" xr:uid="{00000000-0005-0000-0000-000070010000}"/>
    <cellStyle name="_KT_TG_1_Dongia2-2003_DT truong thinh phu" xfId="384" xr:uid="{00000000-0005-0000-0000-000071010000}"/>
    <cellStyle name="_KT_TG_1_DT truong thinh phu" xfId="385" xr:uid="{00000000-0005-0000-0000-000072010000}"/>
    <cellStyle name="_KT_TG_1_DTCDT MR.2N110.HOCMON.TDTOAN.CCUNG" xfId="386" xr:uid="{00000000-0005-0000-0000-000073010000}"/>
    <cellStyle name="_KT_TG_1_DTDuong dong tien -sua tham tra 2009 - luong 650" xfId="387" xr:uid="{00000000-0005-0000-0000-000074010000}"/>
    <cellStyle name="_KT_TG_1_DU TRU VAT TU" xfId="388" xr:uid="{00000000-0005-0000-0000-000075010000}"/>
    <cellStyle name="_KT_TG_1_Kiem Tra Don Gia" xfId="390" xr:uid="{00000000-0005-0000-0000-000077010000}"/>
    <cellStyle name="_KT_TG_1_khoiluongbdacdoa" xfId="389" xr:uid="{00000000-0005-0000-0000-000076010000}"/>
    <cellStyle name="_KT_TG_1_Lora-tungchau" xfId="391" xr:uid="{00000000-0005-0000-0000-000078010000}"/>
    <cellStyle name="_KT_TG_1_moi" xfId="392" xr:uid="{00000000-0005-0000-0000-000079010000}"/>
    <cellStyle name="_KT_TG_1_PGIA-phieu tham tra Kho bac" xfId="393" xr:uid="{00000000-0005-0000-0000-00007A010000}"/>
    <cellStyle name="_KT_TG_1_PT02-02" xfId="394" xr:uid="{00000000-0005-0000-0000-00007B010000}"/>
    <cellStyle name="_KT_TG_1_PT02-02_Book1" xfId="395" xr:uid="{00000000-0005-0000-0000-00007C010000}"/>
    <cellStyle name="_KT_TG_1_PT02-03" xfId="396" xr:uid="{00000000-0005-0000-0000-00007D010000}"/>
    <cellStyle name="_KT_TG_1_PT02-03_Book1" xfId="397" xr:uid="{00000000-0005-0000-0000-00007E010000}"/>
    <cellStyle name="_KT_TG_1_Qt-HT3PQ1(CauKho)" xfId="398" xr:uid="{00000000-0005-0000-0000-00007F010000}"/>
    <cellStyle name="_KT_TG_1_Qt-HT3PQ1(CauKho)_Book1" xfId="399" xr:uid="{00000000-0005-0000-0000-000080010000}"/>
    <cellStyle name="_KT_TG_1_Qt-HT3PQ1(CauKho)_Don gia quy 3 nam 2003 - Ban Dien Luc" xfId="400" xr:uid="{00000000-0005-0000-0000-000081010000}"/>
    <cellStyle name="_KT_TG_1_Qt-HT3PQ1(CauKho)_Kiem Tra Don Gia" xfId="401" xr:uid="{00000000-0005-0000-0000-000082010000}"/>
    <cellStyle name="_KT_TG_1_Qt-HT3PQ1(CauKho)_NC-VL2-2003" xfId="402" xr:uid="{00000000-0005-0000-0000-000083010000}"/>
    <cellStyle name="_KT_TG_1_Qt-HT3PQ1(CauKho)_NC-VL2-2003_1" xfId="403" xr:uid="{00000000-0005-0000-0000-000084010000}"/>
    <cellStyle name="_KT_TG_1_Qt-HT3PQ1(CauKho)_XL4Test5" xfId="404" xr:uid="{00000000-0005-0000-0000-000085010000}"/>
    <cellStyle name="_KT_TG_1_QT-LCTP-AE" xfId="405" xr:uid="{00000000-0005-0000-0000-000086010000}"/>
    <cellStyle name="_KT_TG_1_Sheet2" xfId="406" xr:uid="{00000000-0005-0000-0000-000087010000}"/>
    <cellStyle name="_KT_TG_1_TEL OUT 2004" xfId="407" xr:uid="{00000000-0005-0000-0000-000088010000}"/>
    <cellStyle name="_KT_TG_1_Tong hop 3 tinh (11_5)-TTH-QN-QT" xfId="408" xr:uid="{00000000-0005-0000-0000-000089010000}"/>
    <cellStyle name="_KT_TG_1_XL4Poppy" xfId="409" xr:uid="{00000000-0005-0000-0000-00008A010000}"/>
    <cellStyle name="_KT_TG_1_XL4Test5" xfId="410" xr:uid="{00000000-0005-0000-0000-00008B010000}"/>
    <cellStyle name="_KT_TG_1_ÿÿÿÿÿ" xfId="411" xr:uid="{00000000-0005-0000-0000-00008C010000}"/>
    <cellStyle name="_KT_TG_1_" xfId="412" xr:uid="{00000000-0005-0000-0000-00008D010000}"/>
    <cellStyle name="_KT_TG_2" xfId="413" xr:uid="{00000000-0005-0000-0000-00008E010000}"/>
    <cellStyle name="_KT_TG_2_BANG TONG HOP TINH HINH THANH QUYET TOAN (MOI I)" xfId="414" xr:uid="{00000000-0005-0000-0000-00008F010000}"/>
    <cellStyle name="_KT_TG_2_BAO CAO KLCT PT2000" xfId="415" xr:uid="{00000000-0005-0000-0000-000090010000}"/>
    <cellStyle name="_KT_TG_2_BAO CAO PT2000" xfId="416" xr:uid="{00000000-0005-0000-0000-000091010000}"/>
    <cellStyle name="_KT_TG_2_BAO CAO PT2000_Book1" xfId="417" xr:uid="{00000000-0005-0000-0000-000092010000}"/>
    <cellStyle name="_KT_TG_2_Bao cao XDCB 2001 - T11 KH dieu chinh 20-11-THAI" xfId="418" xr:uid="{00000000-0005-0000-0000-000093010000}"/>
    <cellStyle name="_KT_TG_2_BAO GIA NGAY 24-10-08 (co dam)" xfId="419" xr:uid="{00000000-0005-0000-0000-000094010000}"/>
    <cellStyle name="_KT_TG_2_Biểu KH 5 năm gửi UB sửa biểu VHXH" xfId="420" xr:uid="{00000000-0005-0000-0000-000095010000}"/>
    <cellStyle name="_KT_TG_2_Book1" xfId="421" xr:uid="{00000000-0005-0000-0000-000096010000}"/>
    <cellStyle name="_KT_TG_2_Book1_1" xfId="422" xr:uid="{00000000-0005-0000-0000-000097010000}"/>
    <cellStyle name="_KT_TG_2_Book1_1_Book1" xfId="423" xr:uid="{00000000-0005-0000-0000-000098010000}"/>
    <cellStyle name="_KT_TG_2_Book1_1_DanhMucDonGiaVTTB_Dien_TAM" xfId="424" xr:uid="{00000000-0005-0000-0000-000099010000}"/>
    <cellStyle name="_KT_TG_2_Book1_1_khoiluongbdacdoa" xfId="425" xr:uid="{00000000-0005-0000-0000-00009A010000}"/>
    <cellStyle name="_KT_TG_2_Book1_2" xfId="426" xr:uid="{00000000-0005-0000-0000-00009B010000}"/>
    <cellStyle name="_KT_TG_2_Book1_2_Book1" xfId="427" xr:uid="{00000000-0005-0000-0000-00009C010000}"/>
    <cellStyle name="_KT_TG_2_Book1_3" xfId="428" xr:uid="{00000000-0005-0000-0000-00009D010000}"/>
    <cellStyle name="_KT_TG_2_Book1_3_Book1" xfId="429" xr:uid="{00000000-0005-0000-0000-00009E010000}"/>
    <cellStyle name="_KT_TG_2_Book1_3_DT truong thinh phu" xfId="430" xr:uid="{00000000-0005-0000-0000-00009F010000}"/>
    <cellStyle name="_KT_TG_2_Book1_3_XL4Test5" xfId="431" xr:uid="{00000000-0005-0000-0000-0000A0010000}"/>
    <cellStyle name="_KT_TG_2_Book1_4" xfId="432" xr:uid="{00000000-0005-0000-0000-0000A1010000}"/>
    <cellStyle name="_KT_TG_2_Book1_Book1" xfId="433" xr:uid="{00000000-0005-0000-0000-0000A2010000}"/>
    <cellStyle name="_KT_TG_2_Book1_DanhMucDonGiaVTTB_Dien_TAM" xfId="434" xr:uid="{00000000-0005-0000-0000-0000A3010000}"/>
    <cellStyle name="_KT_TG_2_Book1_Kiem Tra Don Gia" xfId="436" xr:uid="{00000000-0005-0000-0000-0000A5010000}"/>
    <cellStyle name="_KT_TG_2_Book1_khoiluongbdacdoa" xfId="435" xr:uid="{00000000-0005-0000-0000-0000A4010000}"/>
    <cellStyle name="_KT_TG_2_Book1_Tong hop 3 tinh (11_5)-TTH-QN-QT" xfId="437" xr:uid="{00000000-0005-0000-0000-0000A6010000}"/>
    <cellStyle name="_KT_TG_2_Book1_" xfId="438" xr:uid="{00000000-0005-0000-0000-0000A7010000}"/>
    <cellStyle name="_KT_TG_2_CAU Khanh Nam(Thi Cong)" xfId="439" xr:uid="{00000000-0005-0000-0000-0000A8010000}"/>
    <cellStyle name="_KT_TG_2_DAU NOI PL-CL TAI PHU LAMHC" xfId="440" xr:uid="{00000000-0005-0000-0000-0000A9010000}"/>
    <cellStyle name="_KT_TG_2_Dcdtoan-bcnckt " xfId="441" xr:uid="{00000000-0005-0000-0000-0000AA010000}"/>
    <cellStyle name="_KT_TG_2_DN_MTP" xfId="442" xr:uid="{00000000-0005-0000-0000-0000AB010000}"/>
    <cellStyle name="_KT_TG_2_Dongia2-2003" xfId="443" xr:uid="{00000000-0005-0000-0000-0000AC010000}"/>
    <cellStyle name="_KT_TG_2_Dongia2-2003_DT truong thinh phu" xfId="444" xr:uid="{00000000-0005-0000-0000-0000AD010000}"/>
    <cellStyle name="_KT_TG_2_DT truong thinh phu" xfId="445" xr:uid="{00000000-0005-0000-0000-0000AE010000}"/>
    <cellStyle name="_KT_TG_2_DTCDT MR.2N110.HOCMON.TDTOAN.CCUNG" xfId="446" xr:uid="{00000000-0005-0000-0000-0000AF010000}"/>
    <cellStyle name="_KT_TG_2_DTDuong dong tien -sua tham tra 2009 - luong 650" xfId="447" xr:uid="{00000000-0005-0000-0000-0000B0010000}"/>
    <cellStyle name="_KT_TG_2_DU TRU VAT TU" xfId="448" xr:uid="{00000000-0005-0000-0000-0000B1010000}"/>
    <cellStyle name="_KT_TG_2_Kiem Tra Don Gia" xfId="450" xr:uid="{00000000-0005-0000-0000-0000B3010000}"/>
    <cellStyle name="_KT_TG_2_khoiluongbdacdoa" xfId="449" xr:uid="{00000000-0005-0000-0000-0000B2010000}"/>
    <cellStyle name="_KT_TG_2_Lora-tungchau" xfId="451" xr:uid="{00000000-0005-0000-0000-0000B4010000}"/>
    <cellStyle name="_KT_TG_2_moi" xfId="452" xr:uid="{00000000-0005-0000-0000-0000B5010000}"/>
    <cellStyle name="_KT_TG_2_PGIA-phieu tham tra Kho bac" xfId="453" xr:uid="{00000000-0005-0000-0000-0000B6010000}"/>
    <cellStyle name="_KT_TG_2_PT02-02" xfId="454" xr:uid="{00000000-0005-0000-0000-0000B7010000}"/>
    <cellStyle name="_KT_TG_2_PT02-02_Book1" xfId="455" xr:uid="{00000000-0005-0000-0000-0000B8010000}"/>
    <cellStyle name="_KT_TG_2_PT02-03" xfId="456" xr:uid="{00000000-0005-0000-0000-0000B9010000}"/>
    <cellStyle name="_KT_TG_2_PT02-03_Book1" xfId="457" xr:uid="{00000000-0005-0000-0000-0000BA010000}"/>
    <cellStyle name="_KT_TG_2_Qt-HT3PQ1(CauKho)" xfId="458" xr:uid="{00000000-0005-0000-0000-0000BB010000}"/>
    <cellStyle name="_KT_TG_2_Qt-HT3PQ1(CauKho)_Book1" xfId="459" xr:uid="{00000000-0005-0000-0000-0000BC010000}"/>
    <cellStyle name="_KT_TG_2_Qt-HT3PQ1(CauKho)_Don gia quy 3 nam 2003 - Ban Dien Luc" xfId="460" xr:uid="{00000000-0005-0000-0000-0000BD010000}"/>
    <cellStyle name="_KT_TG_2_Qt-HT3PQ1(CauKho)_Kiem Tra Don Gia" xfId="461" xr:uid="{00000000-0005-0000-0000-0000BE010000}"/>
    <cellStyle name="_KT_TG_2_Qt-HT3PQ1(CauKho)_NC-VL2-2003" xfId="462" xr:uid="{00000000-0005-0000-0000-0000BF010000}"/>
    <cellStyle name="_KT_TG_2_Qt-HT3PQ1(CauKho)_NC-VL2-2003_1" xfId="463" xr:uid="{00000000-0005-0000-0000-0000C0010000}"/>
    <cellStyle name="_KT_TG_2_Qt-HT3PQ1(CauKho)_XL4Test5" xfId="464" xr:uid="{00000000-0005-0000-0000-0000C1010000}"/>
    <cellStyle name="_KT_TG_2_QT-LCTP-AE" xfId="465" xr:uid="{00000000-0005-0000-0000-0000C2010000}"/>
    <cellStyle name="_KT_TG_2_quy luong con lai nam 2004" xfId="466" xr:uid="{00000000-0005-0000-0000-0000C3010000}"/>
    <cellStyle name="_KT_TG_2_Sheet2" xfId="467" xr:uid="{00000000-0005-0000-0000-0000C4010000}"/>
    <cellStyle name="_KT_TG_2_TEL OUT 2004" xfId="468" xr:uid="{00000000-0005-0000-0000-0000C5010000}"/>
    <cellStyle name="_KT_TG_2_Tong hop 3 tinh (11_5)-TTH-QN-QT" xfId="469" xr:uid="{00000000-0005-0000-0000-0000C6010000}"/>
    <cellStyle name="_KT_TG_2_XL4Poppy" xfId="470" xr:uid="{00000000-0005-0000-0000-0000C7010000}"/>
    <cellStyle name="_KT_TG_2_XL4Test5" xfId="471" xr:uid="{00000000-0005-0000-0000-0000C8010000}"/>
    <cellStyle name="_KT_TG_2_ÿÿÿÿÿ" xfId="472" xr:uid="{00000000-0005-0000-0000-0000C9010000}"/>
    <cellStyle name="_KT_TG_2_" xfId="473" xr:uid="{00000000-0005-0000-0000-0000CA010000}"/>
    <cellStyle name="_KT_TG_3" xfId="474" xr:uid="{00000000-0005-0000-0000-0000CB010000}"/>
    <cellStyle name="_KT_TG_4" xfId="475" xr:uid="{00000000-0005-0000-0000-0000CC010000}"/>
    <cellStyle name="_KT_TG_4_Book1" xfId="476" xr:uid="{00000000-0005-0000-0000-0000CD010000}"/>
    <cellStyle name="_KT_TG_4_Lora-tungchau" xfId="477" xr:uid="{00000000-0005-0000-0000-0000CE010000}"/>
    <cellStyle name="_KT_TG_4_Qt-HT3PQ1(CauKho)" xfId="478" xr:uid="{00000000-0005-0000-0000-0000CF010000}"/>
    <cellStyle name="_KT_TG_4_Qt-HT3PQ1(CauKho)_Book1" xfId="479" xr:uid="{00000000-0005-0000-0000-0000D0010000}"/>
    <cellStyle name="_KT_TG_4_Qt-HT3PQ1(CauKho)_Don gia quy 3 nam 2003 - Ban Dien Luc" xfId="480" xr:uid="{00000000-0005-0000-0000-0000D1010000}"/>
    <cellStyle name="_KT_TG_4_Qt-HT3PQ1(CauKho)_Kiem Tra Don Gia" xfId="481" xr:uid="{00000000-0005-0000-0000-0000D2010000}"/>
    <cellStyle name="_KT_TG_4_Qt-HT3PQ1(CauKho)_NC-VL2-2003" xfId="482" xr:uid="{00000000-0005-0000-0000-0000D3010000}"/>
    <cellStyle name="_KT_TG_4_Qt-HT3PQ1(CauKho)_NC-VL2-2003_1" xfId="483" xr:uid="{00000000-0005-0000-0000-0000D4010000}"/>
    <cellStyle name="_KT_TG_4_Qt-HT3PQ1(CauKho)_XL4Test5" xfId="484" xr:uid="{00000000-0005-0000-0000-0000D5010000}"/>
    <cellStyle name="_KT_TG_4_quy luong con lai nam 2004" xfId="485" xr:uid="{00000000-0005-0000-0000-0000D6010000}"/>
    <cellStyle name="_KT_TG_4_" xfId="486" xr:uid="{00000000-0005-0000-0000-0000D7010000}"/>
    <cellStyle name="_KT_TG_Book1" xfId="487" xr:uid="{00000000-0005-0000-0000-0000D8010000}"/>
    <cellStyle name="_KT_TG_DTDuong dong tien -sua tham tra 2009 - luong 650" xfId="488" xr:uid="{00000000-0005-0000-0000-0000D9010000}"/>
    <cellStyle name="_KT_TG_quy luong con lai nam 2004" xfId="489" xr:uid="{00000000-0005-0000-0000-0000DA010000}"/>
    <cellStyle name="_Kh ql62 (2010) 11-09" xfId="79" xr:uid="{00000000-0005-0000-0000-000040000000}"/>
    <cellStyle name="_khoiluongbdacdoa" xfId="80" xr:uid="{00000000-0005-0000-0000-000041000000}"/>
    <cellStyle name="_Lora-tungchau" xfId="490" xr:uid="{00000000-0005-0000-0000-0000DB010000}"/>
    <cellStyle name="_Lora-tungchau_Book1" xfId="491" xr:uid="{00000000-0005-0000-0000-0000DC010000}"/>
    <cellStyle name="_Lora-tungchau_Kiem Tra Don Gia" xfId="492" xr:uid="{00000000-0005-0000-0000-0000DD010000}"/>
    <cellStyle name="_MauThanTKKT-goi7-DonGia2143(vl t7)" xfId="493" xr:uid="{00000000-0005-0000-0000-0000DE010000}"/>
    <cellStyle name="_Nhu cau von ung truoc 2011 Tha h Hoa + Nge An gui TW" xfId="494" xr:uid="{00000000-0005-0000-0000-0000DF010000}"/>
    <cellStyle name="_PERSONAL" xfId="495" xr:uid="{00000000-0005-0000-0000-0000E0010000}"/>
    <cellStyle name="_PERSONAL_Book1" xfId="496" xr:uid="{00000000-0005-0000-0000-0000E1010000}"/>
    <cellStyle name="_PERSONAL_HTQ.8 GD1" xfId="497" xr:uid="{00000000-0005-0000-0000-0000E2010000}"/>
    <cellStyle name="_PERSONAL_HTQ.8 GD1_Book1" xfId="498" xr:uid="{00000000-0005-0000-0000-0000E3010000}"/>
    <cellStyle name="_PERSONAL_HTQ.8 GD1_Don gia quy 3 nam 2003 - Ban Dien Luc" xfId="499" xr:uid="{00000000-0005-0000-0000-0000E4010000}"/>
    <cellStyle name="_PERSONAL_HTQ.8 GD1_NC-VL2-2003" xfId="500" xr:uid="{00000000-0005-0000-0000-0000E5010000}"/>
    <cellStyle name="_PERSONAL_HTQ.8 GD1_NC-VL2-2003_1" xfId="501" xr:uid="{00000000-0005-0000-0000-0000E6010000}"/>
    <cellStyle name="_PERSONAL_HTQ.8 GD1_XL4Test5" xfId="502" xr:uid="{00000000-0005-0000-0000-0000E7010000}"/>
    <cellStyle name="_PERSONAL_khoiluongbdacdoa" xfId="503" xr:uid="{00000000-0005-0000-0000-0000E8010000}"/>
    <cellStyle name="_PERSONAL_Tong hop KHCB 2001" xfId="504" xr:uid="{00000000-0005-0000-0000-0000E9010000}"/>
    <cellStyle name="_PERSONAL_" xfId="505" xr:uid="{00000000-0005-0000-0000-0000EA010000}"/>
    <cellStyle name="_Q TOAN  SCTX QL.62 QUI I ( oanh)" xfId="506" xr:uid="{00000000-0005-0000-0000-0000EB010000}"/>
    <cellStyle name="_Q TOAN  SCTX QL.62 QUI II ( oanh)" xfId="507" xr:uid="{00000000-0005-0000-0000-0000EC010000}"/>
    <cellStyle name="_QT SCTXQL62_QT1 (Cty QL)" xfId="508" xr:uid="{00000000-0005-0000-0000-0000ED010000}"/>
    <cellStyle name="_Qt-HT3PQ1(CauKho)" xfId="509" xr:uid="{00000000-0005-0000-0000-0000EE010000}"/>
    <cellStyle name="_Qt-HT3PQ1(CauKho)_Book1" xfId="510" xr:uid="{00000000-0005-0000-0000-0000EF010000}"/>
    <cellStyle name="_Qt-HT3PQ1(CauKho)_Don gia quy 3 nam 2003 - Ban Dien Luc" xfId="511" xr:uid="{00000000-0005-0000-0000-0000F0010000}"/>
    <cellStyle name="_Qt-HT3PQ1(CauKho)_Kiem Tra Don Gia" xfId="512" xr:uid="{00000000-0005-0000-0000-0000F1010000}"/>
    <cellStyle name="_Qt-HT3PQ1(CauKho)_NC-VL2-2003" xfId="513" xr:uid="{00000000-0005-0000-0000-0000F2010000}"/>
    <cellStyle name="_Qt-HT3PQ1(CauKho)_NC-VL2-2003_1" xfId="514" xr:uid="{00000000-0005-0000-0000-0000F3010000}"/>
    <cellStyle name="_Qt-HT3PQ1(CauKho)_XL4Test5" xfId="515" xr:uid="{00000000-0005-0000-0000-0000F4010000}"/>
    <cellStyle name="_QT-LCTP-AE" xfId="516" xr:uid="{00000000-0005-0000-0000-0000F5010000}"/>
    <cellStyle name="_quy luong con lai nam 2004" xfId="517" xr:uid="{00000000-0005-0000-0000-0000F6010000}"/>
    <cellStyle name="_Sheet1" xfId="518" xr:uid="{00000000-0005-0000-0000-0000F7010000}"/>
    <cellStyle name="_Sheet2" xfId="519" xr:uid="{00000000-0005-0000-0000-0000F8010000}"/>
    <cellStyle name="_TG-TH" xfId="520" xr:uid="{00000000-0005-0000-0000-0000F9010000}"/>
    <cellStyle name="_TG-TH_1" xfId="521" xr:uid="{00000000-0005-0000-0000-0000FA010000}"/>
    <cellStyle name="_TG-TH_1_BANG TONG HOP TINH HINH THANH QUYET TOAN (MOI I)" xfId="522" xr:uid="{00000000-0005-0000-0000-0000FB010000}"/>
    <cellStyle name="_TG-TH_1_BAO CAO KLCT PT2000" xfId="523" xr:uid="{00000000-0005-0000-0000-0000FC010000}"/>
    <cellStyle name="_TG-TH_1_BAO CAO PT2000" xfId="524" xr:uid="{00000000-0005-0000-0000-0000FD010000}"/>
    <cellStyle name="_TG-TH_1_BAO CAO PT2000_Book1" xfId="525" xr:uid="{00000000-0005-0000-0000-0000FE010000}"/>
    <cellStyle name="_TG-TH_1_Bao cao XDCB 2001 - T11 KH dieu chinh 20-11-THAI" xfId="526" xr:uid="{00000000-0005-0000-0000-0000FF010000}"/>
    <cellStyle name="_TG-TH_1_BAO GIA NGAY 24-10-08 (co dam)" xfId="527" xr:uid="{00000000-0005-0000-0000-000000020000}"/>
    <cellStyle name="_TG-TH_1_Biểu KH 5 năm gửi UB sửa biểu VHXH" xfId="528" xr:uid="{00000000-0005-0000-0000-000001020000}"/>
    <cellStyle name="_TG-TH_1_Book1" xfId="529" xr:uid="{00000000-0005-0000-0000-000002020000}"/>
    <cellStyle name="_TG-TH_1_Book1_1" xfId="530" xr:uid="{00000000-0005-0000-0000-000003020000}"/>
    <cellStyle name="_TG-TH_1_Book1_1_Book1" xfId="531" xr:uid="{00000000-0005-0000-0000-000004020000}"/>
    <cellStyle name="_TG-TH_1_Book1_1_DanhMucDonGiaVTTB_Dien_TAM" xfId="532" xr:uid="{00000000-0005-0000-0000-000005020000}"/>
    <cellStyle name="_TG-TH_1_Book1_1_khoiluongbdacdoa" xfId="533" xr:uid="{00000000-0005-0000-0000-000006020000}"/>
    <cellStyle name="_TG-TH_1_Book1_2" xfId="534" xr:uid="{00000000-0005-0000-0000-000007020000}"/>
    <cellStyle name="_TG-TH_1_Book1_2_Book1" xfId="535" xr:uid="{00000000-0005-0000-0000-000008020000}"/>
    <cellStyle name="_TG-TH_1_Book1_3" xfId="536" xr:uid="{00000000-0005-0000-0000-000009020000}"/>
    <cellStyle name="_TG-TH_1_Book1_3_Book1" xfId="537" xr:uid="{00000000-0005-0000-0000-00000A020000}"/>
    <cellStyle name="_TG-TH_1_Book1_3_DT truong thinh phu" xfId="538" xr:uid="{00000000-0005-0000-0000-00000B020000}"/>
    <cellStyle name="_TG-TH_1_Book1_3_XL4Test5" xfId="539" xr:uid="{00000000-0005-0000-0000-00000C020000}"/>
    <cellStyle name="_TG-TH_1_Book1_4" xfId="540" xr:uid="{00000000-0005-0000-0000-00000D020000}"/>
    <cellStyle name="_TG-TH_1_Book1_BC-QT-WB-dthao" xfId="541" xr:uid="{00000000-0005-0000-0000-00000E020000}"/>
    <cellStyle name="_TG-TH_1_Book1_Book1" xfId="542" xr:uid="{00000000-0005-0000-0000-00000F020000}"/>
    <cellStyle name="_TG-TH_1_Book1_DanhMucDonGiaVTTB_Dien_TAM" xfId="543" xr:uid="{00000000-0005-0000-0000-000010020000}"/>
    <cellStyle name="_TG-TH_1_Book1_Kiem Tra Don Gia" xfId="545" xr:uid="{00000000-0005-0000-0000-000012020000}"/>
    <cellStyle name="_TG-TH_1_Book1_khoiluongbdacdoa" xfId="544" xr:uid="{00000000-0005-0000-0000-000011020000}"/>
    <cellStyle name="_TG-TH_1_Book1_Tong hop 3 tinh (11_5)-TTH-QN-QT" xfId="546" xr:uid="{00000000-0005-0000-0000-000013020000}"/>
    <cellStyle name="_TG-TH_1_Book1_" xfId="547" xr:uid="{00000000-0005-0000-0000-000014020000}"/>
    <cellStyle name="_TG-TH_1_CAU Khanh Nam(Thi Cong)" xfId="548" xr:uid="{00000000-0005-0000-0000-000015020000}"/>
    <cellStyle name="_TG-TH_1_DAU NOI PL-CL TAI PHU LAMHC" xfId="549" xr:uid="{00000000-0005-0000-0000-000016020000}"/>
    <cellStyle name="_TG-TH_1_Dcdtoan-bcnckt " xfId="550" xr:uid="{00000000-0005-0000-0000-000017020000}"/>
    <cellStyle name="_TG-TH_1_DN_MTP" xfId="551" xr:uid="{00000000-0005-0000-0000-000018020000}"/>
    <cellStyle name="_TG-TH_1_Dongia2-2003" xfId="552" xr:uid="{00000000-0005-0000-0000-000019020000}"/>
    <cellStyle name="_TG-TH_1_Dongia2-2003_DT truong thinh phu" xfId="553" xr:uid="{00000000-0005-0000-0000-00001A020000}"/>
    <cellStyle name="_TG-TH_1_DT truong thinh phu" xfId="554" xr:uid="{00000000-0005-0000-0000-00001B020000}"/>
    <cellStyle name="_TG-TH_1_DTCDT MR.2N110.HOCMON.TDTOAN.CCUNG" xfId="555" xr:uid="{00000000-0005-0000-0000-00001C020000}"/>
    <cellStyle name="_TG-TH_1_DTDuong dong tien -sua tham tra 2009 - luong 650" xfId="556" xr:uid="{00000000-0005-0000-0000-00001D020000}"/>
    <cellStyle name="_TG-TH_1_DU TRU VAT TU" xfId="557" xr:uid="{00000000-0005-0000-0000-00001E020000}"/>
    <cellStyle name="_TG-TH_1_Kiem Tra Don Gia" xfId="559" xr:uid="{00000000-0005-0000-0000-000020020000}"/>
    <cellStyle name="_TG-TH_1_khoiluongbdacdoa" xfId="558" xr:uid="{00000000-0005-0000-0000-00001F020000}"/>
    <cellStyle name="_TG-TH_1_Lora-tungchau" xfId="560" xr:uid="{00000000-0005-0000-0000-000021020000}"/>
    <cellStyle name="_TG-TH_1_moi" xfId="561" xr:uid="{00000000-0005-0000-0000-000022020000}"/>
    <cellStyle name="_TG-TH_1_PGIA-phieu tham tra Kho bac" xfId="562" xr:uid="{00000000-0005-0000-0000-000023020000}"/>
    <cellStyle name="_TG-TH_1_PT02-02" xfId="563" xr:uid="{00000000-0005-0000-0000-000024020000}"/>
    <cellStyle name="_TG-TH_1_PT02-02_Book1" xfId="564" xr:uid="{00000000-0005-0000-0000-000025020000}"/>
    <cellStyle name="_TG-TH_1_PT02-03" xfId="565" xr:uid="{00000000-0005-0000-0000-000026020000}"/>
    <cellStyle name="_TG-TH_1_PT02-03_Book1" xfId="566" xr:uid="{00000000-0005-0000-0000-000027020000}"/>
    <cellStyle name="_TG-TH_1_Qt-HT3PQ1(CauKho)" xfId="567" xr:uid="{00000000-0005-0000-0000-000028020000}"/>
    <cellStyle name="_TG-TH_1_Qt-HT3PQ1(CauKho)_Book1" xfId="568" xr:uid="{00000000-0005-0000-0000-000029020000}"/>
    <cellStyle name="_TG-TH_1_Qt-HT3PQ1(CauKho)_Don gia quy 3 nam 2003 - Ban Dien Luc" xfId="569" xr:uid="{00000000-0005-0000-0000-00002A020000}"/>
    <cellStyle name="_TG-TH_1_Qt-HT3PQ1(CauKho)_Kiem Tra Don Gia" xfId="570" xr:uid="{00000000-0005-0000-0000-00002B020000}"/>
    <cellStyle name="_TG-TH_1_Qt-HT3PQ1(CauKho)_NC-VL2-2003" xfId="571" xr:uid="{00000000-0005-0000-0000-00002C020000}"/>
    <cellStyle name="_TG-TH_1_Qt-HT3PQ1(CauKho)_NC-VL2-2003_1" xfId="572" xr:uid="{00000000-0005-0000-0000-00002D020000}"/>
    <cellStyle name="_TG-TH_1_Qt-HT3PQ1(CauKho)_XL4Test5" xfId="573" xr:uid="{00000000-0005-0000-0000-00002E020000}"/>
    <cellStyle name="_TG-TH_1_QT-LCTP-AE" xfId="574" xr:uid="{00000000-0005-0000-0000-00002F020000}"/>
    <cellStyle name="_TG-TH_1_Sheet2" xfId="575" xr:uid="{00000000-0005-0000-0000-000030020000}"/>
    <cellStyle name="_TG-TH_1_TEL OUT 2004" xfId="576" xr:uid="{00000000-0005-0000-0000-000031020000}"/>
    <cellStyle name="_TG-TH_1_Tong hop 3 tinh (11_5)-TTH-QN-QT" xfId="577" xr:uid="{00000000-0005-0000-0000-000032020000}"/>
    <cellStyle name="_TG-TH_1_XL4Poppy" xfId="578" xr:uid="{00000000-0005-0000-0000-000033020000}"/>
    <cellStyle name="_TG-TH_1_XL4Test5" xfId="579" xr:uid="{00000000-0005-0000-0000-000034020000}"/>
    <cellStyle name="_TG-TH_1_ÿÿÿÿÿ" xfId="580" xr:uid="{00000000-0005-0000-0000-000035020000}"/>
    <cellStyle name="_TG-TH_1_" xfId="581" xr:uid="{00000000-0005-0000-0000-000036020000}"/>
    <cellStyle name="_TG-TH_2" xfId="582" xr:uid="{00000000-0005-0000-0000-000037020000}"/>
    <cellStyle name="_TG-TH_2_BANG TONG HOP TINH HINH THANH QUYET TOAN (MOI I)" xfId="583" xr:uid="{00000000-0005-0000-0000-000038020000}"/>
    <cellStyle name="_TG-TH_2_BAO CAO KLCT PT2000" xfId="584" xr:uid="{00000000-0005-0000-0000-000039020000}"/>
    <cellStyle name="_TG-TH_2_BAO CAO PT2000" xfId="585" xr:uid="{00000000-0005-0000-0000-00003A020000}"/>
    <cellStyle name="_TG-TH_2_BAO CAO PT2000_Book1" xfId="586" xr:uid="{00000000-0005-0000-0000-00003B020000}"/>
    <cellStyle name="_TG-TH_2_Bao cao XDCB 2001 - T11 KH dieu chinh 20-11-THAI" xfId="587" xr:uid="{00000000-0005-0000-0000-00003C020000}"/>
    <cellStyle name="_TG-TH_2_BAO GIA NGAY 24-10-08 (co dam)" xfId="588" xr:uid="{00000000-0005-0000-0000-00003D020000}"/>
    <cellStyle name="_TG-TH_2_Biểu KH 5 năm gửi UB sửa biểu VHXH" xfId="589" xr:uid="{00000000-0005-0000-0000-00003E020000}"/>
    <cellStyle name="_TG-TH_2_Book1" xfId="590" xr:uid="{00000000-0005-0000-0000-00003F020000}"/>
    <cellStyle name="_TG-TH_2_Book1_1" xfId="591" xr:uid="{00000000-0005-0000-0000-000040020000}"/>
    <cellStyle name="_TG-TH_2_Book1_1_Book1" xfId="592" xr:uid="{00000000-0005-0000-0000-000041020000}"/>
    <cellStyle name="_TG-TH_2_Book1_1_DanhMucDonGiaVTTB_Dien_TAM" xfId="593" xr:uid="{00000000-0005-0000-0000-000042020000}"/>
    <cellStyle name="_TG-TH_2_Book1_1_khoiluongbdacdoa" xfId="594" xr:uid="{00000000-0005-0000-0000-000043020000}"/>
    <cellStyle name="_TG-TH_2_Book1_2" xfId="595" xr:uid="{00000000-0005-0000-0000-000044020000}"/>
    <cellStyle name="_TG-TH_2_Book1_2_Book1" xfId="596" xr:uid="{00000000-0005-0000-0000-000045020000}"/>
    <cellStyle name="_TG-TH_2_Book1_3" xfId="597" xr:uid="{00000000-0005-0000-0000-000046020000}"/>
    <cellStyle name="_TG-TH_2_Book1_3_Book1" xfId="598" xr:uid="{00000000-0005-0000-0000-000047020000}"/>
    <cellStyle name="_TG-TH_2_Book1_3_DT truong thinh phu" xfId="599" xr:uid="{00000000-0005-0000-0000-000048020000}"/>
    <cellStyle name="_TG-TH_2_Book1_3_XL4Test5" xfId="600" xr:uid="{00000000-0005-0000-0000-000049020000}"/>
    <cellStyle name="_TG-TH_2_Book1_4" xfId="601" xr:uid="{00000000-0005-0000-0000-00004A020000}"/>
    <cellStyle name="_TG-TH_2_Book1_Book1" xfId="602" xr:uid="{00000000-0005-0000-0000-00004B020000}"/>
    <cellStyle name="_TG-TH_2_Book1_DanhMucDonGiaVTTB_Dien_TAM" xfId="603" xr:uid="{00000000-0005-0000-0000-00004C020000}"/>
    <cellStyle name="_TG-TH_2_Book1_Kiem Tra Don Gia" xfId="605" xr:uid="{00000000-0005-0000-0000-00004E020000}"/>
    <cellStyle name="_TG-TH_2_Book1_khoiluongbdacdoa" xfId="604" xr:uid="{00000000-0005-0000-0000-00004D020000}"/>
    <cellStyle name="_TG-TH_2_Book1_Tong hop 3 tinh (11_5)-TTH-QN-QT" xfId="606" xr:uid="{00000000-0005-0000-0000-00004F020000}"/>
    <cellStyle name="_TG-TH_2_Book1_" xfId="607" xr:uid="{00000000-0005-0000-0000-000050020000}"/>
    <cellStyle name="_TG-TH_2_CAU Khanh Nam(Thi Cong)" xfId="608" xr:uid="{00000000-0005-0000-0000-000051020000}"/>
    <cellStyle name="_TG-TH_2_DAU NOI PL-CL TAI PHU LAMHC" xfId="609" xr:uid="{00000000-0005-0000-0000-000052020000}"/>
    <cellStyle name="_TG-TH_2_Dcdtoan-bcnckt " xfId="610" xr:uid="{00000000-0005-0000-0000-000053020000}"/>
    <cellStyle name="_TG-TH_2_DN_MTP" xfId="611" xr:uid="{00000000-0005-0000-0000-000054020000}"/>
    <cellStyle name="_TG-TH_2_Dongia2-2003" xfId="612" xr:uid="{00000000-0005-0000-0000-000055020000}"/>
    <cellStyle name="_TG-TH_2_Dongia2-2003_DT truong thinh phu" xfId="613" xr:uid="{00000000-0005-0000-0000-000056020000}"/>
    <cellStyle name="_TG-TH_2_DT truong thinh phu" xfId="614" xr:uid="{00000000-0005-0000-0000-000057020000}"/>
    <cellStyle name="_TG-TH_2_DTCDT MR.2N110.HOCMON.TDTOAN.CCUNG" xfId="615" xr:uid="{00000000-0005-0000-0000-000058020000}"/>
    <cellStyle name="_TG-TH_2_DTDuong dong tien -sua tham tra 2009 - luong 650" xfId="616" xr:uid="{00000000-0005-0000-0000-000059020000}"/>
    <cellStyle name="_TG-TH_2_DU TRU VAT TU" xfId="617" xr:uid="{00000000-0005-0000-0000-00005A020000}"/>
    <cellStyle name="_TG-TH_2_Kiem Tra Don Gia" xfId="619" xr:uid="{00000000-0005-0000-0000-00005C020000}"/>
    <cellStyle name="_TG-TH_2_khoiluongbdacdoa" xfId="618" xr:uid="{00000000-0005-0000-0000-00005B020000}"/>
    <cellStyle name="_TG-TH_2_Lora-tungchau" xfId="620" xr:uid="{00000000-0005-0000-0000-00005D020000}"/>
    <cellStyle name="_TG-TH_2_moi" xfId="621" xr:uid="{00000000-0005-0000-0000-00005E020000}"/>
    <cellStyle name="_TG-TH_2_PGIA-phieu tham tra Kho bac" xfId="622" xr:uid="{00000000-0005-0000-0000-00005F020000}"/>
    <cellStyle name="_TG-TH_2_PT02-02" xfId="623" xr:uid="{00000000-0005-0000-0000-000060020000}"/>
    <cellStyle name="_TG-TH_2_PT02-02_Book1" xfId="624" xr:uid="{00000000-0005-0000-0000-000061020000}"/>
    <cellStyle name="_TG-TH_2_PT02-03" xfId="625" xr:uid="{00000000-0005-0000-0000-000062020000}"/>
    <cellStyle name="_TG-TH_2_PT02-03_Book1" xfId="626" xr:uid="{00000000-0005-0000-0000-000063020000}"/>
    <cellStyle name="_TG-TH_2_Qt-HT3PQ1(CauKho)" xfId="627" xr:uid="{00000000-0005-0000-0000-000064020000}"/>
    <cellStyle name="_TG-TH_2_Qt-HT3PQ1(CauKho)_Book1" xfId="628" xr:uid="{00000000-0005-0000-0000-000065020000}"/>
    <cellStyle name="_TG-TH_2_Qt-HT3PQ1(CauKho)_Don gia quy 3 nam 2003 - Ban Dien Luc" xfId="629" xr:uid="{00000000-0005-0000-0000-000066020000}"/>
    <cellStyle name="_TG-TH_2_Qt-HT3PQ1(CauKho)_Kiem Tra Don Gia" xfId="630" xr:uid="{00000000-0005-0000-0000-000067020000}"/>
    <cellStyle name="_TG-TH_2_Qt-HT3PQ1(CauKho)_NC-VL2-2003" xfId="631" xr:uid="{00000000-0005-0000-0000-000068020000}"/>
    <cellStyle name="_TG-TH_2_Qt-HT3PQ1(CauKho)_NC-VL2-2003_1" xfId="632" xr:uid="{00000000-0005-0000-0000-000069020000}"/>
    <cellStyle name="_TG-TH_2_Qt-HT3PQ1(CauKho)_XL4Test5" xfId="633" xr:uid="{00000000-0005-0000-0000-00006A020000}"/>
    <cellStyle name="_TG-TH_2_QT-LCTP-AE" xfId="634" xr:uid="{00000000-0005-0000-0000-00006B020000}"/>
    <cellStyle name="_TG-TH_2_quy luong con lai nam 2004" xfId="635" xr:uid="{00000000-0005-0000-0000-00006C020000}"/>
    <cellStyle name="_TG-TH_2_Sheet2" xfId="636" xr:uid="{00000000-0005-0000-0000-00006D020000}"/>
    <cellStyle name="_TG-TH_2_TEL OUT 2004" xfId="637" xr:uid="{00000000-0005-0000-0000-00006E020000}"/>
    <cellStyle name="_TG-TH_2_Tong hop 3 tinh (11_5)-TTH-QN-QT" xfId="638" xr:uid="{00000000-0005-0000-0000-00006F020000}"/>
    <cellStyle name="_TG-TH_2_XL4Poppy" xfId="639" xr:uid="{00000000-0005-0000-0000-000070020000}"/>
    <cellStyle name="_TG-TH_2_XL4Test5" xfId="640" xr:uid="{00000000-0005-0000-0000-000071020000}"/>
    <cellStyle name="_TG-TH_2_ÿÿÿÿÿ" xfId="641" xr:uid="{00000000-0005-0000-0000-000072020000}"/>
    <cellStyle name="_TG-TH_2_" xfId="642" xr:uid="{00000000-0005-0000-0000-000073020000}"/>
    <cellStyle name="_TG-TH_3" xfId="643" xr:uid="{00000000-0005-0000-0000-000074020000}"/>
    <cellStyle name="_TG-TH_3_Book1" xfId="644" xr:uid="{00000000-0005-0000-0000-000075020000}"/>
    <cellStyle name="_TG-TH_3_Lora-tungchau" xfId="645" xr:uid="{00000000-0005-0000-0000-000076020000}"/>
    <cellStyle name="_TG-TH_3_Qt-HT3PQ1(CauKho)" xfId="646" xr:uid="{00000000-0005-0000-0000-000077020000}"/>
    <cellStyle name="_TG-TH_3_Qt-HT3PQ1(CauKho)_Book1" xfId="647" xr:uid="{00000000-0005-0000-0000-000078020000}"/>
    <cellStyle name="_TG-TH_3_Qt-HT3PQ1(CauKho)_Don gia quy 3 nam 2003 - Ban Dien Luc" xfId="648" xr:uid="{00000000-0005-0000-0000-000079020000}"/>
    <cellStyle name="_TG-TH_3_Qt-HT3PQ1(CauKho)_Kiem Tra Don Gia" xfId="649" xr:uid="{00000000-0005-0000-0000-00007A020000}"/>
    <cellStyle name="_TG-TH_3_Qt-HT3PQ1(CauKho)_NC-VL2-2003" xfId="650" xr:uid="{00000000-0005-0000-0000-00007B020000}"/>
    <cellStyle name="_TG-TH_3_Qt-HT3PQ1(CauKho)_NC-VL2-2003_1" xfId="651" xr:uid="{00000000-0005-0000-0000-00007C020000}"/>
    <cellStyle name="_TG-TH_3_Qt-HT3PQ1(CauKho)_XL4Test5" xfId="652" xr:uid="{00000000-0005-0000-0000-00007D020000}"/>
    <cellStyle name="_TG-TH_3_quy luong con lai nam 2004" xfId="653" xr:uid="{00000000-0005-0000-0000-00007E020000}"/>
    <cellStyle name="_TG-TH_3_" xfId="654" xr:uid="{00000000-0005-0000-0000-00007F020000}"/>
    <cellStyle name="_TG-TH_4" xfId="655" xr:uid="{00000000-0005-0000-0000-000080020000}"/>
    <cellStyle name="_TG-TH_4_Book1" xfId="656" xr:uid="{00000000-0005-0000-0000-000081020000}"/>
    <cellStyle name="_TG-TH_4_DTDuong dong tien -sua tham tra 2009 - luong 650" xfId="657" xr:uid="{00000000-0005-0000-0000-000082020000}"/>
    <cellStyle name="_TG-TH_4_quy luong con lai nam 2004" xfId="658" xr:uid="{00000000-0005-0000-0000-000083020000}"/>
    <cellStyle name="_TKP" xfId="660" xr:uid="{00000000-0005-0000-0000-000085020000}"/>
    <cellStyle name="_Tong dutoan PP LAHAI" xfId="661" xr:uid="{00000000-0005-0000-0000-000086020000}"/>
    <cellStyle name="_Tong hop 3 tinh (11_5)-TTH-QN-QT" xfId="662" xr:uid="{00000000-0005-0000-0000-000087020000}"/>
    <cellStyle name="_Tong hop may cheu nganh 1" xfId="663" xr:uid="{00000000-0005-0000-0000-000088020000}"/>
    <cellStyle name="_TH KHAI TOAN THU THIEM cac tuyen TT noi" xfId="659" xr:uid="{00000000-0005-0000-0000-000084020000}"/>
    <cellStyle name="_ung 2011 - 11-6-Thanh hoa-Nghe an" xfId="664" xr:uid="{00000000-0005-0000-0000-000089020000}"/>
    <cellStyle name="_ung truoc 2011 NSTW Thanh Hoa + Nge An gui Thu 12-5" xfId="665" xr:uid="{00000000-0005-0000-0000-00008A020000}"/>
    <cellStyle name="_ung truoc cua long an (6-5-2010)" xfId="666" xr:uid="{00000000-0005-0000-0000-00008B020000}"/>
    <cellStyle name="_ung von chinh thuc doan kiem tra TAY NAM BO" xfId="667" xr:uid="{00000000-0005-0000-0000-00008C020000}"/>
    <cellStyle name="_Ung von nam 2011 vung TNB - Doan Cong tac (12-5-2010)" xfId="668" xr:uid="{00000000-0005-0000-0000-00008D020000}"/>
    <cellStyle name="_Ung von nam 2011 vung TNB - Doan Cong tac (12-5-2010)_Copy of ghep 3 bieu trinh LD BO 28-6 (TPCP)" xfId="669" xr:uid="{00000000-0005-0000-0000-00008E020000}"/>
    <cellStyle name="_ÿÿÿÿÿ" xfId="670" xr:uid="{00000000-0005-0000-0000-00008F020000}"/>
    <cellStyle name="_ÿÿÿÿÿ_Kh ql62 (2010) 11-09" xfId="671" xr:uid="{00000000-0005-0000-0000-000090020000}"/>
    <cellStyle name="_" xfId="672" xr:uid="{00000000-0005-0000-0000-000091020000}"/>
    <cellStyle name="__1" xfId="673" xr:uid="{00000000-0005-0000-0000-000092020000}"/>
    <cellStyle name="__Bao gia TB Kon Dao 2010" xfId="674" xr:uid="{00000000-0005-0000-0000-000093020000}"/>
    <cellStyle name="~1" xfId="675" xr:uid="{00000000-0005-0000-0000-000094020000}"/>
    <cellStyle name="’Ê‰Ý [0.00]_laroux" xfId="676" xr:uid="{00000000-0005-0000-0000-000095020000}"/>
    <cellStyle name="’Ê‰Ý_laroux" xfId="677" xr:uid="{00000000-0005-0000-0000-000096020000}"/>
    <cellStyle name="•W?_Format" xfId="678" xr:uid="{00000000-0005-0000-0000-000097020000}"/>
    <cellStyle name="•W€_¯–ì" xfId="679" xr:uid="{00000000-0005-0000-0000-000098020000}"/>
    <cellStyle name="•W_¯–ì" xfId="680" xr:uid="{00000000-0005-0000-0000-000099020000}"/>
    <cellStyle name="W_MARINE" xfId="681" xr:uid="{00000000-0005-0000-0000-00009A020000}"/>
    <cellStyle name="0" xfId="682" xr:uid="{00000000-0005-0000-0000-00009B020000}"/>
    <cellStyle name="0.0" xfId="683" xr:uid="{00000000-0005-0000-0000-00009C020000}"/>
    <cellStyle name="0.00" xfId="684" xr:uid="{00000000-0005-0000-0000-00009D020000}"/>
    <cellStyle name="1" xfId="685" xr:uid="{00000000-0005-0000-0000-00009E020000}"/>
    <cellStyle name="1_17 bieu (hung cap nhap)" xfId="686" xr:uid="{00000000-0005-0000-0000-00009F020000}"/>
    <cellStyle name="1_17 bieu (hung cap nhap) 2" xfId="687" xr:uid="{00000000-0005-0000-0000-0000A0020000}"/>
    <cellStyle name="1_17 bieu (hung cap nhap) 3" xfId="688" xr:uid="{00000000-0005-0000-0000-0000A1020000}"/>
    <cellStyle name="1_7 noi 48 goi C5 9 vi na" xfId="689" xr:uid="{00000000-0005-0000-0000-0000A2020000}"/>
    <cellStyle name="1_BANG KE VAT TU" xfId="690" xr:uid="{00000000-0005-0000-0000-0000A3020000}"/>
    <cellStyle name="1_Bao cao doan cong tac cua Bo thang 4-2010" xfId="691" xr:uid="{00000000-0005-0000-0000-0000A4020000}"/>
    <cellStyle name="1_Bao cao doan cong tac cua Bo thang 4-2010 2" xfId="692" xr:uid="{00000000-0005-0000-0000-0000A5020000}"/>
    <cellStyle name="1_Bao cao doan cong tac cua Bo thang 4-2010 3" xfId="693" xr:uid="{00000000-0005-0000-0000-0000A6020000}"/>
    <cellStyle name="1_Bao cao giai ngan von dau tu nam 2009 (theo doi)" xfId="694" xr:uid="{00000000-0005-0000-0000-0000A7020000}"/>
    <cellStyle name="1_Bao cao giai ngan von dau tu nam 2009 (theo doi) 2" xfId="695" xr:uid="{00000000-0005-0000-0000-0000A8020000}"/>
    <cellStyle name="1_Bao cao giai ngan von dau tu nam 2009 (theo doi) 3" xfId="696" xr:uid="{00000000-0005-0000-0000-0000A9020000}"/>
    <cellStyle name="1_Bao cao giai ngan von dau tu nam 2009 (theo doi)_Bao cao doan cong tac cua Bo thang 4-2010" xfId="697" xr:uid="{00000000-0005-0000-0000-0000AA020000}"/>
    <cellStyle name="1_Bao cao giai ngan von dau tu nam 2009 (theo doi)_Bao cao doan cong tac cua Bo thang 4-2010 2" xfId="698" xr:uid="{00000000-0005-0000-0000-0000AB020000}"/>
    <cellStyle name="1_Bao cao giai ngan von dau tu nam 2009 (theo doi)_Bao cao doan cong tac cua Bo thang 4-2010 3" xfId="699" xr:uid="{00000000-0005-0000-0000-0000AC020000}"/>
    <cellStyle name="1_Bao cao giai ngan von dau tu nam 2009 (theo doi)_Ke hoach 2009 (theo doi) -1" xfId="700" xr:uid="{00000000-0005-0000-0000-0000AD020000}"/>
    <cellStyle name="1_Bao cao giai ngan von dau tu nam 2009 (theo doi)_Ke hoach 2009 (theo doi) -1 2" xfId="701" xr:uid="{00000000-0005-0000-0000-0000AE020000}"/>
    <cellStyle name="1_Bao cao giai ngan von dau tu nam 2009 (theo doi)_Ke hoach 2009 (theo doi) -1 3" xfId="702" xr:uid="{00000000-0005-0000-0000-0000AF020000}"/>
    <cellStyle name="1_Bao cao KP tu chu" xfId="703" xr:uid="{00000000-0005-0000-0000-0000B0020000}"/>
    <cellStyle name="1_BAO GIA NGAY 24-10-08 (co dam)" xfId="704" xr:uid="{00000000-0005-0000-0000-0000B1020000}"/>
    <cellStyle name="1_Bao gia TB Kon Dao 2010" xfId="705" xr:uid="{00000000-0005-0000-0000-0000B2020000}"/>
    <cellStyle name="1_Bao gia TB Kon Dao 2010 2" xfId="706" xr:uid="{00000000-0005-0000-0000-0000B3020000}"/>
    <cellStyle name="1_Bao gia TB Kon Dao 2010 3" xfId="707" xr:uid="{00000000-0005-0000-0000-0000B4020000}"/>
    <cellStyle name="1_BC 8 thang 2009 ve CT trong diem 5nam" xfId="708" xr:uid="{00000000-0005-0000-0000-0000B5020000}"/>
    <cellStyle name="1_BC 8 thang 2009 ve CT trong diem 5nam 2" xfId="709" xr:uid="{00000000-0005-0000-0000-0000B6020000}"/>
    <cellStyle name="1_BC 8 thang 2009 ve CT trong diem 5nam 3" xfId="710" xr:uid="{00000000-0005-0000-0000-0000B7020000}"/>
    <cellStyle name="1_BC 8 thang 2009 ve CT trong diem 5nam_Bao cao doan cong tac cua Bo thang 4-2010" xfId="711" xr:uid="{00000000-0005-0000-0000-0000B8020000}"/>
    <cellStyle name="1_BC 8 thang 2009 ve CT trong diem 5nam_Bao cao doan cong tac cua Bo thang 4-2010 2" xfId="712" xr:uid="{00000000-0005-0000-0000-0000B9020000}"/>
    <cellStyle name="1_BC 8 thang 2009 ve CT trong diem 5nam_Bao cao doan cong tac cua Bo thang 4-2010 3" xfId="713" xr:uid="{00000000-0005-0000-0000-0000BA020000}"/>
    <cellStyle name="1_BC 8 thang 2009 ve CT trong diem 5nam_bieu 01" xfId="714" xr:uid="{00000000-0005-0000-0000-0000BB020000}"/>
    <cellStyle name="1_BC 8 thang 2009 ve CT trong diem 5nam_bieu 01 2" xfId="715" xr:uid="{00000000-0005-0000-0000-0000BC020000}"/>
    <cellStyle name="1_BC 8 thang 2009 ve CT trong diem 5nam_bieu 01 3" xfId="716" xr:uid="{00000000-0005-0000-0000-0000BD020000}"/>
    <cellStyle name="1_BC 8 thang 2009 ve CT trong diem 5nam_bieu 01_Bao cao doan cong tac cua Bo thang 4-2010" xfId="717" xr:uid="{00000000-0005-0000-0000-0000BE020000}"/>
    <cellStyle name="1_BC 8 thang 2009 ve CT trong diem 5nam_bieu 01_Bao cao doan cong tac cua Bo thang 4-2010 2" xfId="718" xr:uid="{00000000-0005-0000-0000-0000BF020000}"/>
    <cellStyle name="1_BC 8 thang 2009 ve CT trong diem 5nam_bieu 01_Bao cao doan cong tac cua Bo thang 4-2010 3" xfId="719" xr:uid="{00000000-0005-0000-0000-0000C0020000}"/>
    <cellStyle name="1_BC nam 2007 (UB)" xfId="720" xr:uid="{00000000-0005-0000-0000-0000C1020000}"/>
    <cellStyle name="1_BC nam 2007 (UB) 2" xfId="721" xr:uid="{00000000-0005-0000-0000-0000C2020000}"/>
    <cellStyle name="1_BC nam 2007 (UB) 3" xfId="722" xr:uid="{00000000-0005-0000-0000-0000C3020000}"/>
    <cellStyle name="1_BC nam 2007 (UB)_Bao cao doan cong tac cua Bo thang 4-2010" xfId="723" xr:uid="{00000000-0005-0000-0000-0000C4020000}"/>
    <cellStyle name="1_BC nam 2007 (UB)_Bao cao doan cong tac cua Bo thang 4-2010 2" xfId="724" xr:uid="{00000000-0005-0000-0000-0000C5020000}"/>
    <cellStyle name="1_BC nam 2007 (UB)_Bao cao doan cong tac cua Bo thang 4-2010 3" xfId="725" xr:uid="{00000000-0005-0000-0000-0000C6020000}"/>
    <cellStyle name="1_bieu tong hop" xfId="726" xr:uid="{00000000-0005-0000-0000-0000C7020000}"/>
    <cellStyle name="1_Book1" xfId="727" xr:uid="{00000000-0005-0000-0000-0000C8020000}"/>
    <cellStyle name="1_Book1 2" xfId="728" xr:uid="{00000000-0005-0000-0000-0000C9020000}"/>
    <cellStyle name="1_Book1 3" xfId="729" xr:uid="{00000000-0005-0000-0000-0000CA020000}"/>
    <cellStyle name="1_Book1_1" xfId="730" xr:uid="{00000000-0005-0000-0000-0000CB020000}"/>
    <cellStyle name="1_Book1_1 2" xfId="731" xr:uid="{00000000-0005-0000-0000-0000CC020000}"/>
    <cellStyle name="1_Book1_1 3" xfId="732" xr:uid="{00000000-0005-0000-0000-0000CD020000}"/>
    <cellStyle name="1_Book1_1_VBPL kiểm toán Đầu tư XDCB 2010" xfId="733" xr:uid="{00000000-0005-0000-0000-0000CE020000}"/>
    <cellStyle name="1_Book1_Bao cao doan cong tac cua Bo thang 4-2010" xfId="734" xr:uid="{00000000-0005-0000-0000-0000CF020000}"/>
    <cellStyle name="1_Book1_BL vu" xfId="735" xr:uid="{00000000-0005-0000-0000-0000D0020000}"/>
    <cellStyle name="1_Book1_Book1" xfId="736" xr:uid="{00000000-0005-0000-0000-0000D1020000}"/>
    <cellStyle name="1_Book1_Gia - Thanh An" xfId="737" xr:uid="{00000000-0005-0000-0000-0000D2020000}"/>
    <cellStyle name="1_Book1_VBPL kiểm toán Đầu tư XDCB 2010" xfId="738" xr:uid="{00000000-0005-0000-0000-0000D3020000}"/>
    <cellStyle name="1_Book2" xfId="739" xr:uid="{00000000-0005-0000-0000-0000D4020000}"/>
    <cellStyle name="1_Book2 2" xfId="740" xr:uid="{00000000-0005-0000-0000-0000D5020000}"/>
    <cellStyle name="1_Book2 3" xfId="741" xr:uid="{00000000-0005-0000-0000-0000D6020000}"/>
    <cellStyle name="1_Book2_Bao cao doan cong tac cua Bo thang 4-2010" xfId="742" xr:uid="{00000000-0005-0000-0000-0000D7020000}"/>
    <cellStyle name="1_Book2_Bao cao doan cong tac cua Bo thang 4-2010 2" xfId="743" xr:uid="{00000000-0005-0000-0000-0000D8020000}"/>
    <cellStyle name="1_Book2_Bao cao doan cong tac cua Bo thang 4-2010 3" xfId="744" xr:uid="{00000000-0005-0000-0000-0000D9020000}"/>
    <cellStyle name="1_Cau thuy dien Ban La (Cu Anh)" xfId="745" xr:uid="{00000000-0005-0000-0000-0000DA020000}"/>
    <cellStyle name="1_Copy of ghep 3 bieu trinh LD BO 28-6 (TPCP)" xfId="746" xr:uid="{00000000-0005-0000-0000-0000DB020000}"/>
    <cellStyle name="1_Danh sach gui BC thuc hien KH2009" xfId="747" xr:uid="{00000000-0005-0000-0000-0000DC020000}"/>
    <cellStyle name="1_Danh sach gui BC thuc hien KH2009 2" xfId="748" xr:uid="{00000000-0005-0000-0000-0000DD020000}"/>
    <cellStyle name="1_Danh sach gui BC thuc hien KH2009 3" xfId="749" xr:uid="{00000000-0005-0000-0000-0000DE020000}"/>
    <cellStyle name="1_Danh sach gui BC thuc hien KH2009_Bao cao doan cong tac cua Bo thang 4-2010" xfId="750" xr:uid="{00000000-0005-0000-0000-0000DF020000}"/>
    <cellStyle name="1_Danh sach gui BC thuc hien KH2009_Bao cao doan cong tac cua Bo thang 4-2010 2" xfId="751" xr:uid="{00000000-0005-0000-0000-0000E0020000}"/>
    <cellStyle name="1_Danh sach gui BC thuc hien KH2009_Bao cao doan cong tac cua Bo thang 4-2010 3" xfId="752" xr:uid="{00000000-0005-0000-0000-0000E1020000}"/>
    <cellStyle name="1_Danh sach gui BC thuc hien KH2009_Ke hoach 2009 (theo doi) -1" xfId="753" xr:uid="{00000000-0005-0000-0000-0000E2020000}"/>
    <cellStyle name="1_Danh sach gui BC thuc hien KH2009_Ke hoach 2009 (theo doi) -1 2" xfId="754" xr:uid="{00000000-0005-0000-0000-0000E3020000}"/>
    <cellStyle name="1_Danh sach gui BC thuc hien KH2009_Ke hoach 2009 (theo doi) -1 3" xfId="755" xr:uid="{00000000-0005-0000-0000-0000E4020000}"/>
    <cellStyle name="1_Don gia Du thau ( XL19)" xfId="756" xr:uid="{00000000-0005-0000-0000-0000E5020000}"/>
    <cellStyle name="1_Don gia Du thau ( XL19) 2" xfId="757" xr:uid="{00000000-0005-0000-0000-0000E6020000}"/>
    <cellStyle name="1_Don gia Du thau ( XL19) 3" xfId="758" xr:uid="{00000000-0005-0000-0000-0000E7020000}"/>
    <cellStyle name="1_DT972000" xfId="759" xr:uid="{00000000-0005-0000-0000-0000E8020000}"/>
    <cellStyle name="1_dtCau Km3+429,21TL685" xfId="760" xr:uid="{00000000-0005-0000-0000-0000E9020000}"/>
    <cellStyle name="1_Dtdchinh2397" xfId="761" xr:uid="{00000000-0005-0000-0000-0000EA020000}"/>
    <cellStyle name="1_Du toan 558 (Km17+508.12 - Km 22)" xfId="763" xr:uid="{00000000-0005-0000-0000-0000EC020000}"/>
    <cellStyle name="1_du toan lan 3" xfId="764" xr:uid="{00000000-0005-0000-0000-0000ED020000}"/>
    <cellStyle name="1_Du thau" xfId="762" xr:uid="{00000000-0005-0000-0000-0000EB020000}"/>
    <cellStyle name="1_Gia - Thanh An" xfId="765" xr:uid="{00000000-0005-0000-0000-0000EE020000}"/>
    <cellStyle name="1_Gia - Thanh An 2" xfId="766" xr:uid="{00000000-0005-0000-0000-0000EF020000}"/>
    <cellStyle name="1_Gia - Thanh An 3" xfId="767" xr:uid="{00000000-0005-0000-0000-0000F0020000}"/>
    <cellStyle name="1_Gia_VLQL48_duyet " xfId="768" xr:uid="{00000000-0005-0000-0000-0000F1020000}"/>
    <cellStyle name="1_GIA-DUTHAUsuaNS" xfId="769" xr:uid="{00000000-0005-0000-0000-0000F2020000}"/>
    <cellStyle name="1_GIA-DUTHAUsuaNS 2" xfId="770" xr:uid="{00000000-0005-0000-0000-0000F3020000}"/>
    <cellStyle name="1_GIA-DUTHAUsuaNS 3" xfId="771" xr:uid="{00000000-0005-0000-0000-0000F4020000}"/>
    <cellStyle name="1_KL km 0-km3+300 dieu chinh 4-2008" xfId="780" xr:uid="{00000000-0005-0000-0000-0000FD020000}"/>
    <cellStyle name="1_KL km 0-km3+300 dieu chinh 4-2008 2" xfId="781" xr:uid="{00000000-0005-0000-0000-0000FE020000}"/>
    <cellStyle name="1_KL km 0-km3+300 dieu chinh 4-2008 3" xfId="782" xr:uid="{00000000-0005-0000-0000-0000FF020000}"/>
    <cellStyle name="1_KLNM 1303" xfId="783" xr:uid="{00000000-0005-0000-0000-000000030000}"/>
    <cellStyle name="1_KlQdinhduyet" xfId="784" xr:uid="{00000000-0005-0000-0000-000001030000}"/>
    <cellStyle name="1_KH 2007 (theo doi)" xfId="772" xr:uid="{00000000-0005-0000-0000-0000F5020000}"/>
    <cellStyle name="1_KH 2007 (theo doi) 2" xfId="773" xr:uid="{00000000-0005-0000-0000-0000F6020000}"/>
    <cellStyle name="1_KH 2007 (theo doi) 3" xfId="774" xr:uid="{00000000-0005-0000-0000-0000F7020000}"/>
    <cellStyle name="1_KH 2007 (theo doi)_Bao cao doan cong tac cua Bo thang 4-2010" xfId="775" xr:uid="{00000000-0005-0000-0000-0000F8020000}"/>
    <cellStyle name="1_KH 2007 (theo doi)_Bao cao doan cong tac cua Bo thang 4-2010 2" xfId="776" xr:uid="{00000000-0005-0000-0000-0000F9020000}"/>
    <cellStyle name="1_KH 2007 (theo doi)_Bao cao doan cong tac cua Bo thang 4-2010 3" xfId="777" xr:uid="{00000000-0005-0000-0000-0000FA020000}"/>
    <cellStyle name="1_Kh ql62 (2010) 11-09" xfId="778" xr:uid="{00000000-0005-0000-0000-0000FB020000}"/>
    <cellStyle name="1_khoiluongbdacdoa" xfId="779" xr:uid="{00000000-0005-0000-0000-0000FC020000}"/>
    <cellStyle name="1_LuuNgay17-03-2009Đơn KN Cục thuế" xfId="785" xr:uid="{00000000-0005-0000-0000-000002030000}"/>
    <cellStyle name="1_NTHOC" xfId="786" xr:uid="{00000000-0005-0000-0000-000003030000}"/>
    <cellStyle name="1_NTHOC_Tong hop theo doi von TPCP" xfId="787" xr:uid="{00000000-0005-0000-0000-000004030000}"/>
    <cellStyle name="1_NTHOC_Tong hop theo doi von TPCP_Bao cao kiem toan kh 2010" xfId="788" xr:uid="{00000000-0005-0000-0000-000005030000}"/>
    <cellStyle name="1_NTHOC_Tong hop theo doi von TPCP_Ke hoach 2010 (theo doi)2" xfId="789" xr:uid="{00000000-0005-0000-0000-000006030000}"/>
    <cellStyle name="1_NTHOC_Tong hop theo doi von TPCP_QD UBND tinh" xfId="790" xr:uid="{00000000-0005-0000-0000-000007030000}"/>
    <cellStyle name="1_NTHOC_Tong hop theo doi von TPCP_Worksheet in D: My Documents Luc Van ban xu ly Nam 2011 Bao cao ra soat tam ung TPCP" xfId="791" xr:uid="{00000000-0005-0000-0000-000008030000}"/>
    <cellStyle name="1_QT Thue GTGT 2008" xfId="792" xr:uid="{00000000-0005-0000-0000-000009030000}"/>
    <cellStyle name="1_QT Thue GTGT 2008 2" xfId="793" xr:uid="{00000000-0005-0000-0000-00000A030000}"/>
    <cellStyle name="1_QT Thue GTGT 2008 3" xfId="794" xr:uid="{00000000-0005-0000-0000-00000B030000}"/>
    <cellStyle name="1_Ra soat Giai ngan 2007 (dang lam)" xfId="795" xr:uid="{00000000-0005-0000-0000-00000C030000}"/>
    <cellStyle name="1_Ra soat Giai ngan 2007 (dang lam) 2" xfId="796" xr:uid="{00000000-0005-0000-0000-00000D030000}"/>
    <cellStyle name="1_Ra soat Giai ngan 2007 (dang lam) 3" xfId="797" xr:uid="{00000000-0005-0000-0000-00000E030000}"/>
    <cellStyle name="1_TonghopKL_BOY-sual2" xfId="803" xr:uid="{00000000-0005-0000-0000-000014030000}"/>
    <cellStyle name="1_Theo doi von TPCP (dang lam)" xfId="798" xr:uid="{00000000-0005-0000-0000-00000F030000}"/>
    <cellStyle name="1_Theo doi von TPCP (dang lam) 2" xfId="799" xr:uid="{00000000-0005-0000-0000-000010030000}"/>
    <cellStyle name="1_Theo doi von TPCP (dang lam) 3" xfId="800" xr:uid="{00000000-0005-0000-0000-000011030000}"/>
    <cellStyle name="1_Thong ke cong" xfId="801" xr:uid="{00000000-0005-0000-0000-000012030000}"/>
    <cellStyle name="1_thong ke giao dan sinh" xfId="802" xr:uid="{00000000-0005-0000-0000-000013030000}"/>
    <cellStyle name="1_TRUNG PMU 5" xfId="804" xr:uid="{00000000-0005-0000-0000-000015030000}"/>
    <cellStyle name="1_VBPL kiểm toán Đầu tư XDCB 2010" xfId="805" xr:uid="{00000000-0005-0000-0000-000016030000}"/>
    <cellStyle name="1_VBPL kiểm toán Đầu tư XDCB 2010 2" xfId="806" xr:uid="{00000000-0005-0000-0000-000017030000}"/>
    <cellStyle name="1_VBPL kiểm toán Đầu tư XDCB 2010 3" xfId="807" xr:uid="{00000000-0005-0000-0000-000018030000}"/>
    <cellStyle name="1_ÿÿÿÿÿ" xfId="808" xr:uid="{00000000-0005-0000-0000-000019030000}"/>
    <cellStyle name="1_ÿÿÿÿÿ 2" xfId="809" xr:uid="{00000000-0005-0000-0000-00001A030000}"/>
    <cellStyle name="1_ÿÿÿÿÿ 3" xfId="810" xr:uid="{00000000-0005-0000-0000-00001B030000}"/>
    <cellStyle name="1_ÿÿÿÿÿ_Bieu tong hop nhu cau ung 2011 da chon loc -Mien nui" xfId="811" xr:uid="{00000000-0005-0000-0000-00001C030000}"/>
    <cellStyle name="1_ÿÿÿÿÿ_Kh ql62 (2010) 11-09" xfId="812" xr:uid="{00000000-0005-0000-0000-00001D030000}"/>
    <cellStyle name="1_ÿÿÿÿÿ_mau bieu doan giam sat 2010 (version 2)" xfId="813" xr:uid="{00000000-0005-0000-0000-00001E030000}"/>
    <cellStyle name="1_ÿÿÿÿÿ_VBPL kiểm toán Đầu tư XDCB 2010" xfId="814" xr:uid="{00000000-0005-0000-0000-00001F030000}"/>
    <cellStyle name="1_" xfId="815" xr:uid="{00000000-0005-0000-0000-000020030000}"/>
    <cellStyle name="15" xfId="816" xr:uid="{00000000-0005-0000-0000-000021030000}"/>
    <cellStyle name="18" xfId="817" xr:uid="{00000000-0005-0000-0000-000022030000}"/>
    <cellStyle name="¹éºÐÀ²_      " xfId="818" xr:uid="{00000000-0005-0000-0000-000023030000}"/>
    <cellStyle name="2" xfId="819" xr:uid="{00000000-0005-0000-0000-000024030000}"/>
    <cellStyle name="2_7 noi 48 goi C5 9 vi na" xfId="820" xr:uid="{00000000-0005-0000-0000-000025030000}"/>
    <cellStyle name="2_BL vu" xfId="821" xr:uid="{00000000-0005-0000-0000-000026030000}"/>
    <cellStyle name="2_Book1" xfId="822" xr:uid="{00000000-0005-0000-0000-000027030000}"/>
    <cellStyle name="2_Book1 2" xfId="823" xr:uid="{00000000-0005-0000-0000-000028030000}"/>
    <cellStyle name="2_Book1 3" xfId="824" xr:uid="{00000000-0005-0000-0000-000029030000}"/>
    <cellStyle name="2_Book1_1" xfId="825" xr:uid="{00000000-0005-0000-0000-00002A030000}"/>
    <cellStyle name="2_Book1_Bao cao kiem toan kh 2010" xfId="826" xr:uid="{00000000-0005-0000-0000-00002B030000}"/>
    <cellStyle name="2_Book1_Bao cao kiem toan kh 2010 2" xfId="827" xr:uid="{00000000-0005-0000-0000-00002C030000}"/>
    <cellStyle name="2_Book1_Bao cao kiem toan kh 2010 3" xfId="828" xr:uid="{00000000-0005-0000-0000-00002D030000}"/>
    <cellStyle name="2_Book1_Ke hoach 2010 (theo doi)2" xfId="829" xr:uid="{00000000-0005-0000-0000-00002E030000}"/>
    <cellStyle name="2_Book1_Ke hoach 2010 (theo doi)2 2" xfId="830" xr:uid="{00000000-0005-0000-0000-00002F030000}"/>
    <cellStyle name="2_Book1_Ke hoach 2010 (theo doi)2 3" xfId="831" xr:uid="{00000000-0005-0000-0000-000030030000}"/>
    <cellStyle name="2_Book1_QD UBND tinh" xfId="832" xr:uid="{00000000-0005-0000-0000-000031030000}"/>
    <cellStyle name="2_Book1_QD UBND tinh 2" xfId="833" xr:uid="{00000000-0005-0000-0000-000032030000}"/>
    <cellStyle name="2_Book1_QD UBND tinh 3" xfId="834" xr:uid="{00000000-0005-0000-0000-000033030000}"/>
    <cellStyle name="2_Book1_VBPL kiểm toán Đầu tư XDCB 2010" xfId="835" xr:uid="{00000000-0005-0000-0000-000034030000}"/>
    <cellStyle name="2_Book1_Worksheet in D: My Documents Luc Van ban xu ly Nam 2011 Bao cao ra soat tam ung TPCP" xfId="836" xr:uid="{00000000-0005-0000-0000-000035030000}"/>
    <cellStyle name="2_Book1_Worksheet in D: My Documents Luc Van ban xu ly Nam 2011 Bao cao ra soat tam ung TPCP 2" xfId="837" xr:uid="{00000000-0005-0000-0000-000036030000}"/>
    <cellStyle name="2_Book1_Worksheet in D: My Documents Luc Van ban xu ly Nam 2011 Bao cao ra soat tam ung TPCP 3" xfId="838" xr:uid="{00000000-0005-0000-0000-000037030000}"/>
    <cellStyle name="2_Cau thuy dien Ban La (Cu Anh)" xfId="839" xr:uid="{00000000-0005-0000-0000-000038030000}"/>
    <cellStyle name="2_Dtdchinh2397" xfId="840" xr:uid="{00000000-0005-0000-0000-000039030000}"/>
    <cellStyle name="2_Du toan 558 (Km17+508.12 - Km 22)" xfId="841" xr:uid="{00000000-0005-0000-0000-00003A030000}"/>
    <cellStyle name="2_Gia_VLQL48_duyet " xfId="842" xr:uid="{00000000-0005-0000-0000-00003B030000}"/>
    <cellStyle name="2_KLNM 1303" xfId="843" xr:uid="{00000000-0005-0000-0000-00003C030000}"/>
    <cellStyle name="2_KlQdinhduyet" xfId="844" xr:uid="{00000000-0005-0000-0000-00003D030000}"/>
    <cellStyle name="2_NTHOC" xfId="845" xr:uid="{00000000-0005-0000-0000-00003E030000}"/>
    <cellStyle name="2_NTHOC 2" xfId="846" xr:uid="{00000000-0005-0000-0000-00003F030000}"/>
    <cellStyle name="2_NTHOC 3" xfId="847" xr:uid="{00000000-0005-0000-0000-000040030000}"/>
    <cellStyle name="2_NTHOC_Tong hop theo doi von TPCP" xfId="848" xr:uid="{00000000-0005-0000-0000-000041030000}"/>
    <cellStyle name="2_NTHOC_Tong hop theo doi von TPCP 2" xfId="849" xr:uid="{00000000-0005-0000-0000-000042030000}"/>
    <cellStyle name="2_NTHOC_Tong hop theo doi von TPCP 3" xfId="850" xr:uid="{00000000-0005-0000-0000-000043030000}"/>
    <cellStyle name="2_NTHOC_Tong hop theo doi von TPCP_Bao cao kiem toan kh 2010" xfId="851" xr:uid="{00000000-0005-0000-0000-000044030000}"/>
    <cellStyle name="2_NTHOC_Tong hop theo doi von TPCP_Bao cao kiem toan kh 2010 2" xfId="852" xr:uid="{00000000-0005-0000-0000-000045030000}"/>
    <cellStyle name="2_NTHOC_Tong hop theo doi von TPCP_Bao cao kiem toan kh 2010 3" xfId="853" xr:uid="{00000000-0005-0000-0000-000046030000}"/>
    <cellStyle name="2_NTHOC_Tong hop theo doi von TPCP_Ke hoach 2010 (theo doi)2" xfId="854" xr:uid="{00000000-0005-0000-0000-000047030000}"/>
    <cellStyle name="2_NTHOC_Tong hop theo doi von TPCP_Ke hoach 2010 (theo doi)2 2" xfId="855" xr:uid="{00000000-0005-0000-0000-000048030000}"/>
    <cellStyle name="2_NTHOC_Tong hop theo doi von TPCP_Ke hoach 2010 (theo doi)2 3" xfId="856" xr:uid="{00000000-0005-0000-0000-000049030000}"/>
    <cellStyle name="2_NTHOC_Tong hop theo doi von TPCP_QD UBND tinh" xfId="857" xr:uid="{00000000-0005-0000-0000-00004A030000}"/>
    <cellStyle name="2_NTHOC_Tong hop theo doi von TPCP_QD UBND tinh 2" xfId="858" xr:uid="{00000000-0005-0000-0000-00004B030000}"/>
    <cellStyle name="2_NTHOC_Tong hop theo doi von TPCP_QD UBND tinh 3" xfId="859" xr:uid="{00000000-0005-0000-0000-00004C030000}"/>
    <cellStyle name="2_NTHOC_Tong hop theo doi von TPCP_Worksheet in D: My Documents Luc Van ban xu ly Nam 2011 Bao cao ra soat tam ung TPCP" xfId="860" xr:uid="{00000000-0005-0000-0000-00004D030000}"/>
    <cellStyle name="2_NTHOC_Tong hop theo doi von TPCP_Worksheet in D: My Documents Luc Van ban xu ly Nam 2011 Bao cao ra soat tam ung TPCP 2" xfId="861" xr:uid="{00000000-0005-0000-0000-00004E030000}"/>
    <cellStyle name="2_NTHOC_Tong hop theo doi von TPCP_Worksheet in D: My Documents Luc Van ban xu ly Nam 2011 Bao cao ra soat tam ung TPCP 3" xfId="862" xr:uid="{00000000-0005-0000-0000-00004F030000}"/>
    <cellStyle name="2_Tong hop theo doi von TPCP" xfId="865" xr:uid="{00000000-0005-0000-0000-000052030000}"/>
    <cellStyle name="2_Tong hop theo doi von TPCP 2" xfId="866" xr:uid="{00000000-0005-0000-0000-000053030000}"/>
    <cellStyle name="2_Tong hop theo doi von TPCP 3" xfId="867" xr:uid="{00000000-0005-0000-0000-000054030000}"/>
    <cellStyle name="2_Tong hop theo doi von TPCP_Bao cao kiem toan kh 2010" xfId="868" xr:uid="{00000000-0005-0000-0000-000055030000}"/>
    <cellStyle name="2_Tong hop theo doi von TPCP_Bao cao kiem toan kh 2010 2" xfId="869" xr:uid="{00000000-0005-0000-0000-000056030000}"/>
    <cellStyle name="2_Tong hop theo doi von TPCP_Bao cao kiem toan kh 2010 3" xfId="870" xr:uid="{00000000-0005-0000-0000-000057030000}"/>
    <cellStyle name="2_Tong hop theo doi von TPCP_Ke hoach 2010 (theo doi)2" xfId="871" xr:uid="{00000000-0005-0000-0000-000058030000}"/>
    <cellStyle name="2_Tong hop theo doi von TPCP_Ke hoach 2010 (theo doi)2 2" xfId="872" xr:uid="{00000000-0005-0000-0000-000059030000}"/>
    <cellStyle name="2_Tong hop theo doi von TPCP_Ke hoach 2010 (theo doi)2 3" xfId="873" xr:uid="{00000000-0005-0000-0000-00005A030000}"/>
    <cellStyle name="2_Tong hop theo doi von TPCP_QD UBND tinh" xfId="874" xr:uid="{00000000-0005-0000-0000-00005B030000}"/>
    <cellStyle name="2_Tong hop theo doi von TPCP_QD UBND tinh 2" xfId="875" xr:uid="{00000000-0005-0000-0000-00005C030000}"/>
    <cellStyle name="2_Tong hop theo doi von TPCP_QD UBND tinh 3" xfId="876" xr:uid="{00000000-0005-0000-0000-00005D030000}"/>
    <cellStyle name="2_Tong hop theo doi von TPCP_Worksheet in D: My Documents Luc Van ban xu ly Nam 2011 Bao cao ra soat tam ung TPCP" xfId="877" xr:uid="{00000000-0005-0000-0000-00005E030000}"/>
    <cellStyle name="2_Tong hop theo doi von TPCP_Worksheet in D: My Documents Luc Van ban xu ly Nam 2011 Bao cao ra soat tam ung TPCP 2" xfId="878" xr:uid="{00000000-0005-0000-0000-00005F030000}"/>
    <cellStyle name="2_Tong hop theo doi von TPCP_Worksheet in D: My Documents Luc Van ban xu ly Nam 2011 Bao cao ra soat tam ung TPCP 3" xfId="879" xr:uid="{00000000-0005-0000-0000-000060030000}"/>
    <cellStyle name="2_Thong ke cong" xfId="863" xr:uid="{00000000-0005-0000-0000-000050030000}"/>
    <cellStyle name="2_thong ke giao dan sinh" xfId="864" xr:uid="{00000000-0005-0000-0000-000051030000}"/>
    <cellStyle name="2_TRUNG PMU 5" xfId="880" xr:uid="{00000000-0005-0000-0000-000061030000}"/>
    <cellStyle name="2_VBPL kiểm toán Đầu tư XDCB 2010" xfId="881" xr:uid="{00000000-0005-0000-0000-000062030000}"/>
    <cellStyle name="2_ÿÿÿÿÿ" xfId="882" xr:uid="{00000000-0005-0000-0000-000063030000}"/>
    <cellStyle name="2_ÿÿÿÿÿ_Bieu tong hop nhu cau ung 2011 da chon loc -Mien nui" xfId="883" xr:uid="{00000000-0005-0000-0000-000064030000}"/>
    <cellStyle name="2_ÿÿÿÿÿ_mau bieu doan giam sat 2010 (version 2)" xfId="884" xr:uid="{00000000-0005-0000-0000-000065030000}"/>
    <cellStyle name="20" xfId="885" xr:uid="{00000000-0005-0000-0000-000066030000}"/>
    <cellStyle name="20% - Accent1 2" xfId="886" xr:uid="{00000000-0005-0000-0000-000067030000}"/>
    <cellStyle name="20% - Accent2 2" xfId="887" xr:uid="{00000000-0005-0000-0000-000068030000}"/>
    <cellStyle name="20% - Accent3 2" xfId="888" xr:uid="{00000000-0005-0000-0000-000069030000}"/>
    <cellStyle name="20% - Accent4 2" xfId="889" xr:uid="{00000000-0005-0000-0000-00006A030000}"/>
    <cellStyle name="20% - Accent5 2" xfId="890" xr:uid="{00000000-0005-0000-0000-00006B030000}"/>
    <cellStyle name="20% - Accent6 2" xfId="891" xr:uid="{00000000-0005-0000-0000-00006C030000}"/>
    <cellStyle name="20% - Nhấn1" xfId="892" xr:uid="{00000000-0005-0000-0000-00006D030000}"/>
    <cellStyle name="20% - Nhấn2" xfId="893" xr:uid="{00000000-0005-0000-0000-00006E030000}"/>
    <cellStyle name="20% - Nhấn3" xfId="894" xr:uid="{00000000-0005-0000-0000-00006F030000}"/>
    <cellStyle name="20% - Nhấn4" xfId="895" xr:uid="{00000000-0005-0000-0000-000070030000}"/>
    <cellStyle name="20% - Nhấn5" xfId="896" xr:uid="{00000000-0005-0000-0000-000071030000}"/>
    <cellStyle name="20% - Nhấn6" xfId="897" xr:uid="{00000000-0005-0000-0000-000072030000}"/>
    <cellStyle name="-2001" xfId="898" xr:uid="{00000000-0005-0000-0000-000073030000}"/>
    <cellStyle name="3" xfId="899" xr:uid="{00000000-0005-0000-0000-000074030000}"/>
    <cellStyle name="3_7 noi 48 goi C5 9 vi na" xfId="900" xr:uid="{00000000-0005-0000-0000-000075030000}"/>
    <cellStyle name="3_Book1" xfId="901" xr:uid="{00000000-0005-0000-0000-000076030000}"/>
    <cellStyle name="3_Book1_1" xfId="902" xr:uid="{00000000-0005-0000-0000-000077030000}"/>
    <cellStyle name="3_Cau thuy dien Ban La (Cu Anh)" xfId="903" xr:uid="{00000000-0005-0000-0000-000078030000}"/>
    <cellStyle name="3_Dtdchinh2397" xfId="904" xr:uid="{00000000-0005-0000-0000-000079030000}"/>
    <cellStyle name="3_Du toan 558 (Km17+508.12 - Km 22)" xfId="905" xr:uid="{00000000-0005-0000-0000-00007A030000}"/>
    <cellStyle name="3_Gia_VLQL48_duyet " xfId="906" xr:uid="{00000000-0005-0000-0000-00007B030000}"/>
    <cellStyle name="3_KLNM 1303" xfId="907" xr:uid="{00000000-0005-0000-0000-00007C030000}"/>
    <cellStyle name="3_KlQdinhduyet" xfId="908" xr:uid="{00000000-0005-0000-0000-00007D030000}"/>
    <cellStyle name="3_Thong ke cong" xfId="909" xr:uid="{00000000-0005-0000-0000-00007E030000}"/>
    <cellStyle name="3_thong ke giao dan sinh" xfId="910" xr:uid="{00000000-0005-0000-0000-00007F030000}"/>
    <cellStyle name="3_VBPL kiểm toán Đầu tư XDCB 2010" xfId="911" xr:uid="{00000000-0005-0000-0000-000080030000}"/>
    <cellStyle name="3_ÿÿÿÿÿ" xfId="912" xr:uid="{00000000-0005-0000-0000-000081030000}"/>
    <cellStyle name="4" xfId="913" xr:uid="{00000000-0005-0000-0000-000082030000}"/>
    <cellStyle name="4_7 noi 48 goi C5 9 vi na" xfId="914" xr:uid="{00000000-0005-0000-0000-000083030000}"/>
    <cellStyle name="4_Book1" xfId="915" xr:uid="{00000000-0005-0000-0000-000084030000}"/>
    <cellStyle name="4_Book1_1" xfId="916" xr:uid="{00000000-0005-0000-0000-000085030000}"/>
    <cellStyle name="4_Cau thuy dien Ban La (Cu Anh)" xfId="917" xr:uid="{00000000-0005-0000-0000-000086030000}"/>
    <cellStyle name="4_Dtdchinh2397" xfId="918" xr:uid="{00000000-0005-0000-0000-000087030000}"/>
    <cellStyle name="4_Du toan 558 (Km17+508.12 - Km 22)" xfId="919" xr:uid="{00000000-0005-0000-0000-000088030000}"/>
    <cellStyle name="4_Gia_VLQL48_duyet " xfId="920" xr:uid="{00000000-0005-0000-0000-000089030000}"/>
    <cellStyle name="4_KLNM 1303" xfId="921" xr:uid="{00000000-0005-0000-0000-00008A030000}"/>
    <cellStyle name="4_KlQdinhduyet" xfId="922" xr:uid="{00000000-0005-0000-0000-00008B030000}"/>
    <cellStyle name="4_Thong ke cong" xfId="923" xr:uid="{00000000-0005-0000-0000-00008C030000}"/>
    <cellStyle name="4_thong ke giao dan sinh" xfId="924" xr:uid="{00000000-0005-0000-0000-00008D030000}"/>
    <cellStyle name="4_ÿÿÿÿÿ" xfId="925" xr:uid="{00000000-0005-0000-0000-00008E030000}"/>
    <cellStyle name="40% - Accent1 2" xfId="926" xr:uid="{00000000-0005-0000-0000-00008F030000}"/>
    <cellStyle name="40% - Accent2 2" xfId="927" xr:uid="{00000000-0005-0000-0000-000090030000}"/>
    <cellStyle name="40% - Accent3 2" xfId="928" xr:uid="{00000000-0005-0000-0000-000091030000}"/>
    <cellStyle name="40% - Accent4 2" xfId="929" xr:uid="{00000000-0005-0000-0000-000092030000}"/>
    <cellStyle name="40% - Accent5 2" xfId="930" xr:uid="{00000000-0005-0000-0000-000093030000}"/>
    <cellStyle name="40% - Accent6 2" xfId="931" xr:uid="{00000000-0005-0000-0000-000094030000}"/>
    <cellStyle name="40% - Nhấn1" xfId="932" xr:uid="{00000000-0005-0000-0000-000095030000}"/>
    <cellStyle name="40% - Nhấn2" xfId="933" xr:uid="{00000000-0005-0000-0000-000096030000}"/>
    <cellStyle name="40% - Nhấn3" xfId="934" xr:uid="{00000000-0005-0000-0000-000097030000}"/>
    <cellStyle name="40% - Nhấn4" xfId="935" xr:uid="{00000000-0005-0000-0000-000098030000}"/>
    <cellStyle name="40% - Nhấn5" xfId="936" xr:uid="{00000000-0005-0000-0000-000099030000}"/>
    <cellStyle name="40% - Nhấn6" xfId="937" xr:uid="{00000000-0005-0000-0000-00009A030000}"/>
    <cellStyle name="6" xfId="938" xr:uid="{00000000-0005-0000-0000-00009B030000}"/>
    <cellStyle name="6_Bieu mau ung 2011-Mien Trung-TPCP-11-6" xfId="939" xr:uid="{00000000-0005-0000-0000-00009C030000}"/>
    <cellStyle name="6_Copy of ghep 3 bieu trinh LD BO 28-6 (TPCP)" xfId="940" xr:uid="{00000000-0005-0000-0000-00009D030000}"/>
    <cellStyle name="6_DTDuong dong tien -sua tham tra 2009 - luong 650" xfId="941" xr:uid="{00000000-0005-0000-0000-00009E030000}"/>
    <cellStyle name="6_Nhu cau tam ung NSNN&amp;TPCP&amp;ODA theo tieu chi cua Bo (CV410_BKH-TH)_vung Tay Nguyen (11.6.2010)" xfId="942" xr:uid="{00000000-0005-0000-0000-00009F030000}"/>
    <cellStyle name="60% - Accent1 2" xfId="943" xr:uid="{00000000-0005-0000-0000-0000A0030000}"/>
    <cellStyle name="60% - Accent2 2" xfId="944" xr:uid="{00000000-0005-0000-0000-0000A1030000}"/>
    <cellStyle name="60% - Accent3 2" xfId="945" xr:uid="{00000000-0005-0000-0000-0000A2030000}"/>
    <cellStyle name="60% - Accent4 2" xfId="946" xr:uid="{00000000-0005-0000-0000-0000A3030000}"/>
    <cellStyle name="60% - Accent5 2" xfId="947" xr:uid="{00000000-0005-0000-0000-0000A4030000}"/>
    <cellStyle name="60% - Accent6 2" xfId="948" xr:uid="{00000000-0005-0000-0000-0000A5030000}"/>
    <cellStyle name="60% - Nhấn1" xfId="949" xr:uid="{00000000-0005-0000-0000-0000A6030000}"/>
    <cellStyle name="60% - Nhấn2" xfId="950" xr:uid="{00000000-0005-0000-0000-0000A7030000}"/>
    <cellStyle name="60% - Nhấn3" xfId="951" xr:uid="{00000000-0005-0000-0000-0000A8030000}"/>
    <cellStyle name="60% - Nhấn4" xfId="952" xr:uid="{00000000-0005-0000-0000-0000A9030000}"/>
    <cellStyle name="60% - Nhấn5" xfId="953" xr:uid="{00000000-0005-0000-0000-0000AA030000}"/>
    <cellStyle name="60% - Nhấn6" xfId="954" xr:uid="{00000000-0005-0000-0000-0000AB030000}"/>
    <cellStyle name="9" xfId="955" xr:uid="{00000000-0005-0000-0000-0000AC030000}"/>
    <cellStyle name="Accent1 2" xfId="956" xr:uid="{00000000-0005-0000-0000-0000AD030000}"/>
    <cellStyle name="Accent2 2" xfId="957" xr:uid="{00000000-0005-0000-0000-0000AE030000}"/>
    <cellStyle name="Accent3 2" xfId="958" xr:uid="{00000000-0005-0000-0000-0000AF030000}"/>
    <cellStyle name="Accent4 2" xfId="959" xr:uid="{00000000-0005-0000-0000-0000B0030000}"/>
    <cellStyle name="Accent5 2" xfId="960" xr:uid="{00000000-0005-0000-0000-0000B1030000}"/>
    <cellStyle name="Accent6 2" xfId="961" xr:uid="{00000000-0005-0000-0000-0000B2030000}"/>
    <cellStyle name="ÅëÈ­ [0]_      " xfId="962" xr:uid="{00000000-0005-0000-0000-0000B3030000}"/>
    <cellStyle name="AeE­ [0]_INQUIRY ¿?¾÷AßAø " xfId="963" xr:uid="{00000000-0005-0000-0000-0000B4030000}"/>
    <cellStyle name="ÅëÈ­ [0]_L601CPT" xfId="964" xr:uid="{00000000-0005-0000-0000-0000B5030000}"/>
    <cellStyle name="ÅëÈ­_      " xfId="965" xr:uid="{00000000-0005-0000-0000-0000B6030000}"/>
    <cellStyle name="AeE­_INQUIRY ¿?¾÷AßAø " xfId="966" xr:uid="{00000000-0005-0000-0000-0000B7030000}"/>
    <cellStyle name="ÅëÈ­_L601CPT" xfId="967" xr:uid="{00000000-0005-0000-0000-0000B8030000}"/>
    <cellStyle name="args.style" xfId="968" xr:uid="{00000000-0005-0000-0000-0000B9030000}"/>
    <cellStyle name="at" xfId="969" xr:uid="{00000000-0005-0000-0000-0000BA030000}"/>
    <cellStyle name="ÄÞ¸¶ [0]_      " xfId="970" xr:uid="{00000000-0005-0000-0000-0000BB030000}"/>
    <cellStyle name="AÞ¸¶ [0]_INQUIRY ¿?¾÷AßAø " xfId="971" xr:uid="{00000000-0005-0000-0000-0000BC030000}"/>
    <cellStyle name="ÄÞ¸¶ [0]_L601CPT" xfId="972" xr:uid="{00000000-0005-0000-0000-0000BD030000}"/>
    <cellStyle name="ÄÞ¸¶_      " xfId="973" xr:uid="{00000000-0005-0000-0000-0000BE030000}"/>
    <cellStyle name="AÞ¸¶_INQUIRY ¿?¾÷AßAø " xfId="974" xr:uid="{00000000-0005-0000-0000-0000BF030000}"/>
    <cellStyle name="ÄÞ¸¶_L601CPT" xfId="975" xr:uid="{00000000-0005-0000-0000-0000C0030000}"/>
    <cellStyle name="AutoFormat Options" xfId="976" xr:uid="{00000000-0005-0000-0000-0000C1030000}"/>
    <cellStyle name="AutoFormat-Optionen" xfId="3" xr:uid="{00000000-0005-0000-0000-0000C2030000}"/>
    <cellStyle name="AutoFormat-Optionen 2" xfId="977" xr:uid="{00000000-0005-0000-0000-0000C3030000}"/>
    <cellStyle name="AutoFormat-Optionen 2 2" xfId="7" xr:uid="{00000000-0005-0000-0000-0000C4030000}"/>
    <cellStyle name="AutoFormat-Optionen 3" xfId="978" xr:uid="{00000000-0005-0000-0000-0000C5030000}"/>
    <cellStyle name="AutoFormat-Optionen 4" xfId="4" xr:uid="{00000000-0005-0000-0000-0000C6030000}"/>
    <cellStyle name="Bad 2" xfId="979" xr:uid="{00000000-0005-0000-0000-0000C7030000}"/>
    <cellStyle name="Body" xfId="980" xr:uid="{00000000-0005-0000-0000-0000C8030000}"/>
    <cellStyle name="C?AØ_¿?¾÷CoE² " xfId="981" xr:uid="{00000000-0005-0000-0000-0000C9030000}"/>
    <cellStyle name="C~1" xfId="982" xr:uid="{00000000-0005-0000-0000-0000CA030000}"/>
    <cellStyle name="Ç¥ÁØ_      " xfId="983" xr:uid="{00000000-0005-0000-0000-0000CB030000}"/>
    <cellStyle name="C￥AØ_¿μ¾÷CoE² " xfId="984" xr:uid="{00000000-0005-0000-0000-0000CC030000}"/>
    <cellStyle name="Ç¥ÁØ_±¸¹Ì´ëÃ¥" xfId="985" xr:uid="{00000000-0005-0000-0000-0000CD030000}"/>
    <cellStyle name="C￥AØ_Sheet1_¿μ¾÷CoE² " xfId="986" xr:uid="{00000000-0005-0000-0000-0000CE030000}"/>
    <cellStyle name="Ç¥ÁØ_ÿÿÿÿÿÿ_4_ÃÑÇÕ°è " xfId="987" xr:uid="{00000000-0005-0000-0000-0000CF030000}"/>
    <cellStyle name="Calc Currency (0)" xfId="988" xr:uid="{00000000-0005-0000-0000-0000D0030000}"/>
    <cellStyle name="Calc Currency (2)" xfId="989" xr:uid="{00000000-0005-0000-0000-0000D1030000}"/>
    <cellStyle name="Calc Percent (0)" xfId="990" xr:uid="{00000000-0005-0000-0000-0000D2030000}"/>
    <cellStyle name="Calc Percent (1)" xfId="991" xr:uid="{00000000-0005-0000-0000-0000D3030000}"/>
    <cellStyle name="Calc Percent (2)" xfId="992" xr:uid="{00000000-0005-0000-0000-0000D4030000}"/>
    <cellStyle name="Calc Units (0)" xfId="993" xr:uid="{00000000-0005-0000-0000-0000D5030000}"/>
    <cellStyle name="Calc Units (1)" xfId="994" xr:uid="{00000000-0005-0000-0000-0000D6030000}"/>
    <cellStyle name="Calc Units (2)" xfId="995" xr:uid="{00000000-0005-0000-0000-0000D7030000}"/>
    <cellStyle name="Calculation 2" xfId="996" xr:uid="{00000000-0005-0000-0000-0000D8030000}"/>
    <cellStyle name="category" xfId="997" xr:uid="{00000000-0005-0000-0000-0000D9030000}"/>
    <cellStyle name="Cerrency_Sheet2_XANGDAU" xfId="998" xr:uid="{00000000-0005-0000-0000-0000DA030000}"/>
    <cellStyle name="Co?ma_Sheet1" xfId="1003" xr:uid="{00000000-0005-0000-0000-0000DF030000}"/>
    <cellStyle name="Comma" xfId="1" builtinId="3"/>
    <cellStyle name="Comma  - Style1" xfId="1004" xr:uid="{00000000-0005-0000-0000-0000E1030000}"/>
    <cellStyle name="Comma  - Style2" xfId="1005" xr:uid="{00000000-0005-0000-0000-0000E2030000}"/>
    <cellStyle name="Comma  - Style3" xfId="1006" xr:uid="{00000000-0005-0000-0000-0000E3030000}"/>
    <cellStyle name="Comma  - Style4" xfId="1007" xr:uid="{00000000-0005-0000-0000-0000E4030000}"/>
    <cellStyle name="Comma  - Style5" xfId="1008" xr:uid="{00000000-0005-0000-0000-0000E5030000}"/>
    <cellStyle name="Comma  - Style6" xfId="1009" xr:uid="{00000000-0005-0000-0000-0000E6030000}"/>
    <cellStyle name="Comma  - Style7" xfId="1010" xr:uid="{00000000-0005-0000-0000-0000E7030000}"/>
    <cellStyle name="Comma  - Style8" xfId="1011" xr:uid="{00000000-0005-0000-0000-0000E8030000}"/>
    <cellStyle name="Comma [0] 2" xfId="1012" xr:uid="{00000000-0005-0000-0000-0000E9030000}"/>
    <cellStyle name="Comma [0] 3" xfId="1013" xr:uid="{00000000-0005-0000-0000-0000EA030000}"/>
    <cellStyle name="Comma [0] 4" xfId="1014" xr:uid="{00000000-0005-0000-0000-0000EB030000}"/>
    <cellStyle name="Comma [0] 5" xfId="1015" xr:uid="{00000000-0005-0000-0000-0000EC030000}"/>
    <cellStyle name="Comma [00]" xfId="1016" xr:uid="{00000000-0005-0000-0000-0000ED030000}"/>
    <cellStyle name="Comma 10" xfId="1017" xr:uid="{00000000-0005-0000-0000-0000EE030000}"/>
    <cellStyle name="Comma 10 2" xfId="11" xr:uid="{00000000-0005-0000-0000-0000EF030000}"/>
    <cellStyle name="Comma 10 2 2" xfId="1018" xr:uid="{00000000-0005-0000-0000-0000F0030000}"/>
    <cellStyle name="Comma 10 3" xfId="6" xr:uid="{00000000-0005-0000-0000-0000F1030000}"/>
    <cellStyle name="Comma 11" xfId="1019" xr:uid="{00000000-0005-0000-0000-0000F2030000}"/>
    <cellStyle name="Comma 12" xfId="1020" xr:uid="{00000000-0005-0000-0000-0000F3030000}"/>
    <cellStyle name="Comma 13" xfId="1021" xr:uid="{00000000-0005-0000-0000-0000F4030000}"/>
    <cellStyle name="Comma 14" xfId="9" xr:uid="{00000000-0005-0000-0000-0000F5030000}"/>
    <cellStyle name="Comma 15" xfId="1022" xr:uid="{00000000-0005-0000-0000-0000F6030000}"/>
    <cellStyle name="Comma 16" xfId="1023" xr:uid="{00000000-0005-0000-0000-0000F7030000}"/>
    <cellStyle name="Comma 17" xfId="1024" xr:uid="{00000000-0005-0000-0000-0000F8030000}"/>
    <cellStyle name="Comma 18" xfId="1025" xr:uid="{00000000-0005-0000-0000-0000F9030000}"/>
    <cellStyle name="Comma 19" xfId="1026" xr:uid="{00000000-0005-0000-0000-0000FA030000}"/>
    <cellStyle name="Comma 2" xfId="1027" xr:uid="{00000000-0005-0000-0000-0000FB030000}"/>
    <cellStyle name="Comma 2 2" xfId="1028" xr:uid="{00000000-0005-0000-0000-0000FC030000}"/>
    <cellStyle name="Comma 2 2 2" xfId="2" xr:uid="{00000000-0005-0000-0000-0000FD030000}"/>
    <cellStyle name="Comma 2 3" xfId="1029" xr:uid="{00000000-0005-0000-0000-0000FE030000}"/>
    <cellStyle name="Comma 2 3 2" xfId="1030" xr:uid="{00000000-0005-0000-0000-0000FF030000}"/>
    <cellStyle name="Comma 2 4" xfId="1031" xr:uid="{00000000-0005-0000-0000-000000040000}"/>
    <cellStyle name="Comma 2 5" xfId="1032" xr:uid="{00000000-0005-0000-0000-000001040000}"/>
    <cellStyle name="Comma 2_Book1" xfId="1033" xr:uid="{00000000-0005-0000-0000-000002040000}"/>
    <cellStyle name="Comma 20" xfId="1034" xr:uid="{00000000-0005-0000-0000-000003040000}"/>
    <cellStyle name="Comma 21" xfId="1035" xr:uid="{00000000-0005-0000-0000-000004040000}"/>
    <cellStyle name="Comma 21 2" xfId="1036" xr:uid="{00000000-0005-0000-0000-000005040000}"/>
    <cellStyle name="Comma 21 3" xfId="1037" xr:uid="{00000000-0005-0000-0000-000006040000}"/>
    <cellStyle name="Comma 21 4" xfId="1038" xr:uid="{00000000-0005-0000-0000-000007040000}"/>
    <cellStyle name="Comma 21 5" xfId="1039" xr:uid="{00000000-0005-0000-0000-000008040000}"/>
    <cellStyle name="Comma 21 6" xfId="1040" xr:uid="{00000000-0005-0000-0000-000009040000}"/>
    <cellStyle name="Comma 22" xfId="1041" xr:uid="{00000000-0005-0000-0000-00000A040000}"/>
    <cellStyle name="Comma 22 2" xfId="1042" xr:uid="{00000000-0005-0000-0000-00000B040000}"/>
    <cellStyle name="Comma 22 2 2" xfId="1043" xr:uid="{00000000-0005-0000-0000-00000C040000}"/>
    <cellStyle name="Comma 22 3" xfId="14" xr:uid="{00000000-0005-0000-0000-00000D040000}"/>
    <cellStyle name="Comma 23" xfId="1044" xr:uid="{00000000-0005-0000-0000-00000E040000}"/>
    <cellStyle name="Comma 23 2" xfId="10" xr:uid="{00000000-0005-0000-0000-00000F040000}"/>
    <cellStyle name="Comma 23 3" xfId="1045" xr:uid="{00000000-0005-0000-0000-000010040000}"/>
    <cellStyle name="Comma 24" xfId="1046" xr:uid="{00000000-0005-0000-0000-000011040000}"/>
    <cellStyle name="Comma 25" xfId="1047" xr:uid="{00000000-0005-0000-0000-000012040000}"/>
    <cellStyle name="Comma 26" xfId="1048" xr:uid="{00000000-0005-0000-0000-000013040000}"/>
    <cellStyle name="Comma 3" xfId="1049" xr:uid="{00000000-0005-0000-0000-000014040000}"/>
    <cellStyle name="Comma 3 2" xfId="1050" xr:uid="{00000000-0005-0000-0000-000015040000}"/>
    <cellStyle name="Comma 3 3" xfId="1051" xr:uid="{00000000-0005-0000-0000-000016040000}"/>
    <cellStyle name="Comma 3_VBPL kiểm toán Đầu tư XDCB 2010" xfId="1052" xr:uid="{00000000-0005-0000-0000-000017040000}"/>
    <cellStyle name="Comma 4" xfId="1053" xr:uid="{00000000-0005-0000-0000-000018040000}"/>
    <cellStyle name="Comma 4 2" xfId="1054" xr:uid="{00000000-0005-0000-0000-000019040000}"/>
    <cellStyle name="Comma 4_Bieu mau KH 2011 (gui Vu DP)" xfId="1055" xr:uid="{00000000-0005-0000-0000-00001A040000}"/>
    <cellStyle name="Comma 5" xfId="1056" xr:uid="{00000000-0005-0000-0000-00001B040000}"/>
    <cellStyle name="Comma 6" xfId="1057" xr:uid="{00000000-0005-0000-0000-00001C040000}"/>
    <cellStyle name="Comma 7" xfId="1058" xr:uid="{00000000-0005-0000-0000-00001D040000}"/>
    <cellStyle name="Comma 8" xfId="1059" xr:uid="{00000000-0005-0000-0000-00001E040000}"/>
    <cellStyle name="Comma 8 2" xfId="1060" xr:uid="{00000000-0005-0000-0000-00001F040000}"/>
    <cellStyle name="Comma 9" xfId="1061" xr:uid="{00000000-0005-0000-0000-000020040000}"/>
    <cellStyle name="comma zerodec" xfId="1062" xr:uid="{00000000-0005-0000-0000-000021040000}"/>
    <cellStyle name="Comma0" xfId="1063" xr:uid="{00000000-0005-0000-0000-000022040000}"/>
    <cellStyle name="Comma0 - Modelo1" xfId="1064" xr:uid="{00000000-0005-0000-0000-000023040000}"/>
    <cellStyle name="Comma0 - Style1" xfId="1065" xr:uid="{00000000-0005-0000-0000-000024040000}"/>
    <cellStyle name="Comma0 2" xfId="1066" xr:uid="{00000000-0005-0000-0000-000025040000}"/>
    <cellStyle name="Comma0_Book1" xfId="1067" xr:uid="{00000000-0005-0000-0000-000026040000}"/>
    <cellStyle name="Comma1 - Modelo2" xfId="1068" xr:uid="{00000000-0005-0000-0000-000027040000}"/>
    <cellStyle name="Comma1 - Style2" xfId="1069" xr:uid="{00000000-0005-0000-0000-000028040000}"/>
    <cellStyle name="cong" xfId="1070" xr:uid="{00000000-0005-0000-0000-000029040000}"/>
    <cellStyle name="Copied" xfId="1071" xr:uid="{00000000-0005-0000-0000-00002A040000}"/>
    <cellStyle name="Cࡵrrency_Sheet1_PRODUCTĠ" xfId="1072" xr:uid="{00000000-0005-0000-0000-00002B040000}"/>
    <cellStyle name="Currency [00]" xfId="1073" xr:uid="{00000000-0005-0000-0000-00002C040000}"/>
    <cellStyle name="Currency 2" xfId="1074" xr:uid="{00000000-0005-0000-0000-00002D040000}"/>
    <cellStyle name="Currency 3" xfId="1075" xr:uid="{00000000-0005-0000-0000-00002E040000}"/>
    <cellStyle name="Currency0" xfId="1076" xr:uid="{00000000-0005-0000-0000-00002F040000}"/>
    <cellStyle name="Currency0 2" xfId="1077" xr:uid="{00000000-0005-0000-0000-000030040000}"/>
    <cellStyle name="Currency0 2 2" xfId="1078" xr:uid="{00000000-0005-0000-0000-000031040000}"/>
    <cellStyle name="Currency0 2 3" xfId="1079" xr:uid="{00000000-0005-0000-0000-000032040000}"/>
    <cellStyle name="Currency0 2 4" xfId="1080" xr:uid="{00000000-0005-0000-0000-000033040000}"/>
    <cellStyle name="Currency0 2_Khoi cong moi 1" xfId="1081" xr:uid="{00000000-0005-0000-0000-000034040000}"/>
    <cellStyle name="Currency0 3" xfId="1082" xr:uid="{00000000-0005-0000-0000-000035040000}"/>
    <cellStyle name="Currency0 4" xfId="1083" xr:uid="{00000000-0005-0000-0000-000036040000}"/>
    <cellStyle name="Currency0_Book1" xfId="1084" xr:uid="{00000000-0005-0000-0000-000037040000}"/>
    <cellStyle name="Currency1" xfId="1085" xr:uid="{00000000-0005-0000-0000-000038040000}"/>
    <cellStyle name="Check Cell 2" xfId="999" xr:uid="{00000000-0005-0000-0000-0000DB030000}"/>
    <cellStyle name="Chi phÝ kh¸c_Book1" xfId="1000" xr:uid="{00000000-0005-0000-0000-0000DC030000}"/>
    <cellStyle name="chu" xfId="1001" xr:uid="{00000000-0005-0000-0000-0000DD030000}"/>
    <cellStyle name="CHUONG" xfId="1002" xr:uid="{00000000-0005-0000-0000-0000DE030000}"/>
    <cellStyle name="D1" xfId="1086" xr:uid="{00000000-0005-0000-0000-000039040000}"/>
    <cellStyle name="Date" xfId="1087" xr:uid="{00000000-0005-0000-0000-00003A040000}"/>
    <cellStyle name="Date 2" xfId="1088" xr:uid="{00000000-0005-0000-0000-00003B040000}"/>
    <cellStyle name="Date Short" xfId="1089" xr:uid="{00000000-0005-0000-0000-00003C040000}"/>
    <cellStyle name="Date_17 bieu (hung cap nhap)" xfId="1090" xr:uid="{00000000-0005-0000-0000-00003D040000}"/>
    <cellStyle name="DAUDE" xfId="1093" xr:uid="{00000000-0005-0000-0000-000040040000}"/>
    <cellStyle name="Decimal" xfId="1098" xr:uid="{00000000-0005-0000-0000-000045040000}"/>
    <cellStyle name="Decimal 2" xfId="1099" xr:uid="{00000000-0005-0000-0000-000046040000}"/>
    <cellStyle name="Decimal 3" xfId="1100" xr:uid="{00000000-0005-0000-0000-000047040000}"/>
    <cellStyle name="Decimal 4" xfId="1101" xr:uid="{00000000-0005-0000-0000-000048040000}"/>
    <cellStyle name="DELTA" xfId="1102" xr:uid="{00000000-0005-0000-0000-000049040000}"/>
    <cellStyle name="Dezimal [0]_35ERI8T2gbIEMixb4v26icuOo" xfId="1103" xr:uid="{00000000-0005-0000-0000-00004A040000}"/>
    <cellStyle name="Dezimal_35ERI8T2gbIEMixb4v26icuOo" xfId="1104" xr:uid="{00000000-0005-0000-0000-00004B040000}"/>
    <cellStyle name="Dg" xfId="1105" xr:uid="{00000000-0005-0000-0000-00004C040000}"/>
    <cellStyle name="Dgia" xfId="1106" xr:uid="{00000000-0005-0000-0000-00004D040000}"/>
    <cellStyle name="Dia" xfId="1107" xr:uid="{00000000-0005-0000-0000-00004E040000}"/>
    <cellStyle name="Dollar (zero dec)" xfId="1108" xr:uid="{00000000-0005-0000-0000-00004F040000}"/>
    <cellStyle name="Don gia" xfId="1109" xr:uid="{00000000-0005-0000-0000-000050040000}"/>
    <cellStyle name="DuToanBXD" xfId="1110" xr:uid="{00000000-0005-0000-0000-000051040000}"/>
    <cellStyle name="Dziesi?tny [0]_Invoices2001Slovakia" xfId="1111" xr:uid="{00000000-0005-0000-0000-000052040000}"/>
    <cellStyle name="Dziesi?tny_Invoices2001Slovakia" xfId="1112" xr:uid="{00000000-0005-0000-0000-000053040000}"/>
    <cellStyle name="Dziesietny [0]_Invoices2001Slovakia" xfId="1113" xr:uid="{00000000-0005-0000-0000-000054040000}"/>
    <cellStyle name="Dziesiętny [0]_Invoices2001Slovakia" xfId="1114" xr:uid="{00000000-0005-0000-0000-000055040000}"/>
    <cellStyle name="Dziesietny [0]_Invoices2001Slovakia_01_Nha so 1_Dien" xfId="1115" xr:uid="{00000000-0005-0000-0000-000056040000}"/>
    <cellStyle name="Dziesiętny [0]_Invoices2001Slovakia_01_Nha so 1_Dien" xfId="1116" xr:uid="{00000000-0005-0000-0000-000057040000}"/>
    <cellStyle name="Dziesietny [0]_Invoices2001Slovakia_10_Nha so 10_Dien1" xfId="1117" xr:uid="{00000000-0005-0000-0000-000058040000}"/>
    <cellStyle name="Dziesiętny [0]_Invoices2001Slovakia_10_Nha so 10_Dien1" xfId="1118" xr:uid="{00000000-0005-0000-0000-000059040000}"/>
    <cellStyle name="Dziesietny [0]_Invoices2001Slovakia_Book1" xfId="1119" xr:uid="{00000000-0005-0000-0000-00005A040000}"/>
    <cellStyle name="Dziesiętny [0]_Invoices2001Slovakia_Book1" xfId="1120" xr:uid="{00000000-0005-0000-0000-00005B040000}"/>
    <cellStyle name="Dziesietny [0]_Invoices2001Slovakia_Book1_1" xfId="1121" xr:uid="{00000000-0005-0000-0000-00005C040000}"/>
    <cellStyle name="Dziesiętny [0]_Invoices2001Slovakia_Book1_1" xfId="1122" xr:uid="{00000000-0005-0000-0000-00005D040000}"/>
    <cellStyle name="Dziesietny [0]_Invoices2001Slovakia_Book1_1_Book1" xfId="1123" xr:uid="{00000000-0005-0000-0000-00005E040000}"/>
    <cellStyle name="Dziesiętny [0]_Invoices2001Slovakia_Book1_1_Book1" xfId="1124" xr:uid="{00000000-0005-0000-0000-00005F040000}"/>
    <cellStyle name="Dziesietny [0]_Invoices2001Slovakia_Book1_2" xfId="1125" xr:uid="{00000000-0005-0000-0000-000060040000}"/>
    <cellStyle name="Dziesiętny [0]_Invoices2001Slovakia_Book1_2" xfId="1126" xr:uid="{00000000-0005-0000-0000-000061040000}"/>
    <cellStyle name="Dziesietny [0]_Invoices2001Slovakia_Book1_Nhu cau von ung truoc 2011 Tha h Hoa + Nge An gui TW" xfId="1127" xr:uid="{00000000-0005-0000-0000-000062040000}"/>
    <cellStyle name="Dziesiętny [0]_Invoices2001Slovakia_Book1_Nhu cau von ung truoc 2011 Tha h Hoa + Nge An gui TW" xfId="1128" xr:uid="{00000000-0005-0000-0000-000063040000}"/>
    <cellStyle name="Dziesietny [0]_Invoices2001Slovakia_Book1_Tong hop Cac tuyen(9-1-06)" xfId="1129" xr:uid="{00000000-0005-0000-0000-000064040000}"/>
    <cellStyle name="Dziesiętny [0]_Invoices2001Slovakia_Book1_Tong hop Cac tuyen(9-1-06)" xfId="1130" xr:uid="{00000000-0005-0000-0000-000065040000}"/>
    <cellStyle name="Dziesietny [0]_Invoices2001Slovakia_Book1_ung 2011 - 11-6-Thanh hoa-Nghe an" xfId="1131" xr:uid="{00000000-0005-0000-0000-000066040000}"/>
    <cellStyle name="Dziesiętny [0]_Invoices2001Slovakia_Book1_ung 2011 - 11-6-Thanh hoa-Nghe an" xfId="1132" xr:uid="{00000000-0005-0000-0000-000067040000}"/>
    <cellStyle name="Dziesietny [0]_Invoices2001Slovakia_Book1_ung truoc 2011 NSTW Thanh Hoa + Nge An gui Thu 12-5" xfId="1133" xr:uid="{00000000-0005-0000-0000-000068040000}"/>
    <cellStyle name="Dziesiętny [0]_Invoices2001Slovakia_Book1_ung truoc 2011 NSTW Thanh Hoa + Nge An gui Thu 12-5" xfId="1134" xr:uid="{00000000-0005-0000-0000-000069040000}"/>
    <cellStyle name="Dziesietny [0]_Invoices2001Slovakia_d-uong+TDT" xfId="1135" xr:uid="{00000000-0005-0000-0000-00006A040000}"/>
    <cellStyle name="Dziesiętny [0]_Invoices2001Slovakia_Nhµ ®Ó xe" xfId="1136" xr:uid="{00000000-0005-0000-0000-00006B040000}"/>
    <cellStyle name="Dziesietny [0]_Invoices2001Slovakia_Nha bao ve(28-7-05)" xfId="1137" xr:uid="{00000000-0005-0000-0000-00006C040000}"/>
    <cellStyle name="Dziesiętny [0]_Invoices2001Slovakia_Nha bao ve(28-7-05)" xfId="1138" xr:uid="{00000000-0005-0000-0000-00006D040000}"/>
    <cellStyle name="Dziesietny [0]_Invoices2001Slovakia_NHA de xe nguyen du" xfId="1139" xr:uid="{00000000-0005-0000-0000-00006E040000}"/>
    <cellStyle name="Dziesiętny [0]_Invoices2001Slovakia_NHA de xe nguyen du" xfId="1140" xr:uid="{00000000-0005-0000-0000-00006F040000}"/>
    <cellStyle name="Dziesietny [0]_Invoices2001Slovakia_Nhalamviec VTC(25-1-05)" xfId="1141" xr:uid="{00000000-0005-0000-0000-000070040000}"/>
    <cellStyle name="Dziesiętny [0]_Invoices2001Slovakia_Nhalamviec VTC(25-1-05)" xfId="1142" xr:uid="{00000000-0005-0000-0000-000071040000}"/>
    <cellStyle name="Dziesietny [0]_Invoices2001Slovakia_Nhu cau von ung truoc 2011 Tha h Hoa + Nge An gui TW" xfId="1143" xr:uid="{00000000-0005-0000-0000-000072040000}"/>
    <cellStyle name="Dziesiętny [0]_Invoices2001Slovakia_TDT KHANH HOA" xfId="1144" xr:uid="{00000000-0005-0000-0000-000073040000}"/>
    <cellStyle name="Dziesietny [0]_Invoices2001Slovakia_TDT KHANH HOA_Tong hop Cac tuyen(9-1-06)" xfId="1145" xr:uid="{00000000-0005-0000-0000-000074040000}"/>
    <cellStyle name="Dziesiętny [0]_Invoices2001Slovakia_TDT KHANH HOA_Tong hop Cac tuyen(9-1-06)" xfId="1146" xr:uid="{00000000-0005-0000-0000-000075040000}"/>
    <cellStyle name="Dziesietny [0]_Invoices2001Slovakia_TDT quangngai" xfId="1147" xr:uid="{00000000-0005-0000-0000-000076040000}"/>
    <cellStyle name="Dziesiętny [0]_Invoices2001Slovakia_TDT quangngai" xfId="1148" xr:uid="{00000000-0005-0000-0000-000077040000}"/>
    <cellStyle name="Dziesietny [0]_Invoices2001Slovakia_TMDT(10-5-06)" xfId="1149" xr:uid="{00000000-0005-0000-0000-000078040000}"/>
    <cellStyle name="Dziesietny_Invoices2001Slovakia" xfId="1150" xr:uid="{00000000-0005-0000-0000-000079040000}"/>
    <cellStyle name="Dziesiętny_Invoices2001Slovakia" xfId="1151" xr:uid="{00000000-0005-0000-0000-00007A040000}"/>
    <cellStyle name="Dziesietny_Invoices2001Slovakia_01_Nha so 1_Dien" xfId="1152" xr:uid="{00000000-0005-0000-0000-00007B040000}"/>
    <cellStyle name="Dziesiętny_Invoices2001Slovakia_01_Nha so 1_Dien" xfId="1153" xr:uid="{00000000-0005-0000-0000-00007C040000}"/>
    <cellStyle name="Dziesietny_Invoices2001Slovakia_10_Nha so 10_Dien1" xfId="1154" xr:uid="{00000000-0005-0000-0000-00007D040000}"/>
    <cellStyle name="Dziesiętny_Invoices2001Slovakia_10_Nha so 10_Dien1" xfId="1155" xr:uid="{00000000-0005-0000-0000-00007E040000}"/>
    <cellStyle name="Dziesietny_Invoices2001Slovakia_Book1" xfId="1156" xr:uid="{00000000-0005-0000-0000-00007F040000}"/>
    <cellStyle name="Dziesiętny_Invoices2001Slovakia_Book1" xfId="1157" xr:uid="{00000000-0005-0000-0000-000080040000}"/>
    <cellStyle name="Dziesietny_Invoices2001Slovakia_Book1_1" xfId="1158" xr:uid="{00000000-0005-0000-0000-000081040000}"/>
    <cellStyle name="Dziesiętny_Invoices2001Slovakia_Book1_1" xfId="1159" xr:uid="{00000000-0005-0000-0000-000082040000}"/>
    <cellStyle name="Dziesietny_Invoices2001Slovakia_Book1_1_Book1" xfId="1160" xr:uid="{00000000-0005-0000-0000-000083040000}"/>
    <cellStyle name="Dziesiętny_Invoices2001Slovakia_Book1_1_Book1" xfId="1161" xr:uid="{00000000-0005-0000-0000-000084040000}"/>
    <cellStyle name="Dziesietny_Invoices2001Slovakia_Book1_2" xfId="1162" xr:uid="{00000000-0005-0000-0000-000085040000}"/>
    <cellStyle name="Dziesiętny_Invoices2001Slovakia_Book1_2" xfId="1163" xr:uid="{00000000-0005-0000-0000-000086040000}"/>
    <cellStyle name="Dziesietny_Invoices2001Slovakia_Book1_Nhu cau von ung truoc 2011 Tha h Hoa + Nge An gui TW" xfId="1164" xr:uid="{00000000-0005-0000-0000-000087040000}"/>
    <cellStyle name="Dziesiętny_Invoices2001Slovakia_Book1_Nhu cau von ung truoc 2011 Tha h Hoa + Nge An gui TW" xfId="1165" xr:uid="{00000000-0005-0000-0000-000088040000}"/>
    <cellStyle name="Dziesietny_Invoices2001Slovakia_Book1_Tong hop Cac tuyen(9-1-06)" xfId="1166" xr:uid="{00000000-0005-0000-0000-000089040000}"/>
    <cellStyle name="Dziesiętny_Invoices2001Slovakia_Book1_Tong hop Cac tuyen(9-1-06)" xfId="1167" xr:uid="{00000000-0005-0000-0000-00008A040000}"/>
    <cellStyle name="Dziesietny_Invoices2001Slovakia_Book1_ung 2011 - 11-6-Thanh hoa-Nghe an" xfId="1168" xr:uid="{00000000-0005-0000-0000-00008B040000}"/>
    <cellStyle name="Dziesiętny_Invoices2001Slovakia_Book1_ung 2011 - 11-6-Thanh hoa-Nghe an" xfId="1169" xr:uid="{00000000-0005-0000-0000-00008C040000}"/>
    <cellStyle name="Dziesietny_Invoices2001Slovakia_Book1_ung truoc 2011 NSTW Thanh Hoa + Nge An gui Thu 12-5" xfId="1170" xr:uid="{00000000-0005-0000-0000-00008D040000}"/>
    <cellStyle name="Dziesiętny_Invoices2001Slovakia_Book1_ung truoc 2011 NSTW Thanh Hoa + Nge An gui Thu 12-5" xfId="1171" xr:uid="{00000000-0005-0000-0000-00008E040000}"/>
    <cellStyle name="Dziesietny_Invoices2001Slovakia_d-uong+TDT" xfId="1172" xr:uid="{00000000-0005-0000-0000-00008F040000}"/>
    <cellStyle name="Dziesiętny_Invoices2001Slovakia_Nhµ ®Ó xe" xfId="1173" xr:uid="{00000000-0005-0000-0000-000090040000}"/>
    <cellStyle name="Dziesietny_Invoices2001Slovakia_Nha bao ve(28-7-05)" xfId="1174" xr:uid="{00000000-0005-0000-0000-000091040000}"/>
    <cellStyle name="Dziesiętny_Invoices2001Slovakia_Nha bao ve(28-7-05)" xfId="1175" xr:uid="{00000000-0005-0000-0000-000092040000}"/>
    <cellStyle name="Dziesietny_Invoices2001Slovakia_NHA de xe nguyen du" xfId="1176" xr:uid="{00000000-0005-0000-0000-000093040000}"/>
    <cellStyle name="Dziesiętny_Invoices2001Slovakia_NHA de xe nguyen du" xfId="1177" xr:uid="{00000000-0005-0000-0000-000094040000}"/>
    <cellStyle name="Dziesietny_Invoices2001Slovakia_Nhalamviec VTC(25-1-05)" xfId="1178" xr:uid="{00000000-0005-0000-0000-000095040000}"/>
    <cellStyle name="Dziesiętny_Invoices2001Slovakia_Nhalamviec VTC(25-1-05)" xfId="1179" xr:uid="{00000000-0005-0000-0000-000096040000}"/>
    <cellStyle name="Dziesietny_Invoices2001Slovakia_Nhu cau von ung truoc 2011 Tha h Hoa + Nge An gui TW" xfId="1180" xr:uid="{00000000-0005-0000-0000-000097040000}"/>
    <cellStyle name="Dziesiętny_Invoices2001Slovakia_TDT KHANH HOA" xfId="1181" xr:uid="{00000000-0005-0000-0000-000098040000}"/>
    <cellStyle name="Dziesietny_Invoices2001Slovakia_TDT KHANH HOA_Tong hop Cac tuyen(9-1-06)" xfId="1182" xr:uid="{00000000-0005-0000-0000-000099040000}"/>
    <cellStyle name="Dziesiętny_Invoices2001Slovakia_TDT KHANH HOA_Tong hop Cac tuyen(9-1-06)" xfId="1183" xr:uid="{00000000-0005-0000-0000-00009A040000}"/>
    <cellStyle name="Dziesietny_Invoices2001Slovakia_TDT quangngai" xfId="1184" xr:uid="{00000000-0005-0000-0000-00009B040000}"/>
    <cellStyle name="Dziesiętny_Invoices2001Slovakia_TDT quangngai" xfId="1185" xr:uid="{00000000-0005-0000-0000-00009C040000}"/>
    <cellStyle name="Dziesietny_Invoices2001Slovakia_TMDT(10-5-06)" xfId="1186" xr:uid="{00000000-0005-0000-0000-00009D040000}"/>
    <cellStyle name="Đầu ra" xfId="1091" xr:uid="{00000000-0005-0000-0000-00003E040000}"/>
    <cellStyle name="Đầu vào" xfId="1092" xr:uid="{00000000-0005-0000-0000-00003F040000}"/>
    <cellStyle name="Đề mục 1" xfId="1094" xr:uid="{00000000-0005-0000-0000-000041040000}"/>
    <cellStyle name="Đề mục 2" xfId="1095" xr:uid="{00000000-0005-0000-0000-000042040000}"/>
    <cellStyle name="Đề mục 3" xfId="1096" xr:uid="{00000000-0005-0000-0000-000043040000}"/>
    <cellStyle name="Đề mục 4" xfId="1097" xr:uid="{00000000-0005-0000-0000-000044040000}"/>
    <cellStyle name="e" xfId="1187" xr:uid="{00000000-0005-0000-0000-00009E040000}"/>
    <cellStyle name="Encabez1" xfId="1188" xr:uid="{00000000-0005-0000-0000-00009F040000}"/>
    <cellStyle name="Encabez2" xfId="1189" xr:uid="{00000000-0005-0000-0000-0000A0040000}"/>
    <cellStyle name="Enter Currency (0)" xfId="1190" xr:uid="{00000000-0005-0000-0000-0000A1040000}"/>
    <cellStyle name="Enter Currency (2)" xfId="1191" xr:uid="{00000000-0005-0000-0000-0000A2040000}"/>
    <cellStyle name="Enter Units (0)" xfId="1192" xr:uid="{00000000-0005-0000-0000-0000A3040000}"/>
    <cellStyle name="Enter Units (1)" xfId="1193" xr:uid="{00000000-0005-0000-0000-0000A4040000}"/>
    <cellStyle name="Enter Units (2)" xfId="1194" xr:uid="{00000000-0005-0000-0000-0000A5040000}"/>
    <cellStyle name="Entered" xfId="1195" xr:uid="{00000000-0005-0000-0000-0000A6040000}"/>
    <cellStyle name="En-tete1" xfId="1196" xr:uid="{00000000-0005-0000-0000-0000A7040000}"/>
    <cellStyle name="En-tete2" xfId="1197" xr:uid="{00000000-0005-0000-0000-0000A8040000}"/>
    <cellStyle name="Euro" xfId="1198" xr:uid="{00000000-0005-0000-0000-0000A9040000}"/>
    <cellStyle name="Explanatory Text 2" xfId="1199" xr:uid="{00000000-0005-0000-0000-0000AA040000}"/>
    <cellStyle name="f" xfId="1200" xr:uid="{00000000-0005-0000-0000-0000AB040000}"/>
    <cellStyle name="F2" xfId="1201" xr:uid="{00000000-0005-0000-0000-0000AC040000}"/>
    <cellStyle name="F3" xfId="1202" xr:uid="{00000000-0005-0000-0000-0000AD040000}"/>
    <cellStyle name="F4" xfId="1203" xr:uid="{00000000-0005-0000-0000-0000AE040000}"/>
    <cellStyle name="F5" xfId="1204" xr:uid="{00000000-0005-0000-0000-0000AF040000}"/>
    <cellStyle name="F6" xfId="1205" xr:uid="{00000000-0005-0000-0000-0000B0040000}"/>
    <cellStyle name="F7" xfId="1206" xr:uid="{00000000-0005-0000-0000-0000B1040000}"/>
    <cellStyle name="F8" xfId="1207" xr:uid="{00000000-0005-0000-0000-0000B2040000}"/>
    <cellStyle name="Fijo" xfId="1208" xr:uid="{00000000-0005-0000-0000-0000B3040000}"/>
    <cellStyle name="Financier" xfId="1209" xr:uid="{00000000-0005-0000-0000-0000B4040000}"/>
    <cellStyle name="Financiero" xfId="1210" xr:uid="{00000000-0005-0000-0000-0000B5040000}"/>
    <cellStyle name="Fixe" xfId="1211" xr:uid="{00000000-0005-0000-0000-0000B6040000}"/>
    <cellStyle name="Fixed" xfId="1212" xr:uid="{00000000-0005-0000-0000-0000B7040000}"/>
    <cellStyle name="Fixed 2" xfId="1213" xr:uid="{00000000-0005-0000-0000-0000B8040000}"/>
    <cellStyle name="Font Britannic16" xfId="1214" xr:uid="{00000000-0005-0000-0000-0000B9040000}"/>
    <cellStyle name="Font Britannic18" xfId="1215" xr:uid="{00000000-0005-0000-0000-0000BA040000}"/>
    <cellStyle name="Font CenturyCond 18" xfId="1216" xr:uid="{00000000-0005-0000-0000-0000BB040000}"/>
    <cellStyle name="Font Cond20" xfId="1217" xr:uid="{00000000-0005-0000-0000-0000BC040000}"/>
    <cellStyle name="Font LucidaSans16" xfId="1218" xr:uid="{00000000-0005-0000-0000-0000BD040000}"/>
    <cellStyle name="Font NewCenturyCond18" xfId="1219" xr:uid="{00000000-0005-0000-0000-0000BE040000}"/>
    <cellStyle name="Font Ottawa14" xfId="1220" xr:uid="{00000000-0005-0000-0000-0000BF040000}"/>
    <cellStyle name="Font Ottawa16" xfId="1221" xr:uid="{00000000-0005-0000-0000-0000C0040000}"/>
    <cellStyle name="Formulas" xfId="1222" xr:uid="{00000000-0005-0000-0000-0000C1040000}"/>
    <cellStyle name="Formulas 2" xfId="1223" xr:uid="{00000000-0005-0000-0000-0000C2040000}"/>
    <cellStyle name="Formulas 3" xfId="1224" xr:uid="{00000000-0005-0000-0000-0000C3040000}"/>
    <cellStyle name="Ghi chú" xfId="1225" xr:uid="{00000000-0005-0000-0000-0000C4040000}"/>
    <cellStyle name="Good 2" xfId="1227" xr:uid="{00000000-0005-0000-0000-0000C6040000}"/>
    <cellStyle name="Grey" xfId="1228" xr:uid="{00000000-0005-0000-0000-0000C7040000}"/>
    <cellStyle name="Group" xfId="1229" xr:uid="{00000000-0005-0000-0000-0000C8040000}"/>
    <cellStyle name="gia" xfId="1226" xr:uid="{00000000-0005-0000-0000-0000C5040000}"/>
    <cellStyle name="H" xfId="1230" xr:uid="{00000000-0005-0000-0000-0000C9040000}"/>
    <cellStyle name="ha" xfId="1231" xr:uid="{00000000-0005-0000-0000-0000CA040000}"/>
    <cellStyle name="Head 1" xfId="1232" xr:uid="{00000000-0005-0000-0000-0000CB040000}"/>
    <cellStyle name="HEADER" xfId="1233" xr:uid="{00000000-0005-0000-0000-0000CC040000}"/>
    <cellStyle name="Header1" xfId="1234" xr:uid="{00000000-0005-0000-0000-0000CD040000}"/>
    <cellStyle name="Header2" xfId="1235" xr:uid="{00000000-0005-0000-0000-0000CE040000}"/>
    <cellStyle name="Heading 1 2" xfId="1236" xr:uid="{00000000-0005-0000-0000-0000CF040000}"/>
    <cellStyle name="Heading 1 3" xfId="1237" xr:uid="{00000000-0005-0000-0000-0000D0040000}"/>
    <cellStyle name="Heading 2 2" xfId="1238" xr:uid="{00000000-0005-0000-0000-0000D1040000}"/>
    <cellStyle name="Heading 2 3" xfId="1239" xr:uid="{00000000-0005-0000-0000-0000D2040000}"/>
    <cellStyle name="Heading 3 2" xfId="1240" xr:uid="{00000000-0005-0000-0000-0000D3040000}"/>
    <cellStyle name="Heading 4 2" xfId="1241" xr:uid="{00000000-0005-0000-0000-0000D4040000}"/>
    <cellStyle name="Heading1" xfId="1242" xr:uid="{00000000-0005-0000-0000-0000D5040000}"/>
    <cellStyle name="Heading2" xfId="1243" xr:uid="{00000000-0005-0000-0000-0000D6040000}"/>
    <cellStyle name="HEADINGS" xfId="1244" xr:uid="{00000000-0005-0000-0000-0000D7040000}"/>
    <cellStyle name="HEADINGSTOP" xfId="1245" xr:uid="{00000000-0005-0000-0000-0000D8040000}"/>
    <cellStyle name="headoption" xfId="1246" xr:uid="{00000000-0005-0000-0000-0000D9040000}"/>
    <cellStyle name="hoa" xfId="1247" xr:uid="{00000000-0005-0000-0000-0000DA040000}"/>
    <cellStyle name="Hoa-Scholl" xfId="1248" xr:uid="{00000000-0005-0000-0000-0000DB040000}"/>
    <cellStyle name="HUY" xfId="1249" xr:uid="{00000000-0005-0000-0000-0000DC040000}"/>
    <cellStyle name="i phÝ kh¸c_B¶ng 2" xfId="1250" xr:uid="{00000000-0005-0000-0000-0000DD040000}"/>
    <cellStyle name="I.3" xfId="1251" xr:uid="{00000000-0005-0000-0000-0000DE040000}"/>
    <cellStyle name="i·0" xfId="1252" xr:uid="{00000000-0005-0000-0000-0000DF040000}"/>
    <cellStyle name="ï-¾È»ê_BiÓu TB" xfId="1253" xr:uid="{00000000-0005-0000-0000-0000E0040000}"/>
    <cellStyle name="Input [yellow]" xfId="1254" xr:uid="{00000000-0005-0000-0000-0000E1040000}"/>
    <cellStyle name="Input 2" xfId="1255" xr:uid="{00000000-0005-0000-0000-0000E2040000}"/>
    <cellStyle name="k" xfId="1256" xr:uid="{00000000-0005-0000-0000-0000E3040000}"/>
    <cellStyle name="k_TONG HOP KINH PHI" xfId="1257" xr:uid="{00000000-0005-0000-0000-0000E4040000}"/>
    <cellStyle name="k_ÿÿÿÿÿ" xfId="1258" xr:uid="{00000000-0005-0000-0000-0000E5040000}"/>
    <cellStyle name="k_ÿÿÿÿÿ_1" xfId="1259" xr:uid="{00000000-0005-0000-0000-0000E6040000}"/>
    <cellStyle name="k_ÿÿÿÿÿ_2" xfId="1260" xr:uid="{00000000-0005-0000-0000-0000E7040000}"/>
    <cellStyle name="Kiểm tra Ô" xfId="1265" xr:uid="{00000000-0005-0000-0000-0000EC040000}"/>
    <cellStyle name="KL" xfId="1266" xr:uid="{00000000-0005-0000-0000-0000ED040000}"/>
    <cellStyle name="kh¸c_Bang Chi tieu" xfId="1261" xr:uid="{00000000-0005-0000-0000-0000E8040000}"/>
    <cellStyle name="khanh" xfId="1262" xr:uid="{00000000-0005-0000-0000-0000E9040000}"/>
    <cellStyle name="khoa2" xfId="1263" xr:uid="{00000000-0005-0000-0000-0000EA040000}"/>
    <cellStyle name="khung" xfId="1264" xr:uid="{00000000-0005-0000-0000-0000EB040000}"/>
    <cellStyle name="LAS - XD 354" xfId="1267" xr:uid="{00000000-0005-0000-0000-0000EE040000}"/>
    <cellStyle name="Ledger 17 x 11 in" xfId="1268" xr:uid="{00000000-0005-0000-0000-0000EF040000}"/>
    <cellStyle name="left" xfId="1269" xr:uid="{00000000-0005-0000-0000-0000F0040000}"/>
    <cellStyle name="Line" xfId="1270" xr:uid="{00000000-0005-0000-0000-0000F1040000}"/>
    <cellStyle name="Link Currency (0)" xfId="1271" xr:uid="{00000000-0005-0000-0000-0000F2040000}"/>
    <cellStyle name="Link Currency (2)" xfId="1272" xr:uid="{00000000-0005-0000-0000-0000F3040000}"/>
    <cellStyle name="Link Units (0)" xfId="1273" xr:uid="{00000000-0005-0000-0000-0000F4040000}"/>
    <cellStyle name="Link Units (1)" xfId="1274" xr:uid="{00000000-0005-0000-0000-0000F5040000}"/>
    <cellStyle name="Link Units (2)" xfId="1275" xr:uid="{00000000-0005-0000-0000-0000F6040000}"/>
    <cellStyle name="Linked Cell 2" xfId="1276" xr:uid="{00000000-0005-0000-0000-0000F7040000}"/>
    <cellStyle name="MAU" xfId="1277" xr:uid="{00000000-0005-0000-0000-0000F8040000}"/>
    <cellStyle name="Migliaia (0)_CALPREZZ" xfId="1278" xr:uid="{00000000-0005-0000-0000-0000F9040000}"/>
    <cellStyle name="Migliaia_ PESO ELETTR." xfId="1279" xr:uid="{00000000-0005-0000-0000-0000FA040000}"/>
    <cellStyle name="Millares [0]_10 AVERIAS MASIVAS + ANT" xfId="1280" xr:uid="{00000000-0005-0000-0000-0000FB040000}"/>
    <cellStyle name="Millares_Well Timing" xfId="1281" xr:uid="{00000000-0005-0000-0000-0000FC040000}"/>
    <cellStyle name="Milliers [0]_      " xfId="1282" xr:uid="{00000000-0005-0000-0000-0000FD040000}"/>
    <cellStyle name="Milliers_      " xfId="1283" xr:uid="{00000000-0005-0000-0000-0000FE040000}"/>
    <cellStyle name="Model" xfId="1284" xr:uid="{00000000-0005-0000-0000-0000FF040000}"/>
    <cellStyle name="moi" xfId="1285" xr:uid="{00000000-0005-0000-0000-000000050000}"/>
    <cellStyle name="Moneda [0]_Well Timing" xfId="1286" xr:uid="{00000000-0005-0000-0000-000001050000}"/>
    <cellStyle name="Moneda_Well Timing" xfId="1287" xr:uid="{00000000-0005-0000-0000-000002050000}"/>
    <cellStyle name="Monetaire" xfId="1288" xr:uid="{00000000-0005-0000-0000-000003050000}"/>
    <cellStyle name="Monétaire [0]_      " xfId="1289" xr:uid="{00000000-0005-0000-0000-000004050000}"/>
    <cellStyle name="Monétaire_      " xfId="1290" xr:uid="{00000000-0005-0000-0000-000005050000}"/>
    <cellStyle name="n" xfId="1291" xr:uid="{00000000-0005-0000-0000-000006050000}"/>
    <cellStyle name="n_17 bieu (hung cap nhap)" xfId="1292" xr:uid="{00000000-0005-0000-0000-000007050000}"/>
    <cellStyle name="n_Bao cao doan cong tac cua Bo thang 4-2010" xfId="1293" xr:uid="{00000000-0005-0000-0000-000008050000}"/>
    <cellStyle name="n_goi 4 - qt" xfId="1294" xr:uid="{00000000-0005-0000-0000-000009050000}"/>
    <cellStyle name="n_VBPL kiểm toán Đầu tư XDCB 2010" xfId="1295" xr:uid="{00000000-0005-0000-0000-00000A050000}"/>
    <cellStyle name="Neutral 2" xfId="1296" xr:uid="{00000000-0005-0000-0000-00000B050000}"/>
    <cellStyle name="New" xfId="1297" xr:uid="{00000000-0005-0000-0000-00000C050000}"/>
    <cellStyle name="New Times Roman" xfId="1298" xr:uid="{00000000-0005-0000-0000-00000D050000}"/>
    <cellStyle name="no dec" xfId="1308" xr:uid="{00000000-0005-0000-0000-000017050000}"/>
    <cellStyle name="ÑONVÒ" xfId="1309" xr:uid="{00000000-0005-0000-0000-000018050000}"/>
    <cellStyle name="Normal" xfId="0" builtinId="0"/>
    <cellStyle name="Normal - ??1" xfId="1310" xr:uid="{00000000-0005-0000-0000-00001A050000}"/>
    <cellStyle name="Normal - Style1" xfId="1311" xr:uid="{00000000-0005-0000-0000-00001B050000}"/>
    <cellStyle name="Normal - Style1 2" xfId="1312" xr:uid="{00000000-0005-0000-0000-00001C050000}"/>
    <cellStyle name="Normal - Style1 2 2" xfId="1313" xr:uid="{00000000-0005-0000-0000-00001D050000}"/>
    <cellStyle name="Normal - Style1 2 3" xfId="1314" xr:uid="{00000000-0005-0000-0000-00001E050000}"/>
    <cellStyle name="Normal - Style1 2 4" xfId="1315" xr:uid="{00000000-0005-0000-0000-00001F050000}"/>
    <cellStyle name="Normal - Style1 2_Khoi cong moi 1" xfId="1316" xr:uid="{00000000-0005-0000-0000-000020050000}"/>
    <cellStyle name="Normal - Style1 3" xfId="1317" xr:uid="{00000000-0005-0000-0000-000021050000}"/>
    <cellStyle name="Normal - Style1 4" xfId="1318" xr:uid="{00000000-0005-0000-0000-000022050000}"/>
    <cellStyle name="Normal - Style1_Bao cao kiem toan kh 2010" xfId="1319" xr:uid="{00000000-0005-0000-0000-000023050000}"/>
    <cellStyle name="Normal - 유형1" xfId="1320" xr:uid="{00000000-0005-0000-0000-000024050000}"/>
    <cellStyle name="Normal 10" xfId="1321" xr:uid="{00000000-0005-0000-0000-000025050000}"/>
    <cellStyle name="Normal 10 2" xfId="1322" xr:uid="{00000000-0005-0000-0000-000026050000}"/>
    <cellStyle name="Normal 11" xfId="1323" xr:uid="{00000000-0005-0000-0000-000027050000}"/>
    <cellStyle name="Normal 12" xfId="1324" xr:uid="{00000000-0005-0000-0000-000028050000}"/>
    <cellStyle name="Normal 13" xfId="1325" xr:uid="{00000000-0005-0000-0000-000029050000}"/>
    <cellStyle name="Normal 14" xfId="1326" xr:uid="{00000000-0005-0000-0000-00002A050000}"/>
    <cellStyle name="Normal 15" xfId="1327" xr:uid="{00000000-0005-0000-0000-00002B050000}"/>
    <cellStyle name="Normal 16" xfId="1328" xr:uid="{00000000-0005-0000-0000-00002C050000}"/>
    <cellStyle name="Normal 17" xfId="1329" xr:uid="{00000000-0005-0000-0000-00002D050000}"/>
    <cellStyle name="Normal 18" xfId="1330" xr:uid="{00000000-0005-0000-0000-00002E050000}"/>
    <cellStyle name="Normal 19" xfId="1331" xr:uid="{00000000-0005-0000-0000-00002F050000}"/>
    <cellStyle name="Normal 2" xfId="12" xr:uid="{00000000-0005-0000-0000-000030050000}"/>
    <cellStyle name="Normal 2 2" xfId="1332" xr:uid="{00000000-0005-0000-0000-000031050000}"/>
    <cellStyle name="Normal 2 3" xfId="1333" xr:uid="{00000000-0005-0000-0000-000032050000}"/>
    <cellStyle name="Normal 2 3 2" xfId="1334" xr:uid="{00000000-0005-0000-0000-000033050000}"/>
    <cellStyle name="Normal 2_17 bieu (hung cap nhap)" xfId="1335" xr:uid="{00000000-0005-0000-0000-000034050000}"/>
    <cellStyle name="Normal 20" xfId="1336" xr:uid="{00000000-0005-0000-0000-000035050000}"/>
    <cellStyle name="Normal 21" xfId="1337" xr:uid="{00000000-0005-0000-0000-000036050000}"/>
    <cellStyle name="Normal 22" xfId="1338" xr:uid="{00000000-0005-0000-0000-000037050000}"/>
    <cellStyle name="Normal 23" xfId="1339" xr:uid="{00000000-0005-0000-0000-000038050000}"/>
    <cellStyle name="Normal 3" xfId="1340" xr:uid="{00000000-0005-0000-0000-000039050000}"/>
    <cellStyle name="Normal 3 2" xfId="1341" xr:uid="{00000000-0005-0000-0000-00003A050000}"/>
    <cellStyle name="Normal 3 4" xfId="5" xr:uid="{00000000-0005-0000-0000-00003B050000}"/>
    <cellStyle name="Normal 3_17 bieu (hung cap nhap)" xfId="1342" xr:uid="{00000000-0005-0000-0000-00003C050000}"/>
    <cellStyle name="Normal 4" xfId="1343" xr:uid="{00000000-0005-0000-0000-00003D050000}"/>
    <cellStyle name="Normal 4 2" xfId="1344" xr:uid="{00000000-0005-0000-0000-00003E050000}"/>
    <cellStyle name="Normal 4_Bieu mau KH 2011 (gui Vu DP)" xfId="1345" xr:uid="{00000000-0005-0000-0000-00003F050000}"/>
    <cellStyle name="Normal 5" xfId="1346" xr:uid="{00000000-0005-0000-0000-000040050000}"/>
    <cellStyle name="Normal 5 2" xfId="1347" xr:uid="{00000000-0005-0000-0000-000041050000}"/>
    <cellStyle name="Normal 5 3" xfId="1348" xr:uid="{00000000-0005-0000-0000-000042050000}"/>
    <cellStyle name="Normal 5_Book1" xfId="1349" xr:uid="{00000000-0005-0000-0000-000043050000}"/>
    <cellStyle name="Normal 6" xfId="1350" xr:uid="{00000000-0005-0000-0000-000044050000}"/>
    <cellStyle name="Normal 6 2" xfId="1351" xr:uid="{00000000-0005-0000-0000-000045050000}"/>
    <cellStyle name="Normal 6 3" xfId="1352" xr:uid="{00000000-0005-0000-0000-000046050000}"/>
    <cellStyle name="Normal 6 4" xfId="1353" xr:uid="{00000000-0005-0000-0000-000047050000}"/>
    <cellStyle name="Normal 6 5" xfId="1354" xr:uid="{00000000-0005-0000-0000-000048050000}"/>
    <cellStyle name="Normal 6 6" xfId="8" xr:uid="{00000000-0005-0000-0000-000049050000}"/>
    <cellStyle name="Normal 6_Bieu mau KH 2011 (gui Vu DP)" xfId="1355" xr:uid="{00000000-0005-0000-0000-00004A050000}"/>
    <cellStyle name="Normal 7" xfId="1356" xr:uid="{00000000-0005-0000-0000-00004B050000}"/>
    <cellStyle name="Normal 8" xfId="1357" xr:uid="{00000000-0005-0000-0000-00004C050000}"/>
    <cellStyle name="Normal 9" xfId="1358" xr:uid="{00000000-0005-0000-0000-00004D050000}"/>
    <cellStyle name="Normal 9 2" xfId="13" xr:uid="{00000000-0005-0000-0000-00004E050000}"/>
    <cellStyle name="Normal 9 3" xfId="1359" xr:uid="{00000000-0005-0000-0000-00004F050000}"/>
    <cellStyle name="Normal1" xfId="1360" xr:uid="{00000000-0005-0000-0000-000050050000}"/>
    <cellStyle name="Normal8" xfId="1361" xr:uid="{00000000-0005-0000-0000-000051050000}"/>
    <cellStyle name="NORMAL-ADB" xfId="1362" xr:uid="{00000000-0005-0000-0000-000052050000}"/>
    <cellStyle name="Normale_ PESO ELETTR." xfId="1363" xr:uid="{00000000-0005-0000-0000-000053050000}"/>
    <cellStyle name="Normalny_Cennik obowiazuje od 06-08-2001 r (1)" xfId="1364" xr:uid="{00000000-0005-0000-0000-000054050000}"/>
    <cellStyle name="Note 2" xfId="1365" xr:uid="{00000000-0005-0000-0000-000055050000}"/>
    <cellStyle name="NWM" xfId="1366" xr:uid="{00000000-0005-0000-0000-000056050000}"/>
    <cellStyle name="nga" xfId="1299" xr:uid="{00000000-0005-0000-0000-00000E050000}"/>
    <cellStyle name="nga 2" xfId="1300" xr:uid="{00000000-0005-0000-0000-00000F050000}"/>
    <cellStyle name="nga 3" xfId="1301" xr:uid="{00000000-0005-0000-0000-000010050000}"/>
    <cellStyle name="Nhấn1" xfId="1302" xr:uid="{00000000-0005-0000-0000-000011050000}"/>
    <cellStyle name="Nhấn2" xfId="1303" xr:uid="{00000000-0005-0000-0000-000012050000}"/>
    <cellStyle name="Nhấn3" xfId="1304" xr:uid="{00000000-0005-0000-0000-000013050000}"/>
    <cellStyle name="Nhấn4" xfId="1305" xr:uid="{00000000-0005-0000-0000-000014050000}"/>
    <cellStyle name="Nhấn5" xfId="1306" xr:uid="{00000000-0005-0000-0000-000015050000}"/>
    <cellStyle name="Nhấn6" xfId="1307" xr:uid="{00000000-0005-0000-0000-000016050000}"/>
    <cellStyle name="Ò_x000d_Normal_123569" xfId="1368" xr:uid="{00000000-0005-0000-0000-000058050000}"/>
    <cellStyle name="Œ…‹æØ‚è [0.00]_††††† " xfId="1369" xr:uid="{00000000-0005-0000-0000-000059050000}"/>
    <cellStyle name="Œ…‹æØ‚è_††††† " xfId="1370" xr:uid="{00000000-0005-0000-0000-00005A050000}"/>
    <cellStyle name="oft Excel]_x000d__x000a_Comment=open=/f ‚ðw’è‚·‚é‚ÆAƒ†[ƒU[’è‹`ŠÖ”‚ðŠÖ”“\‚è•t‚¯‚Ìˆê——‚É“o˜^‚·‚é‚±‚Æ‚ª‚Å‚«‚Ü‚·B_x000d__x000a_Maximized" xfId="1371" xr:uid="{00000000-0005-0000-0000-00005B050000}"/>
    <cellStyle name="oft Excel]_x000d__x000a_Comment=open=/f ‚ðŽw’è‚·‚é‚ÆAƒ†[ƒU[’è‹`ŠÖ”‚ðŠÖ”“\‚è•t‚¯‚Ìˆê——‚É“o˜^‚·‚é‚±‚Æ‚ª‚Å‚«‚Ü‚·B_x000d__x000a_Maximized" xfId="1372" xr:uid="{00000000-0005-0000-0000-00005C050000}"/>
    <cellStyle name="oft Excel]_x000d__x000a_Comment=The open=/f lines load custom functions into the Paste Function list._x000d__x000a_Maximized=2_x000d__x000a_Basics=1_x000d__x000a_A" xfId="1373" xr:uid="{00000000-0005-0000-0000-00005D050000}"/>
    <cellStyle name="oft Excel]_x000d__x000a_Comment=The open=/f lines load custom functions into the Paste Function list._x000d__x000a_Maximized=3_x000d__x000a_Basics=1_x000d__x000a_A" xfId="1374" xr:uid="{00000000-0005-0000-0000-00005E050000}"/>
    <cellStyle name="omma [0]_Mktg Prog" xfId="1375" xr:uid="{00000000-0005-0000-0000-00005F050000}"/>
    <cellStyle name="ormal_Sheet1_1" xfId="1376" xr:uid="{00000000-0005-0000-0000-000060050000}"/>
    <cellStyle name="Output 2" xfId="1377" xr:uid="{00000000-0005-0000-0000-000061050000}"/>
    <cellStyle name="Ô Được nối kết" xfId="1367" xr:uid="{00000000-0005-0000-0000-000057050000}"/>
    <cellStyle name="p" xfId="1378" xr:uid="{00000000-0005-0000-0000-000062050000}"/>
    <cellStyle name="p 2" xfId="1379" xr:uid="{00000000-0005-0000-0000-000063050000}"/>
    <cellStyle name="p 3" xfId="1380" xr:uid="{00000000-0005-0000-0000-000064050000}"/>
    <cellStyle name="paint" xfId="1381" xr:uid="{00000000-0005-0000-0000-000065050000}"/>
    <cellStyle name="Pattern" xfId="1382" xr:uid="{00000000-0005-0000-0000-000066050000}"/>
    <cellStyle name="per.style" xfId="1383" xr:uid="{00000000-0005-0000-0000-000067050000}"/>
    <cellStyle name="Percent [0]" xfId="1384" xr:uid="{00000000-0005-0000-0000-000068050000}"/>
    <cellStyle name="Percent [00]" xfId="1385" xr:uid="{00000000-0005-0000-0000-000069050000}"/>
    <cellStyle name="Percent [2]" xfId="1386" xr:uid="{00000000-0005-0000-0000-00006A050000}"/>
    <cellStyle name="Percent 2" xfId="1387" xr:uid="{00000000-0005-0000-0000-00006B050000}"/>
    <cellStyle name="Percent 3" xfId="1388" xr:uid="{00000000-0005-0000-0000-00006C050000}"/>
    <cellStyle name="PERCENTAGE" xfId="1389" xr:uid="{00000000-0005-0000-0000-00006D050000}"/>
    <cellStyle name="Pourcentage" xfId="1391" xr:uid="{00000000-0005-0000-0000-00006F050000}"/>
    <cellStyle name="PrePop Currency (0)" xfId="1392" xr:uid="{00000000-0005-0000-0000-000070050000}"/>
    <cellStyle name="PrePop Currency (2)" xfId="1393" xr:uid="{00000000-0005-0000-0000-000071050000}"/>
    <cellStyle name="PrePop Units (0)" xfId="1394" xr:uid="{00000000-0005-0000-0000-000072050000}"/>
    <cellStyle name="PrePop Units (1)" xfId="1395" xr:uid="{00000000-0005-0000-0000-000073050000}"/>
    <cellStyle name="PrePop Units (2)" xfId="1396" xr:uid="{00000000-0005-0000-0000-000074050000}"/>
    <cellStyle name="pricing" xfId="1397" xr:uid="{00000000-0005-0000-0000-000075050000}"/>
    <cellStyle name="PSChar" xfId="1398" xr:uid="{00000000-0005-0000-0000-000076050000}"/>
    <cellStyle name="PSHeading" xfId="1399" xr:uid="{00000000-0005-0000-0000-000077050000}"/>
    <cellStyle name="PHONG" xfId="1390" xr:uid="{00000000-0005-0000-0000-00006E050000}"/>
    <cellStyle name="regstoresfromspecstores" xfId="1400" xr:uid="{00000000-0005-0000-0000-000078050000}"/>
    <cellStyle name="RevList" xfId="1401" xr:uid="{00000000-0005-0000-0000-000079050000}"/>
    <cellStyle name="rlink_tiªn l­în_x001b_Hyperlink_TONG HOP KINH PHI" xfId="1402" xr:uid="{00000000-0005-0000-0000-00007A050000}"/>
    <cellStyle name="rmal_ADAdot" xfId="1403" xr:uid="{00000000-0005-0000-0000-00007B050000}"/>
    <cellStyle name="S—_x0008_" xfId="1404" xr:uid="{00000000-0005-0000-0000-00007C050000}"/>
    <cellStyle name="s]_x000d__x000a_spooler=yes_x000d__x000a_load=_x000d__x000a_Beep=yes_x000d__x000a_NullPort=None_x000d__x000a_BorderWidth=3_x000d__x000a_CursorBlinkRate=1200_x000d__x000a_DoubleClickSpeed=452_x000d__x000a_Programs=co" xfId="1405" xr:uid="{00000000-0005-0000-0000-00007D050000}"/>
    <cellStyle name="SAPBEXaggData" xfId="1406" xr:uid="{00000000-0005-0000-0000-00007E050000}"/>
    <cellStyle name="SAPBEXaggDataEmph" xfId="1407" xr:uid="{00000000-0005-0000-0000-00007F050000}"/>
    <cellStyle name="SAPBEXaggItem" xfId="1408" xr:uid="{00000000-0005-0000-0000-000080050000}"/>
    <cellStyle name="SAPBEXchaText" xfId="1409" xr:uid="{00000000-0005-0000-0000-000081050000}"/>
    <cellStyle name="SAPBEXexcBad7" xfId="1410" xr:uid="{00000000-0005-0000-0000-000082050000}"/>
    <cellStyle name="SAPBEXexcBad8" xfId="1411" xr:uid="{00000000-0005-0000-0000-000083050000}"/>
    <cellStyle name="SAPBEXexcBad9" xfId="1412" xr:uid="{00000000-0005-0000-0000-000084050000}"/>
    <cellStyle name="SAPBEXexcCritical4" xfId="1413" xr:uid="{00000000-0005-0000-0000-000085050000}"/>
    <cellStyle name="SAPBEXexcCritical5" xfId="1414" xr:uid="{00000000-0005-0000-0000-000086050000}"/>
    <cellStyle name="SAPBEXexcCritical6" xfId="1415" xr:uid="{00000000-0005-0000-0000-000087050000}"/>
    <cellStyle name="SAPBEXexcGood1" xfId="1416" xr:uid="{00000000-0005-0000-0000-000088050000}"/>
    <cellStyle name="SAPBEXexcGood2" xfId="1417" xr:uid="{00000000-0005-0000-0000-000089050000}"/>
    <cellStyle name="SAPBEXexcGood3" xfId="1418" xr:uid="{00000000-0005-0000-0000-00008A050000}"/>
    <cellStyle name="SAPBEXfilterDrill" xfId="1419" xr:uid="{00000000-0005-0000-0000-00008B050000}"/>
    <cellStyle name="SAPBEXfilterItem" xfId="1420" xr:uid="{00000000-0005-0000-0000-00008C050000}"/>
    <cellStyle name="SAPBEXfilterText" xfId="1421" xr:uid="{00000000-0005-0000-0000-00008D050000}"/>
    <cellStyle name="SAPBEXformats" xfId="1422" xr:uid="{00000000-0005-0000-0000-00008E050000}"/>
    <cellStyle name="SAPBEXheaderItem" xfId="1423" xr:uid="{00000000-0005-0000-0000-00008F050000}"/>
    <cellStyle name="SAPBEXheaderText" xfId="1424" xr:uid="{00000000-0005-0000-0000-000090050000}"/>
    <cellStyle name="SAPBEXresData" xfId="1425" xr:uid="{00000000-0005-0000-0000-000091050000}"/>
    <cellStyle name="SAPBEXresDataEmph" xfId="1426" xr:uid="{00000000-0005-0000-0000-000092050000}"/>
    <cellStyle name="SAPBEXresItem" xfId="1427" xr:uid="{00000000-0005-0000-0000-000093050000}"/>
    <cellStyle name="SAPBEXstdData" xfId="1428" xr:uid="{00000000-0005-0000-0000-000094050000}"/>
    <cellStyle name="SAPBEXstdDataEmph" xfId="1429" xr:uid="{00000000-0005-0000-0000-000095050000}"/>
    <cellStyle name="SAPBEXstdItem" xfId="1430" xr:uid="{00000000-0005-0000-0000-000096050000}"/>
    <cellStyle name="SAPBEXtitle" xfId="1431" xr:uid="{00000000-0005-0000-0000-000097050000}"/>
    <cellStyle name="SAPBEXundefined" xfId="1432" xr:uid="{00000000-0005-0000-0000-000098050000}"/>
    <cellStyle name="serJet 1200 Series PCL 6" xfId="1433" xr:uid="{00000000-0005-0000-0000-000099050000}"/>
    <cellStyle name="SHADEDSTORES" xfId="1434" xr:uid="{00000000-0005-0000-0000-00009A050000}"/>
    <cellStyle name="so" xfId="1435" xr:uid="{00000000-0005-0000-0000-00009B050000}"/>
    <cellStyle name="SO%" xfId="1436" xr:uid="{00000000-0005-0000-0000-00009C050000}"/>
    <cellStyle name="so_Book1" xfId="1437" xr:uid="{00000000-0005-0000-0000-00009D050000}"/>
    <cellStyle name="songuyen" xfId="1438" xr:uid="{00000000-0005-0000-0000-00009E050000}"/>
    <cellStyle name="specstores" xfId="1439" xr:uid="{00000000-0005-0000-0000-00009F050000}"/>
    <cellStyle name="Standard_AAbgleich" xfId="1440" xr:uid="{00000000-0005-0000-0000-0000A0050000}"/>
    <cellStyle name="STT" xfId="1441" xr:uid="{00000000-0005-0000-0000-0000A1050000}"/>
    <cellStyle name="STTDG" xfId="1442" xr:uid="{00000000-0005-0000-0000-0000A2050000}"/>
    <cellStyle name="Style 1" xfId="1443" xr:uid="{00000000-0005-0000-0000-0000A3050000}"/>
    <cellStyle name="Style 10" xfId="1444" xr:uid="{00000000-0005-0000-0000-0000A4050000}"/>
    <cellStyle name="Style 100" xfId="1445" xr:uid="{00000000-0005-0000-0000-0000A5050000}"/>
    <cellStyle name="Style 101" xfId="1446" xr:uid="{00000000-0005-0000-0000-0000A6050000}"/>
    <cellStyle name="Style 102" xfId="1447" xr:uid="{00000000-0005-0000-0000-0000A7050000}"/>
    <cellStyle name="Style 103" xfId="1448" xr:uid="{00000000-0005-0000-0000-0000A8050000}"/>
    <cellStyle name="Style 104" xfId="1449" xr:uid="{00000000-0005-0000-0000-0000A9050000}"/>
    <cellStyle name="Style 105" xfId="1450" xr:uid="{00000000-0005-0000-0000-0000AA050000}"/>
    <cellStyle name="Style 106" xfId="1451" xr:uid="{00000000-0005-0000-0000-0000AB050000}"/>
    <cellStyle name="Style 107" xfId="1452" xr:uid="{00000000-0005-0000-0000-0000AC050000}"/>
    <cellStyle name="Style 108" xfId="1453" xr:uid="{00000000-0005-0000-0000-0000AD050000}"/>
    <cellStyle name="Style 109" xfId="1454" xr:uid="{00000000-0005-0000-0000-0000AE050000}"/>
    <cellStyle name="Style 11" xfId="1455" xr:uid="{00000000-0005-0000-0000-0000AF050000}"/>
    <cellStyle name="Style 110" xfId="1456" xr:uid="{00000000-0005-0000-0000-0000B0050000}"/>
    <cellStyle name="Style 111" xfId="1457" xr:uid="{00000000-0005-0000-0000-0000B1050000}"/>
    <cellStyle name="Style 112" xfId="1458" xr:uid="{00000000-0005-0000-0000-0000B2050000}"/>
    <cellStyle name="Style 113" xfId="1459" xr:uid="{00000000-0005-0000-0000-0000B3050000}"/>
    <cellStyle name="Style 114" xfId="1460" xr:uid="{00000000-0005-0000-0000-0000B4050000}"/>
    <cellStyle name="Style 115" xfId="1461" xr:uid="{00000000-0005-0000-0000-0000B5050000}"/>
    <cellStyle name="Style 116" xfId="1462" xr:uid="{00000000-0005-0000-0000-0000B6050000}"/>
    <cellStyle name="Style 117" xfId="1463" xr:uid="{00000000-0005-0000-0000-0000B7050000}"/>
    <cellStyle name="Style 118" xfId="1464" xr:uid="{00000000-0005-0000-0000-0000B8050000}"/>
    <cellStyle name="Style 119" xfId="1465" xr:uid="{00000000-0005-0000-0000-0000B9050000}"/>
    <cellStyle name="Style 12" xfId="1466" xr:uid="{00000000-0005-0000-0000-0000BA050000}"/>
    <cellStyle name="Style 120" xfId="1467" xr:uid="{00000000-0005-0000-0000-0000BB050000}"/>
    <cellStyle name="Style 121" xfId="1468" xr:uid="{00000000-0005-0000-0000-0000BC050000}"/>
    <cellStyle name="Style 122" xfId="1469" xr:uid="{00000000-0005-0000-0000-0000BD050000}"/>
    <cellStyle name="Style 123" xfId="1470" xr:uid="{00000000-0005-0000-0000-0000BE050000}"/>
    <cellStyle name="Style 124" xfId="1471" xr:uid="{00000000-0005-0000-0000-0000BF050000}"/>
    <cellStyle name="Style 125" xfId="1472" xr:uid="{00000000-0005-0000-0000-0000C0050000}"/>
    <cellStyle name="Style 126" xfId="1473" xr:uid="{00000000-0005-0000-0000-0000C1050000}"/>
    <cellStyle name="Style 127" xfId="1474" xr:uid="{00000000-0005-0000-0000-0000C2050000}"/>
    <cellStyle name="Style 128" xfId="1475" xr:uid="{00000000-0005-0000-0000-0000C3050000}"/>
    <cellStyle name="Style 129" xfId="1476" xr:uid="{00000000-0005-0000-0000-0000C4050000}"/>
    <cellStyle name="Style 13" xfId="1477" xr:uid="{00000000-0005-0000-0000-0000C5050000}"/>
    <cellStyle name="Style 130" xfId="1478" xr:uid="{00000000-0005-0000-0000-0000C6050000}"/>
    <cellStyle name="Style 131" xfId="1479" xr:uid="{00000000-0005-0000-0000-0000C7050000}"/>
    <cellStyle name="Style 132" xfId="1480" xr:uid="{00000000-0005-0000-0000-0000C8050000}"/>
    <cellStyle name="Style 133" xfId="1481" xr:uid="{00000000-0005-0000-0000-0000C9050000}"/>
    <cellStyle name="Style 134" xfId="1482" xr:uid="{00000000-0005-0000-0000-0000CA050000}"/>
    <cellStyle name="Style 135" xfId="1483" xr:uid="{00000000-0005-0000-0000-0000CB050000}"/>
    <cellStyle name="Style 136" xfId="1484" xr:uid="{00000000-0005-0000-0000-0000CC050000}"/>
    <cellStyle name="Style 137" xfId="1485" xr:uid="{00000000-0005-0000-0000-0000CD050000}"/>
    <cellStyle name="Style 138" xfId="1486" xr:uid="{00000000-0005-0000-0000-0000CE050000}"/>
    <cellStyle name="Style 139" xfId="1487" xr:uid="{00000000-0005-0000-0000-0000CF050000}"/>
    <cellStyle name="Style 14" xfId="1488" xr:uid="{00000000-0005-0000-0000-0000D0050000}"/>
    <cellStyle name="Style 140" xfId="1489" xr:uid="{00000000-0005-0000-0000-0000D1050000}"/>
    <cellStyle name="Style 141" xfId="1490" xr:uid="{00000000-0005-0000-0000-0000D2050000}"/>
    <cellStyle name="Style 142" xfId="1491" xr:uid="{00000000-0005-0000-0000-0000D3050000}"/>
    <cellStyle name="Style 143" xfId="1492" xr:uid="{00000000-0005-0000-0000-0000D4050000}"/>
    <cellStyle name="Style 144" xfId="1493" xr:uid="{00000000-0005-0000-0000-0000D5050000}"/>
    <cellStyle name="Style 145" xfId="1494" xr:uid="{00000000-0005-0000-0000-0000D6050000}"/>
    <cellStyle name="Style 146" xfId="1495" xr:uid="{00000000-0005-0000-0000-0000D7050000}"/>
    <cellStyle name="Style 147" xfId="1496" xr:uid="{00000000-0005-0000-0000-0000D8050000}"/>
    <cellStyle name="Style 148" xfId="1497" xr:uid="{00000000-0005-0000-0000-0000D9050000}"/>
    <cellStyle name="Style 149" xfId="1498" xr:uid="{00000000-0005-0000-0000-0000DA050000}"/>
    <cellStyle name="Style 15" xfId="1499" xr:uid="{00000000-0005-0000-0000-0000DB050000}"/>
    <cellStyle name="Style 150" xfId="1500" xr:uid="{00000000-0005-0000-0000-0000DC050000}"/>
    <cellStyle name="Style 151" xfId="1501" xr:uid="{00000000-0005-0000-0000-0000DD050000}"/>
    <cellStyle name="Style 152" xfId="1502" xr:uid="{00000000-0005-0000-0000-0000DE050000}"/>
    <cellStyle name="Style 153" xfId="1503" xr:uid="{00000000-0005-0000-0000-0000DF050000}"/>
    <cellStyle name="Style 154" xfId="1504" xr:uid="{00000000-0005-0000-0000-0000E0050000}"/>
    <cellStyle name="Style 155" xfId="1505" xr:uid="{00000000-0005-0000-0000-0000E1050000}"/>
    <cellStyle name="Style 156" xfId="1506" xr:uid="{00000000-0005-0000-0000-0000E2050000}"/>
    <cellStyle name="Style 157" xfId="1507" xr:uid="{00000000-0005-0000-0000-0000E3050000}"/>
    <cellStyle name="Style 158" xfId="1508" xr:uid="{00000000-0005-0000-0000-0000E4050000}"/>
    <cellStyle name="Style 159" xfId="1509" xr:uid="{00000000-0005-0000-0000-0000E5050000}"/>
    <cellStyle name="Style 16" xfId="1510" xr:uid="{00000000-0005-0000-0000-0000E6050000}"/>
    <cellStyle name="Style 160" xfId="1511" xr:uid="{00000000-0005-0000-0000-0000E7050000}"/>
    <cellStyle name="Style 161" xfId="1512" xr:uid="{00000000-0005-0000-0000-0000E8050000}"/>
    <cellStyle name="Style 162" xfId="1513" xr:uid="{00000000-0005-0000-0000-0000E9050000}"/>
    <cellStyle name="Style 163" xfId="1514" xr:uid="{00000000-0005-0000-0000-0000EA050000}"/>
    <cellStyle name="Style 17" xfId="1515" xr:uid="{00000000-0005-0000-0000-0000EB050000}"/>
    <cellStyle name="Style 18" xfId="1516" xr:uid="{00000000-0005-0000-0000-0000EC050000}"/>
    <cellStyle name="Style 19" xfId="1517" xr:uid="{00000000-0005-0000-0000-0000ED050000}"/>
    <cellStyle name="Style 2" xfId="1518" xr:uid="{00000000-0005-0000-0000-0000EE050000}"/>
    <cellStyle name="Style 20" xfId="1519" xr:uid="{00000000-0005-0000-0000-0000EF050000}"/>
    <cellStyle name="Style 21" xfId="1520" xr:uid="{00000000-0005-0000-0000-0000F0050000}"/>
    <cellStyle name="Style 22" xfId="1521" xr:uid="{00000000-0005-0000-0000-0000F1050000}"/>
    <cellStyle name="Style 23" xfId="1522" xr:uid="{00000000-0005-0000-0000-0000F2050000}"/>
    <cellStyle name="Style 24" xfId="1523" xr:uid="{00000000-0005-0000-0000-0000F3050000}"/>
    <cellStyle name="Style 25" xfId="1524" xr:uid="{00000000-0005-0000-0000-0000F4050000}"/>
    <cellStyle name="Style 26" xfId="1525" xr:uid="{00000000-0005-0000-0000-0000F5050000}"/>
    <cellStyle name="Style 27" xfId="1526" xr:uid="{00000000-0005-0000-0000-0000F6050000}"/>
    <cellStyle name="Style 28" xfId="1527" xr:uid="{00000000-0005-0000-0000-0000F7050000}"/>
    <cellStyle name="Style 29" xfId="1528" xr:uid="{00000000-0005-0000-0000-0000F8050000}"/>
    <cellStyle name="Style 3" xfId="1529" xr:uid="{00000000-0005-0000-0000-0000F9050000}"/>
    <cellStyle name="Style 30" xfId="1530" xr:uid="{00000000-0005-0000-0000-0000FA050000}"/>
    <cellStyle name="Style 31" xfId="1531" xr:uid="{00000000-0005-0000-0000-0000FB050000}"/>
    <cellStyle name="Style 32" xfId="1532" xr:uid="{00000000-0005-0000-0000-0000FC050000}"/>
    <cellStyle name="Style 33" xfId="1533" xr:uid="{00000000-0005-0000-0000-0000FD050000}"/>
    <cellStyle name="Style 34" xfId="1534" xr:uid="{00000000-0005-0000-0000-0000FE050000}"/>
    <cellStyle name="Style 35" xfId="1535" xr:uid="{00000000-0005-0000-0000-0000FF050000}"/>
    <cellStyle name="Style 36" xfId="1536" xr:uid="{00000000-0005-0000-0000-000000060000}"/>
    <cellStyle name="Style 37" xfId="1537" xr:uid="{00000000-0005-0000-0000-000001060000}"/>
    <cellStyle name="Style 38" xfId="1538" xr:uid="{00000000-0005-0000-0000-000002060000}"/>
    <cellStyle name="Style 39" xfId="1539" xr:uid="{00000000-0005-0000-0000-000003060000}"/>
    <cellStyle name="Style 4" xfId="1540" xr:uid="{00000000-0005-0000-0000-000004060000}"/>
    <cellStyle name="Style 40" xfId="1541" xr:uid="{00000000-0005-0000-0000-000005060000}"/>
    <cellStyle name="Style 41" xfId="1542" xr:uid="{00000000-0005-0000-0000-000006060000}"/>
    <cellStyle name="Style 42" xfId="1543" xr:uid="{00000000-0005-0000-0000-000007060000}"/>
    <cellStyle name="Style 43" xfId="1544" xr:uid="{00000000-0005-0000-0000-000008060000}"/>
    <cellStyle name="Style 44" xfId="1545" xr:uid="{00000000-0005-0000-0000-000009060000}"/>
    <cellStyle name="Style 45" xfId="1546" xr:uid="{00000000-0005-0000-0000-00000A060000}"/>
    <cellStyle name="Style 46" xfId="1547" xr:uid="{00000000-0005-0000-0000-00000B060000}"/>
    <cellStyle name="Style 47" xfId="1548" xr:uid="{00000000-0005-0000-0000-00000C060000}"/>
    <cellStyle name="Style 48" xfId="1549" xr:uid="{00000000-0005-0000-0000-00000D060000}"/>
    <cellStyle name="Style 49" xfId="1550" xr:uid="{00000000-0005-0000-0000-00000E060000}"/>
    <cellStyle name="Style 5" xfId="1551" xr:uid="{00000000-0005-0000-0000-00000F060000}"/>
    <cellStyle name="Style 50" xfId="1552" xr:uid="{00000000-0005-0000-0000-000010060000}"/>
    <cellStyle name="Style 51" xfId="1553" xr:uid="{00000000-0005-0000-0000-000011060000}"/>
    <cellStyle name="Style 52" xfId="1554" xr:uid="{00000000-0005-0000-0000-000012060000}"/>
    <cellStyle name="Style 53" xfId="1555" xr:uid="{00000000-0005-0000-0000-000013060000}"/>
    <cellStyle name="Style 54" xfId="1556" xr:uid="{00000000-0005-0000-0000-000014060000}"/>
    <cellStyle name="Style 55" xfId="1557" xr:uid="{00000000-0005-0000-0000-000015060000}"/>
    <cellStyle name="Style 56" xfId="1558" xr:uid="{00000000-0005-0000-0000-000016060000}"/>
    <cellStyle name="Style 57" xfId="1559" xr:uid="{00000000-0005-0000-0000-000017060000}"/>
    <cellStyle name="Style 58" xfId="1560" xr:uid="{00000000-0005-0000-0000-000018060000}"/>
    <cellStyle name="Style 59" xfId="1561" xr:uid="{00000000-0005-0000-0000-000019060000}"/>
    <cellStyle name="Style 6" xfId="1562" xr:uid="{00000000-0005-0000-0000-00001A060000}"/>
    <cellStyle name="Style 60" xfId="1563" xr:uid="{00000000-0005-0000-0000-00001B060000}"/>
    <cellStyle name="Style 61" xfId="1564" xr:uid="{00000000-0005-0000-0000-00001C060000}"/>
    <cellStyle name="Style 62" xfId="1565" xr:uid="{00000000-0005-0000-0000-00001D060000}"/>
    <cellStyle name="Style 63" xfId="1566" xr:uid="{00000000-0005-0000-0000-00001E060000}"/>
    <cellStyle name="Style 64" xfId="1567" xr:uid="{00000000-0005-0000-0000-00001F060000}"/>
    <cellStyle name="Style 65" xfId="1568" xr:uid="{00000000-0005-0000-0000-000020060000}"/>
    <cellStyle name="Style 66" xfId="1569" xr:uid="{00000000-0005-0000-0000-000021060000}"/>
    <cellStyle name="Style 67" xfId="1570" xr:uid="{00000000-0005-0000-0000-000022060000}"/>
    <cellStyle name="Style 68" xfId="1571" xr:uid="{00000000-0005-0000-0000-000023060000}"/>
    <cellStyle name="Style 69" xfId="1572" xr:uid="{00000000-0005-0000-0000-000024060000}"/>
    <cellStyle name="Style 7" xfId="1573" xr:uid="{00000000-0005-0000-0000-000025060000}"/>
    <cellStyle name="Style 70" xfId="1574" xr:uid="{00000000-0005-0000-0000-000026060000}"/>
    <cellStyle name="Style 71" xfId="1575" xr:uid="{00000000-0005-0000-0000-000027060000}"/>
    <cellStyle name="Style 72" xfId="1576" xr:uid="{00000000-0005-0000-0000-000028060000}"/>
    <cellStyle name="Style 73" xfId="1577" xr:uid="{00000000-0005-0000-0000-000029060000}"/>
    <cellStyle name="Style 74" xfId="1578" xr:uid="{00000000-0005-0000-0000-00002A060000}"/>
    <cellStyle name="Style 75" xfId="1579" xr:uid="{00000000-0005-0000-0000-00002B060000}"/>
    <cellStyle name="Style 76" xfId="1580" xr:uid="{00000000-0005-0000-0000-00002C060000}"/>
    <cellStyle name="Style 77" xfId="1581" xr:uid="{00000000-0005-0000-0000-00002D060000}"/>
    <cellStyle name="Style 78" xfId="1582" xr:uid="{00000000-0005-0000-0000-00002E060000}"/>
    <cellStyle name="Style 79" xfId="1583" xr:uid="{00000000-0005-0000-0000-00002F060000}"/>
    <cellStyle name="Style 8" xfId="1584" xr:uid="{00000000-0005-0000-0000-000030060000}"/>
    <cellStyle name="Style 80" xfId="1585" xr:uid="{00000000-0005-0000-0000-000031060000}"/>
    <cellStyle name="Style 81" xfId="1586" xr:uid="{00000000-0005-0000-0000-000032060000}"/>
    <cellStyle name="Style 82" xfId="1587" xr:uid="{00000000-0005-0000-0000-000033060000}"/>
    <cellStyle name="Style 83" xfId="1588" xr:uid="{00000000-0005-0000-0000-000034060000}"/>
    <cellStyle name="Style 84" xfId="1589" xr:uid="{00000000-0005-0000-0000-000035060000}"/>
    <cellStyle name="Style 85" xfId="1590" xr:uid="{00000000-0005-0000-0000-000036060000}"/>
    <cellStyle name="Style 86" xfId="1591" xr:uid="{00000000-0005-0000-0000-000037060000}"/>
    <cellStyle name="Style 87" xfId="1592" xr:uid="{00000000-0005-0000-0000-000038060000}"/>
    <cellStyle name="Style 88" xfId="1593" xr:uid="{00000000-0005-0000-0000-000039060000}"/>
    <cellStyle name="Style 89" xfId="1594" xr:uid="{00000000-0005-0000-0000-00003A060000}"/>
    <cellStyle name="Style 9" xfId="1595" xr:uid="{00000000-0005-0000-0000-00003B060000}"/>
    <cellStyle name="Style 90" xfId="1596" xr:uid="{00000000-0005-0000-0000-00003C060000}"/>
    <cellStyle name="Style 91" xfId="1597" xr:uid="{00000000-0005-0000-0000-00003D060000}"/>
    <cellStyle name="Style 92" xfId="1598" xr:uid="{00000000-0005-0000-0000-00003E060000}"/>
    <cellStyle name="Style 93" xfId="1599" xr:uid="{00000000-0005-0000-0000-00003F060000}"/>
    <cellStyle name="Style 94" xfId="1600" xr:uid="{00000000-0005-0000-0000-000040060000}"/>
    <cellStyle name="Style 95" xfId="1601" xr:uid="{00000000-0005-0000-0000-000041060000}"/>
    <cellStyle name="Style 96" xfId="1602" xr:uid="{00000000-0005-0000-0000-000042060000}"/>
    <cellStyle name="Style 97" xfId="1603" xr:uid="{00000000-0005-0000-0000-000043060000}"/>
    <cellStyle name="Style 98" xfId="1604" xr:uid="{00000000-0005-0000-0000-000044060000}"/>
    <cellStyle name="Style 99" xfId="1605" xr:uid="{00000000-0005-0000-0000-000045060000}"/>
    <cellStyle name="Style Date" xfId="1606" xr:uid="{00000000-0005-0000-0000-000046060000}"/>
    <cellStyle name="style_1" xfId="1607" xr:uid="{00000000-0005-0000-0000-000047060000}"/>
    <cellStyle name="subhead" xfId="1608" xr:uid="{00000000-0005-0000-0000-000048060000}"/>
    <cellStyle name="Subtotal" xfId="1609" xr:uid="{00000000-0005-0000-0000-000049060000}"/>
    <cellStyle name="symbol" xfId="1610" xr:uid="{00000000-0005-0000-0000-00004A060000}"/>
    <cellStyle name="T" xfId="1611" xr:uid="{00000000-0005-0000-0000-00004B060000}"/>
    <cellStyle name="T_BANG LUONG MOI KSDH va KSDC (co phu cap khu vuc)" xfId="1612" xr:uid="{00000000-0005-0000-0000-00004C060000}"/>
    <cellStyle name="T_bao cao" xfId="1613" xr:uid="{00000000-0005-0000-0000-00004D060000}"/>
    <cellStyle name="T_Bao cao so lieu kiem toan nam 2007 sua" xfId="1614" xr:uid="{00000000-0005-0000-0000-00004E060000}"/>
    <cellStyle name="T_BBTNG-06" xfId="1615" xr:uid="{00000000-0005-0000-0000-00004F060000}"/>
    <cellStyle name="T_BC CTMT-2008 Ttinh" xfId="1616" xr:uid="{00000000-0005-0000-0000-000050060000}"/>
    <cellStyle name="T_BC CTMT-2008 Ttinh_bieu tong hop" xfId="1617" xr:uid="{00000000-0005-0000-0000-000051060000}"/>
    <cellStyle name="T_BC CTMT-2008 Ttinh_Tong hop ra soat von ung 2011 -Chau" xfId="1618" xr:uid="{00000000-0005-0000-0000-000052060000}"/>
    <cellStyle name="T_BC CTMT-2008 Ttinh_Tong hop -Yte-Giao thong-Thuy loi-24-6" xfId="1619" xr:uid="{00000000-0005-0000-0000-000053060000}"/>
    <cellStyle name="T_Bc_tuan_1_CKy_6_KONTUM" xfId="1620" xr:uid="{00000000-0005-0000-0000-000054060000}"/>
    <cellStyle name="T_Bc_tuan_1_CKy_6_KONTUM_Book1" xfId="1621" xr:uid="{00000000-0005-0000-0000-000055060000}"/>
    <cellStyle name="T_Bieu mau danh muc du an thuoc CTMTQG nam 2008" xfId="1622" xr:uid="{00000000-0005-0000-0000-000056060000}"/>
    <cellStyle name="T_Bieu mau danh muc du an thuoc CTMTQG nam 2008_bieu tong hop" xfId="1623" xr:uid="{00000000-0005-0000-0000-000057060000}"/>
    <cellStyle name="T_Bieu mau danh muc du an thuoc CTMTQG nam 2008_Tong hop ra soat von ung 2011 -Chau" xfId="1624" xr:uid="{00000000-0005-0000-0000-000058060000}"/>
    <cellStyle name="T_Bieu mau danh muc du an thuoc CTMTQG nam 2008_Tong hop -Yte-Giao thong-Thuy loi-24-6" xfId="1625" xr:uid="{00000000-0005-0000-0000-000059060000}"/>
    <cellStyle name="T_Bieu tong hop nhu cau ung 2011 da chon loc -Mien nui" xfId="1626" xr:uid="{00000000-0005-0000-0000-00005A060000}"/>
    <cellStyle name="T_Book1" xfId="1627" xr:uid="{00000000-0005-0000-0000-00005B060000}"/>
    <cellStyle name="T_Book1_1" xfId="1628" xr:uid="{00000000-0005-0000-0000-00005C060000}"/>
    <cellStyle name="T_Book1_1_Bieu mau ung 2011-Mien Trung-TPCP-11-6" xfId="1629" xr:uid="{00000000-0005-0000-0000-00005D060000}"/>
    <cellStyle name="T_Book1_1_bieu tong hop" xfId="1630" xr:uid="{00000000-0005-0000-0000-00005E060000}"/>
    <cellStyle name="T_Book1_1_Bieu tong hop nhu cau ung 2011 da chon loc -Mien nui" xfId="1631" xr:uid="{00000000-0005-0000-0000-00005F060000}"/>
    <cellStyle name="T_Book1_1_Book1" xfId="1632" xr:uid="{00000000-0005-0000-0000-000060060000}"/>
    <cellStyle name="T_Book1_1_CPK" xfId="1633" xr:uid="{00000000-0005-0000-0000-000061060000}"/>
    <cellStyle name="T_Book1_1_KL NT dap nen Dot 3" xfId="1636" xr:uid="{00000000-0005-0000-0000-000064060000}"/>
    <cellStyle name="T_Book1_1_KL NT Dot 3" xfId="1637" xr:uid="{00000000-0005-0000-0000-000065060000}"/>
    <cellStyle name="T_Book1_1_Khoi luong cac hang muc chi tiet-702" xfId="1634" xr:uid="{00000000-0005-0000-0000-000062060000}"/>
    <cellStyle name="T_Book1_1_khoiluongbdacdoa" xfId="1635" xr:uid="{00000000-0005-0000-0000-000063060000}"/>
    <cellStyle name="T_Book1_1_mau KL vach son" xfId="1638" xr:uid="{00000000-0005-0000-0000-000066060000}"/>
    <cellStyle name="T_Book1_1_Nhu cau tam ung NSNN&amp;TPCP&amp;ODA theo tieu chi cua Bo (CV410_BKH-TH)_vung Tay Nguyen (11.6.2010)" xfId="1639" xr:uid="{00000000-0005-0000-0000-000067060000}"/>
    <cellStyle name="T_Book1_1_Tong hop ra soat von ung 2011 -Chau" xfId="1642" xr:uid="{00000000-0005-0000-0000-00006A060000}"/>
    <cellStyle name="T_Book1_1_Tong hop -Yte-Giao thong-Thuy loi-24-6" xfId="1643" xr:uid="{00000000-0005-0000-0000-00006B060000}"/>
    <cellStyle name="T_Book1_1_Thiet bi" xfId="1640" xr:uid="{00000000-0005-0000-0000-000068060000}"/>
    <cellStyle name="T_Book1_1_Thong ke cong" xfId="1641" xr:uid="{00000000-0005-0000-0000-000069060000}"/>
    <cellStyle name="T_Book1_2" xfId="1644" xr:uid="{00000000-0005-0000-0000-00006C060000}"/>
    <cellStyle name="T_Book1_2_DTDuong dong tien -sua tham tra 2009 - luong 650" xfId="1645" xr:uid="{00000000-0005-0000-0000-00006D060000}"/>
    <cellStyle name="T_Book1_Bao cao kiem toan kh 2010" xfId="1646" xr:uid="{00000000-0005-0000-0000-00006E060000}"/>
    <cellStyle name="T_Book1_Bieu mau danh muc du an thuoc CTMTQG nam 2008" xfId="1647" xr:uid="{00000000-0005-0000-0000-00006F060000}"/>
    <cellStyle name="T_Book1_Bieu mau danh muc du an thuoc CTMTQG nam 2008_bieu tong hop" xfId="1648" xr:uid="{00000000-0005-0000-0000-000070060000}"/>
    <cellStyle name="T_Book1_Bieu mau danh muc du an thuoc CTMTQG nam 2008_Tong hop ra soat von ung 2011 -Chau" xfId="1649" xr:uid="{00000000-0005-0000-0000-000071060000}"/>
    <cellStyle name="T_Book1_Bieu mau danh muc du an thuoc CTMTQG nam 2008_Tong hop -Yte-Giao thong-Thuy loi-24-6" xfId="1650" xr:uid="{00000000-0005-0000-0000-000072060000}"/>
    <cellStyle name="T_Book1_Bieu tong hop nhu cau ung 2011 da chon loc -Mien nui" xfId="1651" xr:uid="{00000000-0005-0000-0000-000073060000}"/>
    <cellStyle name="T_Book1_Book1" xfId="1652" xr:uid="{00000000-0005-0000-0000-000074060000}"/>
    <cellStyle name="T_Book1_Book1_1" xfId="1653" xr:uid="{00000000-0005-0000-0000-000075060000}"/>
    <cellStyle name="T_Book1_CPK" xfId="1654" xr:uid="{00000000-0005-0000-0000-000076060000}"/>
    <cellStyle name="T_Book1_DT492" xfId="1655" xr:uid="{00000000-0005-0000-0000-000077060000}"/>
    <cellStyle name="T_Book1_DT972000" xfId="1656" xr:uid="{00000000-0005-0000-0000-000078060000}"/>
    <cellStyle name="T_Book1_DTDuong dong tien -sua tham tra 2009 - luong 650" xfId="1657" xr:uid="{00000000-0005-0000-0000-000079060000}"/>
    <cellStyle name="T_Book1_Du an khoi cong moi nam 2010" xfId="1658" xr:uid="{00000000-0005-0000-0000-00007A060000}"/>
    <cellStyle name="T_Book1_Du an khoi cong moi nam 2010_bieu tong hop" xfId="1659" xr:uid="{00000000-0005-0000-0000-00007B060000}"/>
    <cellStyle name="T_Book1_Du an khoi cong moi nam 2010_Tong hop ra soat von ung 2011 -Chau" xfId="1660" xr:uid="{00000000-0005-0000-0000-00007C060000}"/>
    <cellStyle name="T_Book1_Du an khoi cong moi nam 2010_Tong hop -Yte-Giao thong-Thuy loi-24-6" xfId="1661" xr:uid="{00000000-0005-0000-0000-00007D060000}"/>
    <cellStyle name="T_Book1_Du toan khao sat (bo sung 2009)" xfId="1662" xr:uid="{00000000-0005-0000-0000-00007E060000}"/>
    <cellStyle name="T_Book1_Hang Tom goi9 9-07(Cau 12 sua)" xfId="1663" xr:uid="{00000000-0005-0000-0000-00007F060000}"/>
    <cellStyle name="T_Book1_HECO-NR78-Gui a-Vinh(15-5-07)" xfId="1664" xr:uid="{00000000-0005-0000-0000-000080060000}"/>
    <cellStyle name="T_Book1_Ke hoach 2010 (theo doi)2" xfId="1665" xr:uid="{00000000-0005-0000-0000-000081060000}"/>
    <cellStyle name="T_Book1_Ket qua phan bo von nam 2008" xfId="1666" xr:uid="{00000000-0005-0000-0000-000082060000}"/>
    <cellStyle name="T_Book1_KL NT dap nen Dot 3" xfId="1671" xr:uid="{00000000-0005-0000-0000-000087060000}"/>
    <cellStyle name="T_Book1_KL NT Dot 3" xfId="1672" xr:uid="{00000000-0005-0000-0000-000088060000}"/>
    <cellStyle name="T_Book1_KH XDCB_2008 lan 2 sua ngay 10-11" xfId="1667" xr:uid="{00000000-0005-0000-0000-000083060000}"/>
    <cellStyle name="T_Book1_Khoi luong cac hang muc chi tiet-702" xfId="1668" xr:uid="{00000000-0005-0000-0000-000084060000}"/>
    <cellStyle name="T_Book1_Khoi luong chinh Hang Tom" xfId="1669" xr:uid="{00000000-0005-0000-0000-000085060000}"/>
    <cellStyle name="T_Book1_khoiluongbdacdoa" xfId="1670" xr:uid="{00000000-0005-0000-0000-000086060000}"/>
    <cellStyle name="T_Book1_mau bieu doan giam sat 2010 (version 2)" xfId="1673" xr:uid="{00000000-0005-0000-0000-000089060000}"/>
    <cellStyle name="T_Book1_mau KL vach son" xfId="1674" xr:uid="{00000000-0005-0000-0000-00008A060000}"/>
    <cellStyle name="T_Book1_Nhu cau von ung truoc 2011 Tha h Hoa + Nge An gui TW" xfId="1675" xr:uid="{00000000-0005-0000-0000-00008B060000}"/>
    <cellStyle name="T_Book1_QD UBND tinh" xfId="1676" xr:uid="{00000000-0005-0000-0000-00008C060000}"/>
    <cellStyle name="T_Book1_San sat hach moi" xfId="1677" xr:uid="{00000000-0005-0000-0000-00008D060000}"/>
    <cellStyle name="T_Book1_Tong hop 3 tinh (11_5)-TTH-QN-QT" xfId="1680" xr:uid="{00000000-0005-0000-0000-000090060000}"/>
    <cellStyle name="T_Book1_Thiet bi" xfId="1678" xr:uid="{00000000-0005-0000-0000-00008E060000}"/>
    <cellStyle name="T_Book1_Thong ke cong" xfId="1679" xr:uid="{00000000-0005-0000-0000-00008F060000}"/>
    <cellStyle name="T_Book1_ung 2011 - 11-6-Thanh hoa-Nghe an" xfId="1681" xr:uid="{00000000-0005-0000-0000-000091060000}"/>
    <cellStyle name="T_Book1_ung truoc 2011 NSTW Thanh Hoa + Nge An gui Thu 12-5" xfId="1682" xr:uid="{00000000-0005-0000-0000-000092060000}"/>
    <cellStyle name="T_Book1_VBPL kiểm toán Đầu tư XDCB 2010" xfId="1683" xr:uid="{00000000-0005-0000-0000-000093060000}"/>
    <cellStyle name="T_Book1_Worksheet in D: My Documents Luc Van ban xu ly Nam 2011 Bao cao ra soat tam ung TPCP" xfId="1684" xr:uid="{00000000-0005-0000-0000-000094060000}"/>
    <cellStyle name="T_CDKT" xfId="1685" xr:uid="{00000000-0005-0000-0000-000095060000}"/>
    <cellStyle name="T_Copy of Bao cao  XDCB 7 thang nam 2008_So KH&amp;DT SUA" xfId="1690" xr:uid="{00000000-0005-0000-0000-00009A060000}"/>
    <cellStyle name="T_Copy of Bao cao  XDCB 7 thang nam 2008_So KH&amp;DT SUA_bieu tong hop" xfId="1691" xr:uid="{00000000-0005-0000-0000-00009B060000}"/>
    <cellStyle name="T_Copy of Bao cao  XDCB 7 thang nam 2008_So KH&amp;DT SUA_Tong hop ra soat von ung 2011 -Chau" xfId="1692" xr:uid="{00000000-0005-0000-0000-00009C060000}"/>
    <cellStyle name="T_Copy of Bao cao  XDCB 7 thang nam 2008_So KH&amp;DT SUA_Tong hop -Yte-Giao thong-Thuy loi-24-6" xfId="1693" xr:uid="{00000000-0005-0000-0000-00009D060000}"/>
    <cellStyle name="T_Copy of KS Du an dau tu" xfId="1694" xr:uid="{00000000-0005-0000-0000-00009E060000}"/>
    <cellStyle name="T_Cost for DD (summary)" xfId="1695" xr:uid="{00000000-0005-0000-0000-00009F060000}"/>
    <cellStyle name="T_CPK" xfId="1696" xr:uid="{00000000-0005-0000-0000-0000A0060000}"/>
    <cellStyle name="T_CTMTQG 2008" xfId="1697" xr:uid="{00000000-0005-0000-0000-0000A1060000}"/>
    <cellStyle name="T_CTMTQG 2008_Bieu mau danh muc du an thuoc CTMTQG nam 2008" xfId="1698" xr:uid="{00000000-0005-0000-0000-0000A2060000}"/>
    <cellStyle name="T_CTMTQG 2008_Hi-Tong hop KQ phan bo KH nam 08- LD fong giao 15-11-08" xfId="1699" xr:uid="{00000000-0005-0000-0000-0000A3060000}"/>
    <cellStyle name="T_CTMTQG 2008_Ket qua thuc hien nam 2008" xfId="1700" xr:uid="{00000000-0005-0000-0000-0000A4060000}"/>
    <cellStyle name="T_CTMTQG 2008_KH XDCB_2008 lan 1" xfId="1701" xr:uid="{00000000-0005-0000-0000-0000A5060000}"/>
    <cellStyle name="T_CTMTQG 2008_KH XDCB_2008 lan 1 sua ngay 27-10" xfId="1702" xr:uid="{00000000-0005-0000-0000-0000A6060000}"/>
    <cellStyle name="T_CTMTQG 2008_KH XDCB_2008 lan 2 sua ngay 10-11" xfId="1703" xr:uid="{00000000-0005-0000-0000-0000A7060000}"/>
    <cellStyle name="T_Chuan bi dau tu nam 2008" xfId="1686" xr:uid="{00000000-0005-0000-0000-000096060000}"/>
    <cellStyle name="T_Chuan bi dau tu nam 2008_bieu tong hop" xfId="1687" xr:uid="{00000000-0005-0000-0000-000097060000}"/>
    <cellStyle name="T_Chuan bi dau tu nam 2008_Tong hop ra soat von ung 2011 -Chau" xfId="1688" xr:uid="{00000000-0005-0000-0000-000098060000}"/>
    <cellStyle name="T_Chuan bi dau tu nam 2008_Tong hop -Yte-Giao thong-Thuy loi-24-6" xfId="1689" xr:uid="{00000000-0005-0000-0000-000099060000}"/>
    <cellStyle name="T_DT972000" xfId="1704" xr:uid="{00000000-0005-0000-0000-0000A8060000}"/>
    <cellStyle name="T_DTDuong dong tien -sua tham tra 2009 - luong 650" xfId="1705" xr:uid="{00000000-0005-0000-0000-0000A9060000}"/>
    <cellStyle name="T_dtTL598G1." xfId="1706" xr:uid="{00000000-0005-0000-0000-0000AA060000}"/>
    <cellStyle name="T_Du an khoi cong moi nam 2010" xfId="1707" xr:uid="{00000000-0005-0000-0000-0000AB060000}"/>
    <cellStyle name="T_Du an khoi cong moi nam 2010_bieu tong hop" xfId="1708" xr:uid="{00000000-0005-0000-0000-0000AC060000}"/>
    <cellStyle name="T_Du an khoi cong moi nam 2010_Tong hop ra soat von ung 2011 -Chau" xfId="1709" xr:uid="{00000000-0005-0000-0000-0000AD060000}"/>
    <cellStyle name="T_Du an khoi cong moi nam 2010_Tong hop -Yte-Giao thong-Thuy loi-24-6" xfId="1710" xr:uid="{00000000-0005-0000-0000-0000AE060000}"/>
    <cellStyle name="T_DU AN TKQH VA CHUAN BI DAU TU NAM 2007 sua ngay 9-11" xfId="1711" xr:uid="{00000000-0005-0000-0000-0000AF060000}"/>
    <cellStyle name="T_DU AN TKQH VA CHUAN BI DAU TU NAM 2007 sua ngay 9-11_Bieu mau danh muc du an thuoc CTMTQG nam 2008" xfId="1712" xr:uid="{00000000-0005-0000-0000-0000B0060000}"/>
    <cellStyle name="T_DU AN TKQH VA CHUAN BI DAU TU NAM 2007 sua ngay 9-11_Bieu mau danh muc du an thuoc CTMTQG nam 2008_bieu tong hop" xfId="1713" xr:uid="{00000000-0005-0000-0000-0000B1060000}"/>
    <cellStyle name="T_DU AN TKQH VA CHUAN BI DAU TU NAM 2007 sua ngay 9-11_Bieu mau danh muc du an thuoc CTMTQG nam 2008_Tong hop ra soat von ung 2011 -Chau" xfId="1714" xr:uid="{00000000-0005-0000-0000-0000B2060000}"/>
    <cellStyle name="T_DU AN TKQH VA CHUAN BI DAU TU NAM 2007 sua ngay 9-11_Bieu mau danh muc du an thuoc CTMTQG nam 2008_Tong hop -Yte-Giao thong-Thuy loi-24-6" xfId="1715" xr:uid="{00000000-0005-0000-0000-0000B3060000}"/>
    <cellStyle name="T_DU AN TKQH VA CHUAN BI DAU TU NAM 2007 sua ngay 9-11_Du an khoi cong moi nam 2010" xfId="1716" xr:uid="{00000000-0005-0000-0000-0000B4060000}"/>
    <cellStyle name="T_DU AN TKQH VA CHUAN BI DAU TU NAM 2007 sua ngay 9-11_Du an khoi cong moi nam 2010_bieu tong hop" xfId="1717" xr:uid="{00000000-0005-0000-0000-0000B5060000}"/>
    <cellStyle name="T_DU AN TKQH VA CHUAN BI DAU TU NAM 2007 sua ngay 9-11_Du an khoi cong moi nam 2010_Tong hop ra soat von ung 2011 -Chau" xfId="1718" xr:uid="{00000000-0005-0000-0000-0000B6060000}"/>
    <cellStyle name="T_DU AN TKQH VA CHUAN BI DAU TU NAM 2007 sua ngay 9-11_Du an khoi cong moi nam 2010_Tong hop -Yte-Giao thong-Thuy loi-24-6" xfId="1719" xr:uid="{00000000-0005-0000-0000-0000B7060000}"/>
    <cellStyle name="T_DU AN TKQH VA CHUAN BI DAU TU NAM 2007 sua ngay 9-11_Ket qua phan bo von nam 2008" xfId="1720" xr:uid="{00000000-0005-0000-0000-0000B8060000}"/>
    <cellStyle name="T_DU AN TKQH VA CHUAN BI DAU TU NAM 2007 sua ngay 9-11_KH XDCB_2008 lan 2 sua ngay 10-11" xfId="1721" xr:uid="{00000000-0005-0000-0000-0000B9060000}"/>
    <cellStyle name="T_du toan dieu chinh  20-8-2006" xfId="1722" xr:uid="{00000000-0005-0000-0000-0000BA060000}"/>
    <cellStyle name="T_Du toan khao sat (bo sung 2009)" xfId="1723" xr:uid="{00000000-0005-0000-0000-0000BB060000}"/>
    <cellStyle name="T_du toan lan 3" xfId="1724" xr:uid="{00000000-0005-0000-0000-0000BC060000}"/>
    <cellStyle name="T_Ke hoach KTXH  nam 2009_PKT thang 11 nam 2008" xfId="1725" xr:uid="{00000000-0005-0000-0000-0000BD060000}"/>
    <cellStyle name="T_Ke hoach KTXH  nam 2009_PKT thang 11 nam 2008_bieu tong hop" xfId="1726" xr:uid="{00000000-0005-0000-0000-0000BE060000}"/>
    <cellStyle name="T_Ke hoach KTXH  nam 2009_PKT thang 11 nam 2008_Tong hop ra soat von ung 2011 -Chau" xfId="1727" xr:uid="{00000000-0005-0000-0000-0000BF060000}"/>
    <cellStyle name="T_Ke hoach KTXH  nam 2009_PKT thang 11 nam 2008_Tong hop -Yte-Giao thong-Thuy loi-24-6" xfId="1728" xr:uid="{00000000-0005-0000-0000-0000C0060000}"/>
    <cellStyle name="T_Ket qua dau thau" xfId="1729" xr:uid="{00000000-0005-0000-0000-0000C1060000}"/>
    <cellStyle name="T_Ket qua dau thau_bieu tong hop" xfId="1730" xr:uid="{00000000-0005-0000-0000-0000C2060000}"/>
    <cellStyle name="T_Ket qua dau thau_Tong hop ra soat von ung 2011 -Chau" xfId="1731" xr:uid="{00000000-0005-0000-0000-0000C3060000}"/>
    <cellStyle name="T_Ket qua dau thau_Tong hop -Yte-Giao thong-Thuy loi-24-6" xfId="1732" xr:uid="{00000000-0005-0000-0000-0000C4060000}"/>
    <cellStyle name="T_Ket qua phan bo von nam 2008" xfId="1733" xr:uid="{00000000-0005-0000-0000-0000C5060000}"/>
    <cellStyle name="T_KL NT dap nen Dot 3" xfId="1737" xr:uid="{00000000-0005-0000-0000-0000C9060000}"/>
    <cellStyle name="T_KL NT Dot 3" xfId="1738" xr:uid="{00000000-0005-0000-0000-0000CA060000}"/>
    <cellStyle name="T_Kl VL ranh" xfId="1739" xr:uid="{00000000-0005-0000-0000-0000CB060000}"/>
    <cellStyle name="T_KLNMD1" xfId="1740" xr:uid="{00000000-0005-0000-0000-0000CC060000}"/>
    <cellStyle name="T_KH XDCB_2008 lan 2 sua ngay 10-11" xfId="1734" xr:uid="{00000000-0005-0000-0000-0000C6060000}"/>
    <cellStyle name="T_Khao satD1" xfId="1735" xr:uid="{00000000-0005-0000-0000-0000C7060000}"/>
    <cellStyle name="T_Khoi luong cac hang muc chi tiet-702" xfId="1736" xr:uid="{00000000-0005-0000-0000-0000C8060000}"/>
    <cellStyle name="T_mau bieu doan giam sat 2010 (version 2)" xfId="1741" xr:uid="{00000000-0005-0000-0000-0000CD060000}"/>
    <cellStyle name="T_mau KL vach son" xfId="1742" xr:uid="{00000000-0005-0000-0000-0000CE060000}"/>
    <cellStyle name="T_Me_Tri_6_07" xfId="1743" xr:uid="{00000000-0005-0000-0000-0000CF060000}"/>
    <cellStyle name="T_N2 thay dat (N1-1)" xfId="1744" xr:uid="{00000000-0005-0000-0000-0000D0060000}"/>
    <cellStyle name="T_Phuong an can doi nam 2008" xfId="1745" xr:uid="{00000000-0005-0000-0000-0000D1060000}"/>
    <cellStyle name="T_Phuong an can doi nam 2008_bieu tong hop" xfId="1746" xr:uid="{00000000-0005-0000-0000-0000D2060000}"/>
    <cellStyle name="T_Phuong an can doi nam 2008_Tong hop ra soat von ung 2011 -Chau" xfId="1747" xr:uid="{00000000-0005-0000-0000-0000D3060000}"/>
    <cellStyle name="T_Phuong an can doi nam 2008_Tong hop -Yte-Giao thong-Thuy loi-24-6" xfId="1748" xr:uid="{00000000-0005-0000-0000-0000D4060000}"/>
    <cellStyle name="T_San sat hach moi" xfId="1749" xr:uid="{00000000-0005-0000-0000-0000D5060000}"/>
    <cellStyle name="T_Seagame(BTL)" xfId="1750" xr:uid="{00000000-0005-0000-0000-0000D6060000}"/>
    <cellStyle name="T_So GTVT" xfId="1751" xr:uid="{00000000-0005-0000-0000-0000D7060000}"/>
    <cellStyle name="T_So GTVT_bieu tong hop" xfId="1752" xr:uid="{00000000-0005-0000-0000-0000D8060000}"/>
    <cellStyle name="T_So GTVT_Tong hop ra soat von ung 2011 -Chau" xfId="1753" xr:uid="{00000000-0005-0000-0000-0000D9060000}"/>
    <cellStyle name="T_So GTVT_Tong hop -Yte-Giao thong-Thuy loi-24-6" xfId="1754" xr:uid="{00000000-0005-0000-0000-0000DA060000}"/>
    <cellStyle name="T_SS BVTC cau va cong tuyen Le Chan" xfId="1755" xr:uid="{00000000-0005-0000-0000-0000DB060000}"/>
    <cellStyle name="T_Tay Bac 1" xfId="1756" xr:uid="{00000000-0005-0000-0000-0000DC060000}"/>
    <cellStyle name="T_Tay Bac 1_Bao cao kiem toan kh 2010" xfId="1757" xr:uid="{00000000-0005-0000-0000-0000DD060000}"/>
    <cellStyle name="T_Tay Bac 1_Book1" xfId="1758" xr:uid="{00000000-0005-0000-0000-0000DE060000}"/>
    <cellStyle name="T_Tay Bac 1_Ke hoach 2010 (theo doi)2" xfId="1759" xr:uid="{00000000-0005-0000-0000-0000DF060000}"/>
    <cellStyle name="T_Tay Bac 1_QD UBND tinh" xfId="1760" xr:uid="{00000000-0005-0000-0000-0000E0060000}"/>
    <cellStyle name="T_Tay Bac 1_Worksheet in D: My Documents Luc Van ban xu ly Nam 2011 Bao cao ra soat tam ung TPCP" xfId="1761" xr:uid="{00000000-0005-0000-0000-0000E1060000}"/>
    <cellStyle name="T_TDT + duong(8-5-07)" xfId="1762" xr:uid="{00000000-0005-0000-0000-0000E2060000}"/>
    <cellStyle name="T_tien2004" xfId="1769" xr:uid="{00000000-0005-0000-0000-0000E9060000}"/>
    <cellStyle name="T_TKE-ChoDon-sua" xfId="1770" xr:uid="{00000000-0005-0000-0000-0000EA060000}"/>
    <cellStyle name="T_Tong hop 3 tinh (11_5)-TTH-QN-QT" xfId="1771" xr:uid="{00000000-0005-0000-0000-0000EB060000}"/>
    <cellStyle name="T_Tong hop khoi luong Dot 3" xfId="1772" xr:uid="{00000000-0005-0000-0000-0000EC060000}"/>
    <cellStyle name="T_Tong hop theo doi von TPCP" xfId="1773" xr:uid="{00000000-0005-0000-0000-0000ED060000}"/>
    <cellStyle name="T_Tong hop theo doi von TPCP_Bao cao kiem toan kh 2010" xfId="1774" xr:uid="{00000000-0005-0000-0000-0000EE060000}"/>
    <cellStyle name="T_Tong hop theo doi von TPCP_Ke hoach 2010 (theo doi)2" xfId="1775" xr:uid="{00000000-0005-0000-0000-0000EF060000}"/>
    <cellStyle name="T_Tong hop theo doi von TPCP_QD UBND tinh" xfId="1776" xr:uid="{00000000-0005-0000-0000-0000F0060000}"/>
    <cellStyle name="T_Tong hop theo doi von TPCP_Worksheet in D: My Documents Luc Van ban xu ly Nam 2011 Bao cao ra soat tam ung TPCP" xfId="1777" xr:uid="{00000000-0005-0000-0000-0000F1060000}"/>
    <cellStyle name="T_tham_tra_du_toan" xfId="1763" xr:uid="{00000000-0005-0000-0000-0000E3060000}"/>
    <cellStyle name="T_Thiet bi" xfId="1764" xr:uid="{00000000-0005-0000-0000-0000E4060000}"/>
    <cellStyle name="T_THKL 1303" xfId="1765" xr:uid="{00000000-0005-0000-0000-0000E5060000}"/>
    <cellStyle name="T_Thong ke" xfId="1766" xr:uid="{00000000-0005-0000-0000-0000E6060000}"/>
    <cellStyle name="T_Thong ke cong" xfId="1767" xr:uid="{00000000-0005-0000-0000-0000E7060000}"/>
    <cellStyle name="T_thong ke giao dan sinh" xfId="1768" xr:uid="{00000000-0005-0000-0000-0000E8060000}"/>
    <cellStyle name="T_VBPL kiểm toán Đầu tư XDCB 2010" xfId="1778" xr:uid="{00000000-0005-0000-0000-0000F2060000}"/>
    <cellStyle name="T_Worksheet in D: ... Hoan thien 5goi theo KL cu 28-06 4.Cong 5goi Coc 33-Km1+490.13 Cong coc 33-km1+490.13" xfId="1779" xr:uid="{00000000-0005-0000-0000-0000F3060000}"/>
    <cellStyle name="T_ÿÿÿÿÿ" xfId="1780" xr:uid="{00000000-0005-0000-0000-0000F4060000}"/>
    <cellStyle name="Text" xfId="1781" xr:uid="{00000000-0005-0000-0000-0000F5060000}"/>
    <cellStyle name="Text Indent A" xfId="1782" xr:uid="{00000000-0005-0000-0000-0000F6060000}"/>
    <cellStyle name="Text Indent B" xfId="1783" xr:uid="{00000000-0005-0000-0000-0000F7060000}"/>
    <cellStyle name="Text Indent C" xfId="1784" xr:uid="{00000000-0005-0000-0000-0000F8060000}"/>
    <cellStyle name="Text_Bao cao doan cong tac cua Bo thang 4-2010" xfId="1785" xr:uid="{00000000-0005-0000-0000-0000F9060000}"/>
    <cellStyle name="Tien1" xfId="1798" xr:uid="{00000000-0005-0000-0000-000006070000}"/>
    <cellStyle name="Tien1 2" xfId="1799" xr:uid="{00000000-0005-0000-0000-000007070000}"/>
    <cellStyle name="Tien1 3" xfId="1800" xr:uid="{00000000-0005-0000-0000-000008070000}"/>
    <cellStyle name="Tiêu đề" xfId="1801" xr:uid="{00000000-0005-0000-0000-000009070000}"/>
    <cellStyle name="Times New Roman" xfId="1802" xr:uid="{00000000-0005-0000-0000-00000A070000}"/>
    <cellStyle name="Tính toán" xfId="1803" xr:uid="{00000000-0005-0000-0000-00000B070000}"/>
    <cellStyle name="tit1" xfId="1804" xr:uid="{00000000-0005-0000-0000-00000C070000}"/>
    <cellStyle name="tit2" xfId="1805" xr:uid="{00000000-0005-0000-0000-00000D070000}"/>
    <cellStyle name="tit3" xfId="1806" xr:uid="{00000000-0005-0000-0000-00000E070000}"/>
    <cellStyle name="tit4" xfId="1807" xr:uid="{00000000-0005-0000-0000-00000F070000}"/>
    <cellStyle name="Title 2" xfId="1808" xr:uid="{00000000-0005-0000-0000-000010070000}"/>
    <cellStyle name="Tongcong" xfId="1810" xr:uid="{00000000-0005-0000-0000-000012070000}"/>
    <cellStyle name="Tongcong 2" xfId="1811" xr:uid="{00000000-0005-0000-0000-000013070000}"/>
    <cellStyle name="Tongcong 3" xfId="1812" xr:uid="{00000000-0005-0000-0000-000014070000}"/>
    <cellStyle name="Total 2" xfId="1814" xr:uid="{00000000-0005-0000-0000-000016070000}"/>
    <cellStyle name="Total 3" xfId="1815" xr:uid="{00000000-0005-0000-0000-000017070000}"/>
    <cellStyle name="Tổng" xfId="1809" xr:uid="{00000000-0005-0000-0000-000011070000}"/>
    <cellStyle name="Tốt" xfId="1813" xr:uid="{00000000-0005-0000-0000-000015070000}"/>
    <cellStyle name="tt1" xfId="1818" xr:uid="{00000000-0005-0000-0000-00001A070000}"/>
    <cellStyle name="Tuan" xfId="1819" xr:uid="{00000000-0005-0000-0000-00001B070000}"/>
    <cellStyle name="Tusental (0)_pldt" xfId="1820" xr:uid="{00000000-0005-0000-0000-00001C070000}"/>
    <cellStyle name="Tusental_pldt" xfId="1821" xr:uid="{00000000-0005-0000-0000-00001D070000}"/>
    <cellStyle name="th" xfId="1786" xr:uid="{00000000-0005-0000-0000-0000FA060000}"/>
    <cellStyle name="than" xfId="1787" xr:uid="{00000000-0005-0000-0000-0000FB060000}"/>
    <cellStyle name="thanh" xfId="1788" xr:uid="{00000000-0005-0000-0000-0000FC060000}"/>
    <cellStyle name="þ_x001d_ð¤_x000c_¯þ_x0014__x000d_¨þU_x0001_À_x0004_ _x0015__x000f__x0001__x0001_" xfId="1789" xr:uid="{00000000-0005-0000-0000-0000FD060000}"/>
    <cellStyle name="þ_x001d_ð·_x000c_æþ'_x000d_ßþU_x0001_Ø_x0005_ü_x0014__x0007__x0001__x0001_" xfId="1790" xr:uid="{00000000-0005-0000-0000-0000FE060000}"/>
    <cellStyle name="þ_x001d_ðÇ%Uý—&amp;Hý9_x0008_Ÿ s_x000a__x0007__x0001__x0001_" xfId="1791" xr:uid="{00000000-0005-0000-0000-0000FF060000}"/>
    <cellStyle name="þ_x001d_ðK_x000c_Fý_x001b__x000d_9ýU_x0001_Ð_x0008_¦)_x0007__x0001__x0001_" xfId="1792" xr:uid="{00000000-0005-0000-0000-000000070000}"/>
    <cellStyle name="thuong-10" xfId="1793" xr:uid="{00000000-0005-0000-0000-000001070000}"/>
    <cellStyle name="thuong-10 2" xfId="1794" xr:uid="{00000000-0005-0000-0000-000002070000}"/>
    <cellStyle name="thuong-10 3" xfId="1795" xr:uid="{00000000-0005-0000-0000-000003070000}"/>
    <cellStyle name="thuong-11" xfId="1796" xr:uid="{00000000-0005-0000-0000-000004070000}"/>
    <cellStyle name="Thuyet minh" xfId="1797" xr:uid="{00000000-0005-0000-0000-000005070000}"/>
    <cellStyle name="trang" xfId="1816" xr:uid="{00000000-0005-0000-0000-000018070000}"/>
    <cellStyle name="Trung tính" xfId="1817" xr:uid="{00000000-0005-0000-0000-000019070000}"/>
    <cellStyle name="u" xfId="1822" xr:uid="{00000000-0005-0000-0000-00001E070000}"/>
    <cellStyle name="ux_3_¼­¿ï-¾È»ê" xfId="1823" xr:uid="{00000000-0005-0000-0000-00001F070000}"/>
    <cellStyle name="Valuta (0)_CALPREZZ" xfId="1824" xr:uid="{00000000-0005-0000-0000-000020070000}"/>
    <cellStyle name="Valuta_ PESO ELETTR." xfId="1825" xr:uid="{00000000-0005-0000-0000-000021070000}"/>
    <cellStyle name="VANG1" xfId="1828" xr:uid="{00000000-0005-0000-0000-000024070000}"/>
    <cellStyle name="Văn bản Cảnh báo" xfId="1826" xr:uid="{00000000-0005-0000-0000-000022070000}"/>
    <cellStyle name="Văn bản Giải thích" xfId="1827" xr:uid="{00000000-0005-0000-0000-000023070000}"/>
    <cellStyle name="viet" xfId="1829" xr:uid="{00000000-0005-0000-0000-000025070000}"/>
    <cellStyle name="viet2" xfId="1830" xr:uid="{00000000-0005-0000-0000-000026070000}"/>
    <cellStyle name="Vietnam 1" xfId="1831" xr:uid="{00000000-0005-0000-0000-000027070000}"/>
    <cellStyle name="VN new romanNormal" xfId="1832" xr:uid="{00000000-0005-0000-0000-000028070000}"/>
    <cellStyle name="vn time 10" xfId="1833" xr:uid="{00000000-0005-0000-0000-000029070000}"/>
    <cellStyle name="Vn Time 13" xfId="1834" xr:uid="{00000000-0005-0000-0000-00002A070000}"/>
    <cellStyle name="Vn Time 14" xfId="1835" xr:uid="{00000000-0005-0000-0000-00002B070000}"/>
    <cellStyle name="VN time new roman" xfId="1836" xr:uid="{00000000-0005-0000-0000-00002C070000}"/>
    <cellStyle name="vn_time" xfId="1837" xr:uid="{00000000-0005-0000-0000-00002D070000}"/>
    <cellStyle name="vnbo" xfId="1838" xr:uid="{00000000-0005-0000-0000-00002E070000}"/>
    <cellStyle name="vntxt1" xfId="1843" xr:uid="{00000000-0005-0000-0000-000033070000}"/>
    <cellStyle name="vntxt2" xfId="1844" xr:uid="{00000000-0005-0000-0000-000034070000}"/>
    <cellStyle name="vnhead1" xfId="1839" xr:uid="{00000000-0005-0000-0000-00002F070000}"/>
    <cellStyle name="vnhead2" xfId="1840" xr:uid="{00000000-0005-0000-0000-000030070000}"/>
    <cellStyle name="vnhead3" xfId="1841" xr:uid="{00000000-0005-0000-0000-000031070000}"/>
    <cellStyle name="vnhead4" xfId="1842" xr:uid="{00000000-0005-0000-0000-000032070000}"/>
    <cellStyle name="W?hrung [0]_35ERI8T2gbIEMixb4v26icuOo" xfId="1845" xr:uid="{00000000-0005-0000-0000-000035070000}"/>
    <cellStyle name="W?hrung_35ERI8T2gbIEMixb4v26icuOo" xfId="1846" xr:uid="{00000000-0005-0000-0000-000036070000}"/>
    <cellStyle name="Währung [0]_68574_Materialbedarfsliste" xfId="1847" xr:uid="{00000000-0005-0000-0000-000037070000}"/>
    <cellStyle name="Währung_68574_Materialbedarfsliste" xfId="1848" xr:uid="{00000000-0005-0000-0000-000038070000}"/>
    <cellStyle name="Walutowy [0]_Invoices2001Slovakia" xfId="1849" xr:uid="{00000000-0005-0000-0000-000039070000}"/>
    <cellStyle name="Walutowy_Invoices2001Slovakia" xfId="1850" xr:uid="{00000000-0005-0000-0000-00003A070000}"/>
    <cellStyle name="Warning Text 2" xfId="1851" xr:uid="{00000000-0005-0000-0000-00003B070000}"/>
    <cellStyle name="wrap" xfId="1852" xr:uid="{00000000-0005-0000-0000-00003C070000}"/>
    <cellStyle name="Wไhrung [0]_35ERI8T2gbIEMixb4v26icuOo" xfId="1853" xr:uid="{00000000-0005-0000-0000-00003D070000}"/>
    <cellStyle name="Wไhrung_35ERI8T2gbIEMixb4v26icuOo" xfId="1854" xr:uid="{00000000-0005-0000-0000-00003E070000}"/>
    <cellStyle name="Xấu" xfId="1855" xr:uid="{00000000-0005-0000-0000-00003F070000}"/>
    <cellStyle name="xuan" xfId="1856" xr:uid="{00000000-0005-0000-0000-000040070000}"/>
    <cellStyle name="y" xfId="1857" xr:uid="{00000000-0005-0000-0000-000041070000}"/>
    <cellStyle name="Ý kh¸c_B¶ng 1 (2)" xfId="1858" xr:uid="{00000000-0005-0000-0000-000042070000}"/>
    <cellStyle name="เครื่องหมายสกุลเงิน [0]_FTC_OFFER" xfId="1859" xr:uid="{00000000-0005-0000-0000-000043070000}"/>
    <cellStyle name="เครื่องหมายสกุลเงิน_FTC_OFFER" xfId="1860" xr:uid="{00000000-0005-0000-0000-000044070000}"/>
    <cellStyle name="ปกติ_FTC_OFFER" xfId="1861" xr:uid="{00000000-0005-0000-0000-000045070000}"/>
    <cellStyle name=" [0.00]_ Att. 1- Cover" xfId="1862" xr:uid="{00000000-0005-0000-0000-000046070000}"/>
    <cellStyle name="_ Att. 1- Cover" xfId="1863" xr:uid="{00000000-0005-0000-0000-000047070000}"/>
    <cellStyle name="?_ Att. 1- Cover" xfId="1864" xr:uid="{00000000-0005-0000-0000-000048070000}"/>
    <cellStyle name="똿뗦먛귟 [0.00]_PRODUCT DETAIL Q1" xfId="1865" xr:uid="{00000000-0005-0000-0000-000049070000}"/>
    <cellStyle name="똿뗦먛귟_PRODUCT DETAIL Q1" xfId="1866" xr:uid="{00000000-0005-0000-0000-00004A070000}"/>
    <cellStyle name="믅됞 [0.00]_PRODUCT DETAIL Q1" xfId="1867" xr:uid="{00000000-0005-0000-0000-00004B070000}"/>
    <cellStyle name="믅됞_PRODUCT DETAIL Q1" xfId="1868" xr:uid="{00000000-0005-0000-0000-00004C070000}"/>
    <cellStyle name="백분율_††††† " xfId="1869" xr:uid="{00000000-0005-0000-0000-00004D070000}"/>
    <cellStyle name="뷭?_BOOKSHIP" xfId="1870" xr:uid="{00000000-0005-0000-0000-00004E070000}"/>
    <cellStyle name="안건회계법인" xfId="1871" xr:uid="{00000000-0005-0000-0000-00004F070000}"/>
    <cellStyle name="콤마 [ - 유형1" xfId="1872" xr:uid="{00000000-0005-0000-0000-000050070000}"/>
    <cellStyle name="콤마 [ - 유형2" xfId="1873" xr:uid="{00000000-0005-0000-0000-000051070000}"/>
    <cellStyle name="콤마 [ - 유형3" xfId="1874" xr:uid="{00000000-0005-0000-0000-000052070000}"/>
    <cellStyle name="콤마 [ - 유형4" xfId="1875" xr:uid="{00000000-0005-0000-0000-000053070000}"/>
    <cellStyle name="콤마 [ - 유형5" xfId="1876" xr:uid="{00000000-0005-0000-0000-000054070000}"/>
    <cellStyle name="콤마 [ - 유형6" xfId="1877" xr:uid="{00000000-0005-0000-0000-000055070000}"/>
    <cellStyle name="콤마 [ - 유형7" xfId="1878" xr:uid="{00000000-0005-0000-0000-000056070000}"/>
    <cellStyle name="콤마 [ - 유형8" xfId="1879" xr:uid="{00000000-0005-0000-0000-000057070000}"/>
    <cellStyle name="콤마 [0]_ 비목별 월별기술 " xfId="1880" xr:uid="{00000000-0005-0000-0000-000058070000}"/>
    <cellStyle name="콤마_ 비목별 월별기술 " xfId="1881" xr:uid="{00000000-0005-0000-0000-000059070000}"/>
    <cellStyle name="통화 [0]_††††† " xfId="1882" xr:uid="{00000000-0005-0000-0000-00005A070000}"/>
    <cellStyle name="통화_††††† " xfId="1883" xr:uid="{00000000-0005-0000-0000-00005B070000}"/>
    <cellStyle name="표준_ 97년 경영분석(안)" xfId="1884" xr:uid="{00000000-0005-0000-0000-00005C070000}"/>
    <cellStyle name="표줠_Sheet1_1_총괄표 (수출입) (2)" xfId="1885" xr:uid="{00000000-0005-0000-0000-00005D070000}"/>
    <cellStyle name="一般_00Q3902REV.1" xfId="1886" xr:uid="{00000000-0005-0000-0000-00005E070000}"/>
    <cellStyle name="千分位[0]_00Q3902REV.1" xfId="1887" xr:uid="{00000000-0005-0000-0000-00005F070000}"/>
    <cellStyle name="千分位_00Q3902REV.1" xfId="1888" xr:uid="{00000000-0005-0000-0000-000060070000}"/>
    <cellStyle name="桁区切り [0.00]_BE-BQ" xfId="1889" xr:uid="{00000000-0005-0000-0000-000061070000}"/>
    <cellStyle name="桁区切り_BE-BQ" xfId="1890" xr:uid="{00000000-0005-0000-0000-000062070000}"/>
    <cellStyle name="標準_(A1)BOQ " xfId="1891" xr:uid="{00000000-0005-0000-0000-000063070000}"/>
    <cellStyle name="貨幣 [0]_00Q3902REV.1" xfId="1892" xr:uid="{00000000-0005-0000-0000-000064070000}"/>
    <cellStyle name="貨幣[0]_BRE" xfId="1893" xr:uid="{00000000-0005-0000-0000-000065070000}"/>
    <cellStyle name="貨幣_00Q3902REV.1" xfId="1894" xr:uid="{00000000-0005-0000-0000-000066070000}"/>
    <cellStyle name="通貨 [0.00]_BE-BQ" xfId="1895" xr:uid="{00000000-0005-0000-0000-000067070000}"/>
    <cellStyle name="通貨_BE-BQ" xfId="1896" xr:uid="{00000000-0005-0000-0000-00006807000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T%202014%20_%20PA%20sau%20TL\DT%202014%20_%20PA%20sau%20TL\WINDOWS\Desktop\Khiem2004\anhvan\tam\nah%2095-97\My%20Documents\DT%20XECEL\A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Ph­¬ng mai 2"/>
      <sheetName val="CL Ph­¬ng mai 2"/>
      <sheetName val="DT MN V¨n H­¬ng"/>
      <sheetName val="CL MN V¨n H­¬ng"/>
      <sheetName val="DT Hµ t©y"/>
      <sheetName val="CL Hµ t©y"/>
      <sheetName val="DT Bæ tóc"/>
      <sheetName val="CL Bæ tóc"/>
      <sheetName val="DT Ph­¬ng mai 1"/>
      <sheetName val="CL Ph­¬ng mai  1"/>
      <sheetName val="§¬n gi¸ chÝnh"/>
      <sheetName val="Dù to¸n mÉu"/>
      <sheetName val="CLVL MÉu"/>
      <sheetName val="00000000"/>
      <sheetName val="Dialog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F4">
            <v>0</v>
          </cell>
        </row>
        <row r="5">
          <cell r="F5">
            <v>1369</v>
          </cell>
        </row>
        <row r="6">
          <cell r="F6">
            <v>1712</v>
          </cell>
        </row>
        <row r="7">
          <cell r="F7">
            <v>1011</v>
          </cell>
        </row>
        <row r="9">
          <cell r="F9">
            <v>1011</v>
          </cell>
        </row>
        <row r="10">
          <cell r="F10">
            <v>643.1</v>
          </cell>
        </row>
        <row r="11">
          <cell r="F11">
            <v>2750</v>
          </cell>
        </row>
        <row r="12">
          <cell r="F12">
            <v>3951</v>
          </cell>
        </row>
        <row r="13">
          <cell r="F13">
            <v>1617</v>
          </cell>
        </row>
        <row r="14">
          <cell r="F14">
            <v>2780</v>
          </cell>
        </row>
        <row r="15">
          <cell r="F15">
            <v>4052</v>
          </cell>
        </row>
        <row r="16">
          <cell r="F16">
            <v>1232</v>
          </cell>
        </row>
        <row r="17">
          <cell r="F17">
            <v>1960</v>
          </cell>
        </row>
        <row r="18">
          <cell r="F18">
            <v>780</v>
          </cell>
        </row>
        <row r="19">
          <cell r="F19">
            <v>2206</v>
          </cell>
        </row>
        <row r="20">
          <cell r="F20">
            <v>2206</v>
          </cell>
        </row>
        <row r="21">
          <cell r="F21">
            <v>1312</v>
          </cell>
        </row>
        <row r="22">
          <cell r="F22">
            <v>12840</v>
          </cell>
        </row>
        <row r="23">
          <cell r="F23">
            <v>2599</v>
          </cell>
        </row>
        <row r="24">
          <cell r="F24">
            <v>1471</v>
          </cell>
        </row>
        <row r="25">
          <cell r="F25">
            <v>135290</v>
          </cell>
        </row>
        <row r="26">
          <cell r="F26">
            <v>1894</v>
          </cell>
        </row>
        <row r="27">
          <cell r="F27">
            <v>3632</v>
          </cell>
        </row>
        <row r="28">
          <cell r="F28">
            <v>1894</v>
          </cell>
        </row>
        <row r="29">
          <cell r="F29">
            <v>14747</v>
          </cell>
        </row>
        <row r="30">
          <cell r="F30">
            <v>5835</v>
          </cell>
        </row>
        <row r="31">
          <cell r="F31">
            <v>12840</v>
          </cell>
        </row>
        <row r="32">
          <cell r="F32">
            <v>1471</v>
          </cell>
        </row>
        <row r="33">
          <cell r="F33">
            <v>12840</v>
          </cell>
        </row>
        <row r="40">
          <cell r="F40">
            <v>324</v>
          </cell>
        </row>
        <row r="41">
          <cell r="F41">
            <v>891</v>
          </cell>
        </row>
        <row r="42">
          <cell r="F42">
            <v>891</v>
          </cell>
        </row>
        <row r="43">
          <cell r="F43">
            <v>130</v>
          </cell>
        </row>
        <row r="53">
          <cell r="F53">
            <v>400</v>
          </cell>
        </row>
        <row r="54">
          <cell r="F54">
            <v>1068</v>
          </cell>
        </row>
        <row r="55">
          <cell r="F55">
            <v>12840</v>
          </cell>
        </row>
        <row r="56">
          <cell r="F56">
            <v>12840</v>
          </cell>
        </row>
        <row r="60">
          <cell r="F60">
            <v>2470</v>
          </cell>
        </row>
        <row r="61">
          <cell r="F61">
            <v>2007</v>
          </cell>
        </row>
        <row r="62">
          <cell r="F62">
            <v>12840</v>
          </cell>
        </row>
        <row r="63">
          <cell r="F63">
            <v>10700</v>
          </cell>
        </row>
        <row r="64">
          <cell r="F64">
            <v>2189</v>
          </cell>
        </row>
        <row r="65">
          <cell r="F65">
            <v>2736</v>
          </cell>
        </row>
        <row r="66">
          <cell r="F66">
            <v>2736</v>
          </cell>
        </row>
        <row r="67">
          <cell r="F67">
            <v>1519</v>
          </cell>
        </row>
        <row r="68">
          <cell r="F68">
            <v>304</v>
          </cell>
        </row>
        <row r="69">
          <cell r="F69">
            <v>12840</v>
          </cell>
        </row>
        <row r="70">
          <cell r="F70">
            <v>12840</v>
          </cell>
        </row>
        <row r="72">
          <cell r="F72">
            <v>2803</v>
          </cell>
        </row>
        <row r="73">
          <cell r="F73">
            <v>8072</v>
          </cell>
        </row>
        <row r="74">
          <cell r="F74">
            <v>1528</v>
          </cell>
        </row>
        <row r="75">
          <cell r="F75">
            <v>12840</v>
          </cell>
        </row>
        <row r="76">
          <cell r="F76">
            <v>540</v>
          </cell>
        </row>
        <row r="82">
          <cell r="F82">
            <v>1518.99</v>
          </cell>
        </row>
        <row r="83">
          <cell r="F83">
            <v>12840</v>
          </cell>
        </row>
        <row r="89">
          <cell r="F89">
            <v>8988</v>
          </cell>
        </row>
        <row r="90">
          <cell r="F90">
            <v>2736</v>
          </cell>
        </row>
        <row r="91">
          <cell r="F91">
            <v>5188</v>
          </cell>
        </row>
        <row r="92">
          <cell r="F92">
            <v>51495</v>
          </cell>
        </row>
        <row r="93">
          <cell r="F93">
            <v>1700.58</v>
          </cell>
        </row>
        <row r="94">
          <cell r="F94">
            <v>1700.58</v>
          </cell>
        </row>
        <row r="95">
          <cell r="F95">
            <v>1700.58</v>
          </cell>
        </row>
        <row r="96">
          <cell r="F96">
            <v>12840</v>
          </cell>
        </row>
        <row r="97">
          <cell r="F97">
            <v>2375</v>
          </cell>
        </row>
        <row r="100">
          <cell r="F100">
            <v>12840</v>
          </cell>
        </row>
        <row r="101">
          <cell r="F101">
            <v>20714</v>
          </cell>
        </row>
        <row r="102">
          <cell r="F102">
            <v>2969</v>
          </cell>
        </row>
        <row r="103">
          <cell r="F103">
            <v>20000</v>
          </cell>
        </row>
        <row r="105">
          <cell r="F105">
            <v>36282</v>
          </cell>
        </row>
        <row r="107">
          <cell r="F107">
            <v>4525</v>
          </cell>
        </row>
        <row r="108">
          <cell r="F108">
            <v>5430</v>
          </cell>
        </row>
        <row r="113">
          <cell r="F113">
            <v>539</v>
          </cell>
        </row>
        <row r="114">
          <cell r="F114">
            <v>552</v>
          </cell>
        </row>
        <row r="115">
          <cell r="F115">
            <v>1962</v>
          </cell>
        </row>
        <row r="116">
          <cell r="F116">
            <v>1962</v>
          </cell>
        </row>
        <row r="117">
          <cell r="F117">
            <v>892</v>
          </cell>
        </row>
        <row r="118">
          <cell r="F118">
            <v>892</v>
          </cell>
        </row>
        <row r="119">
          <cell r="F119">
            <v>892</v>
          </cell>
        </row>
        <row r="120">
          <cell r="F120">
            <v>892</v>
          </cell>
        </row>
        <row r="122">
          <cell r="F122">
            <v>11940</v>
          </cell>
        </row>
        <row r="125">
          <cell r="F125">
            <v>583.70000000000005</v>
          </cell>
        </row>
        <row r="126">
          <cell r="F126">
            <v>583.70000000000005</v>
          </cell>
        </row>
        <row r="127">
          <cell r="F127">
            <v>4510</v>
          </cell>
        </row>
        <row r="129">
          <cell r="F129">
            <v>10700</v>
          </cell>
        </row>
        <row r="132">
          <cell r="F132">
            <v>5000</v>
          </cell>
        </row>
        <row r="133">
          <cell r="F133">
            <v>5000</v>
          </cell>
        </row>
        <row r="135">
          <cell r="F135">
            <v>4510</v>
          </cell>
        </row>
        <row r="136">
          <cell r="F136">
            <v>1649</v>
          </cell>
        </row>
        <row r="137">
          <cell r="F137">
            <v>1649</v>
          </cell>
        </row>
        <row r="138">
          <cell r="F138">
            <v>1649</v>
          </cell>
        </row>
        <row r="139">
          <cell r="F139">
            <v>1649</v>
          </cell>
        </row>
        <row r="140">
          <cell r="F140">
            <v>10000</v>
          </cell>
        </row>
        <row r="141">
          <cell r="F141">
            <v>5000</v>
          </cell>
        </row>
        <row r="142">
          <cell r="F142">
            <v>50000</v>
          </cell>
        </row>
        <row r="143">
          <cell r="F143">
            <v>35490</v>
          </cell>
        </row>
        <row r="148">
          <cell r="F148">
            <v>300</v>
          </cell>
        </row>
        <row r="149">
          <cell r="F149">
            <v>465</v>
          </cell>
        </row>
        <row r="150">
          <cell r="F150">
            <v>300</v>
          </cell>
        </row>
        <row r="151">
          <cell r="F151">
            <v>8068</v>
          </cell>
        </row>
        <row r="152">
          <cell r="F152">
            <v>6413</v>
          </cell>
        </row>
        <row r="154">
          <cell r="F154">
            <v>43152</v>
          </cell>
        </row>
        <row r="155">
          <cell r="F155">
            <v>13079</v>
          </cell>
        </row>
        <row r="156">
          <cell r="F156">
            <v>10700</v>
          </cell>
        </row>
        <row r="157">
          <cell r="F157">
            <v>35490</v>
          </cell>
        </row>
        <row r="160">
          <cell r="F160">
            <v>3091</v>
          </cell>
        </row>
        <row r="161">
          <cell r="F161">
            <v>3091</v>
          </cell>
        </row>
        <row r="162">
          <cell r="F162">
            <v>2089</v>
          </cell>
        </row>
        <row r="163">
          <cell r="F163">
            <v>1962</v>
          </cell>
        </row>
        <row r="165">
          <cell r="F165">
            <v>2189</v>
          </cell>
        </row>
        <row r="166">
          <cell r="F166">
            <v>583.70000000000005</v>
          </cell>
        </row>
        <row r="170">
          <cell r="F170">
            <v>12960</v>
          </cell>
        </row>
        <row r="175">
          <cell r="F175">
            <v>15494</v>
          </cell>
        </row>
        <row r="554">
          <cell r="F554">
            <v>1490</v>
          </cell>
        </row>
        <row r="555">
          <cell r="F555">
            <v>6082</v>
          </cell>
        </row>
        <row r="556">
          <cell r="F556">
            <v>1738</v>
          </cell>
        </row>
        <row r="557">
          <cell r="F557">
            <v>6827</v>
          </cell>
        </row>
        <row r="558">
          <cell r="F558">
            <v>2483</v>
          </cell>
        </row>
        <row r="559">
          <cell r="F559">
            <v>8689</v>
          </cell>
        </row>
        <row r="560">
          <cell r="F560">
            <v>16758</v>
          </cell>
        </row>
        <row r="561">
          <cell r="F561">
            <v>40218</v>
          </cell>
        </row>
        <row r="562">
          <cell r="F562">
            <v>15695</v>
          </cell>
        </row>
        <row r="563">
          <cell r="F563">
            <v>15695</v>
          </cell>
        </row>
        <row r="564">
          <cell r="F564">
            <v>15695</v>
          </cell>
        </row>
        <row r="565">
          <cell r="F565">
            <v>27369</v>
          </cell>
        </row>
        <row r="566">
          <cell r="F566">
            <v>27369</v>
          </cell>
        </row>
        <row r="567">
          <cell r="F567">
            <v>27369</v>
          </cell>
        </row>
        <row r="568">
          <cell r="F568">
            <v>19716</v>
          </cell>
        </row>
        <row r="569">
          <cell r="F569">
            <v>31390</v>
          </cell>
        </row>
        <row r="570">
          <cell r="F570">
            <v>21662</v>
          </cell>
        </row>
        <row r="571">
          <cell r="F571">
            <v>26072</v>
          </cell>
        </row>
        <row r="572">
          <cell r="F572">
            <v>23607</v>
          </cell>
        </row>
        <row r="573">
          <cell r="F573">
            <v>26720</v>
          </cell>
        </row>
        <row r="574">
          <cell r="F574">
            <v>46177</v>
          </cell>
        </row>
        <row r="575">
          <cell r="F575">
            <v>66152</v>
          </cell>
        </row>
        <row r="576">
          <cell r="F576">
            <v>60964</v>
          </cell>
        </row>
        <row r="577">
          <cell r="F577">
            <v>115312</v>
          </cell>
        </row>
        <row r="578">
          <cell r="F578">
            <v>68746</v>
          </cell>
        </row>
        <row r="579">
          <cell r="F579">
            <v>118036</v>
          </cell>
        </row>
        <row r="580">
          <cell r="F580">
            <v>389</v>
          </cell>
        </row>
        <row r="581">
          <cell r="F581">
            <v>649</v>
          </cell>
        </row>
        <row r="582">
          <cell r="F582">
            <v>1167</v>
          </cell>
        </row>
        <row r="583">
          <cell r="F583">
            <v>908</v>
          </cell>
        </row>
        <row r="584">
          <cell r="F584">
            <v>1038</v>
          </cell>
        </row>
        <row r="585">
          <cell r="F585">
            <v>519</v>
          </cell>
        </row>
        <row r="586">
          <cell r="F586">
            <v>778</v>
          </cell>
        </row>
        <row r="587">
          <cell r="F587">
            <v>1167</v>
          </cell>
        </row>
        <row r="588">
          <cell r="F588">
            <v>2594</v>
          </cell>
        </row>
        <row r="589">
          <cell r="F589">
            <v>259</v>
          </cell>
        </row>
        <row r="590">
          <cell r="F590">
            <v>454</v>
          </cell>
        </row>
        <row r="591">
          <cell r="F591">
            <v>1038</v>
          </cell>
        </row>
        <row r="592">
          <cell r="F592">
            <v>1245</v>
          </cell>
        </row>
        <row r="593">
          <cell r="F593">
            <v>23348</v>
          </cell>
        </row>
        <row r="594">
          <cell r="F594">
            <v>21402</v>
          </cell>
        </row>
        <row r="595">
          <cell r="F595">
            <v>14138</v>
          </cell>
        </row>
        <row r="596">
          <cell r="F596">
            <v>26201</v>
          </cell>
        </row>
        <row r="597">
          <cell r="F597">
            <v>24385</v>
          </cell>
        </row>
        <row r="598">
          <cell r="F598">
            <v>24515</v>
          </cell>
        </row>
        <row r="599">
          <cell r="F599">
            <v>24515</v>
          </cell>
        </row>
        <row r="600">
          <cell r="F600">
            <v>38783</v>
          </cell>
        </row>
        <row r="601">
          <cell r="F601">
            <v>38783</v>
          </cell>
        </row>
        <row r="602">
          <cell r="F602">
            <v>84.311999999999998</v>
          </cell>
        </row>
        <row r="603">
          <cell r="F603">
            <v>114.145</v>
          </cell>
        </row>
        <row r="604">
          <cell r="F604">
            <v>778</v>
          </cell>
        </row>
        <row r="605">
          <cell r="F605">
            <v>1167</v>
          </cell>
        </row>
        <row r="606">
          <cell r="F606">
            <v>389</v>
          </cell>
        </row>
        <row r="607">
          <cell r="F607">
            <v>519</v>
          </cell>
        </row>
        <row r="608">
          <cell r="F608">
            <v>649</v>
          </cell>
        </row>
        <row r="609">
          <cell r="F609">
            <v>778</v>
          </cell>
        </row>
        <row r="610">
          <cell r="F610">
            <v>778</v>
          </cell>
        </row>
        <row r="611">
          <cell r="F611">
            <v>519</v>
          </cell>
        </row>
        <row r="612">
          <cell r="F612">
            <v>1427</v>
          </cell>
        </row>
        <row r="613">
          <cell r="F613">
            <v>1686</v>
          </cell>
        </row>
        <row r="614">
          <cell r="F614">
            <v>389</v>
          </cell>
        </row>
        <row r="615">
          <cell r="F615">
            <v>519</v>
          </cell>
        </row>
        <row r="616">
          <cell r="F616">
            <v>519</v>
          </cell>
        </row>
        <row r="617">
          <cell r="F617">
            <v>778</v>
          </cell>
        </row>
        <row r="618">
          <cell r="F618">
            <v>1297</v>
          </cell>
        </row>
        <row r="619">
          <cell r="F619">
            <v>5837</v>
          </cell>
        </row>
        <row r="620">
          <cell r="F620">
            <v>1297</v>
          </cell>
        </row>
        <row r="621">
          <cell r="F621">
            <v>1686</v>
          </cell>
        </row>
        <row r="622">
          <cell r="F622">
            <v>1946</v>
          </cell>
        </row>
        <row r="623">
          <cell r="F623">
            <v>7783</v>
          </cell>
        </row>
        <row r="624">
          <cell r="F624">
            <v>2594</v>
          </cell>
        </row>
        <row r="625">
          <cell r="F625">
            <v>11373</v>
          </cell>
        </row>
        <row r="626">
          <cell r="F626">
            <v>12099</v>
          </cell>
        </row>
        <row r="627">
          <cell r="F627">
            <v>19721</v>
          </cell>
        </row>
        <row r="628">
          <cell r="F628">
            <v>17302</v>
          </cell>
        </row>
        <row r="629">
          <cell r="F629">
            <v>5445</v>
          </cell>
        </row>
        <row r="630">
          <cell r="F630">
            <v>7501</v>
          </cell>
        </row>
        <row r="631">
          <cell r="F631">
            <v>9437</v>
          </cell>
        </row>
        <row r="632">
          <cell r="F632">
            <v>6775</v>
          </cell>
        </row>
        <row r="633">
          <cell r="F633">
            <v>9921</v>
          </cell>
        </row>
        <row r="634">
          <cell r="F634">
            <v>15003</v>
          </cell>
        </row>
        <row r="635">
          <cell r="F635">
            <v>23351</v>
          </cell>
        </row>
        <row r="636">
          <cell r="F636">
            <v>7501</v>
          </cell>
        </row>
        <row r="637">
          <cell r="F637">
            <v>10647</v>
          </cell>
        </row>
        <row r="638">
          <cell r="F638">
            <v>15850</v>
          </cell>
        </row>
        <row r="639">
          <cell r="F639">
            <v>24198</v>
          </cell>
        </row>
        <row r="640">
          <cell r="F640">
            <v>5566</v>
          </cell>
        </row>
        <row r="641">
          <cell r="F641">
            <v>7622</v>
          </cell>
        </row>
        <row r="642">
          <cell r="F642">
            <v>11736</v>
          </cell>
        </row>
        <row r="643">
          <cell r="F643">
            <v>17665</v>
          </cell>
        </row>
        <row r="644">
          <cell r="F644">
            <v>13188</v>
          </cell>
        </row>
        <row r="645">
          <cell r="F645">
            <v>9195</v>
          </cell>
        </row>
        <row r="646">
          <cell r="F646">
            <v>14398</v>
          </cell>
        </row>
        <row r="647">
          <cell r="F647">
            <v>22988</v>
          </cell>
        </row>
        <row r="648">
          <cell r="F648">
            <v>37507</v>
          </cell>
        </row>
        <row r="649">
          <cell r="F649">
            <v>13188</v>
          </cell>
        </row>
        <row r="650">
          <cell r="F650">
            <v>19116</v>
          </cell>
        </row>
        <row r="651">
          <cell r="F651">
            <v>28312</v>
          </cell>
        </row>
        <row r="652">
          <cell r="F652">
            <v>43556</v>
          </cell>
        </row>
        <row r="653">
          <cell r="F653">
            <v>6050</v>
          </cell>
        </row>
        <row r="654">
          <cell r="F654">
            <v>9316</v>
          </cell>
        </row>
        <row r="655">
          <cell r="F655">
            <v>15124</v>
          </cell>
        </row>
        <row r="656">
          <cell r="F656">
            <v>24198</v>
          </cell>
        </row>
        <row r="657">
          <cell r="F657">
            <v>18269</v>
          </cell>
        </row>
        <row r="658">
          <cell r="F658">
            <v>28312</v>
          </cell>
        </row>
        <row r="659">
          <cell r="F659">
            <v>16334</v>
          </cell>
        </row>
        <row r="660">
          <cell r="F660">
            <v>6331</v>
          </cell>
        </row>
        <row r="661">
          <cell r="F661">
            <v>7448</v>
          </cell>
        </row>
        <row r="662">
          <cell r="F662">
            <v>8317</v>
          </cell>
        </row>
        <row r="663">
          <cell r="F663">
            <v>8317</v>
          </cell>
        </row>
        <row r="664">
          <cell r="F664">
            <v>6775</v>
          </cell>
        </row>
        <row r="665">
          <cell r="F665">
            <v>6775</v>
          </cell>
        </row>
        <row r="666">
          <cell r="F666">
            <v>188.08</v>
          </cell>
        </row>
        <row r="667">
          <cell r="F667">
            <v>194.56</v>
          </cell>
        </row>
        <row r="668">
          <cell r="F668">
            <v>259.42</v>
          </cell>
        </row>
        <row r="669">
          <cell r="F669">
            <v>259.42</v>
          </cell>
        </row>
        <row r="671">
          <cell r="F671">
            <v>233.48</v>
          </cell>
        </row>
        <row r="672">
          <cell r="F672">
            <v>364.49</v>
          </cell>
        </row>
        <row r="673">
          <cell r="F673">
            <v>12960</v>
          </cell>
        </row>
        <row r="674">
          <cell r="F674">
            <v>622.61</v>
          </cell>
        </row>
        <row r="675">
          <cell r="F675">
            <v>648.54999999999995</v>
          </cell>
        </row>
        <row r="676">
          <cell r="F676">
            <v>882.03</v>
          </cell>
        </row>
        <row r="677">
          <cell r="F677">
            <v>679.68</v>
          </cell>
        </row>
        <row r="678">
          <cell r="F678">
            <v>840.52</v>
          </cell>
        </row>
        <row r="679">
          <cell r="F679">
            <v>1011.74</v>
          </cell>
        </row>
        <row r="680">
          <cell r="F680">
            <v>3923</v>
          </cell>
        </row>
        <row r="681">
          <cell r="F681">
            <v>4600</v>
          </cell>
        </row>
        <row r="682">
          <cell r="F682">
            <v>10417</v>
          </cell>
        </row>
        <row r="683">
          <cell r="F683">
            <v>10958</v>
          </cell>
        </row>
        <row r="684">
          <cell r="F684">
            <v>12988</v>
          </cell>
        </row>
        <row r="687">
          <cell r="F687">
            <v>24775</v>
          </cell>
        </row>
        <row r="688">
          <cell r="F688">
            <v>24775</v>
          </cell>
        </row>
        <row r="689">
          <cell r="F689">
            <v>24775</v>
          </cell>
        </row>
        <row r="690">
          <cell r="F690">
            <v>23867</v>
          </cell>
        </row>
        <row r="691">
          <cell r="F691">
            <v>23867</v>
          </cell>
        </row>
        <row r="692">
          <cell r="F692">
            <v>23867</v>
          </cell>
        </row>
        <row r="693">
          <cell r="F693">
            <v>32428</v>
          </cell>
        </row>
        <row r="694">
          <cell r="F694">
            <v>32428</v>
          </cell>
        </row>
        <row r="695">
          <cell r="F695">
            <v>32428</v>
          </cell>
        </row>
        <row r="696">
          <cell r="F696">
            <v>26980</v>
          </cell>
        </row>
        <row r="697">
          <cell r="F697">
            <v>26980</v>
          </cell>
        </row>
        <row r="698">
          <cell r="F698">
            <v>26980</v>
          </cell>
        </row>
        <row r="699">
          <cell r="F699">
            <v>30741</v>
          </cell>
        </row>
        <row r="700">
          <cell r="F700">
            <v>30741</v>
          </cell>
        </row>
        <row r="701">
          <cell r="F701">
            <v>30741</v>
          </cell>
        </row>
        <row r="702">
          <cell r="F702">
            <v>21662</v>
          </cell>
        </row>
        <row r="703">
          <cell r="F703">
            <v>21662</v>
          </cell>
        </row>
        <row r="704">
          <cell r="F704">
            <v>21662</v>
          </cell>
        </row>
        <row r="705">
          <cell r="F705">
            <v>21662</v>
          </cell>
        </row>
        <row r="706">
          <cell r="F706">
            <v>21662</v>
          </cell>
        </row>
        <row r="707">
          <cell r="F707">
            <v>19327</v>
          </cell>
        </row>
        <row r="708">
          <cell r="F708">
            <v>19327</v>
          </cell>
        </row>
        <row r="709">
          <cell r="F709">
            <v>19327</v>
          </cell>
        </row>
        <row r="710">
          <cell r="F710">
            <v>19327</v>
          </cell>
        </row>
        <row r="711">
          <cell r="F711">
            <v>19327</v>
          </cell>
        </row>
        <row r="712">
          <cell r="F712">
            <v>21662</v>
          </cell>
        </row>
        <row r="713">
          <cell r="F713">
            <v>21662</v>
          </cell>
        </row>
        <row r="714">
          <cell r="F714">
            <v>21662</v>
          </cell>
        </row>
        <row r="715">
          <cell r="F715">
            <v>21662</v>
          </cell>
        </row>
        <row r="716">
          <cell r="F716">
            <v>21662</v>
          </cell>
        </row>
        <row r="717">
          <cell r="F717">
            <v>19327</v>
          </cell>
        </row>
        <row r="718">
          <cell r="F718">
            <v>19327</v>
          </cell>
        </row>
        <row r="719">
          <cell r="F719">
            <v>19327</v>
          </cell>
        </row>
        <row r="720">
          <cell r="F720">
            <v>19327</v>
          </cell>
        </row>
        <row r="721">
          <cell r="F721">
            <v>19327</v>
          </cell>
        </row>
        <row r="722">
          <cell r="F722">
            <v>31260</v>
          </cell>
        </row>
        <row r="723">
          <cell r="F723">
            <v>31260</v>
          </cell>
        </row>
        <row r="724">
          <cell r="F724">
            <v>31260</v>
          </cell>
        </row>
        <row r="725">
          <cell r="F725">
            <v>31260</v>
          </cell>
        </row>
        <row r="726">
          <cell r="F726">
            <v>31260</v>
          </cell>
        </row>
        <row r="727">
          <cell r="F727">
            <v>31260</v>
          </cell>
        </row>
        <row r="728">
          <cell r="F728">
            <v>31260</v>
          </cell>
        </row>
        <row r="729">
          <cell r="F729">
            <v>31260</v>
          </cell>
        </row>
        <row r="730">
          <cell r="F730">
            <v>31260</v>
          </cell>
        </row>
        <row r="731">
          <cell r="F731">
            <v>31260</v>
          </cell>
        </row>
        <row r="732">
          <cell r="F732">
            <v>31520</v>
          </cell>
        </row>
        <row r="733">
          <cell r="F733">
            <v>31520</v>
          </cell>
        </row>
        <row r="734">
          <cell r="F734">
            <v>31520</v>
          </cell>
        </row>
        <row r="735">
          <cell r="F735">
            <v>31520</v>
          </cell>
        </row>
        <row r="736">
          <cell r="F736">
            <v>31520</v>
          </cell>
        </row>
        <row r="737">
          <cell r="F737">
            <v>31520</v>
          </cell>
        </row>
        <row r="738">
          <cell r="F738">
            <v>31520</v>
          </cell>
        </row>
        <row r="739">
          <cell r="F739">
            <v>31520</v>
          </cell>
        </row>
        <row r="740">
          <cell r="F740">
            <v>31520</v>
          </cell>
        </row>
        <row r="741">
          <cell r="F741">
            <v>31520</v>
          </cell>
        </row>
        <row r="742">
          <cell r="F742">
            <v>31520</v>
          </cell>
        </row>
        <row r="743">
          <cell r="F743">
            <v>31260</v>
          </cell>
        </row>
        <row r="744">
          <cell r="F744">
            <v>31260</v>
          </cell>
        </row>
        <row r="745">
          <cell r="F745">
            <v>31260</v>
          </cell>
        </row>
        <row r="746">
          <cell r="F746">
            <v>31260</v>
          </cell>
        </row>
        <row r="747">
          <cell r="F747">
            <v>31260</v>
          </cell>
        </row>
        <row r="748">
          <cell r="F748">
            <v>31520</v>
          </cell>
        </row>
        <row r="749">
          <cell r="F749">
            <v>31520</v>
          </cell>
        </row>
        <row r="750">
          <cell r="F750">
            <v>31520</v>
          </cell>
        </row>
        <row r="751">
          <cell r="F751">
            <v>31520</v>
          </cell>
        </row>
        <row r="752">
          <cell r="F752">
            <v>31520</v>
          </cell>
        </row>
        <row r="753">
          <cell r="F753">
            <v>24904</v>
          </cell>
        </row>
        <row r="754">
          <cell r="F754">
            <v>24904</v>
          </cell>
        </row>
        <row r="755">
          <cell r="F755">
            <v>24904</v>
          </cell>
        </row>
        <row r="756">
          <cell r="F756">
            <v>24904</v>
          </cell>
        </row>
        <row r="757">
          <cell r="F757">
            <v>24904</v>
          </cell>
        </row>
        <row r="758">
          <cell r="F758">
            <v>24904</v>
          </cell>
        </row>
        <row r="759">
          <cell r="F759">
            <v>24904</v>
          </cell>
        </row>
        <row r="760">
          <cell r="F760">
            <v>25553</v>
          </cell>
        </row>
        <row r="761">
          <cell r="F761">
            <v>25553</v>
          </cell>
        </row>
        <row r="762">
          <cell r="F762">
            <v>25553</v>
          </cell>
        </row>
        <row r="763">
          <cell r="F763">
            <v>25553</v>
          </cell>
        </row>
        <row r="764">
          <cell r="F764">
            <v>25553</v>
          </cell>
        </row>
        <row r="765">
          <cell r="F765">
            <v>25553</v>
          </cell>
        </row>
        <row r="766">
          <cell r="F766">
            <v>25553</v>
          </cell>
        </row>
        <row r="767">
          <cell r="F767">
            <v>25553</v>
          </cell>
        </row>
        <row r="768">
          <cell r="F768">
            <v>25553</v>
          </cell>
        </row>
        <row r="769">
          <cell r="F769">
            <v>24904</v>
          </cell>
        </row>
        <row r="770">
          <cell r="F770">
            <v>24904</v>
          </cell>
        </row>
        <row r="771">
          <cell r="F771">
            <v>24904</v>
          </cell>
        </row>
        <row r="772">
          <cell r="F772">
            <v>24904</v>
          </cell>
        </row>
        <row r="773">
          <cell r="F773">
            <v>24904</v>
          </cell>
        </row>
        <row r="774">
          <cell r="F774">
            <v>25553</v>
          </cell>
        </row>
        <row r="775">
          <cell r="F775">
            <v>25553</v>
          </cell>
        </row>
        <row r="776">
          <cell r="F776">
            <v>25553</v>
          </cell>
        </row>
        <row r="777">
          <cell r="F777">
            <v>25553</v>
          </cell>
        </row>
        <row r="778">
          <cell r="F778">
            <v>25553</v>
          </cell>
        </row>
        <row r="779">
          <cell r="F779">
            <v>21532</v>
          </cell>
        </row>
        <row r="780">
          <cell r="F780">
            <v>21532</v>
          </cell>
        </row>
        <row r="781">
          <cell r="F781">
            <v>21532</v>
          </cell>
        </row>
        <row r="782">
          <cell r="F782">
            <v>21532</v>
          </cell>
        </row>
        <row r="783">
          <cell r="F783">
            <v>21532</v>
          </cell>
        </row>
        <row r="784">
          <cell r="F784">
            <v>23348</v>
          </cell>
        </row>
        <row r="785">
          <cell r="F785">
            <v>23348</v>
          </cell>
        </row>
        <row r="786">
          <cell r="F786">
            <v>23348</v>
          </cell>
        </row>
        <row r="787">
          <cell r="F787">
            <v>23348</v>
          </cell>
        </row>
        <row r="788">
          <cell r="F788">
            <v>23348</v>
          </cell>
        </row>
        <row r="789">
          <cell r="F789">
            <v>38913</v>
          </cell>
        </row>
        <row r="790">
          <cell r="F790">
            <v>38913</v>
          </cell>
        </row>
        <row r="791">
          <cell r="F791">
            <v>38913</v>
          </cell>
        </row>
        <row r="792">
          <cell r="F792">
            <v>38913</v>
          </cell>
        </row>
        <row r="793">
          <cell r="F793">
            <v>51884</v>
          </cell>
        </row>
        <row r="794">
          <cell r="F794">
            <v>51884</v>
          </cell>
        </row>
        <row r="795">
          <cell r="F795">
            <v>51884</v>
          </cell>
        </row>
        <row r="796">
          <cell r="F796">
            <v>51884</v>
          </cell>
        </row>
        <row r="797">
          <cell r="F797">
            <v>46696</v>
          </cell>
        </row>
        <row r="798">
          <cell r="F798">
            <v>46696</v>
          </cell>
        </row>
        <row r="799">
          <cell r="F799">
            <v>46696</v>
          </cell>
        </row>
        <row r="800">
          <cell r="F800">
            <v>51884</v>
          </cell>
        </row>
        <row r="801">
          <cell r="F801">
            <v>51884</v>
          </cell>
        </row>
        <row r="802">
          <cell r="F802">
            <v>7653</v>
          </cell>
        </row>
        <row r="803">
          <cell r="F803">
            <v>20481</v>
          </cell>
        </row>
        <row r="804">
          <cell r="F804">
            <v>20481</v>
          </cell>
        </row>
        <row r="805">
          <cell r="F805">
            <v>14647</v>
          </cell>
        </row>
        <row r="806">
          <cell r="F806">
            <v>14647</v>
          </cell>
        </row>
        <row r="807">
          <cell r="F807">
            <v>20357</v>
          </cell>
        </row>
        <row r="808">
          <cell r="F808">
            <v>20357</v>
          </cell>
        </row>
        <row r="809">
          <cell r="F809">
            <v>20357</v>
          </cell>
        </row>
        <row r="810">
          <cell r="F810">
            <v>20357</v>
          </cell>
        </row>
        <row r="811">
          <cell r="F811">
            <v>20357</v>
          </cell>
        </row>
        <row r="812">
          <cell r="F812">
            <v>19612</v>
          </cell>
        </row>
        <row r="813">
          <cell r="F813">
            <v>19612</v>
          </cell>
        </row>
        <row r="814">
          <cell r="F814">
            <v>46177</v>
          </cell>
        </row>
        <row r="815">
          <cell r="F815">
            <v>58370</v>
          </cell>
        </row>
        <row r="816">
          <cell r="F816">
            <v>62520</v>
          </cell>
        </row>
        <row r="817">
          <cell r="F817">
            <v>46177</v>
          </cell>
        </row>
        <row r="818">
          <cell r="F818">
            <v>46177</v>
          </cell>
        </row>
        <row r="819">
          <cell r="F819">
            <v>32168</v>
          </cell>
        </row>
        <row r="820">
          <cell r="F820">
            <v>32168</v>
          </cell>
        </row>
        <row r="821">
          <cell r="F821">
            <v>32168</v>
          </cell>
        </row>
        <row r="822">
          <cell r="F822">
            <v>49290</v>
          </cell>
        </row>
        <row r="823">
          <cell r="F823">
            <v>49290</v>
          </cell>
        </row>
        <row r="824">
          <cell r="F824">
            <v>37616</v>
          </cell>
        </row>
        <row r="825">
          <cell r="F825">
            <v>39821</v>
          </cell>
        </row>
        <row r="826">
          <cell r="F826">
            <v>14523</v>
          </cell>
        </row>
        <row r="827">
          <cell r="F827">
            <v>14523</v>
          </cell>
        </row>
        <row r="828">
          <cell r="F828">
            <v>12289</v>
          </cell>
        </row>
        <row r="829">
          <cell r="F829">
            <v>12289</v>
          </cell>
        </row>
        <row r="830">
          <cell r="F830">
            <v>31901</v>
          </cell>
        </row>
        <row r="831">
          <cell r="F831">
            <v>61693</v>
          </cell>
        </row>
        <row r="832">
          <cell r="F832">
            <v>38729</v>
          </cell>
        </row>
        <row r="833">
          <cell r="F833">
            <v>35501</v>
          </cell>
        </row>
        <row r="834">
          <cell r="F834">
            <v>146.83000000000001</v>
          </cell>
        </row>
        <row r="835">
          <cell r="F835">
            <v>108.18</v>
          </cell>
        </row>
        <row r="836">
          <cell r="F836">
            <v>82.37</v>
          </cell>
        </row>
        <row r="837">
          <cell r="F837">
            <v>179.834</v>
          </cell>
        </row>
        <row r="838">
          <cell r="F838">
            <v>186.29900000000001</v>
          </cell>
        </row>
        <row r="839">
          <cell r="F839">
            <v>147.37700000000001</v>
          </cell>
        </row>
        <row r="840">
          <cell r="F840">
            <v>160.96700000000001</v>
          </cell>
        </row>
        <row r="841">
          <cell r="F841">
            <v>120.065</v>
          </cell>
        </row>
        <row r="842">
          <cell r="F842">
            <v>134.447</v>
          </cell>
        </row>
        <row r="843">
          <cell r="F843">
            <v>196.33</v>
          </cell>
        </row>
        <row r="844">
          <cell r="F844">
            <v>201.34</v>
          </cell>
        </row>
        <row r="845">
          <cell r="F845">
            <v>132.19999999999999</v>
          </cell>
        </row>
        <row r="846">
          <cell r="F846">
            <v>134.44999999999999</v>
          </cell>
        </row>
        <row r="847">
          <cell r="F847">
            <v>111.89</v>
          </cell>
        </row>
        <row r="848">
          <cell r="F848">
            <v>116.77</v>
          </cell>
        </row>
        <row r="849">
          <cell r="F849">
            <v>213.74</v>
          </cell>
        </row>
        <row r="850">
          <cell r="F850">
            <v>218.63</v>
          </cell>
        </row>
        <row r="851">
          <cell r="F851">
            <v>132.47</v>
          </cell>
        </row>
        <row r="852">
          <cell r="F852">
            <v>137.35</v>
          </cell>
        </row>
        <row r="853">
          <cell r="F853">
            <v>120.07</v>
          </cell>
        </row>
        <row r="854">
          <cell r="F854">
            <v>120.99</v>
          </cell>
        </row>
        <row r="855">
          <cell r="F855">
            <v>286.57</v>
          </cell>
        </row>
        <row r="856">
          <cell r="F856">
            <v>286.57</v>
          </cell>
        </row>
        <row r="857">
          <cell r="F857">
            <v>291.72000000000003</v>
          </cell>
        </row>
        <row r="858">
          <cell r="F858">
            <v>291.72000000000003</v>
          </cell>
        </row>
        <row r="859">
          <cell r="F859">
            <v>272.19</v>
          </cell>
        </row>
        <row r="860">
          <cell r="F860">
            <v>272.19</v>
          </cell>
        </row>
        <row r="861">
          <cell r="F861">
            <v>276.94</v>
          </cell>
        </row>
        <row r="862">
          <cell r="F862">
            <v>276.94</v>
          </cell>
        </row>
        <row r="863">
          <cell r="F863">
            <v>189.77</v>
          </cell>
        </row>
        <row r="864">
          <cell r="F864">
            <v>141.51</v>
          </cell>
        </row>
        <row r="865">
          <cell r="F865">
            <v>239.21</v>
          </cell>
        </row>
        <row r="866">
          <cell r="F866">
            <v>244.22</v>
          </cell>
        </row>
        <row r="867">
          <cell r="F867">
            <v>190.13</v>
          </cell>
        </row>
        <row r="868">
          <cell r="F868">
            <v>193.03</v>
          </cell>
        </row>
        <row r="869">
          <cell r="F869">
            <v>185.11</v>
          </cell>
        </row>
        <row r="870">
          <cell r="F870">
            <v>189.99</v>
          </cell>
        </row>
        <row r="871">
          <cell r="F871">
            <v>376.69</v>
          </cell>
        </row>
        <row r="872">
          <cell r="F872">
            <v>381.7</v>
          </cell>
        </row>
        <row r="873">
          <cell r="F873">
            <v>292.12</v>
          </cell>
        </row>
        <row r="874">
          <cell r="F874">
            <v>297</v>
          </cell>
        </row>
        <row r="875">
          <cell r="F875">
            <v>193.03</v>
          </cell>
        </row>
        <row r="876">
          <cell r="F876">
            <v>197.91</v>
          </cell>
        </row>
        <row r="877">
          <cell r="F877">
            <v>221.8</v>
          </cell>
        </row>
        <row r="878">
          <cell r="F878">
            <v>1765.35</v>
          </cell>
        </row>
        <row r="879">
          <cell r="F879">
            <v>6323.36</v>
          </cell>
        </row>
        <row r="880">
          <cell r="F880">
            <v>3852.39</v>
          </cell>
        </row>
        <row r="881">
          <cell r="F881">
            <v>10659.5</v>
          </cell>
        </row>
        <row r="882">
          <cell r="F882">
            <v>4315.75</v>
          </cell>
        </row>
        <row r="883">
          <cell r="F883">
            <v>4651.2700000000004</v>
          </cell>
        </row>
        <row r="884">
          <cell r="F884">
            <v>3646.06</v>
          </cell>
        </row>
        <row r="885">
          <cell r="F885">
            <v>3851.71</v>
          </cell>
        </row>
        <row r="886">
          <cell r="F886">
            <v>6190.87</v>
          </cell>
        </row>
        <row r="887">
          <cell r="F887">
            <v>12730.79</v>
          </cell>
        </row>
        <row r="888">
          <cell r="F888">
            <v>5867.53</v>
          </cell>
        </row>
        <row r="889">
          <cell r="F889">
            <v>7056.73</v>
          </cell>
        </row>
        <row r="890">
          <cell r="F890">
            <v>3180.21</v>
          </cell>
        </row>
        <row r="891">
          <cell r="F891">
            <v>2029</v>
          </cell>
        </row>
        <row r="892">
          <cell r="F892">
            <v>3382</v>
          </cell>
        </row>
        <row r="893">
          <cell r="F893">
            <v>6088</v>
          </cell>
        </row>
        <row r="894">
          <cell r="F894">
            <v>11500</v>
          </cell>
        </row>
        <row r="895">
          <cell r="F895">
            <v>107003</v>
          </cell>
        </row>
        <row r="896">
          <cell r="F896">
            <v>107003</v>
          </cell>
        </row>
        <row r="897">
          <cell r="F897">
            <v>141308</v>
          </cell>
        </row>
        <row r="898">
          <cell r="F898">
            <v>111357</v>
          </cell>
        </row>
        <row r="899">
          <cell r="F899">
            <v>111357</v>
          </cell>
        </row>
        <row r="900">
          <cell r="F900">
            <v>128773</v>
          </cell>
        </row>
        <row r="901">
          <cell r="F901">
            <v>131266</v>
          </cell>
        </row>
        <row r="902">
          <cell r="F902">
            <v>129191</v>
          </cell>
        </row>
        <row r="903">
          <cell r="F903">
            <v>51495</v>
          </cell>
        </row>
        <row r="904">
          <cell r="F904">
            <v>55127</v>
          </cell>
        </row>
        <row r="905">
          <cell r="F905">
            <v>50198</v>
          </cell>
        </row>
        <row r="906">
          <cell r="F906">
            <v>1946</v>
          </cell>
        </row>
        <row r="907">
          <cell r="F907">
            <v>2929</v>
          </cell>
        </row>
        <row r="908">
          <cell r="F908">
            <v>3243</v>
          </cell>
        </row>
        <row r="909">
          <cell r="F909">
            <v>5188</v>
          </cell>
        </row>
        <row r="910">
          <cell r="F910">
            <v>577.04999999999995</v>
          </cell>
        </row>
        <row r="911">
          <cell r="F911">
            <v>491.99</v>
          </cell>
        </row>
        <row r="912">
          <cell r="F912">
            <v>91.06</v>
          </cell>
        </row>
        <row r="913">
          <cell r="F913">
            <v>483.053</v>
          </cell>
        </row>
        <row r="914">
          <cell r="F914">
            <v>339.69</v>
          </cell>
        </row>
        <row r="915">
          <cell r="F915">
            <v>305.87700000000001</v>
          </cell>
        </row>
        <row r="916">
          <cell r="F916">
            <v>384.14</v>
          </cell>
        </row>
        <row r="917">
          <cell r="F917">
            <v>477.13</v>
          </cell>
        </row>
        <row r="918">
          <cell r="F918">
            <v>15176</v>
          </cell>
        </row>
        <row r="919">
          <cell r="F919">
            <v>16862</v>
          </cell>
        </row>
        <row r="920">
          <cell r="F920">
            <v>19456</v>
          </cell>
        </row>
        <row r="921">
          <cell r="F921">
            <v>22051</v>
          </cell>
        </row>
        <row r="922">
          <cell r="F922">
            <v>125.97</v>
          </cell>
        </row>
        <row r="923">
          <cell r="F923">
            <v>78.290000000000006</v>
          </cell>
        </row>
        <row r="924">
          <cell r="F924">
            <v>35.409999999999997</v>
          </cell>
        </row>
        <row r="925">
          <cell r="F925">
            <v>35.409999999999997</v>
          </cell>
        </row>
        <row r="926">
          <cell r="F926">
            <v>31</v>
          </cell>
        </row>
        <row r="927">
          <cell r="F927">
            <v>91.834000000000003</v>
          </cell>
        </row>
        <row r="928">
          <cell r="F928">
            <v>169.18</v>
          </cell>
        </row>
        <row r="929">
          <cell r="F929">
            <v>6467</v>
          </cell>
        </row>
        <row r="930">
          <cell r="F930">
            <v>4059</v>
          </cell>
        </row>
        <row r="931">
          <cell r="F931">
            <v>5412</v>
          </cell>
        </row>
        <row r="932">
          <cell r="F932">
            <v>2706</v>
          </cell>
        </row>
        <row r="933">
          <cell r="F933">
            <v>6764</v>
          </cell>
        </row>
        <row r="934">
          <cell r="F934">
            <v>4059</v>
          </cell>
        </row>
        <row r="935">
          <cell r="F935">
            <v>151.24</v>
          </cell>
        </row>
        <row r="936">
          <cell r="F936">
            <v>1541.7</v>
          </cell>
        </row>
        <row r="937">
          <cell r="F937">
            <v>1541.7</v>
          </cell>
        </row>
        <row r="938">
          <cell r="F938">
            <v>1700.58</v>
          </cell>
        </row>
        <row r="939">
          <cell r="F939">
            <v>1700.58</v>
          </cell>
        </row>
        <row r="940">
          <cell r="F940">
            <v>946.88</v>
          </cell>
        </row>
        <row r="941">
          <cell r="F941">
            <v>830.14</v>
          </cell>
        </row>
        <row r="942">
          <cell r="F942">
            <v>583.70000000000005</v>
          </cell>
        </row>
        <row r="943">
          <cell r="F943">
            <v>583.70000000000005</v>
          </cell>
        </row>
        <row r="944">
          <cell r="F944">
            <v>583.70000000000005</v>
          </cell>
        </row>
        <row r="945">
          <cell r="F945">
            <v>583.70000000000005</v>
          </cell>
        </row>
        <row r="946">
          <cell r="F946">
            <v>583.70000000000005</v>
          </cell>
        </row>
        <row r="947">
          <cell r="F947">
            <v>664.12</v>
          </cell>
        </row>
        <row r="948">
          <cell r="F948">
            <v>6764</v>
          </cell>
        </row>
        <row r="949">
          <cell r="F949">
            <v>7441</v>
          </cell>
        </row>
        <row r="950">
          <cell r="F950">
            <v>1808</v>
          </cell>
        </row>
        <row r="951">
          <cell r="F951">
            <v>1808</v>
          </cell>
        </row>
        <row r="952">
          <cell r="F952">
            <v>1808</v>
          </cell>
        </row>
        <row r="953">
          <cell r="F953">
            <v>1808</v>
          </cell>
        </row>
        <row r="954">
          <cell r="F954">
            <v>2599</v>
          </cell>
        </row>
        <row r="955">
          <cell r="F955">
            <v>2599</v>
          </cell>
        </row>
        <row r="956">
          <cell r="F956">
            <v>2599</v>
          </cell>
        </row>
        <row r="957">
          <cell r="F957">
            <v>2599</v>
          </cell>
        </row>
        <row r="958">
          <cell r="F958">
            <v>1808</v>
          </cell>
        </row>
        <row r="959">
          <cell r="F959">
            <v>1808</v>
          </cell>
        </row>
        <row r="960">
          <cell r="F960">
            <v>1808</v>
          </cell>
        </row>
        <row r="961">
          <cell r="F961">
            <v>1808</v>
          </cell>
        </row>
        <row r="962">
          <cell r="F962">
            <v>2599</v>
          </cell>
        </row>
        <row r="963">
          <cell r="F963">
            <v>2599</v>
          </cell>
        </row>
        <row r="964">
          <cell r="F964">
            <v>2599</v>
          </cell>
        </row>
        <row r="965">
          <cell r="F965">
            <v>2599</v>
          </cell>
        </row>
        <row r="966">
          <cell r="F966">
            <v>1808</v>
          </cell>
        </row>
        <row r="967">
          <cell r="F967">
            <v>1808</v>
          </cell>
        </row>
        <row r="968">
          <cell r="F968">
            <v>1808</v>
          </cell>
        </row>
        <row r="969">
          <cell r="F969">
            <v>1808</v>
          </cell>
        </row>
        <row r="970">
          <cell r="F970">
            <v>1808</v>
          </cell>
        </row>
        <row r="971">
          <cell r="F971">
            <v>1808</v>
          </cell>
        </row>
        <row r="972">
          <cell r="F972">
            <v>1808</v>
          </cell>
        </row>
        <row r="973">
          <cell r="F973">
            <v>2599</v>
          </cell>
        </row>
        <row r="974">
          <cell r="F974">
            <v>2166</v>
          </cell>
        </row>
        <row r="975">
          <cell r="F975">
            <v>2166</v>
          </cell>
        </row>
        <row r="976">
          <cell r="F976">
            <v>2599</v>
          </cell>
        </row>
        <row r="977">
          <cell r="F977">
            <v>2599</v>
          </cell>
        </row>
        <row r="978">
          <cell r="F978">
            <v>2599</v>
          </cell>
        </row>
        <row r="979">
          <cell r="F979">
            <v>6571</v>
          </cell>
        </row>
        <row r="980">
          <cell r="F980">
            <v>6571</v>
          </cell>
        </row>
        <row r="981">
          <cell r="F981">
            <v>6571</v>
          </cell>
        </row>
        <row r="982">
          <cell r="F982">
            <v>6571</v>
          </cell>
        </row>
        <row r="983">
          <cell r="F983">
            <v>6571</v>
          </cell>
        </row>
        <row r="984">
          <cell r="F984">
            <v>6571</v>
          </cell>
        </row>
        <row r="985">
          <cell r="F985">
            <v>6571</v>
          </cell>
        </row>
        <row r="986">
          <cell r="F986">
            <v>6571</v>
          </cell>
        </row>
        <row r="987">
          <cell r="F987">
            <v>6571</v>
          </cell>
        </row>
        <row r="988">
          <cell r="F988">
            <v>6571</v>
          </cell>
        </row>
        <row r="989">
          <cell r="F989">
            <v>6571</v>
          </cell>
        </row>
        <row r="990">
          <cell r="F990">
            <v>6571</v>
          </cell>
        </row>
        <row r="991">
          <cell r="F991">
            <v>6571</v>
          </cell>
        </row>
        <row r="992">
          <cell r="F992">
            <v>6571</v>
          </cell>
        </row>
        <row r="993">
          <cell r="F993">
            <v>4354</v>
          </cell>
        </row>
        <row r="994">
          <cell r="F994">
            <v>4354</v>
          </cell>
        </row>
        <row r="995">
          <cell r="F995">
            <v>4354</v>
          </cell>
        </row>
        <row r="996">
          <cell r="F996">
            <v>4354</v>
          </cell>
        </row>
        <row r="997">
          <cell r="F997">
            <v>3958</v>
          </cell>
        </row>
        <row r="998">
          <cell r="F998">
            <v>3958</v>
          </cell>
        </row>
        <row r="999">
          <cell r="F999">
            <v>3958</v>
          </cell>
        </row>
        <row r="1000">
          <cell r="F1000">
            <v>3958</v>
          </cell>
        </row>
        <row r="1001">
          <cell r="F1001">
            <v>3958</v>
          </cell>
        </row>
        <row r="1002">
          <cell r="F1002">
            <v>2985</v>
          </cell>
        </row>
        <row r="1003">
          <cell r="F1003">
            <v>2985</v>
          </cell>
        </row>
        <row r="1004">
          <cell r="F1004">
            <v>2985</v>
          </cell>
        </row>
        <row r="1005">
          <cell r="F1005">
            <v>2985</v>
          </cell>
        </row>
        <row r="1006">
          <cell r="F1006">
            <v>1821</v>
          </cell>
        </row>
        <row r="1007">
          <cell r="F1007">
            <v>1821</v>
          </cell>
        </row>
        <row r="1008">
          <cell r="F1008">
            <v>1821</v>
          </cell>
        </row>
        <row r="1009">
          <cell r="F1009">
            <v>1821</v>
          </cell>
        </row>
        <row r="1010">
          <cell r="F1010">
            <v>3167</v>
          </cell>
        </row>
        <row r="1011">
          <cell r="F1011">
            <v>3167</v>
          </cell>
        </row>
        <row r="1012">
          <cell r="F1012">
            <v>3167</v>
          </cell>
        </row>
        <row r="1013">
          <cell r="F1013">
            <v>3167</v>
          </cell>
        </row>
        <row r="1014">
          <cell r="F1014">
            <v>3167</v>
          </cell>
        </row>
        <row r="1015">
          <cell r="F1015">
            <v>4090</v>
          </cell>
        </row>
        <row r="1016">
          <cell r="F1016">
            <v>4222</v>
          </cell>
        </row>
        <row r="1017">
          <cell r="F1017">
            <v>4222</v>
          </cell>
        </row>
        <row r="1018">
          <cell r="F1018">
            <v>38658</v>
          </cell>
        </row>
        <row r="1019">
          <cell r="F1019">
            <v>38658</v>
          </cell>
        </row>
        <row r="1020">
          <cell r="F1020">
            <v>20451</v>
          </cell>
        </row>
        <row r="1021">
          <cell r="F1021">
            <v>20451</v>
          </cell>
        </row>
        <row r="1022">
          <cell r="F1022">
            <v>20451</v>
          </cell>
        </row>
        <row r="1023">
          <cell r="F1023">
            <v>20451</v>
          </cell>
        </row>
        <row r="1024">
          <cell r="F1024">
            <v>13854</v>
          </cell>
        </row>
        <row r="1025">
          <cell r="F1025">
            <v>13854</v>
          </cell>
        </row>
        <row r="1026">
          <cell r="F1026">
            <v>13854</v>
          </cell>
        </row>
        <row r="1027">
          <cell r="F1027">
            <v>13854</v>
          </cell>
        </row>
        <row r="1028">
          <cell r="F1028">
            <v>33381</v>
          </cell>
        </row>
        <row r="1029">
          <cell r="F1029">
            <v>33381</v>
          </cell>
        </row>
        <row r="1030">
          <cell r="F1030">
            <v>33381</v>
          </cell>
        </row>
        <row r="1031">
          <cell r="F1031">
            <v>33381</v>
          </cell>
        </row>
        <row r="1032">
          <cell r="F1032">
            <v>7238</v>
          </cell>
        </row>
        <row r="1033">
          <cell r="F1033">
            <v>7400</v>
          </cell>
        </row>
        <row r="1034">
          <cell r="F1034">
            <v>14476</v>
          </cell>
        </row>
        <row r="1035">
          <cell r="F1035">
            <v>14801</v>
          </cell>
        </row>
        <row r="1036">
          <cell r="F1036">
            <v>14206</v>
          </cell>
        </row>
        <row r="1037">
          <cell r="F1037">
            <v>14611</v>
          </cell>
        </row>
        <row r="1038">
          <cell r="F1038">
            <v>9064</v>
          </cell>
        </row>
        <row r="1039">
          <cell r="F1039">
            <v>9606</v>
          </cell>
        </row>
        <row r="1040">
          <cell r="F1040">
            <v>9606</v>
          </cell>
        </row>
        <row r="1041">
          <cell r="F1041">
            <v>10526</v>
          </cell>
        </row>
        <row r="1042">
          <cell r="F1042">
            <v>14151</v>
          </cell>
        </row>
        <row r="1043">
          <cell r="F1043">
            <v>15004</v>
          </cell>
        </row>
        <row r="1044">
          <cell r="F1044">
            <v>8794</v>
          </cell>
        </row>
        <row r="1045">
          <cell r="F1045">
            <v>9470</v>
          </cell>
        </row>
        <row r="1046">
          <cell r="F1046">
            <v>6764</v>
          </cell>
        </row>
        <row r="1047">
          <cell r="F1047">
            <v>7441</v>
          </cell>
        </row>
        <row r="1048">
          <cell r="F1048">
            <v>10958</v>
          </cell>
        </row>
        <row r="1049">
          <cell r="F1049">
            <v>12582</v>
          </cell>
        </row>
        <row r="1050">
          <cell r="F1050">
            <v>8388</v>
          </cell>
        </row>
        <row r="1051">
          <cell r="F1051">
            <v>9606</v>
          </cell>
        </row>
        <row r="1052">
          <cell r="F1052">
            <v>17588</v>
          </cell>
        </row>
        <row r="1053">
          <cell r="F1053">
            <v>20294</v>
          </cell>
        </row>
        <row r="1054">
          <cell r="F1054">
            <v>24758</v>
          </cell>
        </row>
        <row r="1055">
          <cell r="F1055">
            <v>28140</v>
          </cell>
        </row>
        <row r="1056">
          <cell r="F1056">
            <v>18955</v>
          </cell>
        </row>
        <row r="1057">
          <cell r="F1057">
            <v>21790</v>
          </cell>
        </row>
        <row r="1058">
          <cell r="F1058">
            <v>19402</v>
          </cell>
        </row>
        <row r="1059">
          <cell r="F1059">
            <v>22984</v>
          </cell>
        </row>
        <row r="1060">
          <cell r="F1060">
            <v>30298</v>
          </cell>
        </row>
        <row r="1061">
          <cell r="F1061">
            <v>24776</v>
          </cell>
        </row>
        <row r="1062">
          <cell r="F1062">
            <v>897</v>
          </cell>
        </row>
        <row r="1063">
          <cell r="F1063">
            <v>897</v>
          </cell>
        </row>
        <row r="1064">
          <cell r="F1064">
            <v>897</v>
          </cell>
        </row>
        <row r="1065">
          <cell r="F1065">
            <v>897</v>
          </cell>
        </row>
        <row r="1066">
          <cell r="F1066">
            <v>1029</v>
          </cell>
        </row>
        <row r="1067">
          <cell r="F1067">
            <v>1029</v>
          </cell>
        </row>
        <row r="1068">
          <cell r="F1068">
            <v>1029</v>
          </cell>
        </row>
        <row r="1069">
          <cell r="F1069">
            <v>1029</v>
          </cell>
        </row>
        <row r="1070">
          <cell r="F1070">
            <v>1399</v>
          </cell>
        </row>
        <row r="1071">
          <cell r="F1071">
            <v>1399</v>
          </cell>
        </row>
        <row r="1072">
          <cell r="F1072">
            <v>1399</v>
          </cell>
        </row>
        <row r="1073">
          <cell r="F1073">
            <v>1399</v>
          </cell>
        </row>
        <row r="1074">
          <cell r="F1074">
            <v>1517</v>
          </cell>
        </row>
        <row r="1075">
          <cell r="F1075">
            <v>1517</v>
          </cell>
        </row>
        <row r="1076">
          <cell r="F1076">
            <v>1517</v>
          </cell>
        </row>
        <row r="1077">
          <cell r="F1077">
            <v>1517</v>
          </cell>
        </row>
        <row r="1078">
          <cell r="F1078">
            <v>1201</v>
          </cell>
        </row>
        <row r="1079">
          <cell r="F1079">
            <v>1201</v>
          </cell>
        </row>
        <row r="1080">
          <cell r="F1080">
            <v>1201</v>
          </cell>
        </row>
        <row r="1081">
          <cell r="F1081">
            <v>1340</v>
          </cell>
        </row>
        <row r="1082">
          <cell r="F1082">
            <v>1340</v>
          </cell>
        </row>
        <row r="1083">
          <cell r="F1083">
            <v>1340</v>
          </cell>
        </row>
        <row r="1084">
          <cell r="F1084">
            <v>1649</v>
          </cell>
        </row>
        <row r="1085">
          <cell r="F1085">
            <v>1649</v>
          </cell>
        </row>
        <row r="1086">
          <cell r="F1086">
            <v>1649</v>
          </cell>
        </row>
        <row r="1087">
          <cell r="F1087">
            <v>1781</v>
          </cell>
        </row>
        <row r="1088">
          <cell r="F1088">
            <v>1781</v>
          </cell>
        </row>
        <row r="1089">
          <cell r="F1089">
            <v>1781</v>
          </cell>
        </row>
        <row r="1090">
          <cell r="F1090">
            <v>1557</v>
          </cell>
        </row>
        <row r="1091">
          <cell r="F1091">
            <v>1557</v>
          </cell>
        </row>
        <row r="1092">
          <cell r="F1092">
            <v>1557</v>
          </cell>
        </row>
        <row r="1093">
          <cell r="F1093">
            <v>1874</v>
          </cell>
        </row>
        <row r="1094">
          <cell r="F1094">
            <v>1874</v>
          </cell>
        </row>
        <row r="1095">
          <cell r="F1095">
            <v>1874</v>
          </cell>
        </row>
        <row r="1096">
          <cell r="F1096">
            <v>1557</v>
          </cell>
        </row>
        <row r="1097">
          <cell r="F1097">
            <v>1781</v>
          </cell>
        </row>
        <row r="1098">
          <cell r="F1098">
            <v>1781</v>
          </cell>
        </row>
        <row r="1099">
          <cell r="F1099">
            <v>1781</v>
          </cell>
        </row>
        <row r="1100">
          <cell r="F1100">
            <v>20055</v>
          </cell>
        </row>
        <row r="1101">
          <cell r="F1101">
            <v>25069</v>
          </cell>
        </row>
        <row r="1102">
          <cell r="F1102">
            <v>36547</v>
          </cell>
        </row>
        <row r="1103">
          <cell r="F1103">
            <v>1764</v>
          </cell>
        </row>
        <row r="1104">
          <cell r="F1104">
            <v>1979</v>
          </cell>
        </row>
        <row r="1105">
          <cell r="F1105">
            <v>1979</v>
          </cell>
        </row>
        <row r="1106">
          <cell r="F1106">
            <v>2283</v>
          </cell>
        </row>
        <row r="1107">
          <cell r="F1107">
            <v>2507</v>
          </cell>
        </row>
        <row r="1108">
          <cell r="F1108">
            <v>2243</v>
          </cell>
        </row>
        <row r="1109">
          <cell r="F1109">
            <v>2375</v>
          </cell>
        </row>
        <row r="1110">
          <cell r="F1110">
            <v>2243</v>
          </cell>
        </row>
        <row r="1111">
          <cell r="F1111">
            <v>2375</v>
          </cell>
        </row>
        <row r="1112">
          <cell r="F1112">
            <v>2503</v>
          </cell>
        </row>
        <row r="1113">
          <cell r="F1113">
            <v>2909</v>
          </cell>
        </row>
        <row r="1114">
          <cell r="F1114">
            <v>5412</v>
          </cell>
        </row>
        <row r="1115">
          <cell r="F1115">
            <v>6088</v>
          </cell>
        </row>
        <row r="1116">
          <cell r="F1116">
            <v>4329</v>
          </cell>
        </row>
        <row r="1117">
          <cell r="F1117">
            <v>5141</v>
          </cell>
        </row>
        <row r="1118">
          <cell r="F1118">
            <v>3112</v>
          </cell>
        </row>
        <row r="1119">
          <cell r="F1119">
            <v>3788</v>
          </cell>
        </row>
        <row r="1120">
          <cell r="F1120">
            <v>2594</v>
          </cell>
        </row>
        <row r="1121">
          <cell r="F1121">
            <v>2854</v>
          </cell>
        </row>
        <row r="1122">
          <cell r="F1122">
            <v>2335</v>
          </cell>
        </row>
        <row r="1123">
          <cell r="F1123">
            <v>2594</v>
          </cell>
        </row>
        <row r="1124">
          <cell r="F1124">
            <v>2205</v>
          </cell>
        </row>
        <row r="1125">
          <cell r="F1125">
            <v>2335</v>
          </cell>
        </row>
        <row r="1126">
          <cell r="F1126">
            <v>2706</v>
          </cell>
        </row>
        <row r="1127">
          <cell r="F1127">
            <v>2570</v>
          </cell>
        </row>
        <row r="1128">
          <cell r="F1128">
            <v>2300</v>
          </cell>
        </row>
        <row r="1129">
          <cell r="F1129">
            <v>2165</v>
          </cell>
        </row>
        <row r="1130">
          <cell r="F1130">
            <v>6764</v>
          </cell>
        </row>
        <row r="1131">
          <cell r="F1131">
            <v>7441</v>
          </cell>
        </row>
        <row r="1132">
          <cell r="F1132">
            <v>5885</v>
          </cell>
        </row>
        <row r="1133">
          <cell r="F1133">
            <v>6764</v>
          </cell>
        </row>
        <row r="1134">
          <cell r="F1134">
            <v>5006</v>
          </cell>
        </row>
        <row r="1135">
          <cell r="F1135">
            <v>5682</v>
          </cell>
        </row>
        <row r="1136">
          <cell r="F1136">
            <v>3636</v>
          </cell>
        </row>
        <row r="1137">
          <cell r="F1137">
            <v>3632</v>
          </cell>
        </row>
        <row r="1138">
          <cell r="F1138">
            <v>1816</v>
          </cell>
        </row>
        <row r="1139">
          <cell r="F1139">
            <v>1816</v>
          </cell>
        </row>
        <row r="1140">
          <cell r="F1140">
            <v>1894</v>
          </cell>
        </row>
        <row r="1141">
          <cell r="F1141">
            <v>1894</v>
          </cell>
        </row>
        <row r="1142">
          <cell r="F1142">
            <v>1894</v>
          </cell>
        </row>
        <row r="1143">
          <cell r="F1143">
            <v>1894</v>
          </cell>
        </row>
        <row r="1144">
          <cell r="F1144">
            <v>1894</v>
          </cell>
        </row>
        <row r="1145">
          <cell r="F1145">
            <v>1894</v>
          </cell>
        </row>
        <row r="1146">
          <cell r="F1146">
            <v>11940</v>
          </cell>
        </row>
        <row r="1147">
          <cell r="F1147">
            <v>11940</v>
          </cell>
        </row>
        <row r="1148">
          <cell r="F1148">
            <v>27058</v>
          </cell>
        </row>
        <row r="1149">
          <cell r="F1149">
            <v>9470</v>
          </cell>
        </row>
        <row r="1150">
          <cell r="F1150">
            <v>23676</v>
          </cell>
        </row>
        <row r="1151">
          <cell r="F1151">
            <v>23676</v>
          </cell>
        </row>
        <row r="1152">
          <cell r="F1152">
            <v>4059</v>
          </cell>
        </row>
        <row r="1153">
          <cell r="F1153">
            <v>5141</v>
          </cell>
        </row>
        <row r="1154">
          <cell r="F1154">
            <v>5141</v>
          </cell>
        </row>
        <row r="1155">
          <cell r="F1155">
            <v>7847</v>
          </cell>
        </row>
        <row r="1156">
          <cell r="F1156">
            <v>7847</v>
          </cell>
        </row>
        <row r="1157">
          <cell r="F1157">
            <v>2134</v>
          </cell>
        </row>
        <row r="1158">
          <cell r="F1158">
            <v>2567</v>
          </cell>
        </row>
        <row r="1159">
          <cell r="F1159">
            <v>5970</v>
          </cell>
        </row>
        <row r="1160">
          <cell r="F1160">
            <v>7313</v>
          </cell>
        </row>
        <row r="1161">
          <cell r="F1161">
            <v>108232</v>
          </cell>
        </row>
        <row r="1162">
          <cell r="F1162">
            <v>135290</v>
          </cell>
        </row>
        <row r="1163">
          <cell r="F1163">
            <v>135290</v>
          </cell>
        </row>
        <row r="1164">
          <cell r="F1164">
            <v>14747</v>
          </cell>
        </row>
        <row r="1165">
          <cell r="F1165">
            <v>14747</v>
          </cell>
        </row>
        <row r="1166">
          <cell r="F1166">
            <v>14747</v>
          </cell>
        </row>
        <row r="1167">
          <cell r="F1167">
            <v>15558</v>
          </cell>
        </row>
        <row r="1168">
          <cell r="F1168">
            <v>15558</v>
          </cell>
        </row>
        <row r="1169">
          <cell r="F1169">
            <v>11364</v>
          </cell>
        </row>
        <row r="1170">
          <cell r="F1170">
            <v>10012</v>
          </cell>
        </row>
        <row r="1171">
          <cell r="F1171">
            <v>4059</v>
          </cell>
        </row>
        <row r="1172">
          <cell r="F1172">
            <v>4465</v>
          </cell>
        </row>
        <row r="1173">
          <cell r="F1173">
            <v>1353</v>
          </cell>
        </row>
        <row r="1174">
          <cell r="F1174">
            <v>676</v>
          </cell>
        </row>
        <row r="1175">
          <cell r="F1175">
            <v>1353</v>
          </cell>
        </row>
        <row r="1176">
          <cell r="F1176">
            <v>1624</v>
          </cell>
        </row>
        <row r="1177">
          <cell r="F1177">
            <v>1759</v>
          </cell>
        </row>
        <row r="1178">
          <cell r="F1178">
            <v>1894</v>
          </cell>
        </row>
        <row r="1179">
          <cell r="F1179">
            <v>10823</v>
          </cell>
        </row>
        <row r="1180">
          <cell r="F1180">
            <v>29764</v>
          </cell>
        </row>
        <row r="1181">
          <cell r="F1181">
            <v>0</v>
          </cell>
        </row>
        <row r="1182">
          <cell r="F1182">
            <v>415</v>
          </cell>
        </row>
        <row r="1183">
          <cell r="F1183">
            <v>493</v>
          </cell>
        </row>
        <row r="1184">
          <cell r="F1184">
            <v>415</v>
          </cell>
        </row>
        <row r="1185">
          <cell r="F1185">
            <v>493</v>
          </cell>
        </row>
        <row r="1186">
          <cell r="F1186">
            <v>246</v>
          </cell>
        </row>
        <row r="1187">
          <cell r="F1187">
            <v>272</v>
          </cell>
        </row>
        <row r="1188">
          <cell r="F1188">
            <v>1092</v>
          </cell>
        </row>
        <row r="1189">
          <cell r="F1189">
            <v>1353</v>
          </cell>
        </row>
        <row r="1190">
          <cell r="F1190">
            <v>6494</v>
          </cell>
        </row>
        <row r="1191">
          <cell r="F1191">
            <v>8659</v>
          </cell>
        </row>
        <row r="1192">
          <cell r="F1192">
            <v>6088</v>
          </cell>
        </row>
        <row r="1193">
          <cell r="F1193">
            <v>7306</v>
          </cell>
        </row>
        <row r="1194">
          <cell r="F1194">
            <v>5818</v>
          </cell>
        </row>
        <row r="1195">
          <cell r="F1195">
            <v>6900</v>
          </cell>
        </row>
        <row r="1196">
          <cell r="F1196">
            <v>649</v>
          </cell>
        </row>
        <row r="1197">
          <cell r="F1197">
            <v>830</v>
          </cell>
        </row>
        <row r="1198">
          <cell r="F1198">
            <v>1608</v>
          </cell>
        </row>
        <row r="1199">
          <cell r="F1199">
            <v>2075</v>
          </cell>
        </row>
        <row r="1200">
          <cell r="F1200">
            <v>2400</v>
          </cell>
        </row>
        <row r="1201">
          <cell r="F1201">
            <v>3113</v>
          </cell>
        </row>
        <row r="1202">
          <cell r="F1202">
            <v>1842</v>
          </cell>
        </row>
        <row r="1203">
          <cell r="F1203">
            <v>2166</v>
          </cell>
        </row>
        <row r="1204">
          <cell r="F1204">
            <v>272</v>
          </cell>
        </row>
        <row r="1205">
          <cell r="F1205">
            <v>934</v>
          </cell>
        </row>
        <row r="1206">
          <cell r="F1206">
            <v>1180</v>
          </cell>
        </row>
        <row r="1207">
          <cell r="F1207">
            <v>662</v>
          </cell>
        </row>
        <row r="1208">
          <cell r="F1208">
            <v>960</v>
          </cell>
        </row>
        <row r="1209">
          <cell r="F1209">
            <v>1116</v>
          </cell>
        </row>
        <row r="1210">
          <cell r="F1210">
            <v>1621</v>
          </cell>
        </row>
        <row r="1211">
          <cell r="F1211">
            <v>731</v>
          </cell>
        </row>
        <row r="1212">
          <cell r="F1212">
            <v>731</v>
          </cell>
        </row>
        <row r="1213">
          <cell r="F1213">
            <v>920</v>
          </cell>
        </row>
        <row r="1214">
          <cell r="F1214">
            <v>372</v>
          </cell>
        </row>
        <row r="1215">
          <cell r="F1215">
            <v>5074</v>
          </cell>
        </row>
        <row r="1216">
          <cell r="F1216">
            <v>6268</v>
          </cell>
        </row>
        <row r="1217">
          <cell r="F1217">
            <v>908</v>
          </cell>
        </row>
        <row r="1218">
          <cell r="F1218">
            <v>259</v>
          </cell>
        </row>
        <row r="1219">
          <cell r="F1219">
            <v>5445</v>
          </cell>
        </row>
        <row r="1220">
          <cell r="F1220">
            <v>1704</v>
          </cell>
        </row>
        <row r="1221">
          <cell r="F1221">
            <v>1967</v>
          </cell>
        </row>
        <row r="1222">
          <cell r="F1222">
            <v>3147</v>
          </cell>
        </row>
        <row r="1223">
          <cell r="F1223">
            <v>3409</v>
          </cell>
        </row>
        <row r="1224">
          <cell r="F1224">
            <v>3802</v>
          </cell>
        </row>
        <row r="1225">
          <cell r="F1225">
            <v>5900</v>
          </cell>
        </row>
        <row r="1226">
          <cell r="F1226">
            <v>4458</v>
          </cell>
        </row>
        <row r="1227">
          <cell r="F1227">
            <v>6293</v>
          </cell>
        </row>
        <row r="1228">
          <cell r="F1228">
            <v>3278</v>
          </cell>
        </row>
        <row r="1229">
          <cell r="F1229">
            <v>3933</v>
          </cell>
        </row>
        <row r="1230">
          <cell r="F1230">
            <v>4327</v>
          </cell>
        </row>
        <row r="1231">
          <cell r="F1231">
            <v>2360</v>
          </cell>
        </row>
        <row r="1232">
          <cell r="F1232">
            <v>2622</v>
          </cell>
        </row>
        <row r="1233">
          <cell r="F1233">
            <v>2098</v>
          </cell>
        </row>
        <row r="1234">
          <cell r="F1234">
            <v>1573</v>
          </cell>
        </row>
        <row r="1235">
          <cell r="F1235">
            <v>1967</v>
          </cell>
        </row>
        <row r="1236">
          <cell r="F1236">
            <v>3278</v>
          </cell>
        </row>
        <row r="1237">
          <cell r="F1237">
            <v>4589</v>
          </cell>
        </row>
        <row r="1238">
          <cell r="F1238">
            <v>2622</v>
          </cell>
        </row>
        <row r="1239">
          <cell r="F1239">
            <v>656</v>
          </cell>
        </row>
        <row r="1240">
          <cell r="F1240">
            <v>787</v>
          </cell>
        </row>
        <row r="1241">
          <cell r="F1241">
            <v>813</v>
          </cell>
        </row>
        <row r="1242">
          <cell r="F1242">
            <v>852</v>
          </cell>
        </row>
        <row r="1243">
          <cell r="F1243">
            <v>1246</v>
          </cell>
        </row>
        <row r="1244">
          <cell r="F1244">
            <v>1442</v>
          </cell>
        </row>
        <row r="1245">
          <cell r="F1245">
            <v>2622</v>
          </cell>
        </row>
        <row r="1246">
          <cell r="F1246">
            <v>3409</v>
          </cell>
        </row>
        <row r="1247">
          <cell r="F1247">
            <v>3802</v>
          </cell>
        </row>
        <row r="1248">
          <cell r="F1248">
            <v>4589</v>
          </cell>
        </row>
        <row r="1249">
          <cell r="F1249">
            <v>5376</v>
          </cell>
        </row>
        <row r="1250">
          <cell r="F1250">
            <v>6031</v>
          </cell>
        </row>
        <row r="1251">
          <cell r="F1251">
            <v>4982</v>
          </cell>
        </row>
        <row r="1252">
          <cell r="F1252">
            <v>5507</v>
          </cell>
        </row>
        <row r="1253">
          <cell r="F1253">
            <v>5900</v>
          </cell>
        </row>
        <row r="1254">
          <cell r="F1254">
            <v>7080</v>
          </cell>
        </row>
        <row r="1255">
          <cell r="F1255">
            <v>197</v>
          </cell>
        </row>
        <row r="1256">
          <cell r="F1256">
            <v>262</v>
          </cell>
        </row>
        <row r="1257">
          <cell r="F1257">
            <v>629</v>
          </cell>
        </row>
        <row r="1258">
          <cell r="F1258">
            <v>747</v>
          </cell>
        </row>
        <row r="1259">
          <cell r="F1259">
            <v>892</v>
          </cell>
        </row>
        <row r="1260">
          <cell r="F1260">
            <v>2045</v>
          </cell>
        </row>
        <row r="1261">
          <cell r="F1261">
            <v>2045</v>
          </cell>
        </row>
        <row r="1262">
          <cell r="F1262">
            <v>3671</v>
          </cell>
        </row>
        <row r="1263">
          <cell r="F1263">
            <v>6556</v>
          </cell>
        </row>
        <row r="1264">
          <cell r="F1264">
            <v>288</v>
          </cell>
        </row>
        <row r="1265">
          <cell r="F1265">
            <v>380</v>
          </cell>
        </row>
        <row r="1266">
          <cell r="F1266">
            <v>616</v>
          </cell>
        </row>
        <row r="1270">
          <cell r="F1270">
            <v>1573</v>
          </cell>
        </row>
        <row r="1271">
          <cell r="F1271">
            <v>1967</v>
          </cell>
        </row>
        <row r="1272">
          <cell r="F1272">
            <v>2753</v>
          </cell>
        </row>
        <row r="1273">
          <cell r="F1273">
            <v>328</v>
          </cell>
        </row>
        <row r="1274">
          <cell r="F1274">
            <v>393</v>
          </cell>
        </row>
        <row r="1275">
          <cell r="F1275">
            <v>328</v>
          </cell>
        </row>
        <row r="1276">
          <cell r="F1276">
            <v>328</v>
          </cell>
        </row>
        <row r="1277">
          <cell r="F1277">
            <v>1967</v>
          </cell>
        </row>
        <row r="1278">
          <cell r="F1278">
            <v>1967</v>
          </cell>
        </row>
        <row r="1279">
          <cell r="F1279">
            <v>2163</v>
          </cell>
        </row>
        <row r="1280">
          <cell r="F1280">
            <v>2163</v>
          </cell>
        </row>
        <row r="1281">
          <cell r="F1281">
            <v>1311</v>
          </cell>
        </row>
        <row r="1282">
          <cell r="F1282">
            <v>1967</v>
          </cell>
        </row>
        <row r="1283">
          <cell r="F1283">
            <v>2756</v>
          </cell>
        </row>
        <row r="1284">
          <cell r="F1284">
            <v>3626</v>
          </cell>
        </row>
        <row r="1285">
          <cell r="F1285">
            <v>6904</v>
          </cell>
        </row>
        <row r="1286">
          <cell r="F1286">
            <v>8285</v>
          </cell>
        </row>
        <row r="1287">
          <cell r="F1287">
            <v>20714</v>
          </cell>
        </row>
        <row r="1288">
          <cell r="F1288">
            <v>20714</v>
          </cell>
        </row>
        <row r="1289">
          <cell r="F1289">
            <v>20714</v>
          </cell>
        </row>
        <row r="1290">
          <cell r="F1290">
            <v>20714</v>
          </cell>
        </row>
        <row r="1291">
          <cell r="F1291">
            <v>2762</v>
          </cell>
        </row>
        <row r="1292">
          <cell r="F1292">
            <v>2348</v>
          </cell>
        </row>
        <row r="1293">
          <cell r="F1293">
            <v>30104</v>
          </cell>
        </row>
        <row r="1294">
          <cell r="F1294">
            <v>2209</v>
          </cell>
        </row>
        <row r="1295">
          <cell r="F1295">
            <v>2624</v>
          </cell>
        </row>
        <row r="1296">
          <cell r="F1296">
            <v>6076</v>
          </cell>
        </row>
        <row r="1297">
          <cell r="F1297">
            <v>1726</v>
          </cell>
        </row>
        <row r="1298">
          <cell r="F1298">
            <v>19873</v>
          </cell>
        </row>
        <row r="1299">
          <cell r="F1299">
            <v>23500</v>
          </cell>
        </row>
        <row r="1300">
          <cell r="F1300">
            <v>27561</v>
          </cell>
        </row>
        <row r="1301">
          <cell r="F1301">
            <v>4439.59</v>
          </cell>
        </row>
        <row r="1302">
          <cell r="F1302">
            <v>4439.59</v>
          </cell>
        </row>
        <row r="1303">
          <cell r="F1303">
            <v>4439.59</v>
          </cell>
        </row>
        <row r="1304">
          <cell r="F1304">
            <v>4690.92</v>
          </cell>
        </row>
        <row r="1305">
          <cell r="F1305">
            <v>5468.36</v>
          </cell>
        </row>
        <row r="1306">
          <cell r="F1306">
            <v>6296.9</v>
          </cell>
        </row>
        <row r="1307">
          <cell r="F1307">
            <v>5937.87</v>
          </cell>
        </row>
        <row r="1308">
          <cell r="F1308">
            <v>7594.95</v>
          </cell>
        </row>
        <row r="1309">
          <cell r="F1309">
            <v>8988</v>
          </cell>
        </row>
        <row r="1310">
          <cell r="F1310">
            <v>3646</v>
          </cell>
        </row>
        <row r="1311">
          <cell r="F1311">
            <v>1400.23</v>
          </cell>
        </row>
        <row r="1312">
          <cell r="F1312">
            <v>1518.99</v>
          </cell>
        </row>
        <row r="1313">
          <cell r="F1313">
            <v>1778.6</v>
          </cell>
        </row>
        <row r="1314">
          <cell r="F1314">
            <v>2188.73</v>
          </cell>
        </row>
        <row r="1315">
          <cell r="F1315">
            <v>1311.86</v>
          </cell>
        </row>
        <row r="1316">
          <cell r="F1316">
            <v>1339.47</v>
          </cell>
        </row>
        <row r="1317">
          <cell r="F1317">
            <v>1443.04</v>
          </cell>
        </row>
        <row r="1318">
          <cell r="F1318">
            <v>1415.42</v>
          </cell>
        </row>
        <row r="1319">
          <cell r="F1319">
            <v>1739.93</v>
          </cell>
        </row>
        <row r="1320">
          <cell r="F1320">
            <v>2209.44</v>
          </cell>
        </row>
        <row r="1321">
          <cell r="F1321">
            <v>1450</v>
          </cell>
        </row>
        <row r="1322">
          <cell r="F1322">
            <v>1712</v>
          </cell>
        </row>
        <row r="1323">
          <cell r="F1323">
            <v>2016</v>
          </cell>
        </row>
        <row r="1324">
          <cell r="F1324">
            <v>2389</v>
          </cell>
        </row>
        <row r="1325">
          <cell r="F1325">
            <v>2886</v>
          </cell>
        </row>
        <row r="1326">
          <cell r="F1326">
            <v>3646</v>
          </cell>
        </row>
        <row r="1327">
          <cell r="F1327">
            <v>1450</v>
          </cell>
        </row>
        <row r="1328">
          <cell r="F1328">
            <v>1712</v>
          </cell>
        </row>
        <row r="1329">
          <cell r="F1329">
            <v>2016</v>
          </cell>
        </row>
        <row r="1330">
          <cell r="F1330">
            <v>2389</v>
          </cell>
        </row>
        <row r="1331">
          <cell r="F1331">
            <v>2886</v>
          </cell>
        </row>
        <row r="1332">
          <cell r="F1332">
            <v>524</v>
          </cell>
        </row>
        <row r="1333">
          <cell r="F1333">
            <v>656</v>
          </cell>
        </row>
        <row r="1334">
          <cell r="F1334">
            <v>1049</v>
          </cell>
        </row>
        <row r="1335">
          <cell r="F1335">
            <v>1180</v>
          </cell>
        </row>
        <row r="1336">
          <cell r="F1336">
            <v>1442</v>
          </cell>
        </row>
        <row r="1337">
          <cell r="F1337">
            <v>1573</v>
          </cell>
        </row>
        <row r="1338">
          <cell r="F1338">
            <v>387</v>
          </cell>
        </row>
        <row r="1339">
          <cell r="F1339">
            <v>483</v>
          </cell>
        </row>
        <row r="1340">
          <cell r="F1340">
            <v>511</v>
          </cell>
        </row>
        <row r="1341">
          <cell r="F1341">
            <v>539</v>
          </cell>
        </row>
        <row r="1342">
          <cell r="F1342">
            <v>552</v>
          </cell>
        </row>
        <row r="1343">
          <cell r="F1343">
            <v>608</v>
          </cell>
        </row>
        <row r="1344">
          <cell r="F1344">
            <v>387</v>
          </cell>
        </row>
        <row r="1345">
          <cell r="F1345">
            <v>483</v>
          </cell>
        </row>
        <row r="1346">
          <cell r="F1346">
            <v>511</v>
          </cell>
        </row>
        <row r="1347">
          <cell r="F1347">
            <v>539</v>
          </cell>
        </row>
        <row r="1348">
          <cell r="F1348">
            <v>552</v>
          </cell>
        </row>
        <row r="1349">
          <cell r="F1349">
            <v>608</v>
          </cell>
        </row>
        <row r="1350">
          <cell r="F1350">
            <v>552</v>
          </cell>
        </row>
        <row r="1351">
          <cell r="F1351">
            <v>690</v>
          </cell>
        </row>
        <row r="1352">
          <cell r="F1352">
            <v>704</v>
          </cell>
        </row>
        <row r="1353">
          <cell r="F1353">
            <v>801</v>
          </cell>
        </row>
        <row r="1354">
          <cell r="F1354">
            <v>829</v>
          </cell>
        </row>
        <row r="1355">
          <cell r="F1355">
            <v>898</v>
          </cell>
        </row>
        <row r="1356">
          <cell r="F1356">
            <v>829</v>
          </cell>
        </row>
        <row r="1357">
          <cell r="F1357">
            <v>884</v>
          </cell>
        </row>
        <row r="1358">
          <cell r="F1358">
            <v>994</v>
          </cell>
        </row>
        <row r="1359">
          <cell r="F1359">
            <v>1091</v>
          </cell>
        </row>
        <row r="1360">
          <cell r="F1360">
            <v>1381</v>
          </cell>
        </row>
        <row r="1361">
          <cell r="F1361">
            <v>1519</v>
          </cell>
        </row>
        <row r="1362">
          <cell r="F1362">
            <v>829</v>
          </cell>
        </row>
        <row r="1363">
          <cell r="F1363">
            <v>884</v>
          </cell>
        </row>
        <row r="1364">
          <cell r="F1364">
            <v>994</v>
          </cell>
        </row>
        <row r="1365">
          <cell r="F1365">
            <v>1091</v>
          </cell>
        </row>
        <row r="1366">
          <cell r="F1366">
            <v>1381</v>
          </cell>
        </row>
        <row r="1367">
          <cell r="F1367">
            <v>1519</v>
          </cell>
        </row>
        <row r="1368">
          <cell r="F1368">
            <v>1243</v>
          </cell>
        </row>
        <row r="1369">
          <cell r="F1369">
            <v>1312</v>
          </cell>
        </row>
        <row r="1370">
          <cell r="F1370">
            <v>1491</v>
          </cell>
        </row>
        <row r="1371">
          <cell r="F1371">
            <v>1629</v>
          </cell>
        </row>
        <row r="1372">
          <cell r="F1372">
            <v>2071</v>
          </cell>
        </row>
        <row r="1373">
          <cell r="F1373">
            <v>2278</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showGridLines="0" tabSelected="1" workbookViewId="0">
      <selection activeCell="E10" sqref="E10"/>
    </sheetView>
  </sheetViews>
  <sheetFormatPr defaultRowHeight="15.75"/>
  <cols>
    <col min="1" max="1" width="7.7109375" style="181" customWidth="1"/>
    <col min="2" max="2" width="35.85546875" style="181" customWidth="1"/>
    <col min="3" max="3" width="13.28515625" style="181" customWidth="1"/>
    <col min="4" max="4" width="14.7109375" style="181" customWidth="1"/>
    <col min="5" max="6" width="12.42578125" style="181" customWidth="1"/>
    <col min="7" max="16384" width="9.140625" style="181"/>
  </cols>
  <sheetData>
    <row r="1" spans="1:6" ht="22.5" customHeight="1">
      <c r="A1" s="196" t="s">
        <v>64</v>
      </c>
      <c r="B1" s="196"/>
      <c r="C1" s="197" t="s">
        <v>1234</v>
      </c>
      <c r="D1" s="197"/>
      <c r="E1" s="197"/>
      <c r="F1" s="197"/>
    </row>
    <row r="2" spans="1:6">
      <c r="A2" s="182" t="s">
        <v>1235</v>
      </c>
    </row>
    <row r="3" spans="1:6" ht="17.649999999999999" customHeight="1">
      <c r="A3" s="198" t="s">
        <v>1243</v>
      </c>
      <c r="B3" s="198"/>
      <c r="C3" s="198"/>
      <c r="D3" s="198"/>
      <c r="E3" s="198"/>
      <c r="F3" s="198"/>
    </row>
    <row r="4" spans="1:6" ht="15.75" customHeight="1">
      <c r="A4" s="199" t="s">
        <v>1249</v>
      </c>
      <c r="B4" s="199"/>
      <c r="C4" s="199"/>
      <c r="D4" s="199"/>
      <c r="E4" s="199"/>
      <c r="F4" s="199"/>
    </row>
    <row r="5" spans="1:6">
      <c r="A5" s="183"/>
      <c r="E5" s="200" t="s">
        <v>1236</v>
      </c>
      <c r="F5" s="200"/>
    </row>
    <row r="6" spans="1:6" ht="32.25" customHeight="1">
      <c r="A6" s="201" t="s">
        <v>1</v>
      </c>
      <c r="B6" s="201" t="s">
        <v>2</v>
      </c>
      <c r="C6" s="201" t="s">
        <v>1237</v>
      </c>
      <c r="D6" s="203" t="s">
        <v>1246</v>
      </c>
      <c r="E6" s="205" t="s">
        <v>1242</v>
      </c>
      <c r="F6" s="205"/>
    </row>
    <row r="7" spans="1:6" ht="47.25">
      <c r="A7" s="202"/>
      <c r="B7" s="202"/>
      <c r="C7" s="202"/>
      <c r="D7" s="204"/>
      <c r="E7" s="187" t="s">
        <v>1237</v>
      </c>
      <c r="F7" s="187" t="s">
        <v>1224</v>
      </c>
    </row>
    <row r="8" spans="1:6">
      <c r="A8" s="171"/>
      <c r="B8" s="172" t="s">
        <v>8</v>
      </c>
      <c r="C8" s="173">
        <v>9140043</v>
      </c>
      <c r="D8" s="173">
        <v>4994706</v>
      </c>
      <c r="E8" s="185">
        <v>0.54646416871342951</v>
      </c>
      <c r="F8" s="185">
        <v>1.1875286095122373</v>
      </c>
    </row>
    <row r="9" spans="1:6">
      <c r="A9" s="187" t="s">
        <v>5</v>
      </c>
      <c r="B9" s="172" t="s">
        <v>19</v>
      </c>
      <c r="C9" s="173">
        <v>6385684</v>
      </c>
      <c r="D9" s="173">
        <v>3668094</v>
      </c>
      <c r="E9" s="185">
        <v>0.57442460353503244</v>
      </c>
      <c r="F9" s="185">
        <v>1.0524507355587303</v>
      </c>
    </row>
    <row r="10" spans="1:6">
      <c r="A10" s="187" t="s">
        <v>17</v>
      </c>
      <c r="B10" s="175" t="s">
        <v>9</v>
      </c>
      <c r="C10" s="173">
        <v>1123513</v>
      </c>
      <c r="D10" s="173">
        <v>760980</v>
      </c>
      <c r="E10" s="185">
        <v>0.67732193574974209</v>
      </c>
      <c r="F10" s="185">
        <v>1.1870000000000001</v>
      </c>
    </row>
    <row r="11" spans="1:6">
      <c r="A11" s="171" t="s">
        <v>73</v>
      </c>
      <c r="B11" s="176" t="s">
        <v>20</v>
      </c>
      <c r="C11" s="177">
        <v>1123513</v>
      </c>
      <c r="D11" s="177">
        <v>760980</v>
      </c>
      <c r="E11" s="186">
        <v>0.67732193574974209</v>
      </c>
      <c r="F11" s="186">
        <v>1.1870000000000001</v>
      </c>
    </row>
    <row r="12" spans="1:6" ht="94.5">
      <c r="A12" s="171" t="s">
        <v>74</v>
      </c>
      <c r="B12" s="176" t="s">
        <v>23</v>
      </c>
      <c r="C12" s="177">
        <v>0</v>
      </c>
      <c r="D12" s="177">
        <v>0</v>
      </c>
      <c r="E12" s="186"/>
      <c r="F12" s="186"/>
    </row>
    <row r="13" spans="1:6">
      <c r="A13" s="171" t="s">
        <v>75</v>
      </c>
      <c r="B13" s="176" t="s">
        <v>24</v>
      </c>
      <c r="C13" s="177"/>
      <c r="D13" s="177"/>
      <c r="E13" s="186"/>
      <c r="F13" s="186"/>
    </row>
    <row r="14" spans="1:6">
      <c r="A14" s="187" t="s">
        <v>13</v>
      </c>
      <c r="B14" s="175" t="s">
        <v>10</v>
      </c>
      <c r="C14" s="173">
        <v>4613894</v>
      </c>
      <c r="D14" s="173">
        <v>2878114</v>
      </c>
      <c r="E14" s="185">
        <v>0.62379283095797178</v>
      </c>
      <c r="F14" s="185">
        <v>1.032</v>
      </c>
    </row>
    <row r="15" spans="1:6">
      <c r="A15" s="171"/>
      <c r="B15" s="176" t="s">
        <v>25</v>
      </c>
      <c r="C15" s="179"/>
      <c r="D15" s="179"/>
      <c r="E15" s="186"/>
      <c r="F15" s="186"/>
    </row>
    <row r="16" spans="1:6">
      <c r="A16" s="171" t="s">
        <v>73</v>
      </c>
      <c r="B16" s="176" t="s">
        <v>21</v>
      </c>
      <c r="C16" s="177">
        <v>1951229</v>
      </c>
      <c r="D16" s="177">
        <v>1171634</v>
      </c>
      <c r="E16" s="186">
        <v>0.60045950526565561</v>
      </c>
      <c r="F16" s="186">
        <v>0.97923848440438233</v>
      </c>
    </row>
    <row r="17" spans="1:7">
      <c r="A17" s="171" t="s">
        <v>74</v>
      </c>
      <c r="B17" s="176" t="s">
        <v>22</v>
      </c>
      <c r="C17" s="177">
        <v>18883</v>
      </c>
      <c r="D17" s="177">
        <v>8951</v>
      </c>
      <c r="E17" s="186">
        <v>0.47402425462055819</v>
      </c>
      <c r="F17" s="186">
        <v>0.68634179821551133</v>
      </c>
    </row>
    <row r="18" spans="1:7">
      <c r="A18" s="171" t="s">
        <v>75</v>
      </c>
      <c r="B18" s="176" t="s">
        <v>1226</v>
      </c>
      <c r="C18" s="177">
        <v>656817</v>
      </c>
      <c r="D18" s="177">
        <v>372109</v>
      </c>
      <c r="E18" s="186">
        <v>0.56653375293270425</v>
      </c>
      <c r="F18" s="186">
        <v>1.2078919987002033</v>
      </c>
    </row>
    <row r="19" spans="1:7">
      <c r="A19" s="171" t="s">
        <v>76</v>
      </c>
      <c r="B19" s="176" t="s">
        <v>1238</v>
      </c>
      <c r="C19" s="177">
        <v>51541</v>
      </c>
      <c r="D19" s="177">
        <v>26767</v>
      </c>
      <c r="E19" s="186">
        <v>0.51933412234919774</v>
      </c>
      <c r="F19" s="186">
        <v>0.95150831688751059</v>
      </c>
    </row>
    <row r="20" spans="1:7">
      <c r="A20" s="171" t="s">
        <v>77</v>
      </c>
      <c r="B20" s="176" t="s">
        <v>1227</v>
      </c>
      <c r="C20" s="177">
        <v>32745</v>
      </c>
      <c r="D20" s="177">
        <v>20052</v>
      </c>
      <c r="E20" s="186">
        <v>0.61236830050389368</v>
      </c>
      <c r="F20" s="186">
        <v>1.2055455093429777</v>
      </c>
    </row>
    <row r="21" spans="1:7">
      <c r="A21" s="171" t="s">
        <v>78</v>
      </c>
      <c r="B21" s="176" t="s">
        <v>1239</v>
      </c>
      <c r="C21" s="177">
        <v>11470</v>
      </c>
      <c r="D21" s="177">
        <v>10530</v>
      </c>
      <c r="E21" s="186">
        <v>0.91804707933740193</v>
      </c>
      <c r="F21" s="186">
        <v>1.0894325047043676</v>
      </c>
    </row>
    <row r="22" spans="1:7">
      <c r="A22" s="171" t="s">
        <v>79</v>
      </c>
      <c r="B22" s="176" t="s">
        <v>1228</v>
      </c>
      <c r="C22" s="177">
        <v>83491</v>
      </c>
      <c r="D22" s="177">
        <v>64150</v>
      </c>
      <c r="E22" s="186">
        <v>0.76834628882154965</v>
      </c>
      <c r="F22" s="186">
        <v>0.90370344623833443</v>
      </c>
    </row>
    <row r="23" spans="1:7">
      <c r="A23" s="171" t="s">
        <v>80</v>
      </c>
      <c r="B23" s="176" t="s">
        <v>1229</v>
      </c>
      <c r="C23" s="177">
        <v>374591</v>
      </c>
      <c r="D23" s="177">
        <v>282216</v>
      </c>
      <c r="E23" s="186">
        <v>0.75339770576442044</v>
      </c>
      <c r="F23" s="186">
        <v>1.032658536770223</v>
      </c>
    </row>
    <row r="24" spans="1:7" ht="31.5">
      <c r="A24" s="171" t="s">
        <v>81</v>
      </c>
      <c r="B24" s="176" t="s">
        <v>1240</v>
      </c>
      <c r="C24" s="177">
        <v>1005707</v>
      </c>
      <c r="D24" s="177">
        <v>713885</v>
      </c>
      <c r="E24" s="186">
        <v>0.70983397749046195</v>
      </c>
      <c r="F24" s="186">
        <v>1.1174884565820069</v>
      </c>
    </row>
    <row r="25" spans="1:7">
      <c r="A25" s="171" t="s">
        <v>82</v>
      </c>
      <c r="B25" s="176" t="s">
        <v>28</v>
      </c>
      <c r="C25" s="177">
        <v>114853</v>
      </c>
      <c r="D25" s="177">
        <v>92037</v>
      </c>
      <c r="E25" s="186">
        <v>0.80134606845271783</v>
      </c>
      <c r="F25" s="186">
        <v>0.80968746064019292</v>
      </c>
    </row>
    <row r="26" spans="1:7" s="184" customFormat="1" ht="31.5">
      <c r="A26" s="187" t="s">
        <v>14</v>
      </c>
      <c r="B26" s="175" t="s">
        <v>1225</v>
      </c>
      <c r="C26" s="180">
        <v>880</v>
      </c>
      <c r="D26" s="180" t="s">
        <v>1241</v>
      </c>
      <c r="E26" s="185">
        <v>0</v>
      </c>
      <c r="F26" s="186"/>
    </row>
    <row r="27" spans="1:7" s="184" customFormat="1">
      <c r="A27" s="187" t="s">
        <v>18</v>
      </c>
      <c r="B27" s="175" t="s">
        <v>11</v>
      </c>
      <c r="C27" s="173">
        <v>1000</v>
      </c>
      <c r="D27" s="173">
        <v>0</v>
      </c>
      <c r="E27" s="185">
        <v>0</v>
      </c>
      <c r="F27" s="186"/>
    </row>
    <row r="28" spans="1:7" s="184" customFormat="1">
      <c r="A28" s="187" t="s">
        <v>26</v>
      </c>
      <c r="B28" s="175" t="s">
        <v>12</v>
      </c>
      <c r="C28" s="173">
        <v>167242</v>
      </c>
      <c r="D28" s="173"/>
      <c r="E28" s="185">
        <v>0</v>
      </c>
      <c r="F28" s="186"/>
    </row>
    <row r="29" spans="1:7" s="184" customFormat="1" ht="31.5">
      <c r="A29" s="190" t="s">
        <v>27</v>
      </c>
      <c r="B29" s="191" t="s">
        <v>1244</v>
      </c>
      <c r="C29" s="192">
        <v>116095</v>
      </c>
      <c r="D29" s="192"/>
      <c r="E29" s="189"/>
      <c r="F29" s="193"/>
    </row>
    <row r="30" spans="1:7" s="184" customFormat="1">
      <c r="A30" s="190" t="s">
        <v>48</v>
      </c>
      <c r="B30" s="191" t="s">
        <v>1247</v>
      </c>
      <c r="C30" s="192">
        <v>338710</v>
      </c>
      <c r="D30" s="192"/>
      <c r="E30" s="189"/>
      <c r="F30" s="193"/>
    </row>
    <row r="31" spans="1:7" s="184" customFormat="1">
      <c r="A31" s="190" t="s">
        <v>1245</v>
      </c>
      <c r="B31" s="191" t="s">
        <v>1248</v>
      </c>
      <c r="C31" s="192">
        <v>24350</v>
      </c>
      <c r="D31" s="192">
        <v>29000</v>
      </c>
      <c r="E31" s="189"/>
      <c r="F31" s="193"/>
    </row>
    <row r="32" spans="1:7" s="184" customFormat="1" ht="47.25">
      <c r="A32" s="187" t="s">
        <v>6</v>
      </c>
      <c r="B32" s="175" t="s">
        <v>1230</v>
      </c>
      <c r="C32" s="173">
        <v>2754359</v>
      </c>
      <c r="D32" s="173">
        <v>1326612</v>
      </c>
      <c r="E32" s="185">
        <v>0.48164091899421968</v>
      </c>
      <c r="F32" s="174">
        <v>1.7293515537513997</v>
      </c>
      <c r="G32" s="194"/>
    </row>
    <row r="33" spans="1:6">
      <c r="A33" s="171" t="s">
        <v>73</v>
      </c>
      <c r="B33" s="176" t="s">
        <v>1231</v>
      </c>
      <c r="C33" s="177">
        <v>548184</v>
      </c>
      <c r="D33" s="177">
        <v>320383</v>
      </c>
      <c r="E33" s="186">
        <v>0.58444427418531009</v>
      </c>
      <c r="F33" s="178">
        <v>1.329</v>
      </c>
    </row>
    <row r="34" spans="1:6" ht="31.5">
      <c r="A34" s="171" t="s">
        <v>74</v>
      </c>
      <c r="B34" s="176" t="s">
        <v>1232</v>
      </c>
      <c r="C34" s="177">
        <v>1585724</v>
      </c>
      <c r="D34" s="177">
        <v>795949</v>
      </c>
      <c r="E34" s="186">
        <v>0.50194674483075241</v>
      </c>
      <c r="F34" s="178">
        <v>1.484</v>
      </c>
    </row>
    <row r="35" spans="1:6" ht="31.5">
      <c r="A35" s="171" t="s">
        <v>75</v>
      </c>
      <c r="B35" s="176" t="s">
        <v>1233</v>
      </c>
      <c r="C35" s="177">
        <v>620451</v>
      </c>
      <c r="D35" s="188">
        <v>210280</v>
      </c>
      <c r="E35" s="186">
        <v>0.33891475716857578</v>
      </c>
      <c r="F35" s="178">
        <v>2.1019999999999999</v>
      </c>
    </row>
    <row r="37" spans="1:6" ht="45" customHeight="1">
      <c r="A37" s="195"/>
      <c r="B37" s="195"/>
      <c r="C37" s="195"/>
      <c r="D37" s="195"/>
      <c r="E37" s="195"/>
      <c r="F37" s="195"/>
    </row>
  </sheetData>
  <mergeCells count="11">
    <mergeCell ref="A37:F37"/>
    <mergeCell ref="A1:B1"/>
    <mergeCell ref="C1:F1"/>
    <mergeCell ref="A3:F3"/>
    <mergeCell ref="A4:F4"/>
    <mergeCell ref="E5:F5"/>
    <mergeCell ref="A6:A7"/>
    <mergeCell ref="B6:B7"/>
    <mergeCell ref="C6:C7"/>
    <mergeCell ref="D6:D7"/>
    <mergeCell ref="E6:F6"/>
  </mergeCells>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3"/>
  <sheetViews>
    <sheetView workbookViewId="0">
      <selection activeCell="B15" sqref="B15"/>
    </sheetView>
  </sheetViews>
  <sheetFormatPr defaultRowHeight="15" outlineLevelCol="1"/>
  <cols>
    <col min="1" max="1" width="5.42578125" customWidth="1"/>
    <col min="2" max="2" width="49.28515625" customWidth="1"/>
    <col min="3" max="3" width="11" bestFit="1" customWidth="1"/>
    <col min="4" max="4" width="11.42578125" customWidth="1"/>
    <col min="7" max="9" width="10" bestFit="1" customWidth="1"/>
    <col min="11" max="12" width="11.7109375" style="30" bestFit="1" customWidth="1"/>
    <col min="13" max="15" width="9.28515625" style="30" bestFit="1" customWidth="1"/>
    <col min="16" max="17" width="9.42578125" style="30" bestFit="1" customWidth="1"/>
    <col min="18" max="18" width="9.28515625" style="30" bestFit="1" customWidth="1"/>
    <col min="19" max="19" width="10" style="30" bestFit="1" customWidth="1"/>
    <col min="20" max="21" width="9.28515625" style="30" customWidth="1" outlineLevel="1"/>
  </cols>
  <sheetData>
    <row r="1" spans="1:36">
      <c r="A1" s="2" t="s">
        <v>64</v>
      </c>
      <c r="V1" s="2" t="s">
        <v>29</v>
      </c>
    </row>
    <row r="2" spans="1:36">
      <c r="A2" s="4"/>
    </row>
    <row r="3" spans="1:36" ht="21.75" customHeight="1">
      <c r="A3" s="207" t="s">
        <v>162</v>
      </c>
      <c r="B3" s="207"/>
      <c r="C3" s="207"/>
      <c r="D3" s="207"/>
      <c r="E3" s="207"/>
      <c r="F3" s="207"/>
      <c r="G3" s="207"/>
      <c r="H3" s="207"/>
      <c r="I3" s="207"/>
      <c r="J3" s="207"/>
      <c r="K3" s="207"/>
      <c r="L3" s="207"/>
      <c r="M3" s="207"/>
      <c r="N3" s="207"/>
      <c r="O3" s="207"/>
      <c r="P3" s="207"/>
      <c r="Q3" s="207"/>
      <c r="R3" s="207"/>
      <c r="S3" s="207"/>
      <c r="T3" s="207"/>
      <c r="U3" s="207"/>
      <c r="V3" s="207"/>
      <c r="W3" s="207"/>
      <c r="X3" s="207"/>
    </row>
    <row r="4" spans="1:36">
      <c r="A4" s="208" t="s">
        <v>30</v>
      </c>
      <c r="B4" s="208"/>
      <c r="C4" s="208"/>
      <c r="D4" s="208"/>
      <c r="E4" s="208"/>
      <c r="F4" s="208"/>
      <c r="G4" s="208"/>
      <c r="H4" s="208"/>
      <c r="I4" s="208"/>
      <c r="J4" s="208"/>
      <c r="K4" s="208"/>
      <c r="L4" s="208"/>
      <c r="M4" s="208"/>
      <c r="N4" s="208"/>
      <c r="O4" s="208"/>
      <c r="P4" s="208"/>
      <c r="Q4" s="208"/>
      <c r="R4" s="208"/>
      <c r="S4" s="208"/>
      <c r="T4" s="208"/>
      <c r="U4" s="208"/>
      <c r="V4" s="208"/>
      <c r="W4" s="208"/>
      <c r="X4" s="208"/>
    </row>
    <row r="5" spans="1:36">
      <c r="V5" s="1" t="s">
        <v>0</v>
      </c>
    </row>
    <row r="6" spans="1:36" s="40" customFormat="1" ht="12.75" customHeight="1">
      <c r="A6" s="209" t="s">
        <v>1</v>
      </c>
      <c r="B6" s="209" t="s">
        <v>31</v>
      </c>
      <c r="C6" s="210" t="s">
        <v>16</v>
      </c>
      <c r="D6" s="211"/>
      <c r="E6" s="211"/>
      <c r="F6" s="211"/>
      <c r="G6" s="211"/>
      <c r="H6" s="211"/>
      <c r="I6" s="211"/>
      <c r="J6" s="212"/>
      <c r="K6" s="213" t="s">
        <v>3</v>
      </c>
      <c r="L6" s="214"/>
      <c r="M6" s="214"/>
      <c r="N6" s="214"/>
      <c r="O6" s="214"/>
      <c r="P6" s="214"/>
      <c r="Q6" s="214"/>
      <c r="R6" s="214"/>
      <c r="S6" s="214"/>
      <c r="T6" s="214"/>
      <c r="U6" s="215"/>
      <c r="V6" s="209" t="s">
        <v>4</v>
      </c>
      <c r="W6" s="209"/>
      <c r="X6" s="209"/>
    </row>
    <row r="7" spans="1:36" s="40" customFormat="1" ht="25.5" customHeight="1">
      <c r="A7" s="209"/>
      <c r="B7" s="209"/>
      <c r="C7" s="209" t="s">
        <v>32</v>
      </c>
      <c r="D7" s="209" t="s">
        <v>33</v>
      </c>
      <c r="E7" s="209" t="s">
        <v>35</v>
      </c>
      <c r="F7" s="209" t="s">
        <v>163</v>
      </c>
      <c r="G7" s="209" t="s">
        <v>167</v>
      </c>
      <c r="H7" s="209" t="s">
        <v>38</v>
      </c>
      <c r="I7" s="209"/>
      <c r="J7" s="209"/>
      <c r="K7" s="206" t="s">
        <v>32</v>
      </c>
      <c r="L7" s="206" t="s">
        <v>33</v>
      </c>
      <c r="M7" s="206" t="s">
        <v>35</v>
      </c>
      <c r="N7" s="206" t="s">
        <v>163</v>
      </c>
      <c r="O7" s="206" t="s">
        <v>37</v>
      </c>
      <c r="P7" s="206" t="s">
        <v>38</v>
      </c>
      <c r="Q7" s="206"/>
      <c r="R7" s="206"/>
      <c r="S7" s="206" t="s">
        <v>39</v>
      </c>
      <c r="T7" s="213" t="s">
        <v>52</v>
      </c>
      <c r="U7" s="215"/>
      <c r="V7" s="209" t="s">
        <v>32</v>
      </c>
      <c r="W7" s="209" t="s">
        <v>33</v>
      </c>
      <c r="X7" s="209" t="s">
        <v>34</v>
      </c>
    </row>
    <row r="8" spans="1:36" s="40" customFormat="1" ht="116.25" customHeight="1">
      <c r="A8" s="209"/>
      <c r="B8" s="209"/>
      <c r="C8" s="209"/>
      <c r="D8" s="209"/>
      <c r="E8" s="209"/>
      <c r="F8" s="209"/>
      <c r="G8" s="209"/>
      <c r="H8" s="143" t="s">
        <v>32</v>
      </c>
      <c r="I8" s="143" t="s">
        <v>40</v>
      </c>
      <c r="J8" s="143" t="s">
        <v>41</v>
      </c>
      <c r="K8" s="206"/>
      <c r="L8" s="206"/>
      <c r="M8" s="206"/>
      <c r="N8" s="206"/>
      <c r="O8" s="206"/>
      <c r="P8" s="144" t="s">
        <v>32</v>
      </c>
      <c r="Q8" s="144" t="s">
        <v>40</v>
      </c>
      <c r="R8" s="144" t="s">
        <v>41</v>
      </c>
      <c r="S8" s="206"/>
      <c r="T8" s="144" t="s">
        <v>164</v>
      </c>
      <c r="U8" s="144" t="s">
        <v>165</v>
      </c>
      <c r="V8" s="209"/>
      <c r="W8" s="209"/>
      <c r="X8" s="209"/>
    </row>
    <row r="9" spans="1:36" s="25" customFormat="1">
      <c r="A9" s="33" t="s">
        <v>5</v>
      </c>
      <c r="B9" s="33" t="s">
        <v>6</v>
      </c>
      <c r="C9" s="33">
        <v>1</v>
      </c>
      <c r="D9" s="33">
        <v>2</v>
      </c>
      <c r="E9" s="33">
        <v>3</v>
      </c>
      <c r="F9" s="33">
        <v>7</v>
      </c>
      <c r="G9" s="33">
        <v>8</v>
      </c>
      <c r="H9" s="33">
        <v>9</v>
      </c>
      <c r="I9" s="33">
        <v>10</v>
      </c>
      <c r="J9" s="33">
        <v>11</v>
      </c>
      <c r="K9" s="41">
        <v>12</v>
      </c>
      <c r="L9" s="41">
        <v>13</v>
      </c>
      <c r="M9" s="41">
        <v>14</v>
      </c>
      <c r="N9" s="41">
        <v>15</v>
      </c>
      <c r="O9" s="41">
        <v>16</v>
      </c>
      <c r="P9" s="41">
        <v>17</v>
      </c>
      <c r="Q9" s="41">
        <v>18</v>
      </c>
      <c r="R9" s="41">
        <v>19</v>
      </c>
      <c r="S9" s="41">
        <v>20</v>
      </c>
      <c r="T9" s="41"/>
      <c r="U9" s="41"/>
      <c r="V9" s="33" t="s">
        <v>42</v>
      </c>
      <c r="W9" s="33" t="s">
        <v>43</v>
      </c>
      <c r="X9" s="33">
        <v>15</v>
      </c>
    </row>
    <row r="10" spans="1:36" s="25" customFormat="1">
      <c r="A10" s="34"/>
      <c r="B10" s="34" t="s">
        <v>32</v>
      </c>
      <c r="C10" s="51">
        <f t="shared" ref="C10:U10" si="0">C11+C86+C87+C88+C89+C90+C91</f>
        <v>3695462.3200409999</v>
      </c>
      <c r="D10" s="51">
        <f t="shared" si="0"/>
        <v>1545440.7660409999</v>
      </c>
      <c r="E10" s="51">
        <f t="shared" si="0"/>
        <v>0</v>
      </c>
      <c r="F10" s="51">
        <f t="shared" si="0"/>
        <v>0</v>
      </c>
      <c r="G10" s="51">
        <f t="shared" si="0"/>
        <v>2046284</v>
      </c>
      <c r="H10" s="51">
        <f t="shared" si="0"/>
        <v>103737.554</v>
      </c>
      <c r="I10" s="51">
        <f t="shared" si="0"/>
        <v>103737.554</v>
      </c>
      <c r="J10" s="51">
        <f t="shared" si="0"/>
        <v>0</v>
      </c>
      <c r="K10" s="51">
        <f t="shared" si="0"/>
        <v>1640473.9754170002</v>
      </c>
      <c r="L10" s="51">
        <f t="shared" si="0"/>
        <v>1225863.2810170001</v>
      </c>
      <c r="M10" s="51">
        <f t="shared" si="0"/>
        <v>0</v>
      </c>
      <c r="N10" s="51">
        <f t="shared" si="0"/>
        <v>0</v>
      </c>
      <c r="O10" s="51">
        <f t="shared" si="0"/>
        <v>0</v>
      </c>
      <c r="P10" s="51">
        <f t="shared" si="0"/>
        <v>77291.178</v>
      </c>
      <c r="Q10" s="51">
        <f t="shared" si="0"/>
        <v>77291.178</v>
      </c>
      <c r="R10" s="51">
        <f t="shared" si="0"/>
        <v>0</v>
      </c>
      <c r="S10" s="51">
        <f t="shared" si="0"/>
        <v>337319.51640000002</v>
      </c>
      <c r="T10" s="51">
        <f t="shared" si="0"/>
        <v>337319.51640000002</v>
      </c>
      <c r="U10" s="51">
        <f t="shared" si="0"/>
        <v>0</v>
      </c>
      <c r="V10" s="34"/>
      <c r="W10" s="34"/>
      <c r="X10" s="34"/>
    </row>
    <row r="11" spans="1:36" s="25" customFormat="1">
      <c r="A11" s="60" t="s">
        <v>17</v>
      </c>
      <c r="B11" s="43" t="s">
        <v>44</v>
      </c>
      <c r="C11" s="61">
        <f t="shared" ref="C11:U11" si="1">C12+C75</f>
        <v>1649178.3200410001</v>
      </c>
      <c r="D11" s="61">
        <f t="shared" si="1"/>
        <v>1545440.7660409999</v>
      </c>
      <c r="E11" s="61">
        <f t="shared" si="1"/>
        <v>0</v>
      </c>
      <c r="F11" s="61">
        <f t="shared" si="1"/>
        <v>0</v>
      </c>
      <c r="G11" s="61">
        <f t="shared" si="1"/>
        <v>0</v>
      </c>
      <c r="H11" s="61">
        <f t="shared" si="1"/>
        <v>103737.554</v>
      </c>
      <c r="I11" s="61">
        <f t="shared" si="1"/>
        <v>103737.554</v>
      </c>
      <c r="J11" s="61">
        <f t="shared" si="1"/>
        <v>0</v>
      </c>
      <c r="K11" s="61">
        <f t="shared" si="1"/>
        <v>1640473.9754170002</v>
      </c>
      <c r="L11" s="61">
        <f t="shared" si="1"/>
        <v>1225863.2810170001</v>
      </c>
      <c r="M11" s="61">
        <f t="shared" si="1"/>
        <v>0</v>
      </c>
      <c r="N11" s="61">
        <f t="shared" si="1"/>
        <v>0</v>
      </c>
      <c r="O11" s="61">
        <f t="shared" si="1"/>
        <v>0</v>
      </c>
      <c r="P11" s="61">
        <f t="shared" si="1"/>
        <v>77291.178</v>
      </c>
      <c r="Q11" s="61">
        <f t="shared" si="1"/>
        <v>77291.178</v>
      </c>
      <c r="R11" s="61">
        <f t="shared" si="1"/>
        <v>0</v>
      </c>
      <c r="S11" s="61">
        <f t="shared" si="1"/>
        <v>337319.51640000002</v>
      </c>
      <c r="T11" s="61">
        <f t="shared" si="1"/>
        <v>337319.51640000002</v>
      </c>
      <c r="U11" s="61">
        <f t="shared" si="1"/>
        <v>0</v>
      </c>
      <c r="V11" s="60"/>
      <c r="W11" s="60"/>
      <c r="X11" s="60"/>
    </row>
    <row r="12" spans="1:36" s="25" customFormat="1">
      <c r="A12" s="42" t="s">
        <v>104</v>
      </c>
      <c r="B12" s="43" t="s">
        <v>166</v>
      </c>
      <c r="C12" s="52">
        <f t="shared" ref="C12:U12" si="2">SUM(C13:C73)</f>
        <v>786196.29281600006</v>
      </c>
      <c r="D12" s="52">
        <f t="shared" si="2"/>
        <v>786196.29281600006</v>
      </c>
      <c r="E12" s="52">
        <f t="shared" si="2"/>
        <v>0</v>
      </c>
      <c r="F12" s="52">
        <f t="shared" si="2"/>
        <v>0</v>
      </c>
      <c r="G12" s="52">
        <f t="shared" si="2"/>
        <v>0</v>
      </c>
      <c r="H12" s="52">
        <f t="shared" si="2"/>
        <v>0</v>
      </c>
      <c r="I12" s="52">
        <f t="shared" si="2"/>
        <v>0</v>
      </c>
      <c r="J12" s="52">
        <f t="shared" si="2"/>
        <v>0</v>
      </c>
      <c r="K12" s="52">
        <f t="shared" si="2"/>
        <v>777816.58663200005</v>
      </c>
      <c r="L12" s="52">
        <f t="shared" si="2"/>
        <v>632784.71023199998</v>
      </c>
      <c r="M12" s="52">
        <f t="shared" si="2"/>
        <v>0</v>
      </c>
      <c r="N12" s="52">
        <f t="shared" si="2"/>
        <v>0</v>
      </c>
      <c r="O12" s="52">
        <f t="shared" si="2"/>
        <v>0</v>
      </c>
      <c r="P12" s="52">
        <f t="shared" si="2"/>
        <v>0</v>
      </c>
      <c r="Q12" s="52">
        <f t="shared" si="2"/>
        <v>0</v>
      </c>
      <c r="R12" s="52">
        <f t="shared" si="2"/>
        <v>0</v>
      </c>
      <c r="S12" s="52">
        <f t="shared" si="2"/>
        <v>145031.87640000001</v>
      </c>
      <c r="T12" s="52">
        <f t="shared" si="2"/>
        <v>145031.87640000001</v>
      </c>
      <c r="U12" s="52">
        <f t="shared" si="2"/>
        <v>0</v>
      </c>
      <c r="V12" s="42"/>
      <c r="W12" s="42"/>
      <c r="X12" s="42"/>
    </row>
    <row r="13" spans="1:36" s="35" customFormat="1" ht="19.5" customHeight="1">
      <c r="A13" s="44">
        <v>1</v>
      </c>
      <c r="B13" s="45" t="s">
        <v>1216</v>
      </c>
      <c r="C13" s="54">
        <f>SUM(D13:H13)</f>
        <v>10000</v>
      </c>
      <c r="D13" s="46">
        <v>10000</v>
      </c>
      <c r="E13" s="55"/>
      <c r="F13" s="55"/>
      <c r="G13" s="55"/>
      <c r="H13" s="54">
        <f>I13+J13</f>
        <v>0</v>
      </c>
      <c r="I13" s="55"/>
      <c r="J13" s="55"/>
      <c r="K13" s="54">
        <f>SUM(L13:P13)+S13</f>
        <v>10000.000027</v>
      </c>
      <c r="L13" s="54">
        <v>4460.3517270000002</v>
      </c>
      <c r="M13" s="54"/>
      <c r="N13" s="54"/>
      <c r="O13" s="54"/>
      <c r="P13" s="54">
        <f>Q13+R13</f>
        <v>0</v>
      </c>
      <c r="Q13" s="54"/>
      <c r="R13" s="54"/>
      <c r="S13" s="54">
        <f>T13+U13</f>
        <v>5539.6482999999998</v>
      </c>
      <c r="T13" s="54">
        <v>5539.6482999999998</v>
      </c>
      <c r="U13" s="54"/>
      <c r="V13" s="47"/>
      <c r="W13" s="47"/>
      <c r="X13" s="47"/>
      <c r="Y13" s="25"/>
      <c r="Z13" s="25"/>
      <c r="AA13" s="25"/>
      <c r="AB13" s="25"/>
      <c r="AC13" s="25"/>
      <c r="AD13" s="25"/>
      <c r="AE13" s="25"/>
      <c r="AF13" s="25"/>
      <c r="AG13" s="25"/>
      <c r="AH13" s="25"/>
      <c r="AI13" s="25"/>
      <c r="AJ13" s="25"/>
    </row>
    <row r="14" spans="1:36" s="36" customFormat="1" ht="16.5" customHeight="1">
      <c r="A14" s="44">
        <v>2</v>
      </c>
      <c r="B14" s="45" t="s">
        <v>1217</v>
      </c>
      <c r="C14" s="54">
        <f t="shared" ref="C14:C82" si="3">SUM(D14:H14)</f>
        <v>101261.01121</v>
      </c>
      <c r="D14" s="46">
        <v>101261.01121</v>
      </c>
      <c r="E14" s="55"/>
      <c r="F14" s="55"/>
      <c r="G14" s="55"/>
      <c r="H14" s="54">
        <f t="shared" ref="H14:H82" si="4">I14+J14</f>
        <v>0</v>
      </c>
      <c r="I14" s="55"/>
      <c r="J14" s="55"/>
      <c r="K14" s="54">
        <f t="shared" ref="K14:K81" si="5">SUM(L14:P14)+S14</f>
        <v>99196.927689999997</v>
      </c>
      <c r="L14" s="54">
        <v>96199.356090000001</v>
      </c>
      <c r="M14" s="54"/>
      <c r="N14" s="54"/>
      <c r="O14" s="54"/>
      <c r="P14" s="54">
        <f t="shared" ref="P14:P82" si="6">Q14+R14</f>
        <v>0</v>
      </c>
      <c r="Q14" s="54"/>
      <c r="R14" s="54"/>
      <c r="S14" s="54">
        <f t="shared" ref="S14:S82" si="7">T14+U14</f>
        <v>2997.5716000000002</v>
      </c>
      <c r="T14" s="54">
        <v>2997.5716000000002</v>
      </c>
      <c r="U14" s="54"/>
      <c r="V14" s="47"/>
      <c r="W14" s="47"/>
      <c r="X14" s="47"/>
      <c r="Y14" s="25"/>
      <c r="Z14" s="25"/>
      <c r="AA14" s="25"/>
      <c r="AB14" s="25"/>
      <c r="AC14" s="25"/>
      <c r="AD14" s="25"/>
      <c r="AE14" s="25"/>
      <c r="AF14" s="25"/>
      <c r="AG14" s="25"/>
      <c r="AH14" s="25"/>
      <c r="AI14" s="25"/>
      <c r="AJ14" s="25"/>
    </row>
    <row r="15" spans="1:36" s="37" customFormat="1" ht="19.5" customHeight="1">
      <c r="A15" s="44">
        <v>3</v>
      </c>
      <c r="B15" s="48" t="s">
        <v>1218</v>
      </c>
      <c r="C15" s="54">
        <f>SUM(C16:C17)</f>
        <v>753.96400000000006</v>
      </c>
      <c r="D15" s="54">
        <f t="shared" ref="D15:U15" si="8">SUM(D16:D17)</f>
        <v>753.96400000000006</v>
      </c>
      <c r="E15" s="54">
        <f t="shared" si="8"/>
        <v>0</v>
      </c>
      <c r="F15" s="54">
        <f t="shared" si="8"/>
        <v>0</v>
      </c>
      <c r="G15" s="54">
        <f t="shared" si="8"/>
        <v>0</v>
      </c>
      <c r="H15" s="54">
        <f t="shared" si="8"/>
        <v>0</v>
      </c>
      <c r="I15" s="54">
        <f t="shared" si="8"/>
        <v>0</v>
      </c>
      <c r="J15" s="54">
        <f t="shared" si="8"/>
        <v>0</v>
      </c>
      <c r="K15" s="54">
        <f t="shared" si="8"/>
        <v>753.96399999999994</v>
      </c>
      <c r="L15" s="54">
        <f t="shared" si="8"/>
        <v>258.80099999999999</v>
      </c>
      <c r="M15" s="54">
        <f t="shared" si="8"/>
        <v>0</v>
      </c>
      <c r="N15" s="54">
        <f t="shared" si="8"/>
        <v>0</v>
      </c>
      <c r="O15" s="54">
        <f t="shared" si="8"/>
        <v>0</v>
      </c>
      <c r="P15" s="54">
        <f t="shared" si="8"/>
        <v>0</v>
      </c>
      <c r="Q15" s="54">
        <f t="shared" si="8"/>
        <v>0</v>
      </c>
      <c r="R15" s="54">
        <f t="shared" si="8"/>
        <v>0</v>
      </c>
      <c r="S15" s="54">
        <f t="shared" si="8"/>
        <v>495.16300000000001</v>
      </c>
      <c r="T15" s="54">
        <f t="shared" si="8"/>
        <v>495.16300000000001</v>
      </c>
      <c r="U15" s="54">
        <f t="shared" si="8"/>
        <v>0</v>
      </c>
      <c r="V15" s="47"/>
      <c r="W15" s="47"/>
      <c r="X15" s="47"/>
      <c r="Y15" s="25"/>
      <c r="Z15" s="25"/>
      <c r="AA15" s="25"/>
      <c r="AB15" s="25"/>
      <c r="AC15" s="25"/>
      <c r="AD15" s="25"/>
      <c r="AE15" s="25"/>
      <c r="AF15" s="25"/>
      <c r="AG15" s="25"/>
      <c r="AH15" s="25"/>
      <c r="AI15" s="25"/>
      <c r="AJ15" s="25"/>
    </row>
    <row r="16" spans="1:36" s="69" customFormat="1" ht="19.5" customHeight="1">
      <c r="A16" s="62" t="s">
        <v>7</v>
      </c>
      <c r="B16" s="71" t="s">
        <v>1218</v>
      </c>
      <c r="C16" s="64">
        <f t="shared" ref="C16" si="9">SUM(D16:H16)</f>
        <v>698.95400000000006</v>
      </c>
      <c r="D16" s="65">
        <f>677.913+21.041</f>
        <v>698.95400000000006</v>
      </c>
      <c r="E16" s="66"/>
      <c r="F16" s="66"/>
      <c r="G16" s="66"/>
      <c r="H16" s="64">
        <f t="shared" ref="H16" si="10">I16+J16</f>
        <v>0</v>
      </c>
      <c r="I16" s="66"/>
      <c r="J16" s="66"/>
      <c r="K16" s="64">
        <f t="shared" ref="K16" si="11">SUM(L16:P16)+S16</f>
        <v>698.95399999999995</v>
      </c>
      <c r="L16" s="64">
        <v>248.34399999999999</v>
      </c>
      <c r="M16" s="64"/>
      <c r="N16" s="64"/>
      <c r="O16" s="64"/>
      <c r="P16" s="64">
        <f t="shared" ref="P16" si="12">Q16+R16</f>
        <v>0</v>
      </c>
      <c r="Q16" s="64"/>
      <c r="R16" s="64"/>
      <c r="S16" s="64">
        <f t="shared" ref="S16" si="13">T16+U16</f>
        <v>450.61</v>
      </c>
      <c r="T16" s="64">
        <v>450.61</v>
      </c>
      <c r="U16" s="64"/>
      <c r="V16" s="67"/>
      <c r="W16" s="67"/>
      <c r="X16" s="67"/>
      <c r="Y16" s="68"/>
      <c r="Z16" s="68"/>
      <c r="AA16" s="68"/>
      <c r="AB16" s="68"/>
      <c r="AC16" s="68"/>
      <c r="AD16" s="68"/>
      <c r="AE16" s="68"/>
      <c r="AF16" s="68"/>
      <c r="AG16" s="68"/>
      <c r="AH16" s="68"/>
      <c r="AI16" s="68"/>
      <c r="AJ16" s="68"/>
    </row>
    <row r="17" spans="1:36" s="70" customFormat="1" ht="26.25" customHeight="1">
      <c r="A17" s="62" t="s">
        <v>7</v>
      </c>
      <c r="B17" s="63" t="s">
        <v>151</v>
      </c>
      <c r="C17" s="64">
        <f>SUM(D17:H17)</f>
        <v>55.01</v>
      </c>
      <c r="D17" s="65">
        <v>55.01</v>
      </c>
      <c r="E17" s="66"/>
      <c r="F17" s="66"/>
      <c r="G17" s="66"/>
      <c r="H17" s="64">
        <f>I17+J17</f>
        <v>0</v>
      </c>
      <c r="I17" s="66"/>
      <c r="J17" s="66"/>
      <c r="K17" s="64">
        <f>SUM(L17:P17)+S17</f>
        <v>55.01</v>
      </c>
      <c r="L17" s="64">
        <v>10.457000000000001</v>
      </c>
      <c r="M17" s="64"/>
      <c r="N17" s="64"/>
      <c r="O17" s="64"/>
      <c r="P17" s="64">
        <f>Q17+R17</f>
        <v>0</v>
      </c>
      <c r="Q17" s="64"/>
      <c r="R17" s="64"/>
      <c r="S17" s="64">
        <f>T17+U17</f>
        <v>44.552999999999997</v>
      </c>
      <c r="T17" s="64">
        <v>44.552999999999997</v>
      </c>
      <c r="U17" s="64"/>
      <c r="V17" s="67"/>
      <c r="W17" s="67"/>
      <c r="X17" s="67"/>
      <c r="Y17" s="68"/>
      <c r="Z17" s="68"/>
      <c r="AA17" s="68"/>
      <c r="AB17" s="68"/>
      <c r="AC17" s="68"/>
      <c r="AD17" s="68"/>
      <c r="AE17" s="68"/>
      <c r="AF17" s="68"/>
      <c r="AG17" s="68"/>
      <c r="AH17" s="68"/>
      <c r="AI17" s="68"/>
      <c r="AJ17" s="68"/>
    </row>
    <row r="18" spans="1:36" s="37" customFormat="1" ht="30" customHeight="1">
      <c r="A18" s="44">
        <v>4</v>
      </c>
      <c r="B18" s="45" t="s">
        <v>168</v>
      </c>
      <c r="C18" s="54">
        <f>SUM(C19:C27)</f>
        <v>19416.422999999999</v>
      </c>
      <c r="D18" s="54">
        <f t="shared" ref="D18:U18" si="14">SUM(D19:D27)</f>
        <v>19416.422999999999</v>
      </c>
      <c r="E18" s="54">
        <f t="shared" si="14"/>
        <v>0</v>
      </c>
      <c r="F18" s="54">
        <f t="shared" si="14"/>
        <v>0</v>
      </c>
      <c r="G18" s="54">
        <f t="shared" si="14"/>
        <v>0</v>
      </c>
      <c r="H18" s="54">
        <f t="shared" si="14"/>
        <v>0</v>
      </c>
      <c r="I18" s="54">
        <f t="shared" si="14"/>
        <v>0</v>
      </c>
      <c r="J18" s="54">
        <f t="shared" si="14"/>
        <v>0</v>
      </c>
      <c r="K18" s="54">
        <f t="shared" si="14"/>
        <v>19416.422999999999</v>
      </c>
      <c r="L18" s="54">
        <f t="shared" si="14"/>
        <v>13129.865999999998</v>
      </c>
      <c r="M18" s="54">
        <f t="shared" si="14"/>
        <v>0</v>
      </c>
      <c r="N18" s="54">
        <f t="shared" si="14"/>
        <v>0</v>
      </c>
      <c r="O18" s="54">
        <f t="shared" si="14"/>
        <v>0</v>
      </c>
      <c r="P18" s="54">
        <f t="shared" si="14"/>
        <v>0</v>
      </c>
      <c r="Q18" s="54">
        <f t="shared" si="14"/>
        <v>0</v>
      </c>
      <c r="R18" s="54">
        <f t="shared" si="14"/>
        <v>0</v>
      </c>
      <c r="S18" s="54">
        <f t="shared" si="14"/>
        <v>6286.5570000000007</v>
      </c>
      <c r="T18" s="54">
        <f t="shared" si="14"/>
        <v>6286.5570000000007</v>
      </c>
      <c r="U18" s="54">
        <f t="shared" si="14"/>
        <v>0</v>
      </c>
      <c r="V18" s="47"/>
      <c r="W18" s="47"/>
      <c r="X18" s="47"/>
      <c r="Y18" s="25"/>
      <c r="Z18" s="25"/>
      <c r="AA18" s="25"/>
      <c r="AB18" s="25"/>
      <c r="AC18" s="25"/>
      <c r="AD18" s="25"/>
      <c r="AE18" s="25"/>
      <c r="AF18" s="25"/>
      <c r="AG18" s="25"/>
      <c r="AH18" s="25"/>
      <c r="AI18" s="25"/>
      <c r="AJ18" s="25"/>
    </row>
    <row r="19" spans="1:36" s="69" customFormat="1" ht="30" customHeight="1">
      <c r="A19" s="62" t="s">
        <v>7</v>
      </c>
      <c r="B19" s="63" t="s">
        <v>168</v>
      </c>
      <c r="C19" s="64">
        <f t="shared" ref="C19:C27" si="15">SUM(D19:H19)</f>
        <v>10959.062</v>
      </c>
      <c r="D19" s="65">
        <v>10959.062</v>
      </c>
      <c r="E19" s="66"/>
      <c r="F19" s="66"/>
      <c r="G19" s="66"/>
      <c r="H19" s="64">
        <f t="shared" ref="H19:H27" si="16">I19+J19</f>
        <v>0</v>
      </c>
      <c r="I19" s="66"/>
      <c r="J19" s="66"/>
      <c r="K19" s="64">
        <f t="shared" ref="K19" si="17">SUM(L19:P19)+S19</f>
        <v>10959.062</v>
      </c>
      <c r="L19" s="64">
        <v>8357.4840000000004</v>
      </c>
      <c r="M19" s="64"/>
      <c r="N19" s="64"/>
      <c r="O19" s="64"/>
      <c r="P19" s="64">
        <f t="shared" ref="P19:P27" si="18">Q19+R19</f>
        <v>0</v>
      </c>
      <c r="Q19" s="64"/>
      <c r="R19" s="64"/>
      <c r="S19" s="64">
        <f t="shared" ref="S19:S27" si="19">T19+U19</f>
        <v>2601.578</v>
      </c>
      <c r="T19" s="64">
        <v>2601.578</v>
      </c>
      <c r="U19" s="64"/>
      <c r="V19" s="67"/>
      <c r="W19" s="67"/>
      <c r="X19" s="67"/>
      <c r="Y19" s="68"/>
      <c r="Z19" s="68"/>
      <c r="AA19" s="68"/>
      <c r="AB19" s="68"/>
      <c r="AC19" s="68"/>
      <c r="AD19" s="68"/>
      <c r="AE19" s="68"/>
      <c r="AF19" s="68"/>
      <c r="AG19" s="68"/>
      <c r="AH19" s="68"/>
      <c r="AI19" s="68"/>
      <c r="AJ19" s="68"/>
    </row>
    <row r="20" spans="1:36" s="69" customFormat="1" ht="19.5" customHeight="1">
      <c r="A20" s="62" t="s">
        <v>7</v>
      </c>
      <c r="B20" s="63" t="s">
        <v>114</v>
      </c>
      <c r="C20" s="64">
        <f t="shared" si="15"/>
        <v>5005.0290000000005</v>
      </c>
      <c r="D20" s="65">
        <v>5005.0290000000005</v>
      </c>
      <c r="E20" s="66"/>
      <c r="F20" s="66"/>
      <c r="G20" s="66"/>
      <c r="H20" s="64">
        <f t="shared" si="16"/>
        <v>0</v>
      </c>
      <c r="I20" s="66"/>
      <c r="J20" s="66"/>
      <c r="K20" s="64">
        <f t="shared" ref="K20:K27" si="20">SUM(L20:P20)+S20</f>
        <v>5005.0290000000005</v>
      </c>
      <c r="L20" s="64">
        <v>3025.8020000000001</v>
      </c>
      <c r="M20" s="64"/>
      <c r="N20" s="64"/>
      <c r="O20" s="64"/>
      <c r="P20" s="64">
        <f t="shared" si="18"/>
        <v>0</v>
      </c>
      <c r="Q20" s="64"/>
      <c r="R20" s="64"/>
      <c r="S20" s="64">
        <f t="shared" si="19"/>
        <v>1979.2270000000001</v>
      </c>
      <c r="T20" s="64">
        <v>1979.2270000000001</v>
      </c>
      <c r="U20" s="64"/>
      <c r="V20" s="67"/>
      <c r="W20" s="67"/>
      <c r="X20" s="67"/>
      <c r="Y20" s="68"/>
      <c r="Z20" s="68"/>
      <c r="AA20" s="68"/>
      <c r="AB20" s="68"/>
      <c r="AC20" s="68"/>
      <c r="AD20" s="68"/>
      <c r="AE20" s="68"/>
      <c r="AF20" s="68"/>
      <c r="AG20" s="68"/>
      <c r="AH20" s="68"/>
      <c r="AI20" s="68"/>
      <c r="AJ20" s="68"/>
    </row>
    <row r="21" spans="1:36" s="70" customFormat="1" ht="21" customHeight="1">
      <c r="A21" s="62" t="s">
        <v>7</v>
      </c>
      <c r="B21" s="63" t="s">
        <v>115</v>
      </c>
      <c r="C21" s="64">
        <f t="shared" si="15"/>
        <v>83.846000000000004</v>
      </c>
      <c r="D21" s="65">
        <v>83.846000000000004</v>
      </c>
      <c r="E21" s="66"/>
      <c r="F21" s="66"/>
      <c r="G21" s="66"/>
      <c r="H21" s="64">
        <f t="shared" si="16"/>
        <v>0</v>
      </c>
      <c r="I21" s="66"/>
      <c r="J21" s="66"/>
      <c r="K21" s="64">
        <f t="shared" si="20"/>
        <v>83.846000000000004</v>
      </c>
      <c r="L21" s="64">
        <v>83.846000000000004</v>
      </c>
      <c r="M21" s="64"/>
      <c r="N21" s="64"/>
      <c r="O21" s="64"/>
      <c r="P21" s="64">
        <f t="shared" si="18"/>
        <v>0</v>
      </c>
      <c r="Q21" s="64"/>
      <c r="R21" s="64"/>
      <c r="S21" s="64">
        <f t="shared" si="19"/>
        <v>0</v>
      </c>
      <c r="T21" s="64">
        <v>0</v>
      </c>
      <c r="U21" s="64"/>
      <c r="V21" s="67"/>
      <c r="W21" s="67"/>
      <c r="X21" s="67"/>
      <c r="Y21" s="68"/>
      <c r="Z21" s="68"/>
      <c r="AA21" s="68"/>
      <c r="AB21" s="68"/>
      <c r="AC21" s="68"/>
      <c r="AD21" s="68"/>
      <c r="AE21" s="68"/>
      <c r="AF21" s="68"/>
      <c r="AG21" s="68"/>
      <c r="AH21" s="68"/>
      <c r="AI21" s="68"/>
      <c r="AJ21" s="68"/>
    </row>
    <row r="22" spans="1:36" s="70" customFormat="1" ht="32.25" customHeight="1">
      <c r="A22" s="62" t="s">
        <v>7</v>
      </c>
      <c r="B22" s="63" t="s">
        <v>140</v>
      </c>
      <c r="C22" s="64">
        <f t="shared" si="15"/>
        <v>2709</v>
      </c>
      <c r="D22" s="65">
        <v>2709</v>
      </c>
      <c r="E22" s="66"/>
      <c r="F22" s="66"/>
      <c r="G22" s="66"/>
      <c r="H22" s="64">
        <f t="shared" si="16"/>
        <v>0</v>
      </c>
      <c r="I22" s="66"/>
      <c r="J22" s="66"/>
      <c r="K22" s="64">
        <f t="shared" si="20"/>
        <v>2709</v>
      </c>
      <c r="L22" s="64">
        <v>1050.748</v>
      </c>
      <c r="M22" s="64"/>
      <c r="N22" s="64"/>
      <c r="O22" s="64"/>
      <c r="P22" s="64">
        <f t="shared" si="18"/>
        <v>0</v>
      </c>
      <c r="Q22" s="64"/>
      <c r="R22" s="64"/>
      <c r="S22" s="64">
        <f t="shared" si="19"/>
        <v>1658.252</v>
      </c>
      <c r="T22" s="64">
        <v>1658.252</v>
      </c>
      <c r="U22" s="64"/>
      <c r="V22" s="67"/>
      <c r="W22" s="67"/>
      <c r="X22" s="67"/>
      <c r="Y22" s="68"/>
      <c r="Z22" s="68"/>
      <c r="AA22" s="68"/>
      <c r="AB22" s="68"/>
      <c r="AC22" s="68"/>
      <c r="AD22" s="68"/>
      <c r="AE22" s="68"/>
      <c r="AF22" s="68"/>
      <c r="AG22" s="68"/>
      <c r="AH22" s="68"/>
      <c r="AI22" s="68"/>
      <c r="AJ22" s="68"/>
    </row>
    <row r="23" spans="1:36" s="70" customFormat="1" ht="27.75" customHeight="1">
      <c r="A23" s="62" t="s">
        <v>7</v>
      </c>
      <c r="B23" s="63" t="s">
        <v>127</v>
      </c>
      <c r="C23" s="64">
        <f t="shared" si="15"/>
        <v>141.20400000000001</v>
      </c>
      <c r="D23" s="65">
        <v>141.20400000000001</v>
      </c>
      <c r="E23" s="66"/>
      <c r="F23" s="66"/>
      <c r="G23" s="66"/>
      <c r="H23" s="64">
        <f t="shared" si="16"/>
        <v>0</v>
      </c>
      <c r="I23" s="66"/>
      <c r="J23" s="66"/>
      <c r="K23" s="64">
        <f t="shared" si="20"/>
        <v>141.20400000000001</v>
      </c>
      <c r="L23" s="64">
        <v>141.20400000000001</v>
      </c>
      <c r="M23" s="64"/>
      <c r="N23" s="64"/>
      <c r="O23" s="64"/>
      <c r="P23" s="64">
        <f t="shared" si="18"/>
        <v>0</v>
      </c>
      <c r="Q23" s="64"/>
      <c r="R23" s="64"/>
      <c r="S23" s="64">
        <f t="shared" si="19"/>
        <v>0</v>
      </c>
      <c r="T23" s="64">
        <v>0</v>
      </c>
      <c r="U23" s="64"/>
      <c r="V23" s="67"/>
      <c r="W23" s="67"/>
      <c r="X23" s="67"/>
      <c r="Y23" s="68"/>
      <c r="Z23" s="68"/>
      <c r="AA23" s="68"/>
      <c r="AB23" s="68"/>
      <c r="AC23" s="68"/>
      <c r="AD23" s="68"/>
      <c r="AE23" s="68"/>
      <c r="AF23" s="68"/>
      <c r="AG23" s="68"/>
      <c r="AH23" s="68"/>
      <c r="AI23" s="68"/>
      <c r="AJ23" s="68"/>
    </row>
    <row r="24" spans="1:36" s="70" customFormat="1" ht="28.5" customHeight="1">
      <c r="A24" s="62" t="s">
        <v>7</v>
      </c>
      <c r="B24" s="63" t="s">
        <v>128</v>
      </c>
      <c r="C24" s="64">
        <f t="shared" si="15"/>
        <v>47.5</v>
      </c>
      <c r="D24" s="65">
        <v>47.5</v>
      </c>
      <c r="E24" s="66"/>
      <c r="F24" s="66"/>
      <c r="G24" s="66"/>
      <c r="H24" s="64">
        <f t="shared" si="16"/>
        <v>0</v>
      </c>
      <c r="I24" s="66"/>
      <c r="J24" s="66"/>
      <c r="K24" s="64">
        <f t="shared" si="20"/>
        <v>47.5</v>
      </c>
      <c r="L24" s="64">
        <v>0</v>
      </c>
      <c r="M24" s="64"/>
      <c r="N24" s="64"/>
      <c r="O24" s="64"/>
      <c r="P24" s="64">
        <f t="shared" si="18"/>
        <v>0</v>
      </c>
      <c r="Q24" s="64"/>
      <c r="R24" s="64"/>
      <c r="S24" s="64">
        <f t="shared" si="19"/>
        <v>47.5</v>
      </c>
      <c r="T24" s="64">
        <v>47.5</v>
      </c>
      <c r="U24" s="64"/>
      <c r="V24" s="67"/>
      <c r="W24" s="67"/>
      <c r="X24" s="67"/>
      <c r="Y24" s="68"/>
      <c r="Z24" s="68"/>
      <c r="AA24" s="68"/>
      <c r="AB24" s="68"/>
      <c r="AC24" s="68"/>
      <c r="AD24" s="68"/>
      <c r="AE24" s="68"/>
      <c r="AF24" s="68"/>
      <c r="AG24" s="68"/>
      <c r="AH24" s="68"/>
      <c r="AI24" s="68"/>
      <c r="AJ24" s="68"/>
    </row>
    <row r="25" spans="1:36" s="70" customFormat="1" ht="28.5" customHeight="1">
      <c r="A25" s="62" t="s">
        <v>7</v>
      </c>
      <c r="B25" s="63" t="s">
        <v>131</v>
      </c>
      <c r="C25" s="64">
        <f t="shared" si="15"/>
        <v>120.89</v>
      </c>
      <c r="D25" s="65">
        <v>120.89</v>
      </c>
      <c r="E25" s="66"/>
      <c r="F25" s="66"/>
      <c r="G25" s="66"/>
      <c r="H25" s="64">
        <f t="shared" si="16"/>
        <v>0</v>
      </c>
      <c r="I25" s="66"/>
      <c r="J25" s="66"/>
      <c r="K25" s="64">
        <f t="shared" si="20"/>
        <v>120.89</v>
      </c>
      <c r="L25" s="64">
        <v>120.89</v>
      </c>
      <c r="M25" s="64"/>
      <c r="N25" s="64"/>
      <c r="O25" s="64"/>
      <c r="P25" s="64">
        <f t="shared" si="18"/>
        <v>0</v>
      </c>
      <c r="Q25" s="64"/>
      <c r="R25" s="64"/>
      <c r="S25" s="64">
        <f t="shared" si="19"/>
        <v>0</v>
      </c>
      <c r="T25" s="64">
        <v>0</v>
      </c>
      <c r="U25" s="64"/>
      <c r="V25" s="67"/>
      <c r="W25" s="67"/>
      <c r="X25" s="67"/>
      <c r="Y25" s="68"/>
      <c r="Z25" s="68"/>
      <c r="AA25" s="68"/>
      <c r="AB25" s="68"/>
      <c r="AC25" s="68"/>
      <c r="AD25" s="68"/>
      <c r="AE25" s="68"/>
      <c r="AF25" s="68"/>
      <c r="AG25" s="68"/>
      <c r="AH25" s="68"/>
      <c r="AI25" s="68"/>
      <c r="AJ25" s="68"/>
    </row>
    <row r="26" spans="1:36" s="70" customFormat="1" ht="30.75" customHeight="1">
      <c r="A26" s="62" t="s">
        <v>7</v>
      </c>
      <c r="B26" s="63" t="s">
        <v>129</v>
      </c>
      <c r="C26" s="64">
        <f t="shared" si="15"/>
        <v>49.939</v>
      </c>
      <c r="D26" s="65">
        <v>49.939</v>
      </c>
      <c r="E26" s="66"/>
      <c r="F26" s="66"/>
      <c r="G26" s="66"/>
      <c r="H26" s="64">
        <f t="shared" si="16"/>
        <v>0</v>
      </c>
      <c r="I26" s="66"/>
      <c r="J26" s="66"/>
      <c r="K26" s="64">
        <f t="shared" si="20"/>
        <v>49.939</v>
      </c>
      <c r="L26" s="64">
        <v>49.939</v>
      </c>
      <c r="M26" s="64"/>
      <c r="N26" s="64"/>
      <c r="O26" s="64"/>
      <c r="P26" s="64">
        <f t="shared" si="18"/>
        <v>0</v>
      </c>
      <c r="Q26" s="64"/>
      <c r="R26" s="64"/>
      <c r="S26" s="64">
        <f t="shared" si="19"/>
        <v>0</v>
      </c>
      <c r="T26" s="64">
        <v>0</v>
      </c>
      <c r="U26" s="64"/>
      <c r="V26" s="67"/>
      <c r="W26" s="67"/>
      <c r="X26" s="67"/>
      <c r="Y26" s="68"/>
      <c r="Z26" s="68"/>
      <c r="AA26" s="68"/>
      <c r="AB26" s="68"/>
      <c r="AC26" s="68"/>
      <c r="AD26" s="68"/>
      <c r="AE26" s="68"/>
      <c r="AF26" s="68"/>
      <c r="AG26" s="68"/>
      <c r="AH26" s="68"/>
      <c r="AI26" s="68"/>
      <c r="AJ26" s="68"/>
    </row>
    <row r="27" spans="1:36" s="70" customFormat="1" ht="18" customHeight="1">
      <c r="A27" s="62" t="s">
        <v>7</v>
      </c>
      <c r="B27" s="63" t="s">
        <v>116</v>
      </c>
      <c r="C27" s="64">
        <f t="shared" si="15"/>
        <v>299.95299999999997</v>
      </c>
      <c r="D27" s="65">
        <v>299.95299999999997</v>
      </c>
      <c r="E27" s="66"/>
      <c r="F27" s="66"/>
      <c r="G27" s="66"/>
      <c r="H27" s="64">
        <f t="shared" si="16"/>
        <v>0</v>
      </c>
      <c r="I27" s="66"/>
      <c r="J27" s="66"/>
      <c r="K27" s="64">
        <f t="shared" si="20"/>
        <v>299.95299999999997</v>
      </c>
      <c r="L27" s="64">
        <v>299.95299999999997</v>
      </c>
      <c r="M27" s="64"/>
      <c r="N27" s="64"/>
      <c r="O27" s="64"/>
      <c r="P27" s="64">
        <f t="shared" si="18"/>
        <v>0</v>
      </c>
      <c r="Q27" s="64"/>
      <c r="R27" s="64"/>
      <c r="S27" s="64">
        <f t="shared" si="19"/>
        <v>0</v>
      </c>
      <c r="T27" s="64">
        <v>0</v>
      </c>
      <c r="U27" s="64"/>
      <c r="V27" s="67"/>
      <c r="W27" s="67"/>
      <c r="X27" s="67"/>
      <c r="Y27" s="68"/>
      <c r="Z27" s="68"/>
      <c r="AA27" s="68"/>
      <c r="AB27" s="68"/>
      <c r="AC27" s="68"/>
      <c r="AD27" s="68"/>
      <c r="AE27" s="68"/>
      <c r="AF27" s="68"/>
      <c r="AG27" s="68"/>
      <c r="AH27" s="68"/>
      <c r="AI27" s="68"/>
      <c r="AJ27" s="68"/>
    </row>
    <row r="28" spans="1:36" s="37" customFormat="1" ht="19.5" customHeight="1">
      <c r="A28" s="44">
        <v>5</v>
      </c>
      <c r="B28" s="45" t="s">
        <v>169</v>
      </c>
      <c r="C28" s="54">
        <f t="shared" si="3"/>
        <v>19950.258999999998</v>
      </c>
      <c r="D28" s="46">
        <v>19950.258999999998</v>
      </c>
      <c r="E28" s="55"/>
      <c r="F28" s="55"/>
      <c r="G28" s="55"/>
      <c r="H28" s="54">
        <f t="shared" si="4"/>
        <v>0</v>
      </c>
      <c r="I28" s="55"/>
      <c r="J28" s="55"/>
      <c r="K28" s="54">
        <f t="shared" si="5"/>
        <v>19950.259000000002</v>
      </c>
      <c r="L28" s="54">
        <v>18688.648000000001</v>
      </c>
      <c r="M28" s="54"/>
      <c r="N28" s="54"/>
      <c r="O28" s="54"/>
      <c r="P28" s="54">
        <f t="shared" si="6"/>
        <v>0</v>
      </c>
      <c r="Q28" s="54"/>
      <c r="R28" s="54"/>
      <c r="S28" s="54">
        <f t="shared" si="7"/>
        <v>1261.6110000000001</v>
      </c>
      <c r="T28" s="54">
        <v>1261.6110000000001</v>
      </c>
      <c r="U28" s="54"/>
      <c r="V28" s="47"/>
      <c r="W28" s="47"/>
      <c r="X28" s="47"/>
      <c r="Y28" s="25"/>
      <c r="Z28" s="25"/>
      <c r="AA28" s="25"/>
      <c r="AB28" s="25"/>
      <c r="AC28" s="25"/>
      <c r="AD28" s="25"/>
      <c r="AE28" s="25"/>
      <c r="AF28" s="25"/>
      <c r="AG28" s="25"/>
      <c r="AH28" s="25"/>
      <c r="AI28" s="25"/>
      <c r="AJ28" s="25"/>
    </row>
    <row r="29" spans="1:36" s="36" customFormat="1" ht="19.5" customHeight="1">
      <c r="A29" s="44">
        <v>6</v>
      </c>
      <c r="B29" s="45" t="s">
        <v>170</v>
      </c>
      <c r="C29" s="54">
        <f t="shared" si="3"/>
        <v>500</v>
      </c>
      <c r="D29" s="46">
        <v>500</v>
      </c>
      <c r="E29" s="55"/>
      <c r="F29" s="55"/>
      <c r="G29" s="55"/>
      <c r="H29" s="54">
        <f t="shared" si="4"/>
        <v>0</v>
      </c>
      <c r="I29" s="55"/>
      <c r="J29" s="55"/>
      <c r="K29" s="54">
        <f t="shared" si="5"/>
        <v>500</v>
      </c>
      <c r="L29" s="54">
        <v>105.116</v>
      </c>
      <c r="M29" s="54"/>
      <c r="N29" s="54"/>
      <c r="O29" s="54"/>
      <c r="P29" s="54">
        <f t="shared" si="6"/>
        <v>0</v>
      </c>
      <c r="Q29" s="54"/>
      <c r="R29" s="54"/>
      <c r="S29" s="54">
        <f t="shared" si="7"/>
        <v>394.88400000000001</v>
      </c>
      <c r="T29" s="54">
        <v>394.88400000000001</v>
      </c>
      <c r="U29" s="54"/>
      <c r="V29" s="47"/>
      <c r="W29" s="47"/>
      <c r="X29" s="47"/>
      <c r="Y29" s="25"/>
      <c r="Z29" s="25"/>
      <c r="AA29" s="25"/>
      <c r="AB29" s="25"/>
      <c r="AC29" s="25"/>
      <c r="AD29" s="25"/>
      <c r="AE29" s="25"/>
      <c r="AF29" s="25"/>
      <c r="AG29" s="25"/>
      <c r="AH29" s="25"/>
      <c r="AI29" s="25"/>
      <c r="AJ29" s="25"/>
    </row>
    <row r="30" spans="1:36" s="36" customFormat="1" ht="21.75" customHeight="1">
      <c r="A30" s="44">
        <v>7</v>
      </c>
      <c r="B30" s="45" t="s">
        <v>171</v>
      </c>
      <c r="C30" s="54">
        <f t="shared" si="3"/>
        <v>7015.991</v>
      </c>
      <c r="D30" s="46">
        <v>7015.991</v>
      </c>
      <c r="E30" s="55"/>
      <c r="F30" s="55"/>
      <c r="G30" s="55"/>
      <c r="H30" s="54">
        <f t="shared" si="4"/>
        <v>0</v>
      </c>
      <c r="I30" s="55"/>
      <c r="J30" s="55"/>
      <c r="K30" s="54">
        <f t="shared" si="5"/>
        <v>7105.9910309999996</v>
      </c>
      <c r="L30" s="54">
        <v>70.802231000000006</v>
      </c>
      <c r="M30" s="54"/>
      <c r="N30" s="54"/>
      <c r="O30" s="54"/>
      <c r="P30" s="54">
        <f t="shared" si="6"/>
        <v>0</v>
      </c>
      <c r="Q30" s="54"/>
      <c r="R30" s="54"/>
      <c r="S30" s="54">
        <f t="shared" si="7"/>
        <v>7035.1887999999999</v>
      </c>
      <c r="T30" s="54">
        <v>7035.1887999999999</v>
      </c>
      <c r="U30" s="54"/>
      <c r="V30" s="47"/>
      <c r="W30" s="47"/>
      <c r="X30" s="47"/>
      <c r="Y30" s="25"/>
      <c r="Z30" s="25"/>
      <c r="AA30" s="25"/>
      <c r="AB30" s="25"/>
      <c r="AC30" s="25"/>
      <c r="AD30" s="25"/>
      <c r="AE30" s="25"/>
      <c r="AF30" s="25"/>
      <c r="AG30" s="25"/>
      <c r="AH30" s="25"/>
      <c r="AI30" s="25"/>
      <c r="AJ30" s="25"/>
    </row>
    <row r="31" spans="1:36" s="37" customFormat="1" ht="35.25" customHeight="1">
      <c r="A31" s="44">
        <v>8</v>
      </c>
      <c r="B31" s="45" t="s">
        <v>172</v>
      </c>
      <c r="C31" s="54">
        <f t="shared" si="3"/>
        <v>930.577</v>
      </c>
      <c r="D31" s="46">
        <v>930.577</v>
      </c>
      <c r="E31" s="55"/>
      <c r="F31" s="55"/>
      <c r="G31" s="55"/>
      <c r="H31" s="54">
        <f t="shared" si="4"/>
        <v>0</v>
      </c>
      <c r="I31" s="55"/>
      <c r="J31" s="55"/>
      <c r="K31" s="54">
        <f t="shared" si="5"/>
        <v>930.577</v>
      </c>
      <c r="L31" s="54">
        <v>930.577</v>
      </c>
      <c r="M31" s="54"/>
      <c r="N31" s="54"/>
      <c r="O31" s="54"/>
      <c r="P31" s="54">
        <f t="shared" si="6"/>
        <v>0</v>
      </c>
      <c r="Q31" s="54"/>
      <c r="R31" s="54"/>
      <c r="S31" s="54">
        <f t="shared" si="7"/>
        <v>0</v>
      </c>
      <c r="T31" s="54">
        <v>0</v>
      </c>
      <c r="U31" s="54"/>
      <c r="V31" s="47"/>
      <c r="W31" s="47"/>
      <c r="X31" s="47"/>
      <c r="Y31" s="25"/>
      <c r="Z31" s="25"/>
      <c r="AA31" s="25"/>
      <c r="AB31" s="25"/>
      <c r="AC31" s="25"/>
      <c r="AD31" s="25"/>
      <c r="AE31" s="25"/>
      <c r="AF31" s="25"/>
      <c r="AG31" s="25"/>
      <c r="AH31" s="25"/>
      <c r="AI31" s="25"/>
      <c r="AJ31" s="25"/>
    </row>
    <row r="32" spans="1:36" s="36" customFormat="1" ht="19.5" customHeight="1">
      <c r="A32" s="44">
        <v>9</v>
      </c>
      <c r="B32" s="45" t="s">
        <v>110</v>
      </c>
      <c r="C32" s="54">
        <f t="shared" si="3"/>
        <v>350</v>
      </c>
      <c r="D32" s="46">
        <v>350</v>
      </c>
      <c r="E32" s="55"/>
      <c r="F32" s="55"/>
      <c r="G32" s="55"/>
      <c r="H32" s="54">
        <f t="shared" si="4"/>
        <v>0</v>
      </c>
      <c r="I32" s="55"/>
      <c r="J32" s="55"/>
      <c r="K32" s="54">
        <f t="shared" si="5"/>
        <v>350.00004000000001</v>
      </c>
      <c r="L32" s="54">
        <v>345.01864</v>
      </c>
      <c r="M32" s="54"/>
      <c r="N32" s="54"/>
      <c r="O32" s="54"/>
      <c r="P32" s="54">
        <f t="shared" si="6"/>
        <v>0</v>
      </c>
      <c r="Q32" s="54"/>
      <c r="R32" s="54"/>
      <c r="S32" s="54">
        <f t="shared" si="7"/>
        <v>4.9813999999999998</v>
      </c>
      <c r="T32" s="54">
        <v>4.9813999999999998</v>
      </c>
      <c r="U32" s="54"/>
      <c r="V32" s="47"/>
      <c r="W32" s="47"/>
      <c r="X32" s="47"/>
      <c r="Y32" s="25"/>
      <c r="Z32" s="25"/>
      <c r="AA32" s="25"/>
      <c r="AB32" s="25"/>
      <c r="AC32" s="25"/>
      <c r="AD32" s="25"/>
      <c r="AE32" s="25"/>
      <c r="AF32" s="25"/>
      <c r="AG32" s="25"/>
      <c r="AH32" s="25"/>
      <c r="AI32" s="25"/>
      <c r="AJ32" s="25"/>
    </row>
    <row r="33" spans="1:36" s="36" customFormat="1" ht="21.75" customHeight="1">
      <c r="A33" s="44">
        <v>10</v>
      </c>
      <c r="B33" s="45" t="s">
        <v>173</v>
      </c>
      <c r="C33" s="54">
        <f t="shared" si="3"/>
        <v>3108.1334000000002</v>
      </c>
      <c r="D33" s="46">
        <v>3108.1334000000002</v>
      </c>
      <c r="E33" s="55"/>
      <c r="F33" s="55"/>
      <c r="G33" s="55"/>
      <c r="H33" s="54">
        <f t="shared" si="4"/>
        <v>0</v>
      </c>
      <c r="I33" s="55"/>
      <c r="J33" s="55"/>
      <c r="K33" s="54">
        <f t="shared" si="5"/>
        <v>3108.1334000000002</v>
      </c>
      <c r="L33" s="54">
        <v>3005.8700000000003</v>
      </c>
      <c r="M33" s="54"/>
      <c r="N33" s="54"/>
      <c r="O33" s="54"/>
      <c r="P33" s="54">
        <f t="shared" si="6"/>
        <v>0</v>
      </c>
      <c r="Q33" s="54"/>
      <c r="R33" s="54"/>
      <c r="S33" s="54">
        <f t="shared" si="7"/>
        <v>102.2634</v>
      </c>
      <c r="T33" s="54">
        <v>102.2634</v>
      </c>
      <c r="U33" s="54"/>
      <c r="V33" s="47"/>
      <c r="W33" s="47"/>
      <c r="X33" s="47"/>
      <c r="Y33" s="25"/>
      <c r="Z33" s="25"/>
      <c r="AA33" s="25"/>
      <c r="AB33" s="25"/>
      <c r="AC33" s="25"/>
      <c r="AD33" s="25"/>
      <c r="AE33" s="25"/>
      <c r="AF33" s="25"/>
      <c r="AG33" s="25"/>
      <c r="AH33" s="25"/>
      <c r="AI33" s="25"/>
      <c r="AJ33" s="25"/>
    </row>
    <row r="34" spans="1:36" s="36" customFormat="1" ht="20.25" customHeight="1">
      <c r="A34" s="44">
        <v>11</v>
      </c>
      <c r="B34" s="45" t="s">
        <v>174</v>
      </c>
      <c r="C34" s="54">
        <f t="shared" si="3"/>
        <v>31707.345000000001</v>
      </c>
      <c r="D34" s="46">
        <v>31707.345000000001</v>
      </c>
      <c r="E34" s="55"/>
      <c r="F34" s="55"/>
      <c r="G34" s="55"/>
      <c r="H34" s="54">
        <f t="shared" si="4"/>
        <v>0</v>
      </c>
      <c r="I34" s="55"/>
      <c r="J34" s="55"/>
      <c r="K34" s="54">
        <f t="shared" si="5"/>
        <v>29827.932801999999</v>
      </c>
      <c r="L34" s="54">
        <v>22894.323801999999</v>
      </c>
      <c r="M34" s="54"/>
      <c r="N34" s="54"/>
      <c r="O34" s="54"/>
      <c r="P34" s="54">
        <f t="shared" si="6"/>
        <v>0</v>
      </c>
      <c r="Q34" s="54"/>
      <c r="R34" s="54"/>
      <c r="S34" s="54">
        <f t="shared" si="7"/>
        <v>6933.6090000000004</v>
      </c>
      <c r="T34" s="54">
        <v>6933.6090000000004</v>
      </c>
      <c r="U34" s="54"/>
      <c r="V34" s="47"/>
      <c r="W34" s="47"/>
      <c r="X34" s="47"/>
      <c r="Y34" s="25"/>
      <c r="Z34" s="25"/>
      <c r="AA34" s="25"/>
      <c r="AB34" s="25"/>
      <c r="AC34" s="25"/>
      <c r="AD34" s="25"/>
      <c r="AE34" s="25"/>
      <c r="AF34" s="25"/>
      <c r="AG34" s="25"/>
      <c r="AH34" s="25"/>
      <c r="AI34" s="25"/>
      <c r="AJ34" s="25"/>
    </row>
    <row r="35" spans="1:36" s="36" customFormat="1" ht="20.25" customHeight="1">
      <c r="A35" s="44">
        <v>12</v>
      </c>
      <c r="B35" s="45" t="s">
        <v>175</v>
      </c>
      <c r="C35" s="54">
        <f t="shared" si="3"/>
        <v>103.381</v>
      </c>
      <c r="D35" s="46">
        <v>103.381</v>
      </c>
      <c r="E35" s="55"/>
      <c r="F35" s="55"/>
      <c r="G35" s="55"/>
      <c r="H35" s="54">
        <f t="shared" si="4"/>
        <v>0</v>
      </c>
      <c r="I35" s="55"/>
      <c r="J35" s="55"/>
      <c r="K35" s="54">
        <f t="shared" si="5"/>
        <v>103.381</v>
      </c>
      <c r="L35" s="54"/>
      <c r="M35" s="54"/>
      <c r="N35" s="54"/>
      <c r="O35" s="54"/>
      <c r="P35" s="54">
        <f t="shared" si="6"/>
        <v>0</v>
      </c>
      <c r="Q35" s="54"/>
      <c r="R35" s="54"/>
      <c r="S35" s="54">
        <f t="shared" si="7"/>
        <v>103.381</v>
      </c>
      <c r="T35" s="54">
        <v>103.381</v>
      </c>
      <c r="U35" s="54"/>
      <c r="V35" s="47"/>
      <c r="W35" s="47"/>
      <c r="X35" s="47"/>
      <c r="Y35" s="25"/>
      <c r="Z35" s="25"/>
      <c r="AA35" s="25"/>
      <c r="AB35" s="25"/>
      <c r="AC35" s="25"/>
      <c r="AD35" s="25"/>
      <c r="AE35" s="25"/>
      <c r="AF35" s="25"/>
      <c r="AG35" s="25"/>
      <c r="AH35" s="25"/>
      <c r="AI35" s="25"/>
      <c r="AJ35" s="25"/>
    </row>
    <row r="36" spans="1:36" s="37" customFormat="1" ht="21" customHeight="1">
      <c r="A36" s="44">
        <v>13</v>
      </c>
      <c r="B36" s="45" t="s">
        <v>112</v>
      </c>
      <c r="C36" s="54">
        <f t="shared" si="3"/>
        <v>19320.156999999999</v>
      </c>
      <c r="D36" s="46">
        <v>19320.156999999999</v>
      </c>
      <c r="E36" s="55"/>
      <c r="F36" s="55"/>
      <c r="G36" s="55"/>
      <c r="H36" s="54">
        <f t="shared" si="4"/>
        <v>0</v>
      </c>
      <c r="I36" s="55"/>
      <c r="J36" s="55"/>
      <c r="K36" s="54">
        <f t="shared" si="5"/>
        <v>19320.157000000003</v>
      </c>
      <c r="L36" s="54">
        <v>18059.707000000002</v>
      </c>
      <c r="M36" s="54"/>
      <c r="N36" s="54"/>
      <c r="O36" s="54"/>
      <c r="P36" s="54">
        <f t="shared" si="6"/>
        <v>0</v>
      </c>
      <c r="Q36" s="54"/>
      <c r="R36" s="54"/>
      <c r="S36" s="54">
        <f t="shared" si="7"/>
        <v>1260.45</v>
      </c>
      <c r="T36" s="54">
        <v>1260.45</v>
      </c>
      <c r="U36" s="54"/>
      <c r="V36" s="47"/>
      <c r="W36" s="47"/>
      <c r="X36" s="47"/>
      <c r="Y36" s="25"/>
      <c r="Z36" s="25"/>
      <c r="AA36" s="25"/>
      <c r="AB36" s="25"/>
      <c r="AC36" s="25"/>
      <c r="AD36" s="25"/>
      <c r="AE36" s="25"/>
      <c r="AF36" s="25"/>
      <c r="AG36" s="25"/>
      <c r="AH36" s="25"/>
      <c r="AI36" s="25"/>
      <c r="AJ36" s="25"/>
    </row>
    <row r="37" spans="1:36" s="37" customFormat="1" ht="19.5" customHeight="1">
      <c r="A37" s="44">
        <v>14</v>
      </c>
      <c r="B37" s="45" t="s">
        <v>113</v>
      </c>
      <c r="C37" s="54">
        <f t="shared" si="3"/>
        <v>5903.93</v>
      </c>
      <c r="D37" s="46">
        <v>5903.93</v>
      </c>
      <c r="E37" s="55"/>
      <c r="F37" s="55"/>
      <c r="G37" s="55"/>
      <c r="H37" s="54">
        <f t="shared" si="4"/>
        <v>0</v>
      </c>
      <c r="I37" s="55"/>
      <c r="J37" s="55"/>
      <c r="K37" s="54">
        <f t="shared" si="5"/>
        <v>5903.93</v>
      </c>
      <c r="L37" s="54">
        <v>5842.6109999999999</v>
      </c>
      <c r="M37" s="54"/>
      <c r="N37" s="54"/>
      <c r="O37" s="54"/>
      <c r="P37" s="54">
        <f t="shared" si="6"/>
        <v>0</v>
      </c>
      <c r="Q37" s="54"/>
      <c r="R37" s="54"/>
      <c r="S37" s="54">
        <f t="shared" si="7"/>
        <v>61.319000000000003</v>
      </c>
      <c r="T37" s="54">
        <v>61.319000000000003</v>
      </c>
      <c r="U37" s="54"/>
      <c r="V37" s="47"/>
      <c r="W37" s="47"/>
      <c r="X37" s="47"/>
      <c r="Y37" s="25"/>
      <c r="Z37" s="25"/>
      <c r="AA37" s="25"/>
      <c r="AB37" s="25"/>
      <c r="AC37" s="25"/>
      <c r="AD37" s="25"/>
      <c r="AE37" s="25"/>
      <c r="AF37" s="25"/>
      <c r="AG37" s="25"/>
      <c r="AH37" s="25"/>
      <c r="AI37" s="25"/>
      <c r="AJ37" s="25"/>
    </row>
    <row r="38" spans="1:36" s="37" customFormat="1" ht="21" customHeight="1">
      <c r="A38" s="44">
        <v>18</v>
      </c>
      <c r="B38" s="45" t="s">
        <v>117</v>
      </c>
      <c r="C38" s="54">
        <f t="shared" si="3"/>
        <v>12119.2</v>
      </c>
      <c r="D38" s="46">
        <v>12119.2</v>
      </c>
      <c r="E38" s="55"/>
      <c r="F38" s="55"/>
      <c r="G38" s="55"/>
      <c r="H38" s="54">
        <f t="shared" si="4"/>
        <v>0</v>
      </c>
      <c r="I38" s="55"/>
      <c r="J38" s="55"/>
      <c r="K38" s="54">
        <f t="shared" si="5"/>
        <v>12119.222032</v>
      </c>
      <c r="L38" s="54">
        <v>5373.0391319999999</v>
      </c>
      <c r="M38" s="54"/>
      <c r="N38" s="54"/>
      <c r="O38" s="54"/>
      <c r="P38" s="54">
        <f t="shared" si="6"/>
        <v>0</v>
      </c>
      <c r="Q38" s="54"/>
      <c r="R38" s="54"/>
      <c r="S38" s="54">
        <f t="shared" si="7"/>
        <v>6746.1828999999998</v>
      </c>
      <c r="T38" s="54">
        <v>6746.1828999999998</v>
      </c>
      <c r="U38" s="54"/>
      <c r="V38" s="47"/>
      <c r="W38" s="47"/>
      <c r="X38" s="47"/>
      <c r="Y38" s="25"/>
      <c r="Z38" s="25"/>
      <c r="AA38" s="25"/>
      <c r="AB38" s="25"/>
      <c r="AC38" s="25"/>
      <c r="AD38" s="25"/>
      <c r="AE38" s="25"/>
      <c r="AF38" s="25"/>
      <c r="AG38" s="25"/>
      <c r="AH38" s="25"/>
      <c r="AI38" s="25"/>
      <c r="AJ38" s="25"/>
    </row>
    <row r="39" spans="1:36" s="36" customFormat="1" ht="16.5" customHeight="1">
      <c r="A39" s="44">
        <v>19</v>
      </c>
      <c r="B39" s="45" t="s">
        <v>118</v>
      </c>
      <c r="C39" s="54">
        <f t="shared" si="3"/>
        <v>880</v>
      </c>
      <c r="D39" s="46">
        <v>880</v>
      </c>
      <c r="E39" s="55"/>
      <c r="F39" s="55"/>
      <c r="G39" s="55"/>
      <c r="H39" s="54">
        <f t="shared" si="4"/>
        <v>0</v>
      </c>
      <c r="I39" s="55"/>
      <c r="J39" s="55"/>
      <c r="K39" s="54">
        <f t="shared" si="5"/>
        <v>880</v>
      </c>
      <c r="L39" s="54">
        <v>879.13300000000004</v>
      </c>
      <c r="M39" s="54"/>
      <c r="N39" s="54"/>
      <c r="O39" s="54"/>
      <c r="P39" s="54">
        <f t="shared" si="6"/>
        <v>0</v>
      </c>
      <c r="Q39" s="54"/>
      <c r="R39" s="54"/>
      <c r="S39" s="54">
        <f t="shared" si="7"/>
        <v>0.86699999999999999</v>
      </c>
      <c r="T39" s="54">
        <v>0.86699999999999999</v>
      </c>
      <c r="U39" s="54"/>
      <c r="V39" s="47"/>
      <c r="W39" s="47"/>
      <c r="X39" s="47"/>
      <c r="Y39" s="25"/>
      <c r="Z39" s="25"/>
      <c r="AA39" s="25"/>
      <c r="AB39" s="25"/>
      <c r="AC39" s="25"/>
      <c r="AD39" s="25"/>
      <c r="AE39" s="25"/>
      <c r="AF39" s="25"/>
      <c r="AG39" s="25"/>
      <c r="AH39" s="25"/>
      <c r="AI39" s="25"/>
      <c r="AJ39" s="25"/>
    </row>
    <row r="40" spans="1:36" s="36" customFormat="1" ht="16.5" customHeight="1">
      <c r="A40" s="44">
        <v>21</v>
      </c>
      <c r="B40" s="45" t="s">
        <v>176</v>
      </c>
      <c r="C40" s="54">
        <f>C41+C42</f>
        <v>3800</v>
      </c>
      <c r="D40" s="54">
        <f t="shared" ref="D40:U40" si="21">D41+D42</f>
        <v>3800</v>
      </c>
      <c r="E40" s="54">
        <f t="shared" si="21"/>
        <v>0</v>
      </c>
      <c r="F40" s="54">
        <f t="shared" si="21"/>
        <v>0</v>
      </c>
      <c r="G40" s="54">
        <f t="shared" si="21"/>
        <v>0</v>
      </c>
      <c r="H40" s="54">
        <f t="shared" si="21"/>
        <v>0</v>
      </c>
      <c r="I40" s="54">
        <f t="shared" si="21"/>
        <v>0</v>
      </c>
      <c r="J40" s="54">
        <f t="shared" si="21"/>
        <v>0</v>
      </c>
      <c r="K40" s="54">
        <f t="shared" si="21"/>
        <v>3800</v>
      </c>
      <c r="L40" s="54">
        <f t="shared" si="21"/>
        <v>3800</v>
      </c>
      <c r="M40" s="54">
        <f t="shared" si="21"/>
        <v>0</v>
      </c>
      <c r="N40" s="54">
        <f t="shared" si="21"/>
        <v>0</v>
      </c>
      <c r="O40" s="54">
        <f t="shared" si="21"/>
        <v>0</v>
      </c>
      <c r="P40" s="54">
        <f t="shared" si="21"/>
        <v>0</v>
      </c>
      <c r="Q40" s="54">
        <f t="shared" si="21"/>
        <v>0</v>
      </c>
      <c r="R40" s="54">
        <f t="shared" si="21"/>
        <v>0</v>
      </c>
      <c r="S40" s="54">
        <f t="shared" si="21"/>
        <v>0</v>
      </c>
      <c r="T40" s="54">
        <f t="shared" si="21"/>
        <v>0</v>
      </c>
      <c r="U40" s="54">
        <f t="shared" si="21"/>
        <v>0</v>
      </c>
      <c r="V40" s="47"/>
      <c r="W40" s="47"/>
      <c r="X40" s="47"/>
      <c r="Y40" s="25"/>
      <c r="Z40" s="25"/>
      <c r="AA40" s="25"/>
      <c r="AB40" s="25"/>
      <c r="AC40" s="25"/>
      <c r="AD40" s="25"/>
      <c r="AE40" s="25"/>
      <c r="AF40" s="25"/>
      <c r="AG40" s="25"/>
      <c r="AH40" s="25"/>
      <c r="AI40" s="25"/>
      <c r="AJ40" s="25"/>
    </row>
    <row r="41" spans="1:36" s="70" customFormat="1" ht="16.5" customHeight="1">
      <c r="A41" s="62" t="s">
        <v>7</v>
      </c>
      <c r="B41" s="63" t="s">
        <v>105</v>
      </c>
      <c r="C41" s="64">
        <f t="shared" ref="C41" si="22">SUM(D41:H41)</f>
        <v>3740</v>
      </c>
      <c r="D41" s="65">
        <v>3740</v>
      </c>
      <c r="E41" s="66"/>
      <c r="F41" s="66"/>
      <c r="G41" s="66"/>
      <c r="H41" s="64">
        <f t="shared" ref="H41" si="23">I41+J41</f>
        <v>0</v>
      </c>
      <c r="I41" s="66"/>
      <c r="J41" s="66"/>
      <c r="K41" s="64">
        <f t="shared" ref="K41" si="24">SUM(L41:P41)+S41</f>
        <v>3740</v>
      </c>
      <c r="L41" s="64">
        <v>3740</v>
      </c>
      <c r="M41" s="64"/>
      <c r="N41" s="64"/>
      <c r="O41" s="64"/>
      <c r="P41" s="64">
        <f t="shared" ref="P41" si="25">Q41+R41</f>
        <v>0</v>
      </c>
      <c r="Q41" s="64"/>
      <c r="R41" s="64"/>
      <c r="S41" s="64">
        <f t="shared" ref="S41" si="26">T41+U41</f>
        <v>0</v>
      </c>
      <c r="T41" s="64">
        <v>0</v>
      </c>
      <c r="U41" s="64"/>
      <c r="V41" s="67"/>
      <c r="W41" s="67"/>
      <c r="X41" s="67"/>
      <c r="Y41" s="68"/>
      <c r="Z41" s="68"/>
      <c r="AA41" s="68"/>
      <c r="AB41" s="68"/>
      <c r="AC41" s="68"/>
      <c r="AD41" s="68"/>
      <c r="AE41" s="68"/>
      <c r="AF41" s="68"/>
      <c r="AG41" s="68"/>
      <c r="AH41" s="68"/>
      <c r="AI41" s="68"/>
      <c r="AJ41" s="68"/>
    </row>
    <row r="42" spans="1:36" s="70" customFormat="1" ht="16.5" customHeight="1">
      <c r="A42" s="62" t="s">
        <v>7</v>
      </c>
      <c r="B42" s="63" t="s">
        <v>119</v>
      </c>
      <c r="C42" s="64">
        <f>SUM(D42:H42)</f>
        <v>60</v>
      </c>
      <c r="D42" s="65">
        <v>60</v>
      </c>
      <c r="E42" s="66"/>
      <c r="F42" s="66"/>
      <c r="G42" s="66"/>
      <c r="H42" s="64">
        <f>I42+J42</f>
        <v>0</v>
      </c>
      <c r="I42" s="66"/>
      <c r="J42" s="66"/>
      <c r="K42" s="64">
        <f>SUM(L42:P42)+S42</f>
        <v>60</v>
      </c>
      <c r="L42" s="64">
        <v>60</v>
      </c>
      <c r="M42" s="64"/>
      <c r="N42" s="64"/>
      <c r="O42" s="64"/>
      <c r="P42" s="64">
        <f>Q42+R42</f>
        <v>0</v>
      </c>
      <c r="Q42" s="64"/>
      <c r="R42" s="64"/>
      <c r="S42" s="64">
        <f>T42+U42</f>
        <v>0</v>
      </c>
      <c r="T42" s="64">
        <v>0</v>
      </c>
      <c r="U42" s="64"/>
      <c r="V42" s="67"/>
      <c r="W42" s="67"/>
      <c r="X42" s="67"/>
      <c r="Y42" s="68"/>
      <c r="Z42" s="68"/>
      <c r="AA42" s="68"/>
      <c r="AB42" s="68"/>
      <c r="AC42" s="68"/>
      <c r="AD42" s="68"/>
      <c r="AE42" s="68"/>
      <c r="AF42" s="68"/>
      <c r="AG42" s="68"/>
      <c r="AH42" s="68"/>
      <c r="AI42" s="68"/>
      <c r="AJ42" s="68"/>
    </row>
    <row r="43" spans="1:36" s="37" customFormat="1" ht="19.5" customHeight="1">
      <c r="A43" s="44">
        <v>22</v>
      </c>
      <c r="B43" s="45" t="s">
        <v>120</v>
      </c>
      <c r="C43" s="54">
        <f t="shared" si="3"/>
        <v>13.307</v>
      </c>
      <c r="D43" s="46">
        <v>13.307</v>
      </c>
      <c r="E43" s="55"/>
      <c r="F43" s="55"/>
      <c r="G43" s="55"/>
      <c r="H43" s="54">
        <f t="shared" si="4"/>
        <v>0</v>
      </c>
      <c r="I43" s="55"/>
      <c r="J43" s="55"/>
      <c r="K43" s="54">
        <f t="shared" si="5"/>
        <v>13.307</v>
      </c>
      <c r="L43" s="54">
        <v>13.307</v>
      </c>
      <c r="M43" s="54"/>
      <c r="N43" s="54"/>
      <c r="O43" s="54"/>
      <c r="P43" s="54">
        <f t="shared" si="6"/>
        <v>0</v>
      </c>
      <c r="Q43" s="54"/>
      <c r="R43" s="54"/>
      <c r="S43" s="54">
        <f t="shared" si="7"/>
        <v>0</v>
      </c>
      <c r="T43" s="54">
        <v>0</v>
      </c>
      <c r="U43" s="54"/>
      <c r="V43" s="47"/>
      <c r="W43" s="47"/>
      <c r="X43" s="47"/>
      <c r="Y43" s="25"/>
      <c r="Z43" s="25"/>
      <c r="AA43" s="25"/>
      <c r="AB43" s="25"/>
      <c r="AC43" s="25"/>
      <c r="AD43" s="25"/>
      <c r="AE43" s="25"/>
      <c r="AF43" s="25"/>
      <c r="AG43" s="25"/>
      <c r="AH43" s="25"/>
      <c r="AI43" s="25"/>
      <c r="AJ43" s="25"/>
    </row>
    <row r="44" spans="1:36" s="36" customFormat="1" ht="20.25" customHeight="1">
      <c r="A44" s="44">
        <v>23</v>
      </c>
      <c r="B44" s="45" t="s">
        <v>121</v>
      </c>
      <c r="C44" s="54">
        <f t="shared" si="3"/>
        <v>27088.799999999999</v>
      </c>
      <c r="D44" s="46">
        <v>27088.799999999999</v>
      </c>
      <c r="E44" s="55"/>
      <c r="F44" s="55"/>
      <c r="G44" s="55"/>
      <c r="H44" s="54">
        <f t="shared" si="4"/>
        <v>0</v>
      </c>
      <c r="I44" s="55"/>
      <c r="J44" s="55"/>
      <c r="K44" s="54">
        <f t="shared" si="5"/>
        <v>27088.799999999999</v>
      </c>
      <c r="L44" s="54">
        <v>27088.799999999999</v>
      </c>
      <c r="M44" s="54"/>
      <c r="N44" s="54"/>
      <c r="O44" s="54"/>
      <c r="P44" s="54">
        <f t="shared" si="6"/>
        <v>0</v>
      </c>
      <c r="Q44" s="54"/>
      <c r="R44" s="54"/>
      <c r="S44" s="54">
        <f t="shared" si="7"/>
        <v>0</v>
      </c>
      <c r="T44" s="54">
        <v>0</v>
      </c>
      <c r="U44" s="54"/>
      <c r="V44" s="47"/>
      <c r="W44" s="47"/>
      <c r="X44" s="47"/>
      <c r="Y44" s="25"/>
      <c r="Z44" s="25"/>
      <c r="AA44" s="25"/>
      <c r="AB44" s="25"/>
      <c r="AC44" s="25"/>
      <c r="AD44" s="25"/>
      <c r="AE44" s="25"/>
      <c r="AF44" s="25"/>
      <c r="AG44" s="25"/>
      <c r="AH44" s="25"/>
      <c r="AI44" s="25"/>
      <c r="AJ44" s="25"/>
    </row>
    <row r="45" spans="1:36" s="37" customFormat="1" ht="20.25" customHeight="1">
      <c r="A45" s="44">
        <v>24</v>
      </c>
      <c r="B45" s="45" t="s">
        <v>122</v>
      </c>
      <c r="C45" s="54">
        <f t="shared" si="3"/>
        <v>295.67899999999997</v>
      </c>
      <c r="D45" s="46">
        <v>295.67899999999997</v>
      </c>
      <c r="E45" s="55"/>
      <c r="F45" s="55"/>
      <c r="G45" s="55"/>
      <c r="H45" s="54">
        <f t="shared" si="4"/>
        <v>0</v>
      </c>
      <c r="I45" s="55"/>
      <c r="J45" s="55"/>
      <c r="K45" s="54">
        <f t="shared" si="5"/>
        <v>295.67899999999997</v>
      </c>
      <c r="L45" s="54">
        <v>0</v>
      </c>
      <c r="M45" s="54"/>
      <c r="N45" s="54"/>
      <c r="O45" s="54"/>
      <c r="P45" s="54">
        <f t="shared" si="6"/>
        <v>0</v>
      </c>
      <c r="Q45" s="54"/>
      <c r="R45" s="54"/>
      <c r="S45" s="54">
        <f t="shared" si="7"/>
        <v>295.67899999999997</v>
      </c>
      <c r="T45" s="54">
        <v>295.67899999999997</v>
      </c>
      <c r="U45" s="54"/>
      <c r="V45" s="47"/>
      <c r="W45" s="47"/>
      <c r="X45" s="47"/>
      <c r="Y45" s="25"/>
      <c r="Z45" s="25"/>
      <c r="AA45" s="25"/>
      <c r="AB45" s="25"/>
      <c r="AC45" s="25"/>
      <c r="AD45" s="25"/>
      <c r="AE45" s="25"/>
      <c r="AF45" s="25"/>
      <c r="AG45" s="25"/>
      <c r="AH45" s="25"/>
      <c r="AI45" s="25"/>
      <c r="AJ45" s="25"/>
    </row>
    <row r="46" spans="1:36" s="37" customFormat="1" ht="30.75" customHeight="1">
      <c r="A46" s="44">
        <v>25</v>
      </c>
      <c r="B46" s="45" t="s">
        <v>123</v>
      </c>
      <c r="C46" s="54">
        <f t="shared" si="3"/>
        <v>900</v>
      </c>
      <c r="D46" s="46">
        <v>900</v>
      </c>
      <c r="E46" s="55"/>
      <c r="F46" s="55"/>
      <c r="G46" s="55"/>
      <c r="H46" s="54">
        <f t="shared" si="4"/>
        <v>0</v>
      </c>
      <c r="I46" s="55"/>
      <c r="J46" s="55"/>
      <c r="K46" s="54">
        <f t="shared" si="5"/>
        <v>900</v>
      </c>
      <c r="L46" s="54">
        <v>900</v>
      </c>
      <c r="M46" s="54"/>
      <c r="N46" s="54"/>
      <c r="O46" s="54"/>
      <c r="P46" s="54">
        <f t="shared" si="6"/>
        <v>0</v>
      </c>
      <c r="Q46" s="54"/>
      <c r="R46" s="54"/>
      <c r="S46" s="54">
        <f t="shared" si="7"/>
        <v>0</v>
      </c>
      <c r="T46" s="54">
        <v>0</v>
      </c>
      <c r="U46" s="54"/>
      <c r="V46" s="47"/>
      <c r="W46" s="47"/>
      <c r="X46" s="47"/>
      <c r="Y46" s="25"/>
      <c r="Z46" s="25"/>
      <c r="AA46" s="25"/>
      <c r="AB46" s="25"/>
      <c r="AC46" s="25"/>
      <c r="AD46" s="25"/>
      <c r="AE46" s="25"/>
      <c r="AF46" s="25"/>
      <c r="AG46" s="25"/>
      <c r="AH46" s="25"/>
      <c r="AI46" s="25"/>
      <c r="AJ46" s="25"/>
    </row>
    <row r="47" spans="1:36" s="36" customFormat="1" ht="20.25" customHeight="1">
      <c r="A47" s="44">
        <v>26</v>
      </c>
      <c r="B47" s="45" t="s">
        <v>107</v>
      </c>
      <c r="C47" s="54">
        <f t="shared" si="3"/>
        <v>43701.682999999997</v>
      </c>
      <c r="D47" s="46">
        <v>43701.682999999997</v>
      </c>
      <c r="E47" s="55"/>
      <c r="F47" s="55"/>
      <c r="G47" s="55"/>
      <c r="H47" s="54">
        <f t="shared" si="4"/>
        <v>0</v>
      </c>
      <c r="I47" s="55"/>
      <c r="J47" s="55"/>
      <c r="K47" s="54">
        <f t="shared" si="5"/>
        <v>43549.387254000001</v>
      </c>
      <c r="L47" s="54">
        <v>22669.094354000001</v>
      </c>
      <c r="M47" s="54"/>
      <c r="N47" s="54"/>
      <c r="O47" s="54"/>
      <c r="P47" s="54">
        <f t="shared" si="6"/>
        <v>0</v>
      </c>
      <c r="Q47" s="54"/>
      <c r="R47" s="54"/>
      <c r="S47" s="54">
        <f t="shared" si="7"/>
        <v>20880.2929</v>
      </c>
      <c r="T47" s="54">
        <v>20880.2929</v>
      </c>
      <c r="U47" s="54"/>
      <c r="V47" s="47"/>
      <c r="W47" s="47"/>
      <c r="X47" s="47"/>
      <c r="Y47" s="25"/>
      <c r="Z47" s="25"/>
      <c r="AA47" s="25"/>
      <c r="AB47" s="25"/>
      <c r="AC47" s="25"/>
      <c r="AD47" s="25"/>
      <c r="AE47" s="25"/>
      <c r="AF47" s="25"/>
      <c r="AG47" s="25"/>
      <c r="AH47" s="25"/>
      <c r="AI47" s="25"/>
      <c r="AJ47" s="25"/>
    </row>
    <row r="48" spans="1:36" s="37" customFormat="1" ht="21.75" customHeight="1">
      <c r="A48" s="44">
        <v>27</v>
      </c>
      <c r="B48" s="45" t="s">
        <v>124</v>
      </c>
      <c r="C48" s="54">
        <f t="shared" si="3"/>
        <v>188177.18898199999</v>
      </c>
      <c r="D48" s="46">
        <v>188177.18898199999</v>
      </c>
      <c r="E48" s="55"/>
      <c r="F48" s="55"/>
      <c r="G48" s="55"/>
      <c r="H48" s="54">
        <f t="shared" si="4"/>
        <v>0</v>
      </c>
      <c r="I48" s="55"/>
      <c r="J48" s="55"/>
      <c r="K48" s="54">
        <f t="shared" si="5"/>
        <v>188177.188972</v>
      </c>
      <c r="L48" s="54">
        <v>128727.333572</v>
      </c>
      <c r="M48" s="54"/>
      <c r="N48" s="54"/>
      <c r="O48" s="54"/>
      <c r="P48" s="54">
        <f t="shared" si="6"/>
        <v>0</v>
      </c>
      <c r="Q48" s="54"/>
      <c r="R48" s="54"/>
      <c r="S48" s="54">
        <f t="shared" si="7"/>
        <v>59449.8554</v>
      </c>
      <c r="T48" s="54">
        <v>59449.8554</v>
      </c>
      <c r="U48" s="54"/>
      <c r="V48" s="47"/>
      <c r="W48" s="47"/>
      <c r="X48" s="47"/>
      <c r="Y48" s="25"/>
      <c r="Z48" s="25"/>
      <c r="AA48" s="25"/>
      <c r="AB48" s="25"/>
      <c r="AC48" s="25"/>
      <c r="AD48" s="25"/>
      <c r="AE48" s="25"/>
      <c r="AF48" s="25"/>
      <c r="AG48" s="25"/>
      <c r="AH48" s="25"/>
      <c r="AI48" s="25"/>
      <c r="AJ48" s="25"/>
    </row>
    <row r="49" spans="1:37" s="37" customFormat="1" ht="21" customHeight="1">
      <c r="A49" s="44">
        <v>28</v>
      </c>
      <c r="B49" s="45" t="s">
        <v>53</v>
      </c>
      <c r="C49" s="54">
        <f t="shared" si="3"/>
        <v>12095.498</v>
      </c>
      <c r="D49" s="46">
        <v>12095.498</v>
      </c>
      <c r="E49" s="55"/>
      <c r="F49" s="55"/>
      <c r="G49" s="55"/>
      <c r="H49" s="54">
        <f t="shared" si="4"/>
        <v>0</v>
      </c>
      <c r="I49" s="55"/>
      <c r="J49" s="55"/>
      <c r="K49" s="54">
        <f t="shared" si="5"/>
        <v>12095.497977000001</v>
      </c>
      <c r="L49" s="54">
        <v>11982.451777</v>
      </c>
      <c r="M49" s="54"/>
      <c r="N49" s="54"/>
      <c r="O49" s="54"/>
      <c r="P49" s="54">
        <f t="shared" si="6"/>
        <v>0</v>
      </c>
      <c r="Q49" s="54"/>
      <c r="R49" s="54"/>
      <c r="S49" s="54">
        <f t="shared" si="7"/>
        <v>113.0462</v>
      </c>
      <c r="T49" s="54">
        <v>113.0462</v>
      </c>
      <c r="U49" s="54"/>
      <c r="V49" s="47"/>
      <c r="W49" s="47"/>
      <c r="X49" s="47"/>
      <c r="Y49" s="25"/>
      <c r="Z49" s="25"/>
      <c r="AA49" s="25"/>
      <c r="AB49" s="25"/>
      <c r="AC49" s="25"/>
      <c r="AD49" s="25"/>
      <c r="AE49" s="25"/>
      <c r="AF49" s="25"/>
      <c r="AG49" s="25"/>
      <c r="AH49" s="25"/>
      <c r="AI49" s="25"/>
      <c r="AJ49" s="25"/>
    </row>
    <row r="50" spans="1:37" s="37" customFormat="1" ht="32.25" customHeight="1">
      <c r="A50" s="44">
        <v>29</v>
      </c>
      <c r="B50" s="45" t="s">
        <v>125</v>
      </c>
      <c r="C50" s="54">
        <f t="shared" si="3"/>
        <v>80753.31</v>
      </c>
      <c r="D50" s="46">
        <v>80753.31</v>
      </c>
      <c r="E50" s="55"/>
      <c r="F50" s="55"/>
      <c r="G50" s="55"/>
      <c r="H50" s="54">
        <f t="shared" si="4"/>
        <v>0</v>
      </c>
      <c r="I50" s="55"/>
      <c r="J50" s="55"/>
      <c r="K50" s="54">
        <f t="shared" si="5"/>
        <v>80753.31</v>
      </c>
      <c r="L50" s="54">
        <v>73102.058999999994</v>
      </c>
      <c r="M50" s="54"/>
      <c r="N50" s="54"/>
      <c r="O50" s="54"/>
      <c r="P50" s="54">
        <f t="shared" si="6"/>
        <v>0</v>
      </c>
      <c r="Q50" s="54"/>
      <c r="R50" s="54"/>
      <c r="S50" s="54">
        <f t="shared" si="7"/>
        <v>7651.2510000000002</v>
      </c>
      <c r="T50" s="54">
        <v>7651.2510000000002</v>
      </c>
      <c r="U50" s="54"/>
      <c r="V50" s="47"/>
      <c r="W50" s="47"/>
      <c r="X50" s="47"/>
      <c r="Y50" s="25"/>
      <c r="Z50" s="25"/>
      <c r="AA50" s="25"/>
      <c r="AB50" s="25"/>
      <c r="AC50" s="25"/>
      <c r="AD50" s="25"/>
      <c r="AE50" s="25"/>
      <c r="AF50" s="25"/>
      <c r="AG50" s="25"/>
      <c r="AH50" s="25"/>
      <c r="AI50" s="25"/>
      <c r="AJ50" s="25"/>
    </row>
    <row r="51" spans="1:37" s="37" customFormat="1" ht="29.25" customHeight="1">
      <c r="A51" s="44">
        <v>30</v>
      </c>
      <c r="B51" s="45" t="s">
        <v>111</v>
      </c>
      <c r="C51" s="54">
        <f t="shared" si="3"/>
        <v>11497.009</v>
      </c>
      <c r="D51" s="46">
        <f>10553.009+944</f>
        <v>11497.009</v>
      </c>
      <c r="E51" s="55"/>
      <c r="F51" s="55"/>
      <c r="G51" s="55"/>
      <c r="H51" s="54">
        <f t="shared" si="4"/>
        <v>0</v>
      </c>
      <c r="I51" s="55"/>
      <c r="J51" s="55"/>
      <c r="K51" s="54">
        <f t="shared" si="5"/>
        <v>11497.009047</v>
      </c>
      <c r="L51" s="54">
        <v>3789.4887469999999</v>
      </c>
      <c r="M51" s="54"/>
      <c r="N51" s="54"/>
      <c r="O51" s="54"/>
      <c r="P51" s="54">
        <f t="shared" si="6"/>
        <v>0</v>
      </c>
      <c r="Q51" s="54"/>
      <c r="R51" s="54"/>
      <c r="S51" s="54">
        <f t="shared" si="7"/>
        <v>7707.5203000000001</v>
      </c>
      <c r="T51" s="54">
        <v>7707.5203000000001</v>
      </c>
      <c r="U51" s="54"/>
      <c r="V51" s="47"/>
      <c r="W51" s="47"/>
      <c r="X51" s="47"/>
      <c r="Y51" s="25"/>
      <c r="Z51" s="25"/>
      <c r="AA51" s="25"/>
      <c r="AB51" s="25"/>
      <c r="AC51" s="25"/>
      <c r="AD51" s="25"/>
      <c r="AE51" s="25"/>
      <c r="AF51" s="25"/>
      <c r="AG51" s="25"/>
      <c r="AH51" s="25"/>
      <c r="AI51" s="25"/>
      <c r="AJ51" s="25"/>
    </row>
    <row r="52" spans="1:37" s="37" customFormat="1" ht="38.25" customHeight="1">
      <c r="A52" s="44">
        <v>31</v>
      </c>
      <c r="B52" s="45" t="s">
        <v>126</v>
      </c>
      <c r="C52" s="54">
        <f t="shared" si="3"/>
        <v>1248</v>
      </c>
      <c r="D52" s="46">
        <v>1248</v>
      </c>
      <c r="E52" s="55"/>
      <c r="F52" s="55"/>
      <c r="G52" s="55"/>
      <c r="H52" s="54">
        <f t="shared" si="4"/>
        <v>0</v>
      </c>
      <c r="I52" s="55"/>
      <c r="J52" s="55"/>
      <c r="K52" s="54">
        <f t="shared" si="5"/>
        <v>1248.0000070000001</v>
      </c>
      <c r="L52" s="54">
        <v>527.75510699999995</v>
      </c>
      <c r="M52" s="54"/>
      <c r="N52" s="54"/>
      <c r="O52" s="54"/>
      <c r="P52" s="54">
        <f t="shared" si="6"/>
        <v>0</v>
      </c>
      <c r="Q52" s="54"/>
      <c r="R52" s="54"/>
      <c r="S52" s="54">
        <f t="shared" si="7"/>
        <v>720.24490000000003</v>
      </c>
      <c r="T52" s="54">
        <v>720.24490000000003</v>
      </c>
      <c r="U52" s="54"/>
      <c r="V52" s="47"/>
      <c r="W52" s="47"/>
      <c r="X52" s="47"/>
      <c r="Y52" s="25"/>
      <c r="Z52" s="25"/>
      <c r="AA52" s="25"/>
      <c r="AB52" s="25"/>
      <c r="AC52" s="25"/>
      <c r="AD52" s="25"/>
      <c r="AE52" s="25"/>
      <c r="AF52" s="25"/>
      <c r="AG52" s="25"/>
      <c r="AH52" s="25"/>
      <c r="AI52" s="25"/>
      <c r="AJ52" s="25"/>
    </row>
    <row r="53" spans="1:37" s="36" customFormat="1" ht="30" customHeight="1">
      <c r="A53" s="44">
        <v>35</v>
      </c>
      <c r="B53" s="45" t="s">
        <v>130</v>
      </c>
      <c r="C53" s="54">
        <f t="shared" si="3"/>
        <v>50</v>
      </c>
      <c r="D53" s="46">
        <v>50</v>
      </c>
      <c r="E53" s="55"/>
      <c r="F53" s="55"/>
      <c r="G53" s="55"/>
      <c r="H53" s="54">
        <f t="shared" si="4"/>
        <v>0</v>
      </c>
      <c r="I53" s="55"/>
      <c r="J53" s="55"/>
      <c r="K53" s="54">
        <f t="shared" si="5"/>
        <v>50</v>
      </c>
      <c r="L53" s="54">
        <v>50</v>
      </c>
      <c r="M53" s="54"/>
      <c r="N53" s="54"/>
      <c r="O53" s="54"/>
      <c r="P53" s="54">
        <f t="shared" si="6"/>
        <v>0</v>
      </c>
      <c r="Q53" s="54"/>
      <c r="R53" s="54"/>
      <c r="S53" s="54">
        <f t="shared" si="7"/>
        <v>0</v>
      </c>
      <c r="T53" s="54">
        <v>0</v>
      </c>
      <c r="U53" s="54"/>
      <c r="V53" s="47"/>
      <c r="W53" s="47"/>
      <c r="X53" s="47"/>
      <c r="Y53" s="25"/>
      <c r="Z53" s="25"/>
      <c r="AA53" s="25"/>
      <c r="AB53" s="25"/>
      <c r="AC53" s="25"/>
      <c r="AD53" s="25"/>
      <c r="AE53" s="25"/>
      <c r="AF53" s="25"/>
      <c r="AG53" s="25"/>
      <c r="AH53" s="25"/>
      <c r="AI53" s="25"/>
      <c r="AJ53" s="25"/>
    </row>
    <row r="54" spans="1:37" s="36" customFormat="1" ht="30" customHeight="1">
      <c r="A54" s="44">
        <v>37</v>
      </c>
      <c r="B54" s="45" t="s">
        <v>132</v>
      </c>
      <c r="C54" s="54">
        <f t="shared" si="3"/>
        <v>164.79900000000001</v>
      </c>
      <c r="D54" s="46">
        <v>164.79900000000001</v>
      </c>
      <c r="E54" s="55"/>
      <c r="F54" s="55"/>
      <c r="G54" s="55"/>
      <c r="H54" s="54">
        <f t="shared" si="4"/>
        <v>0</v>
      </c>
      <c r="I54" s="55"/>
      <c r="J54" s="55"/>
      <c r="K54" s="54">
        <f t="shared" si="5"/>
        <v>164.79900000000001</v>
      </c>
      <c r="L54" s="54">
        <v>164.79900000000001</v>
      </c>
      <c r="M54" s="54"/>
      <c r="N54" s="54"/>
      <c r="O54" s="54"/>
      <c r="P54" s="54">
        <f t="shared" si="6"/>
        <v>0</v>
      </c>
      <c r="Q54" s="54"/>
      <c r="R54" s="54"/>
      <c r="S54" s="54">
        <f t="shared" si="7"/>
        <v>0</v>
      </c>
      <c r="T54" s="54">
        <v>0</v>
      </c>
      <c r="U54" s="54"/>
      <c r="V54" s="47"/>
      <c r="W54" s="47"/>
      <c r="X54" s="47"/>
      <c r="Y54" s="25"/>
      <c r="Z54" s="25"/>
      <c r="AA54" s="25"/>
      <c r="AB54" s="25"/>
      <c r="AC54" s="25"/>
      <c r="AD54" s="25"/>
      <c r="AE54" s="25"/>
      <c r="AF54" s="25"/>
      <c r="AG54" s="25"/>
      <c r="AH54" s="25"/>
      <c r="AI54" s="25"/>
      <c r="AJ54" s="25"/>
    </row>
    <row r="55" spans="1:37" s="36" customFormat="1" ht="39" customHeight="1">
      <c r="A55" s="44">
        <v>38</v>
      </c>
      <c r="B55" s="45" t="s">
        <v>133</v>
      </c>
      <c r="C55" s="54">
        <f t="shared" si="3"/>
        <v>279.16899999999998</v>
      </c>
      <c r="D55" s="46">
        <v>279.16899999999998</v>
      </c>
      <c r="E55" s="55"/>
      <c r="F55" s="55"/>
      <c r="G55" s="55"/>
      <c r="H55" s="54">
        <f t="shared" si="4"/>
        <v>0</v>
      </c>
      <c r="I55" s="55"/>
      <c r="J55" s="55"/>
      <c r="K55" s="54">
        <f t="shared" si="5"/>
        <v>279.16899999999998</v>
      </c>
      <c r="L55" s="54">
        <v>279.16899999999998</v>
      </c>
      <c r="M55" s="54"/>
      <c r="N55" s="54"/>
      <c r="O55" s="54"/>
      <c r="P55" s="54">
        <f t="shared" si="6"/>
        <v>0</v>
      </c>
      <c r="Q55" s="54"/>
      <c r="R55" s="54"/>
      <c r="S55" s="54">
        <f t="shared" si="7"/>
        <v>0</v>
      </c>
      <c r="T55" s="54">
        <v>0</v>
      </c>
      <c r="U55" s="54"/>
      <c r="V55" s="47"/>
      <c r="W55" s="47"/>
      <c r="X55" s="47"/>
      <c r="Y55" s="25"/>
      <c r="Z55" s="25"/>
      <c r="AA55" s="25"/>
      <c r="AB55" s="25"/>
      <c r="AC55" s="25"/>
      <c r="AD55" s="25"/>
      <c r="AE55" s="25"/>
      <c r="AF55" s="25"/>
      <c r="AG55" s="25"/>
      <c r="AH55" s="25"/>
      <c r="AI55" s="25"/>
      <c r="AJ55" s="25"/>
    </row>
    <row r="56" spans="1:37" s="37" customFormat="1" ht="32.25" customHeight="1">
      <c r="A56" s="44">
        <v>39</v>
      </c>
      <c r="B56" s="45" t="s">
        <v>134</v>
      </c>
      <c r="C56" s="54">
        <f t="shared" si="3"/>
        <v>133.28399999999999</v>
      </c>
      <c r="D56" s="46">
        <v>133.28399999999999</v>
      </c>
      <c r="E56" s="55"/>
      <c r="F56" s="55"/>
      <c r="G56" s="55"/>
      <c r="H56" s="54">
        <f t="shared" si="4"/>
        <v>0</v>
      </c>
      <c r="I56" s="55"/>
      <c r="J56" s="55"/>
      <c r="K56" s="54">
        <f t="shared" si="5"/>
        <v>133.28399999999999</v>
      </c>
      <c r="L56" s="54">
        <v>133.28399999999999</v>
      </c>
      <c r="M56" s="54"/>
      <c r="N56" s="54"/>
      <c r="O56" s="54"/>
      <c r="P56" s="54">
        <f t="shared" si="6"/>
        <v>0</v>
      </c>
      <c r="Q56" s="54"/>
      <c r="R56" s="54"/>
      <c r="S56" s="54">
        <f t="shared" si="7"/>
        <v>0</v>
      </c>
      <c r="T56" s="54">
        <v>0</v>
      </c>
      <c r="U56" s="54"/>
      <c r="V56" s="47"/>
      <c r="W56" s="47"/>
      <c r="X56" s="47"/>
      <c r="Y56" s="25"/>
      <c r="Z56" s="25"/>
      <c r="AA56" s="25"/>
      <c r="AB56" s="25"/>
      <c r="AC56" s="25"/>
      <c r="AD56" s="25"/>
      <c r="AE56" s="25"/>
      <c r="AF56" s="25"/>
      <c r="AG56" s="25"/>
      <c r="AH56" s="25"/>
      <c r="AI56" s="25"/>
      <c r="AJ56" s="25"/>
    </row>
    <row r="57" spans="1:37" s="37" customFormat="1" ht="27" customHeight="1">
      <c r="A57" s="44">
        <v>40</v>
      </c>
      <c r="B57" s="45" t="s">
        <v>135</v>
      </c>
      <c r="C57" s="54">
        <f t="shared" si="3"/>
        <v>2527.5120000000002</v>
      </c>
      <c r="D57" s="46">
        <v>2527.5120000000002</v>
      </c>
      <c r="E57" s="55"/>
      <c r="F57" s="55"/>
      <c r="G57" s="55"/>
      <c r="H57" s="54">
        <f t="shared" si="4"/>
        <v>0</v>
      </c>
      <c r="I57" s="55"/>
      <c r="J57" s="55"/>
      <c r="K57" s="54">
        <f t="shared" si="5"/>
        <v>2323.4380000000001</v>
      </c>
      <c r="L57" s="54">
        <v>2323.4380000000001</v>
      </c>
      <c r="M57" s="54"/>
      <c r="N57" s="54"/>
      <c r="O57" s="54"/>
      <c r="P57" s="54">
        <f t="shared" si="6"/>
        <v>0</v>
      </c>
      <c r="Q57" s="54"/>
      <c r="R57" s="54"/>
      <c r="S57" s="54">
        <f t="shared" si="7"/>
        <v>0</v>
      </c>
      <c r="T57" s="54">
        <v>0</v>
      </c>
      <c r="U57" s="54"/>
      <c r="V57" s="47"/>
      <c r="W57" s="47"/>
      <c r="X57" s="47"/>
      <c r="Y57" s="25"/>
      <c r="Z57" s="25"/>
      <c r="AA57" s="25"/>
      <c r="AB57" s="25"/>
      <c r="AC57" s="25"/>
      <c r="AD57" s="25"/>
      <c r="AE57" s="25"/>
      <c r="AF57" s="25"/>
      <c r="AG57" s="25"/>
      <c r="AH57" s="25"/>
      <c r="AI57" s="25"/>
      <c r="AJ57" s="25"/>
      <c r="AK57" s="38"/>
    </row>
    <row r="58" spans="1:37" s="37" customFormat="1" ht="28.5" customHeight="1">
      <c r="A58" s="44">
        <v>41</v>
      </c>
      <c r="B58" s="45" t="s">
        <v>130</v>
      </c>
      <c r="C58" s="54">
        <f t="shared" si="3"/>
        <v>5734.741</v>
      </c>
      <c r="D58" s="46">
        <v>5734.741</v>
      </c>
      <c r="E58" s="55"/>
      <c r="F58" s="55"/>
      <c r="G58" s="55"/>
      <c r="H58" s="54">
        <f t="shared" si="4"/>
        <v>0</v>
      </c>
      <c r="I58" s="55"/>
      <c r="J58" s="55"/>
      <c r="K58" s="54">
        <f t="shared" si="5"/>
        <v>5734.741</v>
      </c>
      <c r="L58" s="54">
        <v>5734.741</v>
      </c>
      <c r="M58" s="54"/>
      <c r="N58" s="54"/>
      <c r="O58" s="54"/>
      <c r="P58" s="54">
        <f t="shared" si="6"/>
        <v>0</v>
      </c>
      <c r="Q58" s="54"/>
      <c r="R58" s="54"/>
      <c r="S58" s="54">
        <f t="shared" si="7"/>
        <v>0</v>
      </c>
      <c r="T58" s="54">
        <v>0</v>
      </c>
      <c r="U58" s="54"/>
      <c r="V58" s="47"/>
      <c r="W58" s="47"/>
      <c r="X58" s="47"/>
      <c r="Y58" s="25"/>
      <c r="Z58" s="25"/>
      <c r="AA58" s="25"/>
      <c r="AB58" s="25"/>
      <c r="AC58" s="25"/>
      <c r="AD58" s="25"/>
      <c r="AE58" s="25"/>
      <c r="AF58" s="25"/>
      <c r="AG58" s="25"/>
      <c r="AH58" s="25"/>
      <c r="AI58" s="25"/>
      <c r="AJ58" s="25"/>
    </row>
    <row r="59" spans="1:37" s="36" customFormat="1" ht="30.75" customHeight="1">
      <c r="A59" s="44">
        <v>42</v>
      </c>
      <c r="B59" s="45" t="s">
        <v>136</v>
      </c>
      <c r="C59" s="54">
        <f t="shared" si="3"/>
        <v>420</v>
      </c>
      <c r="D59" s="46">
        <v>420</v>
      </c>
      <c r="E59" s="55"/>
      <c r="F59" s="55"/>
      <c r="G59" s="55"/>
      <c r="H59" s="54">
        <f t="shared" si="4"/>
        <v>0</v>
      </c>
      <c r="I59" s="55"/>
      <c r="J59" s="55"/>
      <c r="K59" s="54">
        <f t="shared" si="5"/>
        <v>420</v>
      </c>
      <c r="L59" s="54">
        <v>420</v>
      </c>
      <c r="M59" s="54"/>
      <c r="N59" s="54"/>
      <c r="O59" s="54"/>
      <c r="P59" s="54">
        <f t="shared" si="6"/>
        <v>0</v>
      </c>
      <c r="Q59" s="54"/>
      <c r="R59" s="54"/>
      <c r="S59" s="54">
        <f t="shared" si="7"/>
        <v>0</v>
      </c>
      <c r="T59" s="54">
        <v>0</v>
      </c>
      <c r="U59" s="54"/>
      <c r="V59" s="47"/>
      <c r="W59" s="47"/>
      <c r="X59" s="47"/>
      <c r="Y59" s="25"/>
      <c r="Z59" s="25"/>
      <c r="AA59" s="25"/>
      <c r="AB59" s="25"/>
      <c r="AC59" s="25"/>
      <c r="AD59" s="25"/>
      <c r="AE59" s="25"/>
      <c r="AF59" s="25"/>
      <c r="AG59" s="25"/>
      <c r="AH59" s="25"/>
      <c r="AI59" s="25"/>
      <c r="AJ59" s="25"/>
    </row>
    <row r="60" spans="1:37" s="36" customFormat="1" ht="21" customHeight="1">
      <c r="A60" s="44">
        <v>43</v>
      </c>
      <c r="B60" s="45" t="s">
        <v>137</v>
      </c>
      <c r="C60" s="54">
        <f t="shared" si="3"/>
        <v>22.581</v>
      </c>
      <c r="D60" s="46">
        <v>22.581</v>
      </c>
      <c r="E60" s="55"/>
      <c r="F60" s="55"/>
      <c r="G60" s="55"/>
      <c r="H60" s="54">
        <f t="shared" si="4"/>
        <v>0</v>
      </c>
      <c r="I60" s="55"/>
      <c r="J60" s="55"/>
      <c r="K60" s="54">
        <f t="shared" si="5"/>
        <v>22.581026000000001</v>
      </c>
      <c r="L60" s="54">
        <v>9.7031259999999993</v>
      </c>
      <c r="M60" s="54"/>
      <c r="N60" s="54"/>
      <c r="O60" s="54"/>
      <c r="P60" s="54">
        <f t="shared" si="6"/>
        <v>0</v>
      </c>
      <c r="Q60" s="54"/>
      <c r="R60" s="54"/>
      <c r="S60" s="54">
        <f t="shared" si="7"/>
        <v>12.8779</v>
      </c>
      <c r="T60" s="54">
        <v>12.8779</v>
      </c>
      <c r="U60" s="54"/>
      <c r="V60" s="47"/>
      <c r="W60" s="47"/>
      <c r="X60" s="47"/>
      <c r="Y60" s="25"/>
      <c r="Z60" s="25"/>
      <c r="AA60" s="25"/>
      <c r="AB60" s="25"/>
      <c r="AC60" s="25"/>
      <c r="AD60" s="25"/>
      <c r="AE60" s="25"/>
      <c r="AF60" s="25"/>
      <c r="AG60" s="25"/>
      <c r="AH60" s="25"/>
      <c r="AI60" s="25"/>
      <c r="AJ60" s="25"/>
    </row>
    <row r="61" spans="1:37" s="36" customFormat="1" ht="25.5" customHeight="1">
      <c r="A61" s="44">
        <v>44</v>
      </c>
      <c r="B61" s="45" t="s">
        <v>138</v>
      </c>
      <c r="C61" s="54">
        <f t="shared" si="3"/>
        <v>939.43399999999997</v>
      </c>
      <c r="D61" s="46">
        <v>939.43399999999997</v>
      </c>
      <c r="E61" s="55"/>
      <c r="F61" s="55"/>
      <c r="G61" s="55"/>
      <c r="H61" s="54">
        <f t="shared" si="4"/>
        <v>0</v>
      </c>
      <c r="I61" s="55"/>
      <c r="J61" s="55"/>
      <c r="K61" s="54">
        <f t="shared" si="5"/>
        <v>939.43400000000008</v>
      </c>
      <c r="L61" s="54">
        <v>20.359000000000002</v>
      </c>
      <c r="M61" s="54"/>
      <c r="N61" s="54"/>
      <c r="O61" s="54"/>
      <c r="P61" s="54">
        <f t="shared" si="6"/>
        <v>0</v>
      </c>
      <c r="Q61" s="54"/>
      <c r="R61" s="54"/>
      <c r="S61" s="54">
        <f t="shared" si="7"/>
        <v>919.07500000000005</v>
      </c>
      <c r="T61" s="54">
        <v>919.07500000000005</v>
      </c>
      <c r="U61" s="54"/>
      <c r="V61" s="47"/>
      <c r="W61" s="47"/>
      <c r="X61" s="47"/>
      <c r="Y61" s="25"/>
      <c r="Z61" s="25"/>
      <c r="AA61" s="25"/>
      <c r="AB61" s="25"/>
      <c r="AC61" s="25"/>
      <c r="AD61" s="25"/>
      <c r="AE61" s="25"/>
      <c r="AF61" s="25"/>
      <c r="AG61" s="25"/>
      <c r="AH61" s="25"/>
      <c r="AI61" s="25"/>
      <c r="AJ61" s="25"/>
    </row>
    <row r="62" spans="1:37" s="36" customFormat="1" ht="35.25" customHeight="1">
      <c r="A62" s="44">
        <v>45</v>
      </c>
      <c r="B62" s="45" t="s">
        <v>139</v>
      </c>
      <c r="C62" s="54">
        <f t="shared" si="3"/>
        <v>34.392000000000003</v>
      </c>
      <c r="D62" s="46">
        <v>34.392000000000003</v>
      </c>
      <c r="E62" s="55"/>
      <c r="F62" s="55"/>
      <c r="G62" s="55"/>
      <c r="H62" s="54">
        <f t="shared" si="4"/>
        <v>0</v>
      </c>
      <c r="I62" s="55"/>
      <c r="J62" s="55"/>
      <c r="K62" s="54">
        <f t="shared" si="5"/>
        <v>34.392000000000003</v>
      </c>
      <c r="L62" s="54">
        <v>34.392000000000003</v>
      </c>
      <c r="M62" s="54"/>
      <c r="N62" s="54"/>
      <c r="O62" s="54"/>
      <c r="P62" s="54">
        <f t="shared" si="6"/>
        <v>0</v>
      </c>
      <c r="Q62" s="54"/>
      <c r="R62" s="54"/>
      <c r="S62" s="54">
        <f t="shared" si="7"/>
        <v>0</v>
      </c>
      <c r="T62" s="54">
        <v>0</v>
      </c>
      <c r="U62" s="54"/>
      <c r="V62" s="47"/>
      <c r="W62" s="47"/>
      <c r="X62" s="47"/>
      <c r="Y62" s="25"/>
      <c r="Z62" s="25"/>
      <c r="AA62" s="25"/>
      <c r="AB62" s="25"/>
      <c r="AC62" s="25"/>
      <c r="AD62" s="25"/>
      <c r="AE62" s="25"/>
      <c r="AF62" s="25"/>
      <c r="AG62" s="25"/>
      <c r="AH62" s="25"/>
      <c r="AI62" s="25"/>
      <c r="AJ62" s="25"/>
    </row>
    <row r="63" spans="1:37" s="36" customFormat="1" ht="19.5" customHeight="1">
      <c r="A63" s="44">
        <v>46</v>
      </c>
      <c r="B63" s="45" t="s">
        <v>177</v>
      </c>
      <c r="C63" s="54">
        <f t="shared" si="3"/>
        <v>7.5869999999999997</v>
      </c>
      <c r="D63" s="46">
        <v>7.5869999999999997</v>
      </c>
      <c r="E63" s="55"/>
      <c r="F63" s="55"/>
      <c r="G63" s="55"/>
      <c r="H63" s="54">
        <f t="shared" si="4"/>
        <v>0</v>
      </c>
      <c r="I63" s="55"/>
      <c r="J63" s="55"/>
      <c r="K63" s="54">
        <f t="shared" si="5"/>
        <v>7.5869999999999997</v>
      </c>
      <c r="L63" s="54">
        <v>7.5869999999999997</v>
      </c>
      <c r="M63" s="54"/>
      <c r="N63" s="54"/>
      <c r="O63" s="54"/>
      <c r="P63" s="54">
        <f t="shared" si="6"/>
        <v>0</v>
      </c>
      <c r="Q63" s="54"/>
      <c r="R63" s="54"/>
      <c r="S63" s="54">
        <f t="shared" si="7"/>
        <v>0</v>
      </c>
      <c r="T63" s="54">
        <v>0</v>
      </c>
      <c r="U63" s="54"/>
      <c r="V63" s="47"/>
      <c r="W63" s="47"/>
      <c r="X63" s="47"/>
      <c r="Y63" s="25"/>
      <c r="Z63" s="25"/>
      <c r="AA63" s="25"/>
      <c r="AB63" s="25"/>
      <c r="AC63" s="25"/>
      <c r="AD63" s="25"/>
      <c r="AE63" s="25"/>
      <c r="AF63" s="25"/>
      <c r="AG63" s="25"/>
      <c r="AH63" s="25"/>
      <c r="AI63" s="25"/>
      <c r="AJ63" s="25"/>
    </row>
    <row r="64" spans="1:37" s="37" customFormat="1" ht="38.25" customHeight="1">
      <c r="A64" s="44">
        <v>48</v>
      </c>
      <c r="B64" s="45" t="s">
        <v>141</v>
      </c>
      <c r="C64" s="54">
        <f t="shared" si="3"/>
        <v>19097</v>
      </c>
      <c r="D64" s="46">
        <v>19097</v>
      </c>
      <c r="E64" s="55"/>
      <c r="F64" s="55"/>
      <c r="G64" s="55"/>
      <c r="H64" s="54">
        <f t="shared" si="4"/>
        <v>0</v>
      </c>
      <c r="I64" s="55"/>
      <c r="J64" s="55"/>
      <c r="K64" s="54">
        <f t="shared" si="5"/>
        <v>19097.020638999998</v>
      </c>
      <c r="L64" s="54">
        <v>18299.061438999997</v>
      </c>
      <c r="M64" s="54"/>
      <c r="N64" s="54"/>
      <c r="O64" s="54"/>
      <c r="P64" s="54">
        <f t="shared" si="6"/>
        <v>0</v>
      </c>
      <c r="Q64" s="54"/>
      <c r="R64" s="54"/>
      <c r="S64" s="54">
        <f t="shared" si="7"/>
        <v>797.95920000000001</v>
      </c>
      <c r="T64" s="54">
        <v>797.95920000000001</v>
      </c>
      <c r="U64" s="54"/>
      <c r="V64" s="47"/>
      <c r="W64" s="47"/>
      <c r="X64" s="47"/>
      <c r="Y64" s="25"/>
      <c r="Z64" s="25"/>
      <c r="AA64" s="25"/>
      <c r="AB64" s="25"/>
      <c r="AC64" s="25"/>
      <c r="AD64" s="25"/>
      <c r="AE64" s="25"/>
      <c r="AF64" s="25"/>
      <c r="AG64" s="25"/>
      <c r="AH64" s="25"/>
      <c r="AI64" s="25"/>
      <c r="AJ64" s="25"/>
    </row>
    <row r="65" spans="1:38" s="37" customFormat="1" ht="39.75" customHeight="1">
      <c r="A65" s="44">
        <v>49</v>
      </c>
      <c r="B65" s="45" t="s">
        <v>142</v>
      </c>
      <c r="C65" s="54">
        <f t="shared" si="3"/>
        <v>13120</v>
      </c>
      <c r="D65" s="46">
        <v>13120</v>
      </c>
      <c r="E65" s="55"/>
      <c r="F65" s="55"/>
      <c r="G65" s="55"/>
      <c r="H65" s="54">
        <f t="shared" si="4"/>
        <v>0</v>
      </c>
      <c r="I65" s="55"/>
      <c r="J65" s="55"/>
      <c r="K65" s="54">
        <f t="shared" si="5"/>
        <v>13118.817486999993</v>
      </c>
      <c r="L65" s="54">
        <v>13109.198886999993</v>
      </c>
      <c r="M65" s="54"/>
      <c r="N65" s="54"/>
      <c r="O65" s="54"/>
      <c r="P65" s="54">
        <f t="shared" si="6"/>
        <v>0</v>
      </c>
      <c r="Q65" s="54"/>
      <c r="R65" s="54"/>
      <c r="S65" s="54">
        <f t="shared" si="7"/>
        <v>9.6186000000000007</v>
      </c>
      <c r="T65" s="54">
        <v>9.6186000000000007</v>
      </c>
      <c r="U65" s="54"/>
      <c r="V65" s="47"/>
      <c r="W65" s="47"/>
      <c r="X65" s="47"/>
      <c r="Y65" s="25"/>
      <c r="Z65" s="25"/>
      <c r="AA65" s="25"/>
      <c r="AB65" s="25"/>
      <c r="AC65" s="25"/>
      <c r="AD65" s="25"/>
      <c r="AE65" s="25"/>
      <c r="AF65" s="25"/>
      <c r="AG65" s="25"/>
      <c r="AH65" s="25"/>
      <c r="AI65" s="25"/>
      <c r="AJ65" s="25"/>
    </row>
    <row r="66" spans="1:38" s="37" customFormat="1" ht="44.25" customHeight="1">
      <c r="A66" s="44">
        <v>50</v>
      </c>
      <c r="B66" s="45" t="s">
        <v>143</v>
      </c>
      <c r="C66" s="54">
        <f t="shared" si="3"/>
        <v>15407</v>
      </c>
      <c r="D66" s="46">
        <v>15407</v>
      </c>
      <c r="E66" s="55"/>
      <c r="F66" s="55"/>
      <c r="G66" s="55"/>
      <c r="H66" s="54">
        <f t="shared" si="4"/>
        <v>0</v>
      </c>
      <c r="I66" s="55"/>
      <c r="J66" s="55"/>
      <c r="K66" s="54">
        <f t="shared" si="5"/>
        <v>15407.092070000001</v>
      </c>
      <c r="L66" s="54">
        <v>15374.14457</v>
      </c>
      <c r="M66" s="54"/>
      <c r="N66" s="54"/>
      <c r="O66" s="54"/>
      <c r="P66" s="54">
        <f t="shared" si="6"/>
        <v>0</v>
      </c>
      <c r="Q66" s="54"/>
      <c r="R66" s="54"/>
      <c r="S66" s="54">
        <f t="shared" si="7"/>
        <v>32.947499999999998</v>
      </c>
      <c r="T66" s="54">
        <v>32.947499999999998</v>
      </c>
      <c r="U66" s="54"/>
      <c r="V66" s="47"/>
      <c r="W66" s="47"/>
      <c r="X66" s="47"/>
      <c r="Y66" s="25"/>
      <c r="Z66" s="25"/>
      <c r="AA66" s="25"/>
      <c r="AB66" s="25"/>
      <c r="AC66" s="25"/>
      <c r="AD66" s="25"/>
      <c r="AE66" s="25"/>
      <c r="AF66" s="25"/>
      <c r="AG66" s="25"/>
      <c r="AH66" s="25"/>
      <c r="AI66" s="25"/>
      <c r="AJ66" s="25"/>
      <c r="AK66" s="38"/>
      <c r="AL66" s="38"/>
    </row>
    <row r="67" spans="1:38" s="37" customFormat="1" ht="39" customHeight="1">
      <c r="A67" s="44">
        <v>51</v>
      </c>
      <c r="B67" s="45" t="s">
        <v>144</v>
      </c>
      <c r="C67" s="54">
        <f t="shared" si="3"/>
        <v>22542</v>
      </c>
      <c r="D67" s="46">
        <v>22542</v>
      </c>
      <c r="E67" s="55"/>
      <c r="F67" s="55"/>
      <c r="G67" s="55"/>
      <c r="H67" s="54">
        <f t="shared" si="4"/>
        <v>0</v>
      </c>
      <c r="I67" s="55"/>
      <c r="J67" s="55"/>
      <c r="K67" s="54">
        <f t="shared" si="5"/>
        <v>22541.600078000003</v>
      </c>
      <c r="L67" s="54">
        <v>22521.882878000004</v>
      </c>
      <c r="M67" s="54"/>
      <c r="N67" s="54"/>
      <c r="O67" s="54"/>
      <c r="P67" s="54">
        <f t="shared" si="6"/>
        <v>0</v>
      </c>
      <c r="Q67" s="54"/>
      <c r="R67" s="54"/>
      <c r="S67" s="54">
        <f t="shared" si="7"/>
        <v>19.717199999999998</v>
      </c>
      <c r="T67" s="54">
        <v>19.717199999999998</v>
      </c>
      <c r="U67" s="54"/>
      <c r="V67" s="47"/>
      <c r="W67" s="47"/>
      <c r="X67" s="47"/>
      <c r="Y67" s="25"/>
      <c r="Z67" s="25"/>
      <c r="AA67" s="25"/>
      <c r="AB67" s="25"/>
      <c r="AC67" s="25"/>
      <c r="AD67" s="25"/>
      <c r="AE67" s="25"/>
      <c r="AF67" s="25"/>
      <c r="AG67" s="25"/>
      <c r="AH67" s="25"/>
      <c r="AI67" s="25"/>
      <c r="AJ67" s="25"/>
      <c r="AK67" s="38"/>
    </row>
    <row r="68" spans="1:38" s="37" customFormat="1" ht="40.5" customHeight="1">
      <c r="A68" s="44">
        <v>52</v>
      </c>
      <c r="B68" s="45" t="s">
        <v>145</v>
      </c>
      <c r="C68" s="54">
        <f t="shared" si="3"/>
        <v>17460</v>
      </c>
      <c r="D68" s="46">
        <v>17460</v>
      </c>
      <c r="E68" s="55"/>
      <c r="F68" s="55"/>
      <c r="G68" s="55"/>
      <c r="H68" s="54">
        <f t="shared" si="4"/>
        <v>0</v>
      </c>
      <c r="I68" s="55"/>
      <c r="J68" s="55"/>
      <c r="K68" s="54">
        <f t="shared" si="5"/>
        <v>17458.865385000005</v>
      </c>
      <c r="L68" s="54">
        <v>17425.902385000005</v>
      </c>
      <c r="M68" s="54"/>
      <c r="N68" s="54"/>
      <c r="O68" s="54"/>
      <c r="P68" s="54">
        <f t="shared" si="6"/>
        <v>0</v>
      </c>
      <c r="Q68" s="54"/>
      <c r="R68" s="54"/>
      <c r="S68" s="54">
        <f t="shared" si="7"/>
        <v>32.963000000000001</v>
      </c>
      <c r="T68" s="54">
        <v>32.963000000000001</v>
      </c>
      <c r="U68" s="54"/>
      <c r="V68" s="47"/>
      <c r="W68" s="47"/>
      <c r="X68" s="47"/>
      <c r="Y68" s="25"/>
      <c r="Z68" s="25"/>
      <c r="AA68" s="25"/>
      <c r="AB68" s="25"/>
      <c r="AC68" s="25"/>
      <c r="AD68" s="25"/>
      <c r="AE68" s="25"/>
      <c r="AF68" s="25"/>
      <c r="AG68" s="25"/>
      <c r="AH68" s="25"/>
      <c r="AI68" s="25"/>
      <c r="AJ68" s="25"/>
      <c r="AK68" s="38"/>
    </row>
    <row r="69" spans="1:38" s="37" customFormat="1" ht="38.25" customHeight="1">
      <c r="A69" s="44">
        <v>53</v>
      </c>
      <c r="B69" s="45" t="s">
        <v>146</v>
      </c>
      <c r="C69" s="54">
        <f t="shared" si="3"/>
        <v>26866</v>
      </c>
      <c r="D69" s="46">
        <v>26866</v>
      </c>
      <c r="E69" s="55"/>
      <c r="F69" s="55"/>
      <c r="G69" s="55"/>
      <c r="H69" s="54">
        <f t="shared" si="4"/>
        <v>0</v>
      </c>
      <c r="I69" s="55"/>
      <c r="J69" s="55"/>
      <c r="K69" s="54">
        <f t="shared" si="5"/>
        <v>25002.636709999984</v>
      </c>
      <c r="L69" s="54">
        <v>24999.789609999985</v>
      </c>
      <c r="M69" s="54"/>
      <c r="N69" s="54"/>
      <c r="O69" s="54"/>
      <c r="P69" s="54">
        <f t="shared" si="6"/>
        <v>0</v>
      </c>
      <c r="Q69" s="54"/>
      <c r="R69" s="54"/>
      <c r="S69" s="54">
        <f t="shared" si="7"/>
        <v>2.8471000000000002</v>
      </c>
      <c r="T69" s="54">
        <v>2.8471000000000002</v>
      </c>
      <c r="U69" s="54"/>
      <c r="V69" s="47"/>
      <c r="W69" s="47"/>
      <c r="X69" s="47"/>
      <c r="Y69" s="25"/>
      <c r="Z69" s="25"/>
      <c r="AA69" s="25"/>
      <c r="AB69" s="25"/>
      <c r="AC69" s="25"/>
      <c r="AD69" s="25"/>
      <c r="AE69" s="25"/>
      <c r="AF69" s="25"/>
      <c r="AG69" s="25"/>
      <c r="AH69" s="25"/>
      <c r="AI69" s="25"/>
      <c r="AJ69" s="25"/>
      <c r="AK69" s="38"/>
    </row>
    <row r="70" spans="1:38" s="37" customFormat="1" ht="39.75" customHeight="1">
      <c r="A70" s="44">
        <v>54</v>
      </c>
      <c r="B70" s="45" t="s">
        <v>147</v>
      </c>
      <c r="C70" s="54">
        <f t="shared" si="3"/>
        <v>29388.314224000002</v>
      </c>
      <c r="D70" s="46">
        <v>29388.314224000002</v>
      </c>
      <c r="E70" s="55"/>
      <c r="F70" s="55"/>
      <c r="G70" s="55"/>
      <c r="H70" s="54">
        <f t="shared" si="4"/>
        <v>0</v>
      </c>
      <c r="I70" s="55"/>
      <c r="J70" s="55"/>
      <c r="K70" s="54">
        <f t="shared" si="5"/>
        <v>27084.418929000003</v>
      </c>
      <c r="L70" s="54">
        <v>27083.927729000003</v>
      </c>
      <c r="M70" s="54"/>
      <c r="N70" s="54"/>
      <c r="O70" s="54"/>
      <c r="P70" s="54">
        <f t="shared" si="6"/>
        <v>0</v>
      </c>
      <c r="Q70" s="54"/>
      <c r="R70" s="54"/>
      <c r="S70" s="54">
        <f t="shared" si="7"/>
        <v>0.49120000000000003</v>
      </c>
      <c r="T70" s="54">
        <v>0.49120000000000003</v>
      </c>
      <c r="U70" s="54"/>
      <c r="V70" s="47"/>
      <c r="W70" s="47"/>
      <c r="X70" s="47"/>
      <c r="Y70" s="25"/>
      <c r="Z70" s="25"/>
      <c r="AA70" s="25"/>
      <c r="AB70" s="25"/>
      <c r="AC70" s="25"/>
      <c r="AD70" s="25"/>
      <c r="AE70" s="25"/>
      <c r="AF70" s="25"/>
      <c r="AG70" s="25"/>
      <c r="AH70" s="25"/>
      <c r="AI70" s="25"/>
      <c r="AJ70" s="25"/>
      <c r="AK70" s="38"/>
    </row>
    <row r="71" spans="1:38" s="37" customFormat="1" ht="40.5" customHeight="1">
      <c r="A71" s="44">
        <v>55</v>
      </c>
      <c r="B71" s="45" t="s">
        <v>148</v>
      </c>
      <c r="C71" s="54">
        <f t="shared" si="3"/>
        <v>900</v>
      </c>
      <c r="D71" s="46">
        <v>900</v>
      </c>
      <c r="E71" s="55"/>
      <c r="F71" s="55"/>
      <c r="G71" s="55"/>
      <c r="H71" s="54">
        <f t="shared" si="4"/>
        <v>0</v>
      </c>
      <c r="I71" s="55"/>
      <c r="J71" s="55"/>
      <c r="K71" s="54">
        <f t="shared" si="5"/>
        <v>900.000044</v>
      </c>
      <c r="L71" s="54">
        <v>868.66224399999999</v>
      </c>
      <c r="M71" s="54"/>
      <c r="N71" s="54"/>
      <c r="O71" s="54"/>
      <c r="P71" s="54">
        <f t="shared" si="6"/>
        <v>0</v>
      </c>
      <c r="Q71" s="54"/>
      <c r="R71" s="54"/>
      <c r="S71" s="54">
        <f t="shared" si="7"/>
        <v>31.337800000000001</v>
      </c>
      <c r="T71" s="54">
        <v>31.337800000000001</v>
      </c>
      <c r="U71" s="54"/>
      <c r="V71" s="47"/>
      <c r="W71" s="47"/>
      <c r="X71" s="47"/>
      <c r="Y71" s="25"/>
      <c r="Z71" s="25"/>
      <c r="AA71" s="25"/>
      <c r="AB71" s="25"/>
      <c r="AC71" s="25"/>
      <c r="AD71" s="25"/>
      <c r="AE71" s="25"/>
      <c r="AF71" s="25"/>
      <c r="AG71" s="25"/>
      <c r="AH71" s="25"/>
      <c r="AI71" s="25"/>
      <c r="AJ71" s="25"/>
    </row>
    <row r="72" spans="1:38" s="37" customFormat="1" ht="43.5" customHeight="1">
      <c r="A72" s="44">
        <v>56</v>
      </c>
      <c r="B72" s="45" t="s">
        <v>149</v>
      </c>
      <c r="C72" s="54">
        <f t="shared" si="3"/>
        <v>4158</v>
      </c>
      <c r="D72" s="46">
        <v>4158</v>
      </c>
      <c r="E72" s="55"/>
      <c r="F72" s="55"/>
      <c r="G72" s="55"/>
      <c r="H72" s="54">
        <f t="shared" si="4"/>
        <v>0</v>
      </c>
      <c r="I72" s="55"/>
      <c r="J72" s="55"/>
      <c r="K72" s="54">
        <f t="shared" si="5"/>
        <v>4157.9999850000004</v>
      </c>
      <c r="L72" s="54">
        <v>3809.2451850000002</v>
      </c>
      <c r="M72" s="54"/>
      <c r="N72" s="54"/>
      <c r="O72" s="54"/>
      <c r="P72" s="54">
        <f t="shared" si="6"/>
        <v>0</v>
      </c>
      <c r="Q72" s="54"/>
      <c r="R72" s="54"/>
      <c r="S72" s="54">
        <f t="shared" si="7"/>
        <v>348.75479999999999</v>
      </c>
      <c r="T72" s="54">
        <v>348.75479999999999</v>
      </c>
      <c r="U72" s="54"/>
      <c r="V72" s="47"/>
      <c r="W72" s="47"/>
      <c r="X72" s="47"/>
      <c r="Y72" s="25"/>
      <c r="Z72" s="25"/>
      <c r="AA72" s="25"/>
      <c r="AB72" s="25"/>
      <c r="AC72" s="25"/>
      <c r="AD72" s="25"/>
      <c r="AE72" s="25"/>
      <c r="AF72" s="25"/>
      <c r="AG72" s="25"/>
      <c r="AH72" s="25"/>
      <c r="AI72" s="25"/>
      <c r="AJ72" s="25"/>
    </row>
    <row r="73" spans="1:38" s="36" customFormat="1" ht="21" customHeight="1">
      <c r="A73" s="44">
        <v>57</v>
      </c>
      <c r="B73" s="45" t="s">
        <v>150</v>
      </c>
      <c r="C73" s="54">
        <f t="shared" si="3"/>
        <v>83.245999999999995</v>
      </c>
      <c r="D73" s="46">
        <v>83.245999999999995</v>
      </c>
      <c r="E73" s="55"/>
      <c r="F73" s="55"/>
      <c r="G73" s="55"/>
      <c r="H73" s="54">
        <f t="shared" si="4"/>
        <v>0</v>
      </c>
      <c r="I73" s="55"/>
      <c r="J73" s="55"/>
      <c r="K73" s="54">
        <f t="shared" si="5"/>
        <v>83.245999999999995</v>
      </c>
      <c r="L73" s="54">
        <v>83.245999999999995</v>
      </c>
      <c r="M73" s="54"/>
      <c r="N73" s="54"/>
      <c r="O73" s="54"/>
      <c r="P73" s="54">
        <f t="shared" si="6"/>
        <v>0</v>
      </c>
      <c r="Q73" s="54"/>
      <c r="R73" s="54"/>
      <c r="S73" s="54">
        <f t="shared" si="7"/>
        <v>0</v>
      </c>
      <c r="T73" s="54">
        <v>0</v>
      </c>
      <c r="U73" s="54"/>
      <c r="V73" s="47"/>
      <c r="W73" s="47"/>
      <c r="X73" s="47"/>
      <c r="Y73" s="25"/>
      <c r="Z73" s="25"/>
      <c r="AA73" s="25"/>
      <c r="AB73" s="25"/>
      <c r="AC73" s="25"/>
      <c r="AD73" s="25"/>
      <c r="AE73" s="25"/>
      <c r="AF73" s="25"/>
      <c r="AG73" s="25"/>
      <c r="AH73" s="25"/>
      <c r="AI73" s="25"/>
      <c r="AJ73" s="25"/>
    </row>
    <row r="75" spans="1:38" s="36" customFormat="1" ht="37.5" customHeight="1">
      <c r="A75" s="58" t="s">
        <v>13</v>
      </c>
      <c r="B75" s="59" t="s">
        <v>1003</v>
      </c>
      <c r="C75" s="53">
        <f>SUM(C76:C85)</f>
        <v>862982.02722500009</v>
      </c>
      <c r="D75" s="53">
        <f t="shared" ref="D75:U75" si="27">SUM(D76:D85)</f>
        <v>759244.47322499985</v>
      </c>
      <c r="E75" s="53">
        <f t="shared" si="27"/>
        <v>0</v>
      </c>
      <c r="F75" s="53">
        <f t="shared" si="27"/>
        <v>0</v>
      </c>
      <c r="G75" s="53">
        <f t="shared" si="27"/>
        <v>0</v>
      </c>
      <c r="H75" s="53">
        <f t="shared" si="27"/>
        <v>103737.554</v>
      </c>
      <c r="I75" s="53">
        <f>SUM(I76:I85)</f>
        <v>103737.554</v>
      </c>
      <c r="J75" s="53">
        <f t="shared" si="27"/>
        <v>0</v>
      </c>
      <c r="K75" s="54">
        <f t="shared" si="5"/>
        <v>862657.38878500008</v>
      </c>
      <c r="L75" s="53">
        <f t="shared" si="27"/>
        <v>593078.57078500011</v>
      </c>
      <c r="M75" s="53">
        <f t="shared" si="27"/>
        <v>0</v>
      </c>
      <c r="N75" s="53">
        <f t="shared" si="27"/>
        <v>0</v>
      </c>
      <c r="O75" s="53">
        <f t="shared" si="27"/>
        <v>0</v>
      </c>
      <c r="P75" s="53">
        <f t="shared" si="27"/>
        <v>77291.178</v>
      </c>
      <c r="Q75" s="53">
        <f t="shared" si="27"/>
        <v>77291.178</v>
      </c>
      <c r="R75" s="53">
        <f t="shared" si="27"/>
        <v>0</v>
      </c>
      <c r="S75" s="53">
        <f t="shared" si="27"/>
        <v>192287.64</v>
      </c>
      <c r="T75" s="53">
        <f t="shared" si="27"/>
        <v>192287.64</v>
      </c>
      <c r="U75" s="53">
        <f t="shared" si="27"/>
        <v>0</v>
      </c>
      <c r="V75" s="42"/>
      <c r="W75" s="42"/>
      <c r="X75" s="42"/>
      <c r="Y75" s="28"/>
      <c r="Z75" s="28"/>
      <c r="AA75" s="28"/>
      <c r="AB75" s="28"/>
      <c r="AC75" s="28"/>
      <c r="AD75" s="28"/>
      <c r="AE75" s="28"/>
      <c r="AF75" s="28"/>
      <c r="AG75" s="28"/>
      <c r="AH75" s="28"/>
      <c r="AI75" s="28"/>
      <c r="AJ75" s="28"/>
    </row>
    <row r="76" spans="1:38" s="37" customFormat="1" ht="19.5" customHeight="1">
      <c r="A76" s="44">
        <v>1</v>
      </c>
      <c r="B76" s="45" t="s">
        <v>152</v>
      </c>
      <c r="C76" s="54">
        <f t="shared" si="3"/>
        <v>99975.750396999996</v>
      </c>
      <c r="D76" s="46">
        <v>99975.750396999996</v>
      </c>
      <c r="E76" s="55"/>
      <c r="F76" s="55"/>
      <c r="G76" s="55"/>
      <c r="H76" s="54">
        <f t="shared" si="4"/>
        <v>0</v>
      </c>
      <c r="I76" s="55"/>
      <c r="J76" s="55"/>
      <c r="K76" s="54">
        <f t="shared" si="5"/>
        <v>99975.750365000014</v>
      </c>
      <c r="L76" s="54">
        <v>52660.312965000005</v>
      </c>
      <c r="M76" s="54"/>
      <c r="N76" s="54"/>
      <c r="O76" s="54"/>
      <c r="P76" s="54">
        <f t="shared" si="6"/>
        <v>0</v>
      </c>
      <c r="Q76" s="54"/>
      <c r="R76" s="54"/>
      <c r="S76" s="54">
        <f t="shared" si="7"/>
        <v>47315.437400000003</v>
      </c>
      <c r="T76" s="54">
        <v>47315.437400000003</v>
      </c>
      <c r="U76" s="54"/>
      <c r="V76" s="47"/>
      <c r="W76" s="47"/>
      <c r="X76" s="47"/>
      <c r="Y76" s="25"/>
      <c r="Z76" s="25"/>
      <c r="AA76" s="25"/>
      <c r="AB76" s="25"/>
      <c r="AC76" s="25"/>
      <c r="AD76" s="25"/>
      <c r="AE76" s="25"/>
      <c r="AF76" s="25"/>
      <c r="AG76" s="25"/>
      <c r="AH76" s="25"/>
      <c r="AI76" s="25"/>
      <c r="AJ76" s="25"/>
    </row>
    <row r="77" spans="1:38" s="37" customFormat="1" ht="19.5" customHeight="1">
      <c r="A77" s="44">
        <v>2</v>
      </c>
      <c r="B77" s="45" t="s">
        <v>153</v>
      </c>
      <c r="C77" s="54">
        <f t="shared" si="3"/>
        <v>37939.019999999997</v>
      </c>
      <c r="D77" s="46">
        <f>35950.02+1989</f>
        <v>37939.019999999997</v>
      </c>
      <c r="E77" s="55"/>
      <c r="F77" s="55"/>
      <c r="G77" s="55"/>
      <c r="H77" s="54">
        <f t="shared" si="4"/>
        <v>0</v>
      </c>
      <c r="I77" s="55"/>
      <c r="J77" s="55"/>
      <c r="K77" s="54">
        <f t="shared" si="5"/>
        <v>37939.020044000004</v>
      </c>
      <c r="L77" s="54">
        <v>26620.291644000001</v>
      </c>
      <c r="M77" s="54"/>
      <c r="N77" s="54"/>
      <c r="O77" s="54"/>
      <c r="P77" s="54">
        <f t="shared" si="6"/>
        <v>0</v>
      </c>
      <c r="Q77" s="54"/>
      <c r="R77" s="54"/>
      <c r="S77" s="54">
        <f t="shared" si="7"/>
        <v>11318.7284</v>
      </c>
      <c r="T77" s="54">
        <v>11318.7284</v>
      </c>
      <c r="U77" s="54"/>
      <c r="V77" s="47"/>
      <c r="W77" s="47"/>
      <c r="X77" s="47"/>
      <c r="Y77" s="25"/>
      <c r="Z77" s="25"/>
      <c r="AA77" s="25"/>
      <c r="AB77" s="25"/>
      <c r="AC77" s="25"/>
      <c r="AD77" s="25"/>
      <c r="AE77" s="25"/>
      <c r="AF77" s="25"/>
      <c r="AG77" s="25"/>
      <c r="AH77" s="25"/>
      <c r="AI77" s="25"/>
      <c r="AJ77" s="25"/>
    </row>
    <row r="78" spans="1:38" s="37" customFormat="1" ht="21.75" customHeight="1">
      <c r="A78" s="44">
        <v>3</v>
      </c>
      <c r="B78" s="45" t="s">
        <v>154</v>
      </c>
      <c r="C78" s="54">
        <f t="shared" si="3"/>
        <v>88292.622999999992</v>
      </c>
      <c r="D78" s="46">
        <v>66332.083999999988</v>
      </c>
      <c r="E78" s="55"/>
      <c r="F78" s="55"/>
      <c r="G78" s="55"/>
      <c r="H78" s="54">
        <f t="shared" si="4"/>
        <v>21960.539000000001</v>
      </c>
      <c r="I78" s="55">
        <v>21960.539000000001</v>
      </c>
      <c r="J78" s="55"/>
      <c r="K78" s="54">
        <f t="shared" si="5"/>
        <v>88292.623048999987</v>
      </c>
      <c r="L78" s="54">
        <v>62694.150648999996</v>
      </c>
      <c r="M78" s="54"/>
      <c r="N78" s="54"/>
      <c r="O78" s="54"/>
      <c r="P78" s="54">
        <f t="shared" si="6"/>
        <v>20329.944</v>
      </c>
      <c r="Q78" s="54">
        <v>20329.944</v>
      </c>
      <c r="R78" s="54"/>
      <c r="S78" s="54">
        <f t="shared" si="7"/>
        <v>5268.5284000000001</v>
      </c>
      <c r="T78" s="54">
        <v>5268.5284000000001</v>
      </c>
      <c r="U78" s="54"/>
      <c r="V78" s="47"/>
      <c r="W78" s="47"/>
      <c r="X78" s="47"/>
      <c r="Y78" s="25"/>
      <c r="Z78" s="25"/>
      <c r="AA78" s="25"/>
      <c r="AB78" s="25"/>
      <c r="AC78" s="25"/>
      <c r="AD78" s="25"/>
      <c r="AE78" s="25"/>
      <c r="AF78" s="25"/>
      <c r="AG78" s="25"/>
      <c r="AH78" s="25"/>
      <c r="AI78" s="25"/>
      <c r="AJ78" s="25"/>
    </row>
    <row r="79" spans="1:38" s="37" customFormat="1" ht="20.25" customHeight="1">
      <c r="A79" s="44">
        <v>4</v>
      </c>
      <c r="B79" s="45" t="s">
        <v>155</v>
      </c>
      <c r="C79" s="54">
        <f t="shared" si="3"/>
        <v>260824.91512999998</v>
      </c>
      <c r="D79" s="46">
        <v>239057.10812999998</v>
      </c>
      <c r="E79" s="55"/>
      <c r="F79" s="55"/>
      <c r="G79" s="55"/>
      <c r="H79" s="54">
        <f t="shared" si="4"/>
        <v>21767.807000000001</v>
      </c>
      <c r="I79" s="55">
        <v>21767.807000000001</v>
      </c>
      <c r="J79" s="55"/>
      <c r="K79" s="54">
        <f t="shared" si="5"/>
        <v>260817.8351</v>
      </c>
      <c r="L79" s="54">
        <v>221998.231</v>
      </c>
      <c r="M79" s="54"/>
      <c r="N79" s="54"/>
      <c r="O79" s="54"/>
      <c r="P79" s="54">
        <f t="shared" si="6"/>
        <v>18004.145</v>
      </c>
      <c r="Q79" s="54">
        <v>18004.145</v>
      </c>
      <c r="R79" s="54"/>
      <c r="S79" s="54">
        <f t="shared" si="7"/>
        <v>20815.4591</v>
      </c>
      <c r="T79" s="54">
        <v>20815.4591</v>
      </c>
      <c r="U79" s="54"/>
      <c r="V79" s="47"/>
      <c r="W79" s="47"/>
      <c r="X79" s="47"/>
      <c r="Y79" s="25"/>
      <c r="Z79" s="25"/>
      <c r="AA79" s="25"/>
      <c r="AB79" s="25"/>
      <c r="AC79" s="25"/>
      <c r="AD79" s="25"/>
      <c r="AE79" s="25"/>
      <c r="AF79" s="25"/>
      <c r="AG79" s="25"/>
      <c r="AH79" s="25"/>
      <c r="AI79" s="25"/>
      <c r="AJ79" s="25"/>
    </row>
    <row r="80" spans="1:38" s="37" customFormat="1" ht="19.5" customHeight="1">
      <c r="A80" s="44">
        <v>5</v>
      </c>
      <c r="B80" s="45" t="s">
        <v>156</v>
      </c>
      <c r="C80" s="54">
        <f t="shared" si="3"/>
        <v>26248.606818</v>
      </c>
      <c r="D80" s="46">
        <v>26248.606818</v>
      </c>
      <c r="E80" s="55"/>
      <c r="F80" s="55"/>
      <c r="G80" s="55"/>
      <c r="H80" s="54">
        <f t="shared" si="4"/>
        <v>0</v>
      </c>
      <c r="I80" s="55">
        <v>0</v>
      </c>
      <c r="J80" s="55"/>
      <c r="K80" s="54">
        <f t="shared" si="5"/>
        <v>26228.104409000003</v>
      </c>
      <c r="L80" s="54">
        <v>16927.077309000004</v>
      </c>
      <c r="M80" s="54"/>
      <c r="N80" s="54"/>
      <c r="O80" s="54"/>
      <c r="P80" s="54">
        <f t="shared" si="6"/>
        <v>0</v>
      </c>
      <c r="Q80" s="54">
        <v>0</v>
      </c>
      <c r="R80" s="54"/>
      <c r="S80" s="54">
        <f t="shared" si="7"/>
        <v>9301.0270999999993</v>
      </c>
      <c r="T80" s="54">
        <v>9301.0270999999993</v>
      </c>
      <c r="U80" s="54"/>
      <c r="V80" s="47"/>
      <c r="W80" s="47"/>
      <c r="X80" s="47"/>
      <c r="Y80" s="25"/>
      <c r="Z80" s="25"/>
      <c r="AA80" s="25"/>
      <c r="AB80" s="25"/>
      <c r="AC80" s="25"/>
      <c r="AD80" s="25"/>
      <c r="AE80" s="25"/>
      <c r="AF80" s="25"/>
      <c r="AG80" s="25"/>
      <c r="AH80" s="25"/>
      <c r="AI80" s="25"/>
      <c r="AJ80" s="25"/>
    </row>
    <row r="81" spans="1:36" s="37" customFormat="1" ht="22.5" customHeight="1">
      <c r="A81" s="44">
        <v>6</v>
      </c>
      <c r="B81" s="45" t="s">
        <v>157</v>
      </c>
      <c r="C81" s="54">
        <f t="shared" si="3"/>
        <v>65008.117357999996</v>
      </c>
      <c r="D81" s="46">
        <v>47528.941357999996</v>
      </c>
      <c r="E81" s="55"/>
      <c r="F81" s="55"/>
      <c r="G81" s="55"/>
      <c r="H81" s="54">
        <f t="shared" si="4"/>
        <v>17479.175999999999</v>
      </c>
      <c r="I81" s="55">
        <v>17479.175999999999</v>
      </c>
      <c r="J81" s="55"/>
      <c r="K81" s="54">
        <f t="shared" si="5"/>
        <v>65008.117312999995</v>
      </c>
      <c r="L81" s="54">
        <v>42001.155113000001</v>
      </c>
      <c r="M81" s="54"/>
      <c r="N81" s="54"/>
      <c r="O81" s="54"/>
      <c r="P81" s="54">
        <f t="shared" si="6"/>
        <v>15759.31</v>
      </c>
      <c r="Q81" s="54">
        <v>15759.31</v>
      </c>
      <c r="R81" s="54"/>
      <c r="S81" s="54">
        <f t="shared" si="7"/>
        <v>7247.6522000000004</v>
      </c>
      <c r="T81" s="54">
        <v>7247.6522000000004</v>
      </c>
      <c r="U81" s="54"/>
      <c r="V81" s="47"/>
      <c r="W81" s="47"/>
      <c r="X81" s="47"/>
      <c r="Y81" s="25"/>
      <c r="Z81" s="25"/>
      <c r="AA81" s="25"/>
      <c r="AB81" s="25"/>
      <c r="AC81" s="25"/>
      <c r="AD81" s="25"/>
      <c r="AE81" s="25"/>
      <c r="AF81" s="25"/>
      <c r="AG81" s="25"/>
      <c r="AH81" s="25"/>
      <c r="AI81" s="25"/>
      <c r="AJ81" s="25"/>
    </row>
    <row r="82" spans="1:36" s="37" customFormat="1" ht="18.75" customHeight="1">
      <c r="A82" s="44">
        <v>7</v>
      </c>
      <c r="B82" s="45" t="s">
        <v>158</v>
      </c>
      <c r="C82" s="54">
        <f t="shared" si="3"/>
        <v>72647.298999999999</v>
      </c>
      <c r="D82" s="46">
        <v>72647.298999999999</v>
      </c>
      <c r="E82" s="55"/>
      <c r="F82" s="55"/>
      <c r="G82" s="55"/>
      <c r="H82" s="54">
        <f t="shared" si="4"/>
        <v>0</v>
      </c>
      <c r="I82" s="55">
        <v>0</v>
      </c>
      <c r="J82" s="55"/>
      <c r="K82" s="54">
        <f t="shared" ref="K82:K91" si="28">SUM(L82:P82)+S82</f>
        <v>72647.298999999999</v>
      </c>
      <c r="L82" s="54">
        <v>59448.428</v>
      </c>
      <c r="M82" s="54"/>
      <c r="N82" s="54"/>
      <c r="O82" s="54"/>
      <c r="P82" s="54">
        <f t="shared" si="6"/>
        <v>0</v>
      </c>
      <c r="Q82" s="54">
        <v>0</v>
      </c>
      <c r="R82" s="54"/>
      <c r="S82" s="54">
        <f t="shared" si="7"/>
        <v>13198.870999999999</v>
      </c>
      <c r="T82" s="54">
        <v>13198.870999999999</v>
      </c>
      <c r="U82" s="54"/>
      <c r="V82" s="47"/>
      <c r="W82" s="47"/>
      <c r="X82" s="47"/>
      <c r="Y82" s="25"/>
      <c r="Z82" s="25"/>
      <c r="AA82" s="25"/>
      <c r="AB82" s="25"/>
      <c r="AC82" s="25"/>
      <c r="AD82" s="25"/>
      <c r="AE82" s="25"/>
      <c r="AF82" s="25"/>
      <c r="AG82" s="25"/>
      <c r="AH82" s="25"/>
      <c r="AI82" s="25"/>
      <c r="AJ82" s="25"/>
    </row>
    <row r="83" spans="1:36" s="37" customFormat="1" ht="19.5" customHeight="1">
      <c r="A83" s="44">
        <v>8</v>
      </c>
      <c r="B83" s="45" t="s">
        <v>159</v>
      </c>
      <c r="C83" s="54">
        <f t="shared" ref="C83:C91" si="29">SUM(D83:H83)</f>
        <v>39131.521999999997</v>
      </c>
      <c r="D83" s="46">
        <f>27787.91+1992+300</f>
        <v>30079.91</v>
      </c>
      <c r="E83" s="55"/>
      <c r="F83" s="55"/>
      <c r="G83" s="55"/>
      <c r="H83" s="54">
        <f t="shared" ref="H83:H91" si="30">I83+J83</f>
        <v>9051.6119999999992</v>
      </c>
      <c r="I83" s="55">
        <v>9051.6119999999992</v>
      </c>
      <c r="J83" s="55"/>
      <c r="K83" s="54">
        <f t="shared" si="28"/>
        <v>38834.466031000004</v>
      </c>
      <c r="L83" s="54">
        <v>25020.281631000002</v>
      </c>
      <c r="M83" s="54"/>
      <c r="N83" s="54"/>
      <c r="O83" s="54"/>
      <c r="P83" s="54">
        <f t="shared" ref="P83:P91" si="31">Q83+R83</f>
        <v>8043.6169999999993</v>
      </c>
      <c r="Q83" s="54">
        <v>8043.6169999999993</v>
      </c>
      <c r="R83" s="54"/>
      <c r="S83" s="54">
        <f t="shared" ref="S83:S91" si="32">T83+U83</f>
        <v>5770.5673999999999</v>
      </c>
      <c r="T83" s="54">
        <v>5770.5673999999999</v>
      </c>
      <c r="U83" s="54"/>
      <c r="V83" s="47"/>
      <c r="W83" s="47"/>
      <c r="X83" s="47"/>
      <c r="Y83" s="25"/>
      <c r="Z83" s="25"/>
      <c r="AA83" s="25"/>
      <c r="AB83" s="25"/>
      <c r="AC83" s="25"/>
      <c r="AD83" s="25"/>
      <c r="AE83" s="25"/>
      <c r="AF83" s="25"/>
      <c r="AG83" s="25"/>
      <c r="AH83" s="25"/>
      <c r="AI83" s="25"/>
      <c r="AJ83" s="25"/>
    </row>
    <row r="84" spans="1:36" s="37" customFormat="1" ht="18.75" customHeight="1">
      <c r="A84" s="44">
        <v>9</v>
      </c>
      <c r="B84" s="45" t="s">
        <v>160</v>
      </c>
      <c r="C84" s="54">
        <f t="shared" si="29"/>
        <v>55795.1086</v>
      </c>
      <c r="D84" s="46">
        <f>20487.6886+1829</f>
        <v>22316.688600000001</v>
      </c>
      <c r="E84" s="55"/>
      <c r="F84" s="55"/>
      <c r="G84" s="55"/>
      <c r="H84" s="54">
        <f t="shared" si="30"/>
        <v>33478.42</v>
      </c>
      <c r="I84" s="55">
        <v>33478.42</v>
      </c>
      <c r="J84" s="55"/>
      <c r="K84" s="54">
        <f t="shared" si="28"/>
        <v>55795.108600000007</v>
      </c>
      <c r="L84" s="54">
        <v>17565.800600000002</v>
      </c>
      <c r="M84" s="54"/>
      <c r="N84" s="54"/>
      <c r="O84" s="54"/>
      <c r="P84" s="54">
        <f t="shared" si="31"/>
        <v>15154.162</v>
      </c>
      <c r="Q84" s="54">
        <v>15154.162</v>
      </c>
      <c r="R84" s="54"/>
      <c r="S84" s="54">
        <f t="shared" si="32"/>
        <v>23075.146000000001</v>
      </c>
      <c r="T84" s="54">
        <v>23075.146000000001</v>
      </c>
      <c r="U84" s="54"/>
      <c r="V84" s="47"/>
      <c r="W84" s="47"/>
      <c r="X84" s="47"/>
      <c r="Y84" s="25"/>
      <c r="Z84" s="25"/>
      <c r="AA84" s="25"/>
      <c r="AB84" s="25"/>
      <c r="AC84" s="25"/>
      <c r="AD84" s="25"/>
      <c r="AE84" s="25"/>
      <c r="AF84" s="25"/>
      <c r="AG84" s="25"/>
      <c r="AH84" s="25"/>
      <c r="AI84" s="25"/>
      <c r="AJ84" s="25"/>
    </row>
    <row r="85" spans="1:36" s="37" customFormat="1" ht="16.5" customHeight="1">
      <c r="A85" s="44">
        <v>10</v>
      </c>
      <c r="B85" s="45" t="s">
        <v>161</v>
      </c>
      <c r="C85" s="54">
        <f t="shared" si="29"/>
        <v>117119.06492199999</v>
      </c>
      <c r="D85" s="46">
        <v>117119.06492199999</v>
      </c>
      <c r="E85" s="55"/>
      <c r="F85" s="55"/>
      <c r="G85" s="55"/>
      <c r="H85" s="54">
        <f t="shared" si="30"/>
        <v>0</v>
      </c>
      <c r="I85" s="55"/>
      <c r="J85" s="55"/>
      <c r="K85" s="54">
        <f t="shared" si="28"/>
        <v>117119.06487400002</v>
      </c>
      <c r="L85" s="54">
        <v>68142.84187400002</v>
      </c>
      <c r="M85" s="54"/>
      <c r="N85" s="54"/>
      <c r="O85" s="54"/>
      <c r="P85" s="54">
        <f t="shared" si="31"/>
        <v>0</v>
      </c>
      <c r="Q85" s="54"/>
      <c r="R85" s="54"/>
      <c r="S85" s="54">
        <f t="shared" si="32"/>
        <v>48976.222999999998</v>
      </c>
      <c r="T85" s="54">
        <v>48976.222999999998</v>
      </c>
      <c r="U85" s="54"/>
      <c r="V85" s="47"/>
      <c r="W85" s="47"/>
      <c r="X85" s="47"/>
      <c r="Y85" s="25"/>
      <c r="Z85" s="25"/>
      <c r="AA85" s="25"/>
      <c r="AB85" s="25"/>
      <c r="AC85" s="25"/>
      <c r="AD85" s="25"/>
      <c r="AE85" s="25"/>
      <c r="AF85" s="25"/>
      <c r="AG85" s="25"/>
      <c r="AH85" s="25"/>
      <c r="AI85" s="25"/>
      <c r="AJ85" s="25"/>
    </row>
    <row r="86" spans="1:36" s="28" customFormat="1" ht="30">
      <c r="A86" s="42" t="s">
        <v>13</v>
      </c>
      <c r="B86" s="43" t="s">
        <v>36</v>
      </c>
      <c r="C86" s="53">
        <f t="shared" si="29"/>
        <v>0</v>
      </c>
      <c r="D86" s="52"/>
      <c r="E86" s="52"/>
      <c r="F86" s="52"/>
      <c r="G86" s="52"/>
      <c r="H86" s="53">
        <f t="shared" si="30"/>
        <v>0</v>
      </c>
      <c r="I86" s="52"/>
      <c r="J86" s="52"/>
      <c r="K86" s="53">
        <f t="shared" si="28"/>
        <v>0</v>
      </c>
      <c r="L86" s="53"/>
      <c r="M86" s="53"/>
      <c r="N86" s="53"/>
      <c r="O86" s="53"/>
      <c r="P86" s="53">
        <f t="shared" si="31"/>
        <v>0</v>
      </c>
      <c r="Q86" s="53"/>
      <c r="R86" s="53"/>
      <c r="S86" s="53">
        <f t="shared" si="32"/>
        <v>0</v>
      </c>
      <c r="T86" s="53"/>
      <c r="U86" s="53"/>
      <c r="V86" s="42"/>
      <c r="W86" s="42"/>
      <c r="X86" s="42"/>
    </row>
    <row r="87" spans="1:36" s="28" customFormat="1">
      <c r="A87" s="42" t="s">
        <v>14</v>
      </c>
      <c r="B87" s="43" t="s">
        <v>37</v>
      </c>
      <c r="C87" s="53">
        <f t="shared" si="29"/>
        <v>1000</v>
      </c>
      <c r="D87" s="52"/>
      <c r="E87" s="52"/>
      <c r="F87" s="52"/>
      <c r="G87" s="52">
        <v>1000</v>
      </c>
      <c r="H87" s="53">
        <f t="shared" si="30"/>
        <v>0</v>
      </c>
      <c r="I87" s="52"/>
      <c r="J87" s="52"/>
      <c r="K87" s="53">
        <f t="shared" si="28"/>
        <v>0</v>
      </c>
      <c r="L87" s="53"/>
      <c r="M87" s="53"/>
      <c r="N87" s="53"/>
      <c r="O87" s="53"/>
      <c r="P87" s="53">
        <f t="shared" si="31"/>
        <v>0</v>
      </c>
      <c r="Q87" s="53"/>
      <c r="R87" s="53"/>
      <c r="S87" s="53">
        <f t="shared" si="32"/>
        <v>0</v>
      </c>
      <c r="T87" s="53"/>
      <c r="U87" s="53"/>
      <c r="V87" s="42"/>
      <c r="W87" s="42"/>
      <c r="X87" s="42"/>
    </row>
    <row r="88" spans="1:36" s="28" customFormat="1">
      <c r="A88" s="42" t="s">
        <v>18</v>
      </c>
      <c r="B88" s="43" t="s">
        <v>45</v>
      </c>
      <c r="C88" s="53">
        <f t="shared" si="29"/>
        <v>42020</v>
      </c>
      <c r="D88" s="52"/>
      <c r="E88" s="52"/>
      <c r="F88" s="52"/>
      <c r="G88" s="52">
        <v>42020</v>
      </c>
      <c r="H88" s="53">
        <f t="shared" si="30"/>
        <v>0</v>
      </c>
      <c r="I88" s="52"/>
      <c r="J88" s="52"/>
      <c r="K88" s="53">
        <f t="shared" si="28"/>
        <v>0</v>
      </c>
      <c r="L88" s="53"/>
      <c r="M88" s="53"/>
      <c r="N88" s="53"/>
      <c r="O88" s="53"/>
      <c r="P88" s="53">
        <f t="shared" si="31"/>
        <v>0</v>
      </c>
      <c r="Q88" s="53"/>
      <c r="R88" s="53"/>
      <c r="S88" s="53">
        <f t="shared" si="32"/>
        <v>0</v>
      </c>
      <c r="T88" s="53"/>
      <c r="U88" s="53"/>
      <c r="V88" s="42"/>
      <c r="W88" s="42"/>
      <c r="X88" s="42"/>
    </row>
    <row r="89" spans="1:36" s="28" customFormat="1">
      <c r="A89" s="42" t="s">
        <v>26</v>
      </c>
      <c r="B89" s="43" t="s">
        <v>46</v>
      </c>
      <c r="C89" s="53">
        <f t="shared" si="29"/>
        <v>7000</v>
      </c>
      <c r="D89" s="52"/>
      <c r="E89" s="52"/>
      <c r="F89" s="52"/>
      <c r="G89" s="52">
        <v>7000</v>
      </c>
      <c r="H89" s="53">
        <f t="shared" si="30"/>
        <v>0</v>
      </c>
      <c r="I89" s="52"/>
      <c r="J89" s="52"/>
      <c r="K89" s="53">
        <f t="shared" si="28"/>
        <v>0</v>
      </c>
      <c r="L89" s="53"/>
      <c r="M89" s="53"/>
      <c r="N89" s="53"/>
      <c r="O89" s="53"/>
      <c r="P89" s="53">
        <f t="shared" si="31"/>
        <v>0</v>
      </c>
      <c r="Q89" s="53"/>
      <c r="R89" s="53"/>
      <c r="S89" s="53">
        <f t="shared" si="32"/>
        <v>0</v>
      </c>
      <c r="T89" s="53"/>
      <c r="U89" s="53"/>
      <c r="V89" s="42"/>
      <c r="W89" s="42"/>
      <c r="X89" s="42"/>
    </row>
    <row r="90" spans="1:36" s="28" customFormat="1">
      <c r="A90" s="42" t="s">
        <v>27</v>
      </c>
      <c r="B90" s="43" t="s">
        <v>47</v>
      </c>
      <c r="C90" s="53">
        <f t="shared" si="29"/>
        <v>1996264</v>
      </c>
      <c r="D90" s="52"/>
      <c r="E90" s="52"/>
      <c r="F90" s="52"/>
      <c r="G90" s="52">
        <v>1996264</v>
      </c>
      <c r="H90" s="53">
        <f t="shared" si="30"/>
        <v>0</v>
      </c>
      <c r="I90" s="52"/>
      <c r="J90" s="52"/>
      <c r="K90" s="53">
        <f t="shared" si="28"/>
        <v>0</v>
      </c>
      <c r="L90" s="53"/>
      <c r="M90" s="53"/>
      <c r="N90" s="53"/>
      <c r="O90" s="53"/>
      <c r="P90" s="53">
        <f t="shared" si="31"/>
        <v>0</v>
      </c>
      <c r="Q90" s="53"/>
      <c r="R90" s="53"/>
      <c r="S90" s="53">
        <f t="shared" si="32"/>
        <v>0</v>
      </c>
      <c r="T90" s="53"/>
      <c r="U90" s="53"/>
      <c r="V90" s="42"/>
      <c r="W90" s="42"/>
      <c r="X90" s="42"/>
    </row>
    <row r="91" spans="1:36" s="28" customFormat="1">
      <c r="A91" s="49" t="s">
        <v>48</v>
      </c>
      <c r="B91" s="50" t="s">
        <v>39</v>
      </c>
      <c r="C91" s="57">
        <f t="shared" si="29"/>
        <v>0</v>
      </c>
      <c r="D91" s="56"/>
      <c r="E91" s="56"/>
      <c r="F91" s="56"/>
      <c r="G91" s="56">
        <v>0</v>
      </c>
      <c r="H91" s="57">
        <f t="shared" si="30"/>
        <v>0</v>
      </c>
      <c r="I91" s="56"/>
      <c r="J91" s="56"/>
      <c r="K91" s="53">
        <f t="shared" si="28"/>
        <v>0</v>
      </c>
      <c r="L91" s="57"/>
      <c r="M91" s="57"/>
      <c r="N91" s="57"/>
      <c r="O91" s="57"/>
      <c r="P91" s="57">
        <f t="shared" si="31"/>
        <v>0</v>
      </c>
      <c r="Q91" s="57"/>
      <c r="R91" s="57"/>
      <c r="S91" s="57">
        <f t="shared" si="32"/>
        <v>0</v>
      </c>
      <c r="T91" s="57"/>
      <c r="U91" s="57"/>
      <c r="V91" s="49"/>
      <c r="W91" s="49"/>
      <c r="X91" s="49"/>
    </row>
    <row r="92" spans="1:36" s="25" customFormat="1">
      <c r="A92" s="39"/>
      <c r="C92" s="29"/>
      <c r="D92" s="29"/>
      <c r="E92" s="29"/>
      <c r="F92" s="29"/>
      <c r="G92" s="29"/>
      <c r="H92" s="29"/>
      <c r="I92" s="29"/>
      <c r="J92" s="29"/>
      <c r="K92" s="32"/>
      <c r="L92" s="32"/>
      <c r="M92" s="32"/>
      <c r="N92" s="32"/>
      <c r="O92" s="32"/>
      <c r="P92" s="32"/>
      <c r="Q92" s="32"/>
      <c r="R92" s="32"/>
      <c r="S92" s="32"/>
      <c r="T92" s="32"/>
      <c r="U92" s="32"/>
    </row>
    <row r="93" spans="1:36" s="25" customFormat="1">
      <c r="C93" s="29"/>
      <c r="D93" s="29"/>
      <c r="E93" s="29"/>
      <c r="F93" s="29"/>
      <c r="G93" s="29"/>
      <c r="H93" s="29"/>
      <c r="I93" s="29"/>
      <c r="J93" s="29"/>
      <c r="K93" s="32"/>
      <c r="L93" s="32"/>
      <c r="M93" s="32"/>
      <c r="N93" s="32"/>
      <c r="O93" s="32"/>
      <c r="P93" s="32"/>
      <c r="Q93" s="32"/>
      <c r="R93" s="32"/>
      <c r="S93" s="32"/>
      <c r="T93" s="32"/>
      <c r="U93" s="32"/>
    </row>
    <row r="94" spans="1:36" s="25" customFormat="1">
      <c r="K94" s="30"/>
      <c r="L94" s="30"/>
      <c r="M94" s="30"/>
      <c r="N94" s="30"/>
      <c r="O94" s="30"/>
      <c r="P94" s="30"/>
      <c r="Q94" s="30"/>
      <c r="R94" s="30"/>
      <c r="S94" s="30"/>
      <c r="T94" s="30"/>
      <c r="U94" s="30"/>
    </row>
    <row r="95" spans="1:36" s="25" customFormat="1">
      <c r="K95" s="30"/>
      <c r="L95" s="30"/>
      <c r="M95" s="30"/>
      <c r="N95" s="30"/>
      <c r="O95" s="30"/>
      <c r="P95" s="30"/>
      <c r="Q95" s="30"/>
      <c r="R95" s="30"/>
      <c r="S95" s="30"/>
      <c r="T95" s="30"/>
      <c r="U95" s="30"/>
    </row>
    <row r="96" spans="1:36" s="25" customFormat="1">
      <c r="K96" s="30"/>
      <c r="L96" s="30"/>
      <c r="M96" s="30"/>
      <c r="N96" s="30"/>
      <c r="O96" s="30"/>
      <c r="P96" s="30"/>
      <c r="Q96" s="30"/>
      <c r="R96" s="30"/>
      <c r="S96" s="30"/>
      <c r="T96" s="30"/>
      <c r="U96" s="30"/>
    </row>
    <row r="97" spans="11:21" s="25" customFormat="1">
      <c r="K97" s="30"/>
      <c r="L97" s="30"/>
      <c r="M97" s="30"/>
      <c r="N97" s="30"/>
      <c r="O97" s="30"/>
      <c r="P97" s="30"/>
      <c r="Q97" s="30"/>
      <c r="R97" s="30"/>
      <c r="S97" s="30"/>
      <c r="T97" s="30"/>
      <c r="U97" s="30"/>
    </row>
    <row r="98" spans="11:21" s="25" customFormat="1">
      <c r="K98" s="30"/>
      <c r="L98" s="30"/>
      <c r="M98" s="30"/>
      <c r="N98" s="30"/>
      <c r="O98" s="30"/>
      <c r="P98" s="30"/>
      <c r="Q98" s="30"/>
      <c r="R98" s="30"/>
      <c r="S98" s="30"/>
      <c r="T98" s="30"/>
      <c r="U98" s="30"/>
    </row>
    <row r="99" spans="11:21" s="25" customFormat="1">
      <c r="K99" s="30"/>
      <c r="L99" s="30"/>
      <c r="M99" s="30"/>
      <c r="N99" s="30"/>
      <c r="O99" s="30"/>
      <c r="P99" s="30"/>
      <c r="Q99" s="30"/>
      <c r="R99" s="30"/>
      <c r="S99" s="30"/>
      <c r="T99" s="30"/>
      <c r="U99" s="30"/>
    </row>
    <row r="100" spans="11:21" s="25" customFormat="1">
      <c r="K100" s="30"/>
      <c r="L100" s="30"/>
      <c r="M100" s="30"/>
      <c r="N100" s="30"/>
      <c r="O100" s="30"/>
      <c r="P100" s="30"/>
      <c r="Q100" s="30"/>
      <c r="R100" s="30"/>
      <c r="S100" s="30"/>
      <c r="T100" s="30"/>
      <c r="U100" s="30"/>
    </row>
    <row r="101" spans="11:21" s="25" customFormat="1">
      <c r="K101" s="30"/>
      <c r="L101" s="30"/>
      <c r="M101" s="30"/>
      <c r="N101" s="30"/>
      <c r="O101" s="30"/>
      <c r="P101" s="30"/>
      <c r="Q101" s="30"/>
      <c r="R101" s="30"/>
      <c r="S101" s="30"/>
      <c r="T101" s="30"/>
      <c r="U101" s="30"/>
    </row>
    <row r="102" spans="11:21" s="25" customFormat="1">
      <c r="K102" s="30"/>
      <c r="L102" s="30"/>
      <c r="M102" s="30"/>
      <c r="N102" s="30"/>
      <c r="O102" s="30"/>
      <c r="P102" s="30"/>
      <c r="Q102" s="30"/>
      <c r="R102" s="30"/>
      <c r="S102" s="30"/>
      <c r="T102" s="30"/>
      <c r="U102" s="30"/>
    </row>
    <row r="103" spans="11:21" s="25" customFormat="1">
      <c r="K103" s="30"/>
      <c r="L103" s="30"/>
      <c r="M103" s="30"/>
      <c r="N103" s="30"/>
      <c r="O103" s="30"/>
      <c r="P103" s="30"/>
      <c r="Q103" s="30"/>
      <c r="R103" s="30"/>
      <c r="S103" s="30"/>
      <c r="T103" s="30"/>
      <c r="U103" s="30"/>
    </row>
    <row r="104" spans="11:21" s="25" customFormat="1">
      <c r="K104" s="30"/>
      <c r="L104" s="30"/>
      <c r="M104" s="30"/>
      <c r="N104" s="30"/>
      <c r="O104" s="30"/>
      <c r="P104" s="30"/>
      <c r="Q104" s="30"/>
      <c r="R104" s="30"/>
      <c r="S104" s="30"/>
      <c r="T104" s="30"/>
      <c r="U104" s="30"/>
    </row>
    <row r="105" spans="11:21" s="25" customFormat="1">
      <c r="K105" s="30"/>
      <c r="L105" s="30"/>
      <c r="M105" s="30"/>
      <c r="N105" s="30"/>
      <c r="O105" s="30"/>
      <c r="P105" s="30"/>
      <c r="Q105" s="30"/>
      <c r="R105" s="30"/>
      <c r="S105" s="30"/>
      <c r="T105" s="30"/>
      <c r="U105" s="30"/>
    </row>
    <row r="106" spans="11:21" s="25" customFormat="1">
      <c r="K106" s="30"/>
      <c r="L106" s="30"/>
      <c r="M106" s="30"/>
      <c r="N106" s="30"/>
      <c r="O106" s="30"/>
      <c r="P106" s="30"/>
      <c r="Q106" s="30"/>
      <c r="R106" s="30"/>
      <c r="S106" s="30"/>
      <c r="T106" s="30"/>
      <c r="U106" s="30"/>
    </row>
    <row r="107" spans="11:21" s="25" customFormat="1">
      <c r="K107" s="30"/>
      <c r="L107" s="30"/>
      <c r="M107" s="30"/>
      <c r="N107" s="30"/>
      <c r="O107" s="30"/>
      <c r="P107" s="30"/>
      <c r="Q107" s="30"/>
      <c r="R107" s="30"/>
      <c r="S107" s="30"/>
      <c r="T107" s="30"/>
      <c r="U107" s="30"/>
    </row>
    <row r="108" spans="11:21" s="25" customFormat="1">
      <c r="K108" s="30"/>
      <c r="L108" s="30"/>
      <c r="M108" s="30"/>
      <c r="N108" s="30"/>
      <c r="O108" s="30"/>
      <c r="P108" s="30"/>
      <c r="Q108" s="30"/>
      <c r="R108" s="30"/>
      <c r="S108" s="30"/>
      <c r="T108" s="30"/>
      <c r="U108" s="30"/>
    </row>
    <row r="109" spans="11:21" s="25" customFormat="1">
      <c r="K109" s="30"/>
      <c r="L109" s="30"/>
      <c r="M109" s="30"/>
      <c r="N109" s="30"/>
      <c r="O109" s="30"/>
      <c r="P109" s="30"/>
      <c r="Q109" s="30"/>
      <c r="R109" s="30"/>
      <c r="S109" s="30"/>
      <c r="T109" s="30"/>
      <c r="U109" s="30"/>
    </row>
    <row r="110" spans="11:21" s="25" customFormat="1">
      <c r="K110" s="30"/>
      <c r="L110" s="30"/>
      <c r="M110" s="30"/>
      <c r="N110" s="30"/>
      <c r="O110" s="30"/>
      <c r="P110" s="30"/>
      <c r="Q110" s="30"/>
      <c r="R110" s="30"/>
      <c r="S110" s="30"/>
      <c r="T110" s="30"/>
      <c r="U110" s="30"/>
    </row>
    <row r="111" spans="11:21" s="25" customFormat="1">
      <c r="K111" s="30"/>
      <c r="L111" s="30"/>
      <c r="M111" s="30"/>
      <c r="N111" s="30"/>
      <c r="O111" s="30"/>
      <c r="P111" s="30"/>
      <c r="Q111" s="30"/>
      <c r="R111" s="30"/>
      <c r="S111" s="30"/>
      <c r="T111" s="30"/>
      <c r="U111" s="30"/>
    </row>
    <row r="112" spans="11:21" s="25" customFormat="1">
      <c r="K112" s="30"/>
      <c r="L112" s="30"/>
      <c r="M112" s="30"/>
      <c r="N112" s="30"/>
      <c r="O112" s="30"/>
      <c r="P112" s="30"/>
      <c r="Q112" s="30"/>
      <c r="R112" s="30"/>
      <c r="S112" s="30"/>
      <c r="T112" s="30"/>
      <c r="U112" s="30"/>
    </row>
    <row r="113" spans="11:21" s="25" customFormat="1">
      <c r="K113" s="30"/>
      <c r="L113" s="30"/>
      <c r="M113" s="30"/>
      <c r="N113" s="30"/>
      <c r="O113" s="30"/>
      <c r="P113" s="30"/>
      <c r="Q113" s="30"/>
      <c r="R113" s="30"/>
      <c r="S113" s="30"/>
      <c r="T113" s="30"/>
      <c r="U113" s="30"/>
    </row>
  </sheetData>
  <mergeCells count="24">
    <mergeCell ref="W7:W8"/>
    <mergeCell ref="X7:X8"/>
    <mergeCell ref="N7:N8"/>
    <mergeCell ref="O7:O8"/>
    <mergeCell ref="P7:R7"/>
    <mergeCell ref="S7:S8"/>
    <mergeCell ref="T7:U7"/>
    <mergeCell ref="V7:V8"/>
    <mergeCell ref="M7:M8"/>
    <mergeCell ref="A3:X3"/>
    <mergeCell ref="A4:X4"/>
    <mergeCell ref="A6:A8"/>
    <mergeCell ref="B6:B8"/>
    <mergeCell ref="C6:J6"/>
    <mergeCell ref="K6:U6"/>
    <mergeCell ref="V6:X6"/>
    <mergeCell ref="C7:C8"/>
    <mergeCell ref="D7:D8"/>
    <mergeCell ref="E7:E8"/>
    <mergeCell ref="F7:F8"/>
    <mergeCell ref="G7:G8"/>
    <mergeCell ref="H7:J7"/>
    <mergeCell ref="K7:K8"/>
    <mergeCell ref="L7:L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28"/>
  <sheetViews>
    <sheetView topLeftCell="A13" zoomScale="110" zoomScaleNormal="110" workbookViewId="0">
      <pane xSplit="4" ySplit="6" topLeftCell="E190" activePane="bottomRight" state="frozen"/>
      <selection activeCell="A13" sqref="A13"/>
      <selection pane="topRight" activeCell="E13" sqref="E13"/>
      <selection pane="bottomLeft" activeCell="A19" sqref="A19"/>
      <selection pane="bottomRight" activeCell="D199" sqref="D199"/>
    </sheetView>
  </sheetViews>
  <sheetFormatPr defaultRowHeight="12.75" outlineLevelRow="1" outlineLevelCol="1"/>
  <cols>
    <col min="1" max="1" width="9.140625" style="113"/>
    <col min="2" max="2" width="31.28515625" style="72" hidden="1" customWidth="1" outlineLevel="1"/>
    <col min="3" max="3" width="10.28515625" style="72" hidden="1" customWidth="1" outlineLevel="1"/>
    <col min="4" max="4" width="46.7109375" style="72" customWidth="1" collapsed="1"/>
    <col min="5" max="7" width="9.140625" style="113"/>
    <col min="8" max="8" width="9.140625" style="131"/>
    <col min="9" max="9" width="18.5703125" style="72" customWidth="1"/>
    <col min="10" max="10" width="15" style="72" customWidth="1" outlineLevel="1"/>
    <col min="11" max="11" width="17.7109375" style="72" customWidth="1" outlineLevel="1"/>
    <col min="12" max="12" width="16" style="73" customWidth="1" outlineLevel="1"/>
    <col min="13" max="13" width="18.28515625" style="73" customWidth="1"/>
    <col min="14" max="14" width="16" style="73" customWidth="1"/>
    <col min="15" max="17" width="17.7109375" style="72" customWidth="1"/>
    <col min="18" max="18" width="9.140625" style="72"/>
    <col min="19" max="20" width="10.5703125" style="72" bestFit="1" customWidth="1"/>
    <col min="21" max="21" width="8" style="72" customWidth="1"/>
    <col min="22" max="23" width="10.5703125" style="72" bestFit="1" customWidth="1"/>
    <col min="24" max="24" width="6.85546875" style="72" customWidth="1"/>
    <col min="25" max="16384" width="9.140625" style="72"/>
  </cols>
  <sheetData>
    <row r="1" spans="1:24" ht="15" hidden="1" outlineLevel="1">
      <c r="A1" s="112" t="s">
        <v>178</v>
      </c>
    </row>
    <row r="2" spans="1:24" ht="15" hidden="1" outlineLevel="1">
      <c r="A2" s="112" t="s">
        <v>179</v>
      </c>
    </row>
    <row r="3" spans="1:24" hidden="1" outlineLevel="1"/>
    <row r="4" spans="1:24" ht="15" hidden="1" outlineLevel="1">
      <c r="A4" s="112" t="s">
        <v>180</v>
      </c>
    </row>
    <row r="5" spans="1:24" ht="15" hidden="1" outlineLevel="1">
      <c r="A5" s="112" t="s">
        <v>181</v>
      </c>
    </row>
    <row r="6" spans="1:24" ht="15" hidden="1" outlineLevel="1">
      <c r="A6" s="112" t="s">
        <v>182</v>
      </c>
    </row>
    <row r="7" spans="1:24" ht="15" hidden="1" outlineLevel="1">
      <c r="A7" s="112" t="s">
        <v>183</v>
      </c>
    </row>
    <row r="8" spans="1:24" hidden="1" outlineLevel="1"/>
    <row r="9" spans="1:24" ht="15" hidden="1" outlineLevel="1">
      <c r="A9" s="112" t="s">
        <v>184</v>
      </c>
    </row>
    <row r="10" spans="1:24" ht="15" hidden="1" outlineLevel="1">
      <c r="A10" s="112" t="s">
        <v>185</v>
      </c>
    </row>
    <row r="11" spans="1:24" hidden="1" outlineLevel="1"/>
    <row r="12" spans="1:24" ht="15" hidden="1" outlineLevel="1">
      <c r="A12" s="112" t="s">
        <v>186</v>
      </c>
    </row>
    <row r="13" spans="1:24" ht="18.75" customHeight="1" collapsed="1">
      <c r="F13" s="137">
        <f t="shared" ref="F13:H13" si="0">F22-F19</f>
        <v>0</v>
      </c>
      <c r="G13" s="137">
        <f t="shared" si="0"/>
        <v>0</v>
      </c>
      <c r="H13" s="137">
        <f t="shared" si="0"/>
        <v>0</v>
      </c>
      <c r="I13" s="137">
        <f>I22-I19</f>
        <v>0</v>
      </c>
      <c r="J13" s="137">
        <f t="shared" ref="J13:N13" si="1">J22-J19</f>
        <v>0</v>
      </c>
      <c r="K13" s="137">
        <f t="shared" si="1"/>
        <v>0</v>
      </c>
      <c r="L13" s="137">
        <f t="shared" si="1"/>
        <v>0</v>
      </c>
      <c r="M13" s="137">
        <f t="shared" si="1"/>
        <v>1356067046973</v>
      </c>
      <c r="N13" s="137">
        <f t="shared" si="1"/>
        <v>11049920000</v>
      </c>
      <c r="O13" s="137">
        <f>O22-O19</f>
        <v>0</v>
      </c>
      <c r="W13" s="72" t="s">
        <v>982</v>
      </c>
    </row>
    <row r="14" spans="1:24" s="120" customFormat="1" ht="15" customHeight="1">
      <c r="A14" s="219" t="s">
        <v>187</v>
      </c>
      <c r="B14" s="219" t="s">
        <v>188</v>
      </c>
      <c r="C14" s="233" t="s">
        <v>976</v>
      </c>
      <c r="D14" s="232" t="s">
        <v>977</v>
      </c>
      <c r="E14" s="229" t="s">
        <v>189</v>
      </c>
      <c r="F14" s="229" t="s">
        <v>190</v>
      </c>
      <c r="G14" s="229" t="s">
        <v>191</v>
      </c>
      <c r="H14" s="222" t="s">
        <v>192</v>
      </c>
      <c r="I14" s="225" t="s">
        <v>981</v>
      </c>
      <c r="J14" s="225"/>
      <c r="K14" s="225"/>
      <c r="L14" s="225"/>
      <c r="M14" s="225"/>
      <c r="N14" s="225"/>
      <c r="O14" s="226" t="s">
        <v>978</v>
      </c>
      <c r="P14" s="216" t="s">
        <v>52</v>
      </c>
      <c r="Q14" s="217"/>
      <c r="S14" s="225" t="s">
        <v>981</v>
      </c>
      <c r="T14" s="225"/>
      <c r="U14" s="225"/>
      <c r="V14" s="226" t="s">
        <v>978</v>
      </c>
      <c r="W14" s="216" t="s">
        <v>52</v>
      </c>
      <c r="X14" s="217"/>
    </row>
    <row r="15" spans="1:24" s="120" customFormat="1" ht="15">
      <c r="A15" s="219"/>
      <c r="B15" s="219"/>
      <c r="C15" s="233"/>
      <c r="D15" s="232"/>
      <c r="E15" s="230"/>
      <c r="F15" s="230"/>
      <c r="G15" s="230"/>
      <c r="H15" s="223"/>
      <c r="I15" s="218" t="s">
        <v>193</v>
      </c>
      <c r="J15" s="218" t="s">
        <v>194</v>
      </c>
      <c r="K15" s="218"/>
      <c r="L15" s="218"/>
      <c r="M15" s="216" t="s">
        <v>52</v>
      </c>
      <c r="N15" s="217"/>
      <c r="O15" s="226"/>
      <c r="P15" s="220" t="s">
        <v>979</v>
      </c>
      <c r="Q15" s="221" t="s">
        <v>980</v>
      </c>
      <c r="S15" s="218" t="s">
        <v>193</v>
      </c>
      <c r="T15" s="216" t="s">
        <v>52</v>
      </c>
      <c r="U15" s="217"/>
      <c r="V15" s="226"/>
      <c r="W15" s="220" t="s">
        <v>979</v>
      </c>
      <c r="X15" s="221" t="s">
        <v>980</v>
      </c>
    </row>
    <row r="16" spans="1:24" s="120" customFormat="1" ht="12.75" customHeight="1">
      <c r="A16" s="219"/>
      <c r="B16" s="219"/>
      <c r="C16" s="233"/>
      <c r="D16" s="232"/>
      <c r="E16" s="230"/>
      <c r="F16" s="230"/>
      <c r="G16" s="230"/>
      <c r="H16" s="223"/>
      <c r="I16" s="219"/>
      <c r="J16" s="227" t="s">
        <v>195</v>
      </c>
      <c r="K16" s="227" t="s">
        <v>196</v>
      </c>
      <c r="L16" s="228" t="s">
        <v>197</v>
      </c>
      <c r="M16" s="222" t="s">
        <v>979</v>
      </c>
      <c r="N16" s="222" t="s">
        <v>980</v>
      </c>
      <c r="O16" s="226"/>
      <c r="P16" s="220"/>
      <c r="Q16" s="221"/>
      <c r="S16" s="219"/>
      <c r="T16" s="222" t="s">
        <v>979</v>
      </c>
      <c r="U16" s="222" t="s">
        <v>980</v>
      </c>
      <c r="V16" s="226"/>
      <c r="W16" s="220"/>
      <c r="X16" s="221"/>
    </row>
    <row r="17" spans="1:24" s="120" customFormat="1" ht="59.25" customHeight="1">
      <c r="A17" s="219"/>
      <c r="B17" s="219"/>
      <c r="C17" s="233"/>
      <c r="D17" s="232"/>
      <c r="E17" s="231"/>
      <c r="F17" s="231"/>
      <c r="G17" s="231"/>
      <c r="H17" s="224"/>
      <c r="I17" s="219"/>
      <c r="J17" s="227"/>
      <c r="K17" s="227"/>
      <c r="L17" s="228"/>
      <c r="M17" s="223"/>
      <c r="N17" s="224"/>
      <c r="O17" s="226"/>
      <c r="P17" s="220"/>
      <c r="Q17" s="221"/>
      <c r="S17" s="219"/>
      <c r="T17" s="223"/>
      <c r="U17" s="224"/>
      <c r="V17" s="226"/>
      <c r="W17" s="220"/>
      <c r="X17" s="221"/>
    </row>
    <row r="18" spans="1:24" ht="15">
      <c r="A18" s="74" t="s">
        <v>198</v>
      </c>
      <c r="B18" s="74" t="s">
        <v>199</v>
      </c>
      <c r="C18" s="74"/>
      <c r="D18" s="74"/>
      <c r="E18" s="74" t="s">
        <v>200</v>
      </c>
      <c r="F18" s="74" t="s">
        <v>201</v>
      </c>
      <c r="G18" s="74" t="s">
        <v>202</v>
      </c>
      <c r="H18" s="132" t="s">
        <v>203</v>
      </c>
      <c r="I18" s="75" t="s">
        <v>204</v>
      </c>
      <c r="J18" s="74" t="s">
        <v>205</v>
      </c>
      <c r="K18" s="74" t="s">
        <v>206</v>
      </c>
      <c r="L18" s="121" t="s">
        <v>207</v>
      </c>
      <c r="M18" s="123"/>
      <c r="N18" s="123"/>
      <c r="O18" s="122" t="s">
        <v>208</v>
      </c>
      <c r="P18" s="74"/>
      <c r="Q18" s="74"/>
      <c r="S18" s="75" t="s">
        <v>204</v>
      </c>
      <c r="T18" s="123"/>
      <c r="U18" s="123"/>
      <c r="V18" s="122" t="s">
        <v>208</v>
      </c>
      <c r="W18" s="74"/>
      <c r="X18" s="74"/>
    </row>
    <row r="19" spans="1:24" s="76" customFormat="1" ht="15" hidden="1" outlineLevel="1">
      <c r="A19" s="31"/>
      <c r="B19" s="77" t="s">
        <v>51</v>
      </c>
      <c r="C19" s="104"/>
      <c r="D19" s="104"/>
      <c r="E19" s="125"/>
      <c r="F19" s="125"/>
      <c r="G19" s="125"/>
      <c r="H19" s="126"/>
      <c r="I19" s="78">
        <v>1367116966973</v>
      </c>
      <c r="J19" s="78">
        <v>92332580561</v>
      </c>
      <c r="K19" s="79">
        <v>1064982786772</v>
      </c>
      <c r="L19" s="80">
        <v>209801599640</v>
      </c>
      <c r="M19" s="80"/>
      <c r="N19" s="80"/>
      <c r="O19" s="81">
        <v>1245405587745</v>
      </c>
      <c r="P19" s="81"/>
      <c r="Q19" s="81"/>
    </row>
    <row r="20" spans="1:24" s="76" customFormat="1" ht="15" hidden="1" outlineLevel="1">
      <c r="A20" s="114"/>
      <c r="B20" s="82"/>
      <c r="C20" s="82"/>
      <c r="D20" s="108" t="s">
        <v>213</v>
      </c>
      <c r="E20" s="127"/>
      <c r="F20" s="127"/>
      <c r="G20" s="127"/>
      <c r="H20" s="128"/>
      <c r="I20" s="83">
        <v>1271860559373</v>
      </c>
      <c r="J20" s="83">
        <v>72903660561</v>
      </c>
      <c r="K20" s="84">
        <v>1064212496772</v>
      </c>
      <c r="L20" s="85">
        <v>134744402040</v>
      </c>
      <c r="M20" s="85"/>
      <c r="N20" s="85"/>
      <c r="O20" s="83">
        <v>1195665138417</v>
      </c>
      <c r="P20" s="83"/>
      <c r="Q20" s="83"/>
    </row>
    <row r="21" spans="1:24" s="76" customFormat="1" ht="15" hidden="1" outlineLevel="1">
      <c r="A21" s="114"/>
      <c r="B21" s="82"/>
      <c r="C21" s="82"/>
      <c r="D21" s="108" t="s">
        <v>214</v>
      </c>
      <c r="E21" s="127"/>
      <c r="F21" s="127"/>
      <c r="G21" s="127"/>
      <c r="H21" s="128"/>
      <c r="I21" s="86">
        <v>95256407600</v>
      </c>
      <c r="J21" s="83">
        <v>19428920000</v>
      </c>
      <c r="K21" s="83">
        <v>770290000</v>
      </c>
      <c r="L21" s="85">
        <v>75057197600</v>
      </c>
      <c r="M21" s="85"/>
      <c r="N21" s="85"/>
      <c r="O21" s="83">
        <v>49740449328</v>
      </c>
      <c r="P21" s="83"/>
      <c r="Q21" s="83"/>
    </row>
    <row r="22" spans="1:24" s="76" customFormat="1" collapsed="1">
      <c r="A22" s="114"/>
      <c r="B22" s="82"/>
      <c r="C22" s="82"/>
      <c r="D22" s="114" t="s">
        <v>32</v>
      </c>
      <c r="E22" s="127"/>
      <c r="F22" s="127"/>
      <c r="G22" s="127"/>
      <c r="H22" s="128"/>
      <c r="I22" s="86">
        <f>SUM(I23:I228)</f>
        <v>1367116966973</v>
      </c>
      <c r="J22" s="86">
        <f t="shared" ref="J22:X22" si="2">SUM(J23:J228)</f>
        <v>92332580561</v>
      </c>
      <c r="K22" s="86">
        <f t="shared" si="2"/>
        <v>1064982786772</v>
      </c>
      <c r="L22" s="86">
        <f t="shared" si="2"/>
        <v>209801599640</v>
      </c>
      <c r="M22" s="86">
        <f t="shared" si="2"/>
        <v>1356067046973</v>
      </c>
      <c r="N22" s="86">
        <f t="shared" si="2"/>
        <v>11049920000</v>
      </c>
      <c r="O22" s="86">
        <f t="shared" si="2"/>
        <v>1245405587745</v>
      </c>
      <c r="P22" s="86">
        <f t="shared" si="2"/>
        <v>1236961817455</v>
      </c>
      <c r="Q22" s="86">
        <f t="shared" si="2"/>
        <v>8443770290</v>
      </c>
      <c r="R22" s="86">
        <f t="shared" si="2"/>
        <v>0</v>
      </c>
      <c r="S22" s="86">
        <f t="shared" si="2"/>
        <v>1367116.9669729997</v>
      </c>
      <c r="T22" s="86">
        <f t="shared" si="2"/>
        <v>1356067.046973</v>
      </c>
      <c r="U22" s="86">
        <f t="shared" si="2"/>
        <v>11049.92</v>
      </c>
      <c r="V22" s="86">
        <f t="shared" si="2"/>
        <v>1245405.5877449992</v>
      </c>
      <c r="W22" s="86">
        <f t="shared" si="2"/>
        <v>1236961.8174549995</v>
      </c>
      <c r="X22" s="86">
        <f t="shared" si="2"/>
        <v>8443.7702900000004</v>
      </c>
    </row>
    <row r="23" spans="1:24" s="92" customFormat="1" ht="45">
      <c r="A23" s="115">
        <v>1</v>
      </c>
      <c r="B23" s="88" t="s">
        <v>883</v>
      </c>
      <c r="C23" s="106" t="str">
        <f t="shared" ref="C23:C86" si="3">IF(B23&lt;&gt;"",IF(AND(LEFT(B23,1)&gt;="0",LEFT(B23,1)&lt;="9"),LEFT(B23,7),""),"")</f>
        <v>1115161</v>
      </c>
      <c r="D23" s="105" t="s">
        <v>1204</v>
      </c>
      <c r="E23" s="129"/>
      <c r="F23" s="115">
        <v>422</v>
      </c>
      <c r="G23" s="130"/>
      <c r="H23" s="128"/>
      <c r="I23" s="90">
        <v>25040000000</v>
      </c>
      <c r="J23" s="89"/>
      <c r="K23" s="90">
        <v>5775000000</v>
      </c>
      <c r="L23" s="91">
        <v>19265000000</v>
      </c>
      <c r="M23" s="91">
        <v>25040000000</v>
      </c>
      <c r="N23" s="91"/>
      <c r="O23" s="90">
        <v>24072585000</v>
      </c>
      <c r="P23" s="90">
        <v>24072585000</v>
      </c>
      <c r="Q23" s="91"/>
      <c r="S23" s="124">
        <f>I23/1000000</f>
        <v>25040</v>
      </c>
      <c r="T23" s="124">
        <f>M23/1000000</f>
        <v>25040</v>
      </c>
      <c r="U23" s="124">
        <f>N23/1000000</f>
        <v>0</v>
      </c>
      <c r="V23" s="124">
        <f>O23/1000000</f>
        <v>24072.584999999999</v>
      </c>
      <c r="W23" s="124">
        <f t="shared" ref="W23:X23" si="4">P23/1000000</f>
        <v>24072.584999999999</v>
      </c>
      <c r="X23" s="124">
        <f t="shared" si="4"/>
        <v>0</v>
      </c>
    </row>
    <row r="24" spans="1:24" s="92" customFormat="1" ht="15">
      <c r="A24" s="115">
        <v>2</v>
      </c>
      <c r="B24" s="87" t="s">
        <v>587</v>
      </c>
      <c r="C24" s="106" t="str">
        <f t="shared" si="3"/>
        <v>1048179</v>
      </c>
      <c r="D24" s="105" t="s">
        <v>1032</v>
      </c>
      <c r="E24" s="129"/>
      <c r="F24" s="115">
        <v>421</v>
      </c>
      <c r="G24" s="130"/>
      <c r="H24" s="128"/>
      <c r="I24" s="90">
        <v>814390476</v>
      </c>
      <c r="J24" s="90">
        <v>51390476</v>
      </c>
      <c r="K24" s="90">
        <v>343000000</v>
      </c>
      <c r="L24" s="91">
        <v>420000000</v>
      </c>
      <c r="M24" s="91">
        <v>814390476</v>
      </c>
      <c r="N24" s="91"/>
      <c r="O24" s="90">
        <v>662961630</v>
      </c>
      <c r="P24" s="90">
        <v>662961630</v>
      </c>
      <c r="Q24" s="91"/>
      <c r="S24" s="124">
        <f t="shared" ref="S24:S30" si="5">I24/1000000</f>
        <v>814.39047600000004</v>
      </c>
      <c r="T24" s="124">
        <f t="shared" ref="T24:T30" si="6">M24/1000000</f>
        <v>814.39047600000004</v>
      </c>
      <c r="U24" s="124">
        <f t="shared" ref="U24:U30" si="7">N24/1000000</f>
        <v>0</v>
      </c>
      <c r="V24" s="124">
        <f t="shared" ref="V24:V30" si="8">O24/1000000</f>
        <v>662.96163000000001</v>
      </c>
      <c r="W24" s="124">
        <f t="shared" ref="W24:W30" si="9">P24/1000000</f>
        <v>662.96163000000001</v>
      </c>
      <c r="X24" s="124">
        <f t="shared" ref="X24:X30" si="10">Q24/1000000</f>
        <v>0</v>
      </c>
    </row>
    <row r="25" spans="1:24" s="92" customFormat="1" ht="30">
      <c r="A25" s="115">
        <v>3</v>
      </c>
      <c r="B25" s="99" t="s">
        <v>509</v>
      </c>
      <c r="C25" s="106" t="str">
        <f t="shared" si="3"/>
        <v>1047747</v>
      </c>
      <c r="D25" s="105" t="s">
        <v>1220</v>
      </c>
      <c r="E25" s="129"/>
      <c r="F25" s="115">
        <v>509</v>
      </c>
      <c r="G25" s="130"/>
      <c r="H25" s="128"/>
      <c r="I25" s="90">
        <v>4034583000</v>
      </c>
      <c r="J25" s="89"/>
      <c r="K25" s="90">
        <v>4023500000</v>
      </c>
      <c r="L25" s="91">
        <v>11083000</v>
      </c>
      <c r="M25" s="91">
        <v>4034583000</v>
      </c>
      <c r="N25" s="91"/>
      <c r="O25" s="90">
        <v>3914583000</v>
      </c>
      <c r="P25" s="90">
        <v>3914583000</v>
      </c>
      <c r="Q25" s="91"/>
      <c r="S25" s="124">
        <f t="shared" si="5"/>
        <v>4034.5830000000001</v>
      </c>
      <c r="T25" s="124">
        <f t="shared" si="6"/>
        <v>4034.5830000000001</v>
      </c>
      <c r="U25" s="124">
        <f t="shared" si="7"/>
        <v>0</v>
      </c>
      <c r="V25" s="124">
        <f t="shared" si="8"/>
        <v>3914.5830000000001</v>
      </c>
      <c r="W25" s="124">
        <f t="shared" si="9"/>
        <v>3914.5830000000001</v>
      </c>
      <c r="X25" s="124">
        <f t="shared" si="10"/>
        <v>0</v>
      </c>
    </row>
    <row r="26" spans="1:24" s="157" customFormat="1" ht="45">
      <c r="A26" s="148">
        <v>4</v>
      </c>
      <c r="B26" s="169" t="s">
        <v>1221</v>
      </c>
      <c r="C26" s="150" t="str">
        <f t="shared" si="3"/>
        <v>1030058</v>
      </c>
      <c r="D26" s="151" t="s">
        <v>1222</v>
      </c>
      <c r="E26" s="152"/>
      <c r="F26" s="148">
        <v>411</v>
      </c>
      <c r="G26" s="153"/>
      <c r="H26" s="154"/>
      <c r="I26" s="147">
        <v>2387542157</v>
      </c>
      <c r="J26" s="147">
        <v>2387542157</v>
      </c>
      <c r="K26" s="155"/>
      <c r="L26" s="170"/>
      <c r="M26" s="156">
        <v>2387542157</v>
      </c>
      <c r="N26" s="170"/>
      <c r="O26" s="147">
        <v>1130765675</v>
      </c>
      <c r="P26" s="147">
        <v>1130765675</v>
      </c>
      <c r="Q26" s="170"/>
      <c r="S26" s="158">
        <f t="shared" si="5"/>
        <v>2387.5421569999999</v>
      </c>
      <c r="T26" s="158">
        <f t="shared" si="6"/>
        <v>2387.5421569999999</v>
      </c>
      <c r="U26" s="158">
        <f t="shared" si="7"/>
        <v>0</v>
      </c>
      <c r="V26" s="158">
        <f t="shared" si="8"/>
        <v>1130.7656750000001</v>
      </c>
      <c r="W26" s="158">
        <f t="shared" si="9"/>
        <v>1130.7656750000001</v>
      </c>
      <c r="X26" s="158">
        <f t="shared" si="10"/>
        <v>0</v>
      </c>
    </row>
    <row r="27" spans="1:24" s="157" customFormat="1" ht="45">
      <c r="A27" s="148">
        <v>5</v>
      </c>
      <c r="B27" s="149" t="s">
        <v>874</v>
      </c>
      <c r="C27" s="150" t="str">
        <f t="shared" si="3"/>
        <v>1114113</v>
      </c>
      <c r="D27" s="151" t="s">
        <v>1202</v>
      </c>
      <c r="E27" s="152"/>
      <c r="F27" s="153">
        <v>411</v>
      </c>
      <c r="G27" s="153"/>
      <c r="H27" s="154"/>
      <c r="I27" s="147">
        <v>33874205973</v>
      </c>
      <c r="J27" s="147">
        <v>18819205973</v>
      </c>
      <c r="K27" s="147">
        <v>15055000000</v>
      </c>
      <c r="L27" s="170"/>
      <c r="M27" s="156">
        <v>33874205973</v>
      </c>
      <c r="N27" s="170"/>
      <c r="O27" s="147">
        <v>33874205973</v>
      </c>
      <c r="P27" s="147">
        <v>33874205973</v>
      </c>
      <c r="Q27" s="170"/>
      <c r="S27" s="158">
        <f t="shared" si="5"/>
        <v>33874.205972999996</v>
      </c>
      <c r="T27" s="158">
        <f t="shared" si="6"/>
        <v>33874.205972999996</v>
      </c>
      <c r="U27" s="158">
        <f t="shared" si="7"/>
        <v>0</v>
      </c>
      <c r="V27" s="158">
        <f t="shared" si="8"/>
        <v>33874.205972999996</v>
      </c>
      <c r="W27" s="158">
        <f t="shared" si="9"/>
        <v>33874.205972999996</v>
      </c>
      <c r="X27" s="158">
        <f t="shared" si="10"/>
        <v>0</v>
      </c>
    </row>
    <row r="28" spans="1:24" s="92" customFormat="1" ht="45">
      <c r="A28" s="115">
        <v>6</v>
      </c>
      <c r="B28" s="88" t="s">
        <v>298</v>
      </c>
      <c r="C28" s="106" t="str">
        <f t="shared" si="3"/>
        <v>1026899</v>
      </c>
      <c r="D28" s="105" t="s">
        <v>1099</v>
      </c>
      <c r="E28" s="129"/>
      <c r="F28" s="130">
        <v>412</v>
      </c>
      <c r="G28" s="130"/>
      <c r="H28" s="128"/>
      <c r="I28" s="90">
        <v>430700000</v>
      </c>
      <c r="J28" s="90">
        <v>63000000</v>
      </c>
      <c r="K28" s="90">
        <v>362000000</v>
      </c>
      <c r="L28" s="91">
        <v>5700000</v>
      </c>
      <c r="M28" s="91">
        <v>430700000</v>
      </c>
      <c r="N28" s="91"/>
      <c r="O28" s="90">
        <v>430700000</v>
      </c>
      <c r="P28" s="90">
        <v>430700000</v>
      </c>
      <c r="Q28" s="91"/>
      <c r="S28" s="124">
        <f t="shared" si="5"/>
        <v>430.7</v>
      </c>
      <c r="T28" s="124">
        <f t="shared" si="6"/>
        <v>430.7</v>
      </c>
      <c r="U28" s="124">
        <f t="shared" si="7"/>
        <v>0</v>
      </c>
      <c r="V28" s="124">
        <f t="shared" si="8"/>
        <v>430.7</v>
      </c>
      <c r="W28" s="124">
        <f t="shared" si="9"/>
        <v>430.7</v>
      </c>
      <c r="X28" s="124">
        <f t="shared" si="10"/>
        <v>0</v>
      </c>
    </row>
    <row r="29" spans="1:24" s="92" customFormat="1" ht="30">
      <c r="A29" s="115">
        <v>7</v>
      </c>
      <c r="B29" s="88" t="s">
        <v>961</v>
      </c>
      <c r="C29" s="106" t="str">
        <f t="shared" si="3"/>
        <v>3017052</v>
      </c>
      <c r="D29" s="105" t="s">
        <v>1213</v>
      </c>
      <c r="E29" s="129"/>
      <c r="F29" s="130">
        <v>533</v>
      </c>
      <c r="G29" s="130"/>
      <c r="H29" s="128"/>
      <c r="I29" s="90">
        <v>729700000</v>
      </c>
      <c r="J29" s="89"/>
      <c r="K29" s="90">
        <v>632000000</v>
      </c>
      <c r="L29" s="91">
        <v>97700000</v>
      </c>
      <c r="M29" s="91">
        <v>729700000</v>
      </c>
      <c r="N29" s="91"/>
      <c r="O29" s="90">
        <v>729700000</v>
      </c>
      <c r="P29" s="90">
        <v>729700000</v>
      </c>
      <c r="Q29" s="91"/>
      <c r="S29" s="124">
        <f t="shared" si="5"/>
        <v>729.7</v>
      </c>
      <c r="T29" s="124">
        <f t="shared" si="6"/>
        <v>729.7</v>
      </c>
      <c r="U29" s="124">
        <f t="shared" si="7"/>
        <v>0</v>
      </c>
      <c r="V29" s="124">
        <f t="shared" si="8"/>
        <v>729.7</v>
      </c>
      <c r="W29" s="124">
        <f t="shared" si="9"/>
        <v>729.7</v>
      </c>
      <c r="X29" s="124">
        <f t="shared" si="10"/>
        <v>0</v>
      </c>
    </row>
    <row r="30" spans="1:24" s="92" customFormat="1" ht="15">
      <c r="A30" s="115">
        <v>8</v>
      </c>
      <c r="B30" s="93" t="s">
        <v>389</v>
      </c>
      <c r="C30" s="106" t="str">
        <f t="shared" si="3"/>
        <v>1037479</v>
      </c>
      <c r="D30" s="105" t="s">
        <v>53</v>
      </c>
      <c r="E30" s="129"/>
      <c r="F30" s="130">
        <v>483</v>
      </c>
      <c r="G30" s="130"/>
      <c r="H30" s="128"/>
      <c r="I30" s="90">
        <v>7518100000</v>
      </c>
      <c r="J30" s="89"/>
      <c r="K30" s="90">
        <v>4447000000</v>
      </c>
      <c r="L30" s="91">
        <v>3071100000</v>
      </c>
      <c r="M30" s="91">
        <v>5819100000</v>
      </c>
      <c r="N30" s="91">
        <v>1699000000</v>
      </c>
      <c r="O30" s="90">
        <v>7042240864</v>
      </c>
      <c r="P30" s="90">
        <v>5620952864</v>
      </c>
      <c r="Q30" s="91">
        <v>1421288000</v>
      </c>
      <c r="S30" s="124">
        <f t="shared" si="5"/>
        <v>7518.1</v>
      </c>
      <c r="T30" s="124">
        <f t="shared" si="6"/>
        <v>5819.1</v>
      </c>
      <c r="U30" s="124">
        <f t="shared" si="7"/>
        <v>1699</v>
      </c>
      <c r="V30" s="124">
        <f t="shared" si="8"/>
        <v>7042.2408640000003</v>
      </c>
      <c r="W30" s="124">
        <f t="shared" si="9"/>
        <v>5620.9528639999999</v>
      </c>
      <c r="X30" s="124">
        <f t="shared" si="10"/>
        <v>1421.288</v>
      </c>
    </row>
    <row r="31" spans="1:24" s="92" customFormat="1" ht="15">
      <c r="A31" s="115">
        <v>9</v>
      </c>
      <c r="B31" s="93" t="s">
        <v>783</v>
      </c>
      <c r="C31" s="106" t="str">
        <f t="shared" si="3"/>
        <v>1093795</v>
      </c>
      <c r="D31" s="105" t="s">
        <v>1186</v>
      </c>
      <c r="E31" s="129"/>
      <c r="F31" s="130">
        <v>599</v>
      </c>
      <c r="G31" s="130"/>
      <c r="H31" s="128"/>
      <c r="I31" s="90">
        <v>246000000</v>
      </c>
      <c r="J31" s="89"/>
      <c r="K31" s="90">
        <v>158000000</v>
      </c>
      <c r="L31" s="91">
        <v>88000000</v>
      </c>
      <c r="M31" s="91">
        <v>246000000</v>
      </c>
      <c r="N31" s="91"/>
      <c r="O31" s="90">
        <v>246000000</v>
      </c>
      <c r="P31" s="90">
        <v>246000000</v>
      </c>
      <c r="Q31" s="91"/>
      <c r="S31" s="124">
        <f t="shared" ref="S31:S38" si="11">I31/1000000</f>
        <v>246</v>
      </c>
      <c r="T31" s="124">
        <f t="shared" ref="T31:T38" si="12">M31/1000000</f>
        <v>246</v>
      </c>
      <c r="U31" s="124">
        <f t="shared" ref="U31:U38" si="13">N31/1000000</f>
        <v>0</v>
      </c>
      <c r="V31" s="124">
        <f t="shared" ref="V31:V38" si="14">O31/1000000</f>
        <v>246</v>
      </c>
      <c r="W31" s="124">
        <f t="shared" ref="W31:W38" si="15">P31/1000000</f>
        <v>246</v>
      </c>
      <c r="X31" s="124">
        <f t="shared" ref="X31:X38" si="16">Q31/1000000</f>
        <v>0</v>
      </c>
    </row>
    <row r="32" spans="1:24" s="92" customFormat="1" ht="15">
      <c r="A32" s="115">
        <v>10</v>
      </c>
      <c r="B32" s="87" t="s">
        <v>839</v>
      </c>
      <c r="C32" s="106" t="str">
        <f t="shared" si="3"/>
        <v>1104765</v>
      </c>
      <c r="D32" s="105" t="s">
        <v>1066</v>
      </c>
      <c r="E32" s="129"/>
      <c r="F32" s="130">
        <v>425</v>
      </c>
      <c r="G32" s="130"/>
      <c r="H32" s="128"/>
      <c r="I32" s="90">
        <v>1452900000</v>
      </c>
      <c r="J32" s="89"/>
      <c r="K32" s="90">
        <v>1430900000</v>
      </c>
      <c r="L32" s="91">
        <v>22000000</v>
      </c>
      <c r="M32" s="91">
        <v>1452900000</v>
      </c>
      <c r="N32" s="91"/>
      <c r="O32" s="90">
        <v>1452900000</v>
      </c>
      <c r="P32" s="90">
        <v>1452900000</v>
      </c>
      <c r="Q32" s="91"/>
      <c r="S32" s="124">
        <f t="shared" si="11"/>
        <v>1452.9</v>
      </c>
      <c r="T32" s="124">
        <f t="shared" si="12"/>
        <v>1452.9</v>
      </c>
      <c r="U32" s="124">
        <f t="shared" si="13"/>
        <v>0</v>
      </c>
      <c r="V32" s="124">
        <f t="shared" si="14"/>
        <v>1452.9</v>
      </c>
      <c r="W32" s="124">
        <f t="shared" si="15"/>
        <v>1452.9</v>
      </c>
      <c r="X32" s="124">
        <f t="shared" si="16"/>
        <v>0</v>
      </c>
    </row>
    <row r="33" spans="1:24" s="92" customFormat="1" ht="45">
      <c r="A33" s="115">
        <v>11</v>
      </c>
      <c r="B33" s="88" t="s">
        <v>974</v>
      </c>
      <c r="C33" s="106" t="str">
        <f t="shared" si="3"/>
        <v>3027473</v>
      </c>
      <c r="D33" s="105" t="s">
        <v>1145</v>
      </c>
      <c r="E33" s="129"/>
      <c r="F33" s="130">
        <v>423</v>
      </c>
      <c r="G33" s="130"/>
      <c r="H33" s="128"/>
      <c r="I33" s="90">
        <v>130000000</v>
      </c>
      <c r="J33" s="89"/>
      <c r="K33" s="90">
        <v>130000000</v>
      </c>
      <c r="L33" s="94"/>
      <c r="M33" s="91">
        <v>130000000</v>
      </c>
      <c r="N33" s="94"/>
      <c r="O33" s="90">
        <v>130000000</v>
      </c>
      <c r="P33" s="90">
        <v>130000000</v>
      </c>
      <c r="Q33" s="94"/>
      <c r="S33" s="124">
        <f t="shared" si="11"/>
        <v>130</v>
      </c>
      <c r="T33" s="124">
        <f t="shared" si="12"/>
        <v>130</v>
      </c>
      <c r="U33" s="124">
        <f t="shared" si="13"/>
        <v>0</v>
      </c>
      <c r="V33" s="124">
        <f t="shared" si="14"/>
        <v>130</v>
      </c>
      <c r="W33" s="124">
        <f t="shared" si="15"/>
        <v>130</v>
      </c>
      <c r="X33" s="124">
        <f t="shared" si="16"/>
        <v>0</v>
      </c>
    </row>
    <row r="34" spans="1:24" s="92" customFormat="1" ht="60">
      <c r="A34" s="115">
        <v>12</v>
      </c>
      <c r="B34" s="88" t="s">
        <v>968</v>
      </c>
      <c r="C34" s="106" t="str">
        <f t="shared" si="3"/>
        <v>3023385</v>
      </c>
      <c r="D34" s="105" t="s">
        <v>1074</v>
      </c>
      <c r="E34" s="129"/>
      <c r="F34" s="130">
        <v>423</v>
      </c>
      <c r="G34" s="130"/>
      <c r="H34" s="128"/>
      <c r="I34" s="90">
        <v>700000000</v>
      </c>
      <c r="J34" s="89"/>
      <c r="K34" s="90">
        <v>700000000</v>
      </c>
      <c r="L34" s="94"/>
      <c r="M34" s="91">
        <v>700000000</v>
      </c>
      <c r="N34" s="94"/>
      <c r="O34" s="90">
        <v>700000000</v>
      </c>
      <c r="P34" s="90">
        <v>700000000</v>
      </c>
      <c r="Q34" s="94"/>
      <c r="S34" s="124">
        <f t="shared" si="11"/>
        <v>700</v>
      </c>
      <c r="T34" s="124">
        <f t="shared" si="12"/>
        <v>700</v>
      </c>
      <c r="U34" s="124">
        <f t="shared" si="13"/>
        <v>0</v>
      </c>
      <c r="V34" s="124">
        <f t="shared" si="14"/>
        <v>700</v>
      </c>
      <c r="W34" s="124">
        <f t="shared" si="15"/>
        <v>700</v>
      </c>
      <c r="X34" s="124">
        <f t="shared" si="16"/>
        <v>0</v>
      </c>
    </row>
    <row r="35" spans="1:24" s="92" customFormat="1" ht="60">
      <c r="A35" s="115">
        <v>13</v>
      </c>
      <c r="B35" s="88" t="s">
        <v>923</v>
      </c>
      <c r="C35" s="106" t="str">
        <f t="shared" si="3"/>
        <v>1124841</v>
      </c>
      <c r="D35" s="105" t="s">
        <v>1209</v>
      </c>
      <c r="E35" s="129"/>
      <c r="F35" s="130">
        <v>599</v>
      </c>
      <c r="G35" s="130"/>
      <c r="H35" s="128"/>
      <c r="I35" s="90">
        <v>720000000</v>
      </c>
      <c r="J35" s="89"/>
      <c r="K35" s="89"/>
      <c r="L35" s="91">
        <v>720000000</v>
      </c>
      <c r="M35" s="91">
        <v>720000000</v>
      </c>
      <c r="N35" s="91"/>
      <c r="O35" s="90">
        <v>505704737</v>
      </c>
      <c r="P35" s="90">
        <v>505704737</v>
      </c>
      <c r="Q35" s="91"/>
      <c r="S35" s="124">
        <f t="shared" si="11"/>
        <v>720</v>
      </c>
      <c r="T35" s="124">
        <f t="shared" si="12"/>
        <v>720</v>
      </c>
      <c r="U35" s="124">
        <f t="shared" si="13"/>
        <v>0</v>
      </c>
      <c r="V35" s="124">
        <f t="shared" si="14"/>
        <v>505.70473700000002</v>
      </c>
      <c r="W35" s="124">
        <f t="shared" si="15"/>
        <v>505.70473700000002</v>
      </c>
      <c r="X35" s="124">
        <f t="shared" si="16"/>
        <v>0</v>
      </c>
    </row>
    <row r="36" spans="1:24" s="92" customFormat="1" ht="45">
      <c r="A36" s="115">
        <v>14</v>
      </c>
      <c r="B36" s="99" t="s">
        <v>836</v>
      </c>
      <c r="C36" s="106" t="str">
        <f t="shared" si="3"/>
        <v>1103882</v>
      </c>
      <c r="D36" s="105" t="s">
        <v>1195</v>
      </c>
      <c r="E36" s="129"/>
      <c r="F36" s="130">
        <v>599</v>
      </c>
      <c r="G36" s="130"/>
      <c r="H36" s="128"/>
      <c r="I36" s="90">
        <v>1429280000</v>
      </c>
      <c r="J36" s="89"/>
      <c r="K36" s="90">
        <v>1429280000</v>
      </c>
      <c r="L36" s="94"/>
      <c r="M36" s="91">
        <v>1429280000</v>
      </c>
      <c r="N36" s="94"/>
      <c r="O36" s="90">
        <v>842956000</v>
      </c>
      <c r="P36" s="90">
        <v>842956000</v>
      </c>
      <c r="Q36" s="94"/>
      <c r="S36" s="124">
        <f t="shared" si="11"/>
        <v>1429.28</v>
      </c>
      <c r="T36" s="124">
        <f t="shared" si="12"/>
        <v>1429.28</v>
      </c>
      <c r="U36" s="124">
        <f t="shared" si="13"/>
        <v>0</v>
      </c>
      <c r="V36" s="124">
        <f t="shared" si="14"/>
        <v>842.95600000000002</v>
      </c>
      <c r="W36" s="124">
        <f t="shared" si="15"/>
        <v>842.95600000000002</v>
      </c>
      <c r="X36" s="124">
        <f t="shared" si="16"/>
        <v>0</v>
      </c>
    </row>
    <row r="37" spans="1:24" s="92" customFormat="1" ht="30">
      <c r="A37" s="115">
        <v>15</v>
      </c>
      <c r="B37" s="99" t="s">
        <v>868</v>
      </c>
      <c r="C37" s="106" t="str">
        <f t="shared" si="3"/>
        <v>1112480</v>
      </c>
      <c r="D37" s="105" t="s">
        <v>1088</v>
      </c>
      <c r="E37" s="129"/>
      <c r="F37" s="130">
        <v>599</v>
      </c>
      <c r="G37" s="130"/>
      <c r="H37" s="128"/>
      <c r="I37" s="90">
        <v>32864412505</v>
      </c>
      <c r="J37" s="90">
        <v>320412505</v>
      </c>
      <c r="K37" s="90">
        <v>21947000000</v>
      </c>
      <c r="L37" s="91">
        <v>10597000000</v>
      </c>
      <c r="M37" s="91">
        <v>32864412505</v>
      </c>
      <c r="N37" s="91"/>
      <c r="O37" s="90">
        <v>31124412502</v>
      </c>
      <c r="P37" s="90">
        <v>31124412502</v>
      </c>
      <c r="Q37" s="91"/>
      <c r="S37" s="124">
        <f t="shared" si="11"/>
        <v>32864.412505</v>
      </c>
      <c r="T37" s="124">
        <f t="shared" si="12"/>
        <v>32864.412505</v>
      </c>
      <c r="U37" s="124">
        <f t="shared" si="13"/>
        <v>0</v>
      </c>
      <c r="V37" s="124">
        <f t="shared" si="14"/>
        <v>31124.412501999999</v>
      </c>
      <c r="W37" s="124">
        <f t="shared" si="15"/>
        <v>31124.412501999999</v>
      </c>
      <c r="X37" s="124">
        <f t="shared" si="16"/>
        <v>0</v>
      </c>
    </row>
    <row r="38" spans="1:24" s="92" customFormat="1" ht="30">
      <c r="A38" s="115">
        <v>16</v>
      </c>
      <c r="B38" s="99" t="s">
        <v>832</v>
      </c>
      <c r="C38" s="106" t="str">
        <f t="shared" si="3"/>
        <v>1102860</v>
      </c>
      <c r="D38" s="105" t="s">
        <v>1194</v>
      </c>
      <c r="E38" s="129"/>
      <c r="F38" s="130">
        <v>599</v>
      </c>
      <c r="G38" s="130"/>
      <c r="H38" s="128"/>
      <c r="I38" s="90">
        <v>12023335321</v>
      </c>
      <c r="J38" s="90">
        <v>814797654</v>
      </c>
      <c r="K38" s="90">
        <v>10300720000</v>
      </c>
      <c r="L38" s="91">
        <v>907817667</v>
      </c>
      <c r="M38" s="91">
        <v>12023335321</v>
      </c>
      <c r="N38" s="91"/>
      <c r="O38" s="90">
        <v>11873335321</v>
      </c>
      <c r="P38" s="90">
        <v>11873335321</v>
      </c>
      <c r="Q38" s="91"/>
      <c r="S38" s="124">
        <f t="shared" si="11"/>
        <v>12023.335321</v>
      </c>
      <c r="T38" s="124">
        <f t="shared" si="12"/>
        <v>12023.335321</v>
      </c>
      <c r="U38" s="124">
        <f t="shared" si="13"/>
        <v>0</v>
      </c>
      <c r="V38" s="124">
        <f t="shared" si="14"/>
        <v>11873.335321</v>
      </c>
      <c r="W38" s="124">
        <f t="shared" si="15"/>
        <v>11873.335321</v>
      </c>
      <c r="X38" s="124">
        <f t="shared" si="16"/>
        <v>0</v>
      </c>
    </row>
    <row r="39" spans="1:24" s="92" customFormat="1" ht="45">
      <c r="A39" s="115">
        <v>17</v>
      </c>
      <c r="B39" s="99" t="s">
        <v>945</v>
      </c>
      <c r="C39" s="106" t="str">
        <f t="shared" si="3"/>
        <v>1125325</v>
      </c>
      <c r="D39" s="105" t="s">
        <v>1046</v>
      </c>
      <c r="E39" s="129"/>
      <c r="F39" s="130">
        <v>509</v>
      </c>
      <c r="G39" s="130"/>
      <c r="H39" s="128"/>
      <c r="I39" s="90">
        <v>702501790</v>
      </c>
      <c r="J39" s="89"/>
      <c r="K39" s="90">
        <v>678411790</v>
      </c>
      <c r="L39" s="91">
        <v>24090000</v>
      </c>
      <c r="M39" s="91">
        <v>702501790</v>
      </c>
      <c r="N39" s="91"/>
      <c r="O39" s="90">
        <v>702501790</v>
      </c>
      <c r="P39" s="90">
        <v>702501790</v>
      </c>
      <c r="Q39" s="91"/>
      <c r="S39" s="124">
        <f t="shared" ref="S39:S45" si="17">I39/1000000</f>
        <v>702.50179000000003</v>
      </c>
      <c r="T39" s="124">
        <f t="shared" ref="T39:T45" si="18">M39/1000000</f>
        <v>702.50179000000003</v>
      </c>
      <c r="U39" s="124">
        <f t="shared" ref="U39:U45" si="19">N39/1000000</f>
        <v>0</v>
      </c>
      <c r="V39" s="124">
        <f t="shared" ref="V39:V45" si="20">O39/1000000</f>
        <v>702.50179000000003</v>
      </c>
      <c r="W39" s="124">
        <f t="shared" ref="W39:W45" si="21">P39/1000000</f>
        <v>702.50179000000003</v>
      </c>
      <c r="X39" s="124">
        <f t="shared" ref="X39:X45" si="22">Q39/1000000</f>
        <v>0</v>
      </c>
    </row>
    <row r="40" spans="1:24" s="92" customFormat="1" ht="45">
      <c r="A40" s="115">
        <v>18</v>
      </c>
      <c r="B40" s="99" t="s">
        <v>918</v>
      </c>
      <c r="C40" s="106" t="str">
        <f t="shared" si="3"/>
        <v>1124495</v>
      </c>
      <c r="D40" s="105" t="s">
        <v>1043</v>
      </c>
      <c r="E40" s="129"/>
      <c r="F40" s="130">
        <v>559</v>
      </c>
      <c r="G40" s="130"/>
      <c r="H40" s="128"/>
      <c r="I40" s="90">
        <v>776475243</v>
      </c>
      <c r="J40" s="89"/>
      <c r="K40" s="90">
        <v>776475243</v>
      </c>
      <c r="L40" s="94"/>
      <c r="M40" s="91">
        <v>776475243</v>
      </c>
      <c r="N40" s="94"/>
      <c r="O40" s="90">
        <v>776475243</v>
      </c>
      <c r="P40" s="90">
        <v>776475243</v>
      </c>
      <c r="Q40" s="94"/>
      <c r="S40" s="124">
        <f t="shared" si="17"/>
        <v>776.47524299999998</v>
      </c>
      <c r="T40" s="124">
        <f t="shared" si="18"/>
        <v>776.47524299999998</v>
      </c>
      <c r="U40" s="124">
        <f t="shared" si="19"/>
        <v>0</v>
      </c>
      <c r="V40" s="124">
        <f t="shared" si="20"/>
        <v>776.47524299999998</v>
      </c>
      <c r="W40" s="124">
        <f t="shared" si="21"/>
        <v>776.47524299999998</v>
      </c>
      <c r="X40" s="124">
        <f t="shared" si="22"/>
        <v>0</v>
      </c>
    </row>
    <row r="41" spans="1:24" s="92" customFormat="1" ht="30">
      <c r="A41" s="115">
        <v>19</v>
      </c>
      <c r="B41" s="88" t="s">
        <v>420</v>
      </c>
      <c r="C41" s="106" t="str">
        <f t="shared" si="3"/>
        <v>1037489</v>
      </c>
      <c r="D41" s="105" t="s">
        <v>1122</v>
      </c>
      <c r="E41" s="129"/>
      <c r="F41" s="130">
        <v>412</v>
      </c>
      <c r="G41" s="130"/>
      <c r="H41" s="128"/>
      <c r="I41" s="90">
        <v>2727826087</v>
      </c>
      <c r="J41" s="90">
        <v>32926087</v>
      </c>
      <c r="K41" s="90">
        <v>2201000000</v>
      </c>
      <c r="L41" s="91">
        <v>493900000</v>
      </c>
      <c r="M41" s="91">
        <v>2727826087</v>
      </c>
      <c r="N41" s="91"/>
      <c r="O41" s="90">
        <v>2036520601</v>
      </c>
      <c r="P41" s="90">
        <v>2036520601</v>
      </c>
      <c r="Q41" s="91"/>
      <c r="S41" s="124">
        <f t="shared" si="17"/>
        <v>2727.8260869999999</v>
      </c>
      <c r="T41" s="124">
        <f t="shared" si="18"/>
        <v>2727.8260869999999</v>
      </c>
      <c r="U41" s="124">
        <f t="shared" si="19"/>
        <v>0</v>
      </c>
      <c r="V41" s="124">
        <f t="shared" si="20"/>
        <v>2036.5206009999999</v>
      </c>
      <c r="W41" s="124">
        <f t="shared" si="21"/>
        <v>2036.5206009999999</v>
      </c>
      <c r="X41" s="124">
        <f t="shared" si="22"/>
        <v>0</v>
      </c>
    </row>
    <row r="42" spans="1:24" s="92" customFormat="1" ht="30">
      <c r="A42" s="115">
        <v>20</v>
      </c>
      <c r="B42" s="88" t="s">
        <v>677</v>
      </c>
      <c r="C42" s="106" t="str">
        <f t="shared" si="3"/>
        <v>1063790</v>
      </c>
      <c r="D42" s="105" t="s">
        <v>1036</v>
      </c>
      <c r="E42" s="129"/>
      <c r="F42" s="130">
        <v>412</v>
      </c>
      <c r="G42" s="130"/>
      <c r="H42" s="128"/>
      <c r="I42" s="90">
        <v>1899200000</v>
      </c>
      <c r="J42" s="89"/>
      <c r="K42" s="90">
        <v>1341000000</v>
      </c>
      <c r="L42" s="91">
        <v>558200000</v>
      </c>
      <c r="M42" s="91">
        <v>1899200000</v>
      </c>
      <c r="N42" s="91"/>
      <c r="O42" s="90">
        <v>1898200000</v>
      </c>
      <c r="P42" s="90">
        <v>1898200000</v>
      </c>
      <c r="Q42" s="91"/>
      <c r="S42" s="124">
        <f t="shared" si="17"/>
        <v>1899.2</v>
      </c>
      <c r="T42" s="124">
        <f t="shared" si="18"/>
        <v>1899.2</v>
      </c>
      <c r="U42" s="124">
        <f t="shared" si="19"/>
        <v>0</v>
      </c>
      <c r="V42" s="124">
        <f t="shared" si="20"/>
        <v>1898.2</v>
      </c>
      <c r="W42" s="124">
        <f t="shared" si="21"/>
        <v>1898.2</v>
      </c>
      <c r="X42" s="124">
        <f t="shared" si="22"/>
        <v>0</v>
      </c>
    </row>
    <row r="43" spans="1:24" s="92" customFormat="1" ht="30">
      <c r="A43" s="115">
        <v>21</v>
      </c>
      <c r="B43" s="99" t="s">
        <v>773</v>
      </c>
      <c r="C43" s="106" t="str">
        <f t="shared" si="3"/>
        <v>1093133</v>
      </c>
      <c r="D43" s="105" t="s">
        <v>1185</v>
      </c>
      <c r="E43" s="129"/>
      <c r="F43" s="130">
        <v>412</v>
      </c>
      <c r="G43" s="130"/>
      <c r="H43" s="128"/>
      <c r="I43" s="90">
        <v>3787000000</v>
      </c>
      <c r="J43" s="89"/>
      <c r="K43" s="90">
        <v>2330000000</v>
      </c>
      <c r="L43" s="91">
        <v>1457000000</v>
      </c>
      <c r="M43" s="91">
        <v>3787000000</v>
      </c>
      <c r="N43" s="91"/>
      <c r="O43" s="90">
        <v>3785094000</v>
      </c>
      <c r="P43" s="90">
        <v>3785094000</v>
      </c>
      <c r="Q43" s="91"/>
      <c r="S43" s="124">
        <f t="shared" si="17"/>
        <v>3787</v>
      </c>
      <c r="T43" s="124">
        <f t="shared" si="18"/>
        <v>3787</v>
      </c>
      <c r="U43" s="124">
        <f t="shared" si="19"/>
        <v>0</v>
      </c>
      <c r="V43" s="124">
        <f t="shared" si="20"/>
        <v>3785.0940000000001</v>
      </c>
      <c r="W43" s="124">
        <f t="shared" si="21"/>
        <v>3785.0940000000001</v>
      </c>
      <c r="X43" s="124">
        <f t="shared" si="22"/>
        <v>0</v>
      </c>
    </row>
    <row r="44" spans="1:24" s="92" customFormat="1" ht="30">
      <c r="A44" s="115">
        <v>22</v>
      </c>
      <c r="B44" s="99" t="s">
        <v>909</v>
      </c>
      <c r="C44" s="106" t="str">
        <f t="shared" si="3"/>
        <v>1123107</v>
      </c>
      <c r="D44" s="105" t="s">
        <v>1171</v>
      </c>
      <c r="E44" s="129"/>
      <c r="F44" s="130">
        <v>435</v>
      </c>
      <c r="G44" s="130"/>
      <c r="H44" s="128"/>
      <c r="I44" s="90">
        <v>4124230000</v>
      </c>
      <c r="J44" s="90">
        <v>9830000</v>
      </c>
      <c r="K44" s="90">
        <v>4032000000</v>
      </c>
      <c r="L44" s="91">
        <v>82400000</v>
      </c>
      <c r="M44" s="91">
        <v>4124230000</v>
      </c>
      <c r="N44" s="91"/>
      <c r="O44" s="90">
        <v>3689429986</v>
      </c>
      <c r="P44" s="90">
        <v>3689429986</v>
      </c>
      <c r="Q44" s="91"/>
      <c r="S44" s="124">
        <f t="shared" si="17"/>
        <v>4124.2299999999996</v>
      </c>
      <c r="T44" s="124">
        <f t="shared" si="18"/>
        <v>4124.2299999999996</v>
      </c>
      <c r="U44" s="124">
        <f t="shared" si="19"/>
        <v>0</v>
      </c>
      <c r="V44" s="124">
        <f t="shared" si="20"/>
        <v>3689.4299860000001</v>
      </c>
      <c r="W44" s="124">
        <f t="shared" si="21"/>
        <v>3689.4299860000001</v>
      </c>
      <c r="X44" s="124">
        <f t="shared" si="22"/>
        <v>0</v>
      </c>
    </row>
    <row r="45" spans="1:24" s="92" customFormat="1" ht="30">
      <c r="A45" s="115">
        <v>23</v>
      </c>
      <c r="B45" s="99" t="s">
        <v>912</v>
      </c>
      <c r="C45" s="106" t="str">
        <f t="shared" si="3"/>
        <v>1123126</v>
      </c>
      <c r="D45" s="105" t="s">
        <v>1172</v>
      </c>
      <c r="E45" s="129"/>
      <c r="F45" s="130">
        <v>435</v>
      </c>
      <c r="G45" s="130"/>
      <c r="H45" s="128"/>
      <c r="I45" s="90">
        <v>2425340000</v>
      </c>
      <c r="J45" s="90">
        <v>37040000</v>
      </c>
      <c r="K45" s="90">
        <v>2017000000</v>
      </c>
      <c r="L45" s="91">
        <v>371300000</v>
      </c>
      <c r="M45" s="91">
        <v>2425340000</v>
      </c>
      <c r="N45" s="91"/>
      <c r="O45" s="90">
        <v>2314881159</v>
      </c>
      <c r="P45" s="90">
        <v>2314881159</v>
      </c>
      <c r="Q45" s="91"/>
      <c r="S45" s="124">
        <f t="shared" si="17"/>
        <v>2425.34</v>
      </c>
      <c r="T45" s="124">
        <f t="shared" si="18"/>
        <v>2425.34</v>
      </c>
      <c r="U45" s="124">
        <f t="shared" si="19"/>
        <v>0</v>
      </c>
      <c r="V45" s="124">
        <f t="shared" si="20"/>
        <v>2314.881159</v>
      </c>
      <c r="W45" s="124">
        <f t="shared" si="21"/>
        <v>2314.881159</v>
      </c>
      <c r="X45" s="124">
        <f t="shared" si="22"/>
        <v>0</v>
      </c>
    </row>
    <row r="46" spans="1:24" s="92" customFormat="1" ht="30">
      <c r="A46" s="115">
        <v>24</v>
      </c>
      <c r="B46" s="88" t="s">
        <v>451</v>
      </c>
      <c r="C46" s="106" t="str">
        <f t="shared" si="3"/>
        <v>1037579</v>
      </c>
      <c r="D46" s="105" t="s">
        <v>1053</v>
      </c>
      <c r="E46" s="129"/>
      <c r="F46" s="130">
        <v>425</v>
      </c>
      <c r="G46" s="130"/>
      <c r="H46" s="128"/>
      <c r="I46" s="90">
        <v>3409029000</v>
      </c>
      <c r="J46" s="90">
        <v>100000000</v>
      </c>
      <c r="K46" s="90">
        <v>3132000000</v>
      </c>
      <c r="L46" s="91">
        <v>177029000</v>
      </c>
      <c r="M46" s="91">
        <v>3409029000</v>
      </c>
      <c r="N46" s="91"/>
      <c r="O46" s="90">
        <v>3404029000</v>
      </c>
      <c r="P46" s="90">
        <v>3404029000</v>
      </c>
      <c r="Q46" s="91"/>
      <c r="S46" s="124">
        <f t="shared" ref="S46:S53" si="23">I46/1000000</f>
        <v>3409.029</v>
      </c>
      <c r="T46" s="124">
        <f t="shared" ref="T46:T53" si="24">M46/1000000</f>
        <v>3409.029</v>
      </c>
      <c r="U46" s="124">
        <f t="shared" ref="U46:U53" si="25">N46/1000000</f>
        <v>0</v>
      </c>
      <c r="V46" s="124">
        <f t="shared" ref="V46:V53" si="26">O46/1000000</f>
        <v>3404.029</v>
      </c>
      <c r="W46" s="124">
        <f t="shared" ref="W46:W53" si="27">P46/1000000</f>
        <v>3404.029</v>
      </c>
      <c r="X46" s="124">
        <f t="shared" ref="X46:X53" si="28">Q46/1000000</f>
        <v>0</v>
      </c>
    </row>
    <row r="47" spans="1:24" s="92" customFormat="1" ht="30">
      <c r="A47" s="115">
        <v>25</v>
      </c>
      <c r="B47" s="99" t="s">
        <v>763</v>
      </c>
      <c r="C47" s="106" t="str">
        <f t="shared" si="3"/>
        <v>1083231</v>
      </c>
      <c r="D47" s="105" t="s">
        <v>1041</v>
      </c>
      <c r="E47" s="129"/>
      <c r="F47" s="130">
        <v>423</v>
      </c>
      <c r="G47" s="130"/>
      <c r="H47" s="128"/>
      <c r="I47" s="90">
        <v>6442360000</v>
      </c>
      <c r="J47" s="89"/>
      <c r="K47" s="90">
        <v>6244360000</v>
      </c>
      <c r="L47" s="91">
        <v>198000000</v>
      </c>
      <c r="M47" s="91">
        <v>6442360000</v>
      </c>
      <c r="N47" s="91"/>
      <c r="O47" s="90">
        <v>5354498909</v>
      </c>
      <c r="P47" s="90">
        <v>5354498909</v>
      </c>
      <c r="Q47" s="91"/>
      <c r="S47" s="124">
        <f t="shared" si="23"/>
        <v>6442.36</v>
      </c>
      <c r="T47" s="124">
        <f t="shared" si="24"/>
        <v>6442.36</v>
      </c>
      <c r="U47" s="124">
        <f t="shared" si="25"/>
        <v>0</v>
      </c>
      <c r="V47" s="124">
        <f t="shared" si="26"/>
        <v>5354.4989089999999</v>
      </c>
      <c r="W47" s="124">
        <f t="shared" si="27"/>
        <v>5354.4989089999999</v>
      </c>
      <c r="X47" s="124">
        <f t="shared" si="28"/>
        <v>0</v>
      </c>
    </row>
    <row r="48" spans="1:24" s="92" customFormat="1" ht="30">
      <c r="A48" s="115">
        <v>26</v>
      </c>
      <c r="B48" s="88" t="s">
        <v>517</v>
      </c>
      <c r="C48" s="106" t="str">
        <f t="shared" si="3"/>
        <v>1047842</v>
      </c>
      <c r="D48" s="105" t="s">
        <v>1056</v>
      </c>
      <c r="E48" s="129"/>
      <c r="F48" s="130">
        <v>423</v>
      </c>
      <c r="G48" s="130"/>
      <c r="H48" s="128"/>
      <c r="I48" s="90">
        <v>36502437000</v>
      </c>
      <c r="J48" s="89"/>
      <c r="K48" s="90">
        <v>35377000000</v>
      </c>
      <c r="L48" s="91">
        <v>1125437000</v>
      </c>
      <c r="M48" s="91">
        <v>36502437000</v>
      </c>
      <c r="N48" s="91"/>
      <c r="O48" s="90">
        <v>36502437000</v>
      </c>
      <c r="P48" s="90">
        <v>36502437000</v>
      </c>
      <c r="Q48" s="91"/>
      <c r="S48" s="124">
        <f t="shared" si="23"/>
        <v>36502.436999999998</v>
      </c>
      <c r="T48" s="124">
        <f t="shared" si="24"/>
        <v>36502.436999999998</v>
      </c>
      <c r="U48" s="124">
        <f t="shared" si="25"/>
        <v>0</v>
      </c>
      <c r="V48" s="124">
        <f t="shared" si="26"/>
        <v>36502.436999999998</v>
      </c>
      <c r="W48" s="124">
        <f t="shared" si="27"/>
        <v>36502.436999999998</v>
      </c>
      <c r="X48" s="124">
        <f t="shared" si="28"/>
        <v>0</v>
      </c>
    </row>
    <row r="49" spans="1:24" s="92" customFormat="1" ht="30">
      <c r="A49" s="115">
        <v>27</v>
      </c>
      <c r="B49" s="88" t="s">
        <v>537</v>
      </c>
      <c r="C49" s="106" t="str">
        <f t="shared" si="3"/>
        <v>1047955</v>
      </c>
      <c r="D49" s="105" t="s">
        <v>1031</v>
      </c>
      <c r="E49" s="129"/>
      <c r="F49" s="130">
        <v>423</v>
      </c>
      <c r="G49" s="130"/>
      <c r="H49" s="128"/>
      <c r="I49" s="90">
        <v>3972095500</v>
      </c>
      <c r="J49" s="89"/>
      <c r="K49" s="90">
        <v>4291530000</v>
      </c>
      <c r="L49" s="91">
        <v>-319434500</v>
      </c>
      <c r="M49" s="91">
        <v>3972095500</v>
      </c>
      <c r="N49" s="91"/>
      <c r="O49" s="90">
        <v>3856859095</v>
      </c>
      <c r="P49" s="90">
        <v>3856859095</v>
      </c>
      <c r="Q49" s="91"/>
      <c r="S49" s="124">
        <f t="shared" si="23"/>
        <v>3972.0954999999999</v>
      </c>
      <c r="T49" s="124">
        <f t="shared" si="24"/>
        <v>3972.0954999999999</v>
      </c>
      <c r="U49" s="124">
        <f t="shared" si="25"/>
        <v>0</v>
      </c>
      <c r="V49" s="124">
        <f t="shared" si="26"/>
        <v>3856.8590949999998</v>
      </c>
      <c r="W49" s="124">
        <f t="shared" si="27"/>
        <v>3856.8590949999998</v>
      </c>
      <c r="X49" s="124">
        <f t="shared" si="28"/>
        <v>0</v>
      </c>
    </row>
    <row r="50" spans="1:24" s="92" customFormat="1" ht="30">
      <c r="A50" s="115">
        <v>28</v>
      </c>
      <c r="B50" s="88" t="s">
        <v>877</v>
      </c>
      <c r="C50" s="106" t="str">
        <f t="shared" si="3"/>
        <v>1114511</v>
      </c>
      <c r="D50" s="105" t="s">
        <v>1203</v>
      </c>
      <c r="E50" s="129"/>
      <c r="F50" s="130">
        <v>423</v>
      </c>
      <c r="G50" s="130"/>
      <c r="H50" s="128"/>
      <c r="I50" s="90">
        <v>3210000000</v>
      </c>
      <c r="J50" s="89"/>
      <c r="K50" s="90">
        <v>3664950000</v>
      </c>
      <c r="L50" s="91">
        <v>-454950000</v>
      </c>
      <c r="M50" s="91">
        <v>3210000000</v>
      </c>
      <c r="N50" s="91"/>
      <c r="O50" s="90">
        <v>3210000000</v>
      </c>
      <c r="P50" s="90">
        <v>3210000000</v>
      </c>
      <c r="Q50" s="91"/>
      <c r="S50" s="124">
        <f t="shared" si="23"/>
        <v>3210</v>
      </c>
      <c r="T50" s="124">
        <f t="shared" si="24"/>
        <v>3210</v>
      </c>
      <c r="U50" s="124">
        <f t="shared" si="25"/>
        <v>0</v>
      </c>
      <c r="V50" s="124">
        <f t="shared" si="26"/>
        <v>3210</v>
      </c>
      <c r="W50" s="124">
        <f t="shared" si="27"/>
        <v>3210</v>
      </c>
      <c r="X50" s="124">
        <f t="shared" si="28"/>
        <v>0</v>
      </c>
    </row>
    <row r="51" spans="1:24" s="92" customFormat="1" ht="15">
      <c r="A51" s="115">
        <v>29</v>
      </c>
      <c r="B51" s="139" t="s">
        <v>1014</v>
      </c>
      <c r="C51" s="106" t="str">
        <f t="shared" si="3"/>
        <v>1053630</v>
      </c>
      <c r="D51" s="105" t="s">
        <v>113</v>
      </c>
      <c r="E51" s="129"/>
      <c r="F51" s="130">
        <v>599</v>
      </c>
      <c r="G51" s="130"/>
      <c r="H51" s="128"/>
      <c r="I51" s="90">
        <v>43322000000</v>
      </c>
      <c r="J51" s="89"/>
      <c r="K51" s="90">
        <v>41545000000</v>
      </c>
      <c r="L51" s="91">
        <v>1777000000</v>
      </c>
      <c r="M51" s="91">
        <v>43322000000</v>
      </c>
      <c r="N51" s="91"/>
      <c r="O51" s="90">
        <v>43322000000</v>
      </c>
      <c r="P51" s="90">
        <v>43322000000</v>
      </c>
      <c r="Q51" s="91"/>
      <c r="S51" s="124">
        <f t="shared" si="23"/>
        <v>43322</v>
      </c>
      <c r="T51" s="124">
        <f t="shared" si="24"/>
        <v>43322</v>
      </c>
      <c r="U51" s="124">
        <f t="shared" si="25"/>
        <v>0</v>
      </c>
      <c r="V51" s="124">
        <f t="shared" si="26"/>
        <v>43322</v>
      </c>
      <c r="W51" s="124">
        <f t="shared" si="27"/>
        <v>43322</v>
      </c>
      <c r="X51" s="124">
        <f t="shared" si="28"/>
        <v>0</v>
      </c>
    </row>
    <row r="52" spans="1:24" s="92" customFormat="1" ht="30">
      <c r="A52" s="115">
        <v>30</v>
      </c>
      <c r="B52" s="88" t="s">
        <v>356</v>
      </c>
      <c r="C52" s="106" t="str">
        <f t="shared" si="3"/>
        <v>1035749</v>
      </c>
      <c r="D52" s="105" t="s">
        <v>1023</v>
      </c>
      <c r="E52" s="129"/>
      <c r="F52" s="130">
        <v>412</v>
      </c>
      <c r="G52" s="130"/>
      <c r="H52" s="128"/>
      <c r="I52" s="90">
        <v>343000000</v>
      </c>
      <c r="J52" s="89"/>
      <c r="K52" s="90">
        <v>343000000</v>
      </c>
      <c r="L52" s="94"/>
      <c r="M52" s="91">
        <v>343000000</v>
      </c>
      <c r="N52" s="94"/>
      <c r="O52" s="90">
        <v>343000000</v>
      </c>
      <c r="P52" s="90">
        <v>343000000</v>
      </c>
      <c r="Q52" s="94"/>
      <c r="S52" s="124">
        <f t="shared" si="23"/>
        <v>343</v>
      </c>
      <c r="T52" s="124">
        <f t="shared" si="24"/>
        <v>343</v>
      </c>
      <c r="U52" s="124">
        <f t="shared" si="25"/>
        <v>0</v>
      </c>
      <c r="V52" s="124">
        <f t="shared" si="26"/>
        <v>343</v>
      </c>
      <c r="W52" s="124">
        <f t="shared" si="27"/>
        <v>343</v>
      </c>
      <c r="X52" s="124">
        <f t="shared" si="28"/>
        <v>0</v>
      </c>
    </row>
    <row r="53" spans="1:24" s="92" customFormat="1" ht="30">
      <c r="A53" s="115">
        <v>31</v>
      </c>
      <c r="B53" s="99" t="s">
        <v>239</v>
      </c>
      <c r="C53" s="106" t="str">
        <f t="shared" si="3"/>
        <v>1010558</v>
      </c>
      <c r="D53" s="105" t="s">
        <v>1016</v>
      </c>
      <c r="E53" s="129"/>
      <c r="F53" s="130">
        <v>412</v>
      </c>
      <c r="G53" s="130"/>
      <c r="H53" s="128"/>
      <c r="I53" s="90">
        <v>13708487000</v>
      </c>
      <c r="J53" s="90">
        <v>3787000000</v>
      </c>
      <c r="K53" s="90">
        <v>4813000000</v>
      </c>
      <c r="L53" s="91">
        <v>5108487000</v>
      </c>
      <c r="M53" s="91">
        <v>13708487000</v>
      </c>
      <c r="N53" s="91"/>
      <c r="O53" s="90">
        <v>8889988150</v>
      </c>
      <c r="P53" s="90">
        <v>8889988150</v>
      </c>
      <c r="Q53" s="91"/>
      <c r="S53" s="124">
        <f t="shared" si="23"/>
        <v>13708.486999999999</v>
      </c>
      <c r="T53" s="124">
        <f t="shared" si="24"/>
        <v>13708.486999999999</v>
      </c>
      <c r="U53" s="124">
        <f t="shared" si="25"/>
        <v>0</v>
      </c>
      <c r="V53" s="124">
        <f t="shared" si="26"/>
        <v>8889.9881499999992</v>
      </c>
      <c r="W53" s="124">
        <f t="shared" si="27"/>
        <v>8889.9881499999992</v>
      </c>
      <c r="X53" s="124">
        <f t="shared" si="28"/>
        <v>0</v>
      </c>
    </row>
    <row r="54" spans="1:24" s="92" customFormat="1" ht="30">
      <c r="A54" s="115">
        <v>32</v>
      </c>
      <c r="B54" s="99" t="s">
        <v>246</v>
      </c>
      <c r="C54" s="106" t="str">
        <f t="shared" si="3"/>
        <v>1010559</v>
      </c>
      <c r="D54" s="105" t="s">
        <v>1092</v>
      </c>
      <c r="E54" s="129"/>
      <c r="F54" s="130">
        <v>423</v>
      </c>
      <c r="G54" s="130"/>
      <c r="H54" s="128"/>
      <c r="I54" s="90">
        <v>174000000</v>
      </c>
      <c r="J54" s="89"/>
      <c r="K54" s="90">
        <v>174000000</v>
      </c>
      <c r="L54" s="94"/>
      <c r="M54" s="91">
        <v>174000000</v>
      </c>
      <c r="N54" s="94"/>
      <c r="O54" s="90">
        <v>174000000</v>
      </c>
      <c r="P54" s="90">
        <v>174000000</v>
      </c>
      <c r="Q54" s="94"/>
      <c r="S54" s="124">
        <f t="shared" ref="S54:S61" si="29">I54/1000000</f>
        <v>174</v>
      </c>
      <c r="T54" s="124">
        <f t="shared" ref="T54:T61" si="30">M54/1000000</f>
        <v>174</v>
      </c>
      <c r="U54" s="124">
        <f t="shared" ref="U54:U61" si="31">N54/1000000</f>
        <v>0</v>
      </c>
      <c r="V54" s="124">
        <f t="shared" ref="V54:V61" si="32">O54/1000000</f>
        <v>174</v>
      </c>
      <c r="W54" s="124">
        <f t="shared" ref="W54:W61" si="33">P54/1000000</f>
        <v>174</v>
      </c>
      <c r="X54" s="124">
        <f t="shared" ref="X54:X61" si="34">Q54/1000000</f>
        <v>0</v>
      </c>
    </row>
    <row r="55" spans="1:24" s="92" customFormat="1" ht="15">
      <c r="A55" s="115">
        <v>33</v>
      </c>
      <c r="B55" s="87" t="s">
        <v>755</v>
      </c>
      <c r="C55" s="106" t="str">
        <f t="shared" si="3"/>
        <v>1082897</v>
      </c>
      <c r="D55" s="105" t="s">
        <v>1040</v>
      </c>
      <c r="E55" s="129"/>
      <c r="F55" s="130">
        <v>412</v>
      </c>
      <c r="G55" s="130"/>
      <c r="H55" s="128"/>
      <c r="I55" s="90">
        <v>3556000000</v>
      </c>
      <c r="J55" s="89"/>
      <c r="K55" s="90">
        <v>2410000000</v>
      </c>
      <c r="L55" s="91">
        <v>1146000000</v>
      </c>
      <c r="M55" s="91">
        <v>3556000000</v>
      </c>
      <c r="N55" s="91"/>
      <c r="O55" s="90">
        <v>2468000000</v>
      </c>
      <c r="P55" s="90">
        <v>2468000000</v>
      </c>
      <c r="Q55" s="91"/>
      <c r="S55" s="124">
        <f t="shared" si="29"/>
        <v>3556</v>
      </c>
      <c r="T55" s="124">
        <f t="shared" si="30"/>
        <v>3556</v>
      </c>
      <c r="U55" s="124">
        <f t="shared" si="31"/>
        <v>0</v>
      </c>
      <c r="V55" s="124">
        <f t="shared" si="32"/>
        <v>2468</v>
      </c>
      <c r="W55" s="124">
        <f t="shared" si="33"/>
        <v>2468</v>
      </c>
      <c r="X55" s="124">
        <f t="shared" si="34"/>
        <v>0</v>
      </c>
    </row>
    <row r="56" spans="1:24" s="92" customFormat="1" ht="30">
      <c r="A56" s="115">
        <v>34</v>
      </c>
      <c r="B56" s="160" t="s">
        <v>667</v>
      </c>
      <c r="C56" s="106" t="str">
        <f t="shared" si="3"/>
        <v>1060648</v>
      </c>
      <c r="D56" s="105" t="s">
        <v>109</v>
      </c>
      <c r="E56" s="161"/>
      <c r="F56" s="162">
        <v>412</v>
      </c>
      <c r="G56" s="162"/>
      <c r="H56" s="163"/>
      <c r="I56" s="164">
        <v>4421000000</v>
      </c>
      <c r="J56" s="165"/>
      <c r="K56" s="164">
        <v>2758000000</v>
      </c>
      <c r="L56" s="166">
        <v>1663000000</v>
      </c>
      <c r="M56" s="166">
        <v>4421000000</v>
      </c>
      <c r="N56" s="166"/>
      <c r="O56" s="164">
        <v>4421000000</v>
      </c>
      <c r="P56" s="164">
        <v>4421000000</v>
      </c>
      <c r="Q56" s="166"/>
      <c r="S56" s="124">
        <f t="shared" si="29"/>
        <v>4421</v>
      </c>
      <c r="T56" s="124">
        <f t="shared" si="30"/>
        <v>4421</v>
      </c>
      <c r="U56" s="124">
        <f t="shared" si="31"/>
        <v>0</v>
      </c>
      <c r="V56" s="124">
        <f t="shared" si="32"/>
        <v>4421</v>
      </c>
      <c r="W56" s="124">
        <f t="shared" si="33"/>
        <v>4421</v>
      </c>
      <c r="X56" s="124">
        <f t="shared" si="34"/>
        <v>0</v>
      </c>
    </row>
    <row r="57" spans="1:24" s="92" customFormat="1" ht="30">
      <c r="A57" s="115">
        <v>35</v>
      </c>
      <c r="B57" s="88" t="s">
        <v>344</v>
      </c>
      <c r="C57" s="106" t="str">
        <f t="shared" si="3"/>
        <v>1035734</v>
      </c>
      <c r="D57" s="105" t="s">
        <v>1020</v>
      </c>
      <c r="E57" s="129"/>
      <c r="F57" s="130">
        <v>412</v>
      </c>
      <c r="G57" s="130"/>
      <c r="H57" s="128"/>
      <c r="I57" s="90">
        <v>5162270000</v>
      </c>
      <c r="J57" s="90">
        <v>528000000</v>
      </c>
      <c r="K57" s="90">
        <v>2944000000</v>
      </c>
      <c r="L57" s="91">
        <v>1690270000</v>
      </c>
      <c r="M57" s="91">
        <v>5162270000</v>
      </c>
      <c r="N57" s="91"/>
      <c r="O57" s="90">
        <v>4734270000</v>
      </c>
      <c r="P57" s="90">
        <v>4734270000</v>
      </c>
      <c r="Q57" s="91"/>
      <c r="S57" s="124">
        <f t="shared" si="29"/>
        <v>5162.2700000000004</v>
      </c>
      <c r="T57" s="124">
        <f t="shared" si="30"/>
        <v>5162.2700000000004</v>
      </c>
      <c r="U57" s="124">
        <f t="shared" si="31"/>
        <v>0</v>
      </c>
      <c r="V57" s="124">
        <f t="shared" si="32"/>
        <v>4734.2700000000004</v>
      </c>
      <c r="W57" s="124">
        <f t="shared" si="33"/>
        <v>4734.2700000000004</v>
      </c>
      <c r="X57" s="124">
        <f t="shared" si="34"/>
        <v>0</v>
      </c>
    </row>
    <row r="58" spans="1:24" s="92" customFormat="1" ht="30">
      <c r="A58" s="115">
        <v>36</v>
      </c>
      <c r="B58" s="93" t="s">
        <v>352</v>
      </c>
      <c r="C58" s="106" t="str">
        <f t="shared" si="3"/>
        <v>1035748</v>
      </c>
      <c r="D58" s="105" t="s">
        <v>1022</v>
      </c>
      <c r="E58" s="129"/>
      <c r="F58" s="130">
        <v>412</v>
      </c>
      <c r="G58" s="130"/>
      <c r="H58" s="128"/>
      <c r="I58" s="90">
        <v>8966996000</v>
      </c>
      <c r="J58" s="90">
        <v>3432000000</v>
      </c>
      <c r="K58" s="90">
        <v>2533700000</v>
      </c>
      <c r="L58" s="91">
        <v>3001296000</v>
      </c>
      <c r="M58" s="91">
        <v>8966996000</v>
      </c>
      <c r="N58" s="91"/>
      <c r="O58" s="90">
        <v>6049303000</v>
      </c>
      <c r="P58" s="90">
        <v>6049303000</v>
      </c>
      <c r="Q58" s="91"/>
      <c r="S58" s="124">
        <f t="shared" si="29"/>
        <v>8966.9959999999992</v>
      </c>
      <c r="T58" s="124">
        <f t="shared" si="30"/>
        <v>8966.9959999999992</v>
      </c>
      <c r="U58" s="124">
        <f t="shared" si="31"/>
        <v>0</v>
      </c>
      <c r="V58" s="124">
        <f t="shared" si="32"/>
        <v>6049.3029999999999</v>
      </c>
      <c r="W58" s="124">
        <f t="shared" si="33"/>
        <v>6049.3029999999999</v>
      </c>
      <c r="X58" s="124">
        <f t="shared" si="34"/>
        <v>0</v>
      </c>
    </row>
    <row r="59" spans="1:24" s="92" customFormat="1" ht="30">
      <c r="A59" s="115">
        <v>37</v>
      </c>
      <c r="B59" s="88" t="s">
        <v>348</v>
      </c>
      <c r="C59" s="106" t="str">
        <f t="shared" si="3"/>
        <v>1035747</v>
      </c>
      <c r="D59" s="105" t="s">
        <v>1021</v>
      </c>
      <c r="E59" s="129"/>
      <c r="F59" s="130">
        <v>412</v>
      </c>
      <c r="G59" s="130"/>
      <c r="H59" s="128"/>
      <c r="I59" s="90">
        <v>14179700000</v>
      </c>
      <c r="J59" s="90">
        <v>5593000000</v>
      </c>
      <c r="K59" s="90">
        <v>4061000000</v>
      </c>
      <c r="L59" s="91">
        <v>4525700000</v>
      </c>
      <c r="M59" s="91">
        <v>14179700000</v>
      </c>
      <c r="N59" s="91"/>
      <c r="O59" s="90">
        <v>9877962452</v>
      </c>
      <c r="P59" s="90">
        <v>9877962452</v>
      </c>
      <c r="Q59" s="91"/>
      <c r="S59" s="124">
        <f t="shared" si="29"/>
        <v>14179.7</v>
      </c>
      <c r="T59" s="124">
        <f t="shared" si="30"/>
        <v>14179.7</v>
      </c>
      <c r="U59" s="124">
        <f t="shared" si="31"/>
        <v>0</v>
      </c>
      <c r="V59" s="124">
        <f t="shared" si="32"/>
        <v>9877.9624519999998</v>
      </c>
      <c r="W59" s="124">
        <f t="shared" si="33"/>
        <v>9877.9624519999998</v>
      </c>
      <c r="X59" s="124">
        <f t="shared" si="34"/>
        <v>0</v>
      </c>
    </row>
    <row r="60" spans="1:24" s="92" customFormat="1" ht="45">
      <c r="A60" s="115">
        <v>38</v>
      </c>
      <c r="B60" s="99" t="s">
        <v>759</v>
      </c>
      <c r="C60" s="106" t="str">
        <f t="shared" si="3"/>
        <v>1082898</v>
      </c>
      <c r="D60" s="105" t="s">
        <v>1063</v>
      </c>
      <c r="E60" s="129"/>
      <c r="F60" s="130">
        <v>412</v>
      </c>
      <c r="G60" s="130"/>
      <c r="H60" s="128"/>
      <c r="I60" s="90">
        <v>3471500000</v>
      </c>
      <c r="J60" s="89"/>
      <c r="K60" s="90">
        <v>2604000000</v>
      </c>
      <c r="L60" s="91">
        <v>867500000</v>
      </c>
      <c r="M60" s="91">
        <v>3471500000</v>
      </c>
      <c r="N60" s="91"/>
      <c r="O60" s="90">
        <v>2673500000</v>
      </c>
      <c r="P60" s="90">
        <v>2673500000</v>
      </c>
      <c r="Q60" s="91"/>
      <c r="S60" s="124">
        <f t="shared" si="29"/>
        <v>3471.5</v>
      </c>
      <c r="T60" s="124">
        <f t="shared" si="30"/>
        <v>3471.5</v>
      </c>
      <c r="U60" s="124">
        <f t="shared" si="31"/>
        <v>0</v>
      </c>
      <c r="V60" s="124">
        <f t="shared" si="32"/>
        <v>2673.5</v>
      </c>
      <c r="W60" s="124">
        <f t="shared" si="33"/>
        <v>2673.5</v>
      </c>
      <c r="X60" s="124">
        <f t="shared" si="34"/>
        <v>0</v>
      </c>
    </row>
    <row r="61" spans="1:24" s="92" customFormat="1" ht="30">
      <c r="A61" s="115">
        <v>39</v>
      </c>
      <c r="B61" s="88" t="s">
        <v>385</v>
      </c>
      <c r="C61" s="106" t="str">
        <f t="shared" si="3"/>
        <v>1037433</v>
      </c>
      <c r="D61" s="105" t="s">
        <v>1118</v>
      </c>
      <c r="E61" s="129"/>
      <c r="F61" s="130">
        <v>412</v>
      </c>
      <c r="G61" s="130"/>
      <c r="H61" s="128"/>
      <c r="I61" s="90">
        <v>23149583821</v>
      </c>
      <c r="J61" s="90">
        <v>5483583821</v>
      </c>
      <c r="K61" s="90">
        <v>8004000000</v>
      </c>
      <c r="L61" s="91">
        <v>9662000000</v>
      </c>
      <c r="M61" s="91">
        <v>23149583821</v>
      </c>
      <c r="N61" s="91"/>
      <c r="O61" s="90">
        <v>16909146563</v>
      </c>
      <c r="P61" s="90">
        <v>16909146563</v>
      </c>
      <c r="Q61" s="91"/>
      <c r="S61" s="124">
        <f t="shared" si="29"/>
        <v>23149.583821</v>
      </c>
      <c r="T61" s="124">
        <f t="shared" si="30"/>
        <v>23149.583821</v>
      </c>
      <c r="U61" s="124">
        <f t="shared" si="31"/>
        <v>0</v>
      </c>
      <c r="V61" s="124">
        <f t="shared" si="32"/>
        <v>16909.146562999998</v>
      </c>
      <c r="W61" s="124">
        <f t="shared" si="33"/>
        <v>16909.146562999998</v>
      </c>
      <c r="X61" s="124">
        <f t="shared" si="34"/>
        <v>0</v>
      </c>
    </row>
    <row r="62" spans="1:24" s="92" customFormat="1" ht="30">
      <c r="A62" s="115">
        <v>40</v>
      </c>
      <c r="B62" s="88" t="s">
        <v>821</v>
      </c>
      <c r="C62" s="106" t="str">
        <f t="shared" si="3"/>
        <v>1098629</v>
      </c>
      <c r="D62" s="105" t="s">
        <v>1087</v>
      </c>
      <c r="E62" s="129"/>
      <c r="F62" s="130">
        <v>423</v>
      </c>
      <c r="G62" s="130"/>
      <c r="H62" s="128"/>
      <c r="I62" s="90">
        <v>6141280182</v>
      </c>
      <c r="J62" s="89"/>
      <c r="K62" s="90">
        <v>4785430182</v>
      </c>
      <c r="L62" s="91">
        <v>1355850000</v>
      </c>
      <c r="M62" s="91">
        <v>6141280182</v>
      </c>
      <c r="N62" s="91"/>
      <c r="O62" s="90">
        <v>4845280182</v>
      </c>
      <c r="P62" s="90">
        <v>4845280182</v>
      </c>
      <c r="Q62" s="91"/>
      <c r="S62" s="124">
        <f t="shared" ref="S62:S68" si="35">I62/1000000</f>
        <v>6141.2801820000004</v>
      </c>
      <c r="T62" s="124">
        <f t="shared" ref="T62:T68" si="36">M62/1000000</f>
        <v>6141.2801820000004</v>
      </c>
      <c r="U62" s="124">
        <f t="shared" ref="U62:U68" si="37">N62/1000000</f>
        <v>0</v>
      </c>
      <c r="V62" s="124">
        <f t="shared" ref="V62:V68" si="38">O62/1000000</f>
        <v>4845.2801820000004</v>
      </c>
      <c r="W62" s="124">
        <f t="shared" ref="W62:W68" si="39">P62/1000000</f>
        <v>4845.2801820000004</v>
      </c>
      <c r="X62" s="124">
        <f t="shared" ref="X62:X68" si="40">Q62/1000000</f>
        <v>0</v>
      </c>
    </row>
    <row r="63" spans="1:24" s="92" customFormat="1" ht="30">
      <c r="A63" s="115">
        <v>41</v>
      </c>
      <c r="B63" s="88" t="s">
        <v>930</v>
      </c>
      <c r="C63" s="106" t="str">
        <f t="shared" si="3"/>
        <v>1125215</v>
      </c>
      <c r="D63" s="105" t="s">
        <v>1069</v>
      </c>
      <c r="E63" s="129"/>
      <c r="F63" s="130">
        <v>426</v>
      </c>
      <c r="G63" s="130"/>
      <c r="H63" s="128"/>
      <c r="I63" s="90">
        <v>902000000</v>
      </c>
      <c r="J63" s="89"/>
      <c r="K63" s="90">
        <v>767000000</v>
      </c>
      <c r="L63" s="91">
        <v>135000000</v>
      </c>
      <c r="M63" s="91">
        <v>902000000</v>
      </c>
      <c r="N63" s="91"/>
      <c r="O63" s="90">
        <v>882184940</v>
      </c>
      <c r="P63" s="90">
        <v>882184940</v>
      </c>
      <c r="Q63" s="91"/>
      <c r="S63" s="124">
        <f t="shared" si="35"/>
        <v>902</v>
      </c>
      <c r="T63" s="124">
        <f t="shared" si="36"/>
        <v>902</v>
      </c>
      <c r="U63" s="124">
        <f t="shared" si="37"/>
        <v>0</v>
      </c>
      <c r="V63" s="124">
        <f t="shared" si="38"/>
        <v>882.18493999999998</v>
      </c>
      <c r="W63" s="124">
        <f t="shared" si="39"/>
        <v>882.18493999999998</v>
      </c>
      <c r="X63" s="124">
        <f t="shared" si="40"/>
        <v>0</v>
      </c>
    </row>
    <row r="64" spans="1:24" s="92" customFormat="1" ht="30">
      <c r="A64" s="115">
        <v>42</v>
      </c>
      <c r="B64" s="99" t="s">
        <v>290</v>
      </c>
      <c r="C64" s="106" t="str">
        <f t="shared" si="3"/>
        <v>1015428</v>
      </c>
      <c r="D64" s="105" t="s">
        <v>1048</v>
      </c>
      <c r="E64" s="129"/>
      <c r="F64" s="130">
        <v>412</v>
      </c>
      <c r="G64" s="130"/>
      <c r="H64" s="128"/>
      <c r="I64" s="90">
        <v>18364075920</v>
      </c>
      <c r="J64" s="90">
        <v>270435420</v>
      </c>
      <c r="K64" s="90">
        <v>11576300000</v>
      </c>
      <c r="L64" s="91">
        <v>6517340500</v>
      </c>
      <c r="M64" s="91">
        <v>13906075920</v>
      </c>
      <c r="N64" s="91">
        <v>4458000000</v>
      </c>
      <c r="O64" s="90">
        <v>18057664370</v>
      </c>
      <c r="P64" s="90">
        <v>13601989370</v>
      </c>
      <c r="Q64" s="91">
        <v>4455675000</v>
      </c>
      <c r="S64" s="124">
        <f t="shared" si="35"/>
        <v>18364.075919999999</v>
      </c>
      <c r="T64" s="124">
        <f t="shared" si="36"/>
        <v>13906.075919999999</v>
      </c>
      <c r="U64" s="124">
        <f t="shared" si="37"/>
        <v>4458</v>
      </c>
      <c r="V64" s="124">
        <f t="shared" si="38"/>
        <v>18057.664369999999</v>
      </c>
      <c r="W64" s="124">
        <f t="shared" si="39"/>
        <v>13601.989369999999</v>
      </c>
      <c r="X64" s="124">
        <f t="shared" si="40"/>
        <v>4455.6750000000002</v>
      </c>
    </row>
    <row r="65" spans="1:24" s="92" customFormat="1" ht="30">
      <c r="A65" s="115">
        <v>43</v>
      </c>
      <c r="B65" s="88" t="s">
        <v>736</v>
      </c>
      <c r="C65" s="106" t="str">
        <f t="shared" si="3"/>
        <v>1081017</v>
      </c>
      <c r="D65" s="105" t="s">
        <v>1182</v>
      </c>
      <c r="E65" s="129"/>
      <c r="F65" s="130">
        <v>423</v>
      </c>
      <c r="G65" s="130"/>
      <c r="H65" s="128"/>
      <c r="I65" s="90">
        <v>21077000000</v>
      </c>
      <c r="J65" s="90">
        <v>882000000</v>
      </c>
      <c r="K65" s="90">
        <v>15528000000</v>
      </c>
      <c r="L65" s="91">
        <v>4667000000</v>
      </c>
      <c r="M65" s="91">
        <v>21077000000</v>
      </c>
      <c r="N65" s="91"/>
      <c r="O65" s="90">
        <v>19634993318</v>
      </c>
      <c r="P65" s="90">
        <v>19634993318</v>
      </c>
      <c r="Q65" s="91"/>
      <c r="S65" s="124">
        <f t="shared" si="35"/>
        <v>21077</v>
      </c>
      <c r="T65" s="124">
        <f t="shared" si="36"/>
        <v>21077</v>
      </c>
      <c r="U65" s="124">
        <f t="shared" si="37"/>
        <v>0</v>
      </c>
      <c r="V65" s="124">
        <f t="shared" si="38"/>
        <v>19634.993318000001</v>
      </c>
      <c r="W65" s="124">
        <f t="shared" si="39"/>
        <v>19634.993318000001</v>
      </c>
      <c r="X65" s="124">
        <f t="shared" si="40"/>
        <v>0</v>
      </c>
    </row>
    <row r="66" spans="1:24" s="92" customFormat="1" ht="30">
      <c r="A66" s="115">
        <v>44</v>
      </c>
      <c r="B66" s="99" t="s">
        <v>939</v>
      </c>
      <c r="C66" s="106" t="str">
        <f t="shared" si="3"/>
        <v>1125306</v>
      </c>
      <c r="D66" s="105" t="s">
        <v>1072</v>
      </c>
      <c r="E66" s="129"/>
      <c r="F66" s="130">
        <v>419</v>
      </c>
      <c r="G66" s="130"/>
      <c r="H66" s="128"/>
      <c r="I66" s="90">
        <v>841800000</v>
      </c>
      <c r="J66" s="89"/>
      <c r="K66" s="90">
        <v>675000000</v>
      </c>
      <c r="L66" s="91">
        <v>166800000</v>
      </c>
      <c r="M66" s="91">
        <v>841800000</v>
      </c>
      <c r="N66" s="91"/>
      <c r="O66" s="90">
        <v>812504000</v>
      </c>
      <c r="P66" s="90">
        <v>812504000</v>
      </c>
      <c r="Q66" s="91"/>
      <c r="S66" s="124">
        <f t="shared" si="35"/>
        <v>841.8</v>
      </c>
      <c r="T66" s="124">
        <f t="shared" si="36"/>
        <v>841.8</v>
      </c>
      <c r="U66" s="124">
        <f t="shared" si="37"/>
        <v>0</v>
      </c>
      <c r="V66" s="124">
        <f t="shared" si="38"/>
        <v>812.50400000000002</v>
      </c>
      <c r="W66" s="124">
        <f t="shared" si="39"/>
        <v>812.50400000000002</v>
      </c>
      <c r="X66" s="124">
        <f t="shared" si="40"/>
        <v>0</v>
      </c>
    </row>
    <row r="67" spans="1:24" s="92" customFormat="1" ht="30">
      <c r="A67" s="115">
        <v>45</v>
      </c>
      <c r="B67" s="88" t="s">
        <v>716</v>
      </c>
      <c r="C67" s="106" t="str">
        <f t="shared" si="3"/>
        <v>1068011</v>
      </c>
      <c r="D67" s="105" t="s">
        <v>1061</v>
      </c>
      <c r="E67" s="129"/>
      <c r="F67" s="130">
        <v>412</v>
      </c>
      <c r="G67" s="130"/>
      <c r="H67" s="128"/>
      <c r="I67" s="90">
        <v>11165089508</v>
      </c>
      <c r="J67" s="90">
        <v>1644439508</v>
      </c>
      <c r="K67" s="90">
        <v>9170400000</v>
      </c>
      <c r="L67" s="91">
        <v>350250000</v>
      </c>
      <c r="M67" s="91">
        <v>11165089508</v>
      </c>
      <c r="N67" s="91"/>
      <c r="O67" s="90">
        <v>9181406623</v>
      </c>
      <c r="P67" s="90">
        <v>9181406623</v>
      </c>
      <c r="Q67" s="91"/>
      <c r="S67" s="124">
        <f t="shared" si="35"/>
        <v>11165.089507999999</v>
      </c>
      <c r="T67" s="124">
        <f t="shared" si="36"/>
        <v>11165.089507999999</v>
      </c>
      <c r="U67" s="124">
        <f t="shared" si="37"/>
        <v>0</v>
      </c>
      <c r="V67" s="124">
        <f t="shared" si="38"/>
        <v>9181.4066230000008</v>
      </c>
      <c r="W67" s="124">
        <f t="shared" si="39"/>
        <v>9181.4066230000008</v>
      </c>
      <c r="X67" s="124">
        <f t="shared" si="40"/>
        <v>0</v>
      </c>
    </row>
    <row r="68" spans="1:24" s="92" customFormat="1" ht="30">
      <c r="A68" s="115">
        <v>46</v>
      </c>
      <c r="B68" s="93" t="s">
        <v>631</v>
      </c>
      <c r="C68" s="106" t="str">
        <f t="shared" si="3"/>
        <v>1050582</v>
      </c>
      <c r="D68" s="105" t="s">
        <v>1033</v>
      </c>
      <c r="E68" s="129"/>
      <c r="F68" s="130">
        <v>422</v>
      </c>
      <c r="G68" s="130"/>
      <c r="H68" s="128"/>
      <c r="I68" s="90">
        <v>2683534000</v>
      </c>
      <c r="J68" s="90">
        <v>150000000</v>
      </c>
      <c r="K68" s="90">
        <v>1512000000</v>
      </c>
      <c r="L68" s="91">
        <v>1021534000</v>
      </c>
      <c r="M68" s="91">
        <v>1983534000</v>
      </c>
      <c r="N68" s="91">
        <v>700000000</v>
      </c>
      <c r="O68" s="90">
        <v>2516100000</v>
      </c>
      <c r="P68" s="90">
        <v>1833228000</v>
      </c>
      <c r="Q68" s="91">
        <v>682872000</v>
      </c>
      <c r="S68" s="124">
        <f t="shared" si="35"/>
        <v>2683.5340000000001</v>
      </c>
      <c r="T68" s="124">
        <f t="shared" si="36"/>
        <v>1983.5340000000001</v>
      </c>
      <c r="U68" s="124">
        <f t="shared" si="37"/>
        <v>700</v>
      </c>
      <c r="V68" s="124">
        <f t="shared" si="38"/>
        <v>2516.1</v>
      </c>
      <c r="W68" s="124">
        <f t="shared" si="39"/>
        <v>1833.2280000000001</v>
      </c>
      <c r="X68" s="124">
        <f t="shared" si="40"/>
        <v>682.87199999999996</v>
      </c>
    </row>
    <row r="69" spans="1:24" s="92" customFormat="1" ht="45">
      <c r="A69" s="115">
        <v>47</v>
      </c>
      <c r="B69" s="88" t="s">
        <v>828</v>
      </c>
      <c r="C69" s="106" t="str">
        <f t="shared" si="3"/>
        <v>1102850</v>
      </c>
      <c r="D69" s="105" t="s">
        <v>1193</v>
      </c>
      <c r="E69" s="129"/>
      <c r="F69" s="130">
        <v>412</v>
      </c>
      <c r="G69" s="130"/>
      <c r="H69" s="128"/>
      <c r="I69" s="90">
        <v>3894500000</v>
      </c>
      <c r="J69" s="89"/>
      <c r="K69" s="90">
        <v>2086000000</v>
      </c>
      <c r="L69" s="91">
        <v>1808500000</v>
      </c>
      <c r="M69" s="91">
        <v>2894500000</v>
      </c>
      <c r="N69" s="91">
        <v>1000000000</v>
      </c>
      <c r="O69" s="90">
        <v>2026025900</v>
      </c>
      <c r="P69" s="90">
        <v>2026025900</v>
      </c>
      <c r="Q69" s="91">
        <v>0</v>
      </c>
      <c r="S69" s="124">
        <f t="shared" ref="S69:S75" si="41">I69/1000000</f>
        <v>3894.5</v>
      </c>
      <c r="T69" s="124">
        <f t="shared" ref="T69:T75" si="42">M69/1000000</f>
        <v>2894.5</v>
      </c>
      <c r="U69" s="124">
        <f t="shared" ref="U69:U75" si="43">N69/1000000</f>
        <v>1000</v>
      </c>
      <c r="V69" s="124">
        <f t="shared" ref="V69:V75" si="44">O69/1000000</f>
        <v>2026.0259000000001</v>
      </c>
      <c r="W69" s="124">
        <f t="shared" ref="W69:W75" si="45">P69/1000000</f>
        <v>2026.0259000000001</v>
      </c>
      <c r="X69" s="124">
        <f t="shared" ref="X69:X75" si="46">Q69/1000000</f>
        <v>0</v>
      </c>
    </row>
    <row r="70" spans="1:24" s="92" customFormat="1" ht="30">
      <c r="A70" s="115">
        <v>48</v>
      </c>
      <c r="B70" s="88" t="s">
        <v>933</v>
      </c>
      <c r="C70" s="106" t="str">
        <f t="shared" si="3"/>
        <v>1125216</v>
      </c>
      <c r="D70" s="105" t="s">
        <v>1070</v>
      </c>
      <c r="E70" s="129"/>
      <c r="F70" s="130">
        <v>426</v>
      </c>
      <c r="G70" s="130"/>
      <c r="H70" s="128"/>
      <c r="I70" s="90">
        <v>1181700000</v>
      </c>
      <c r="J70" s="89"/>
      <c r="K70" s="90">
        <v>1036000000</v>
      </c>
      <c r="L70" s="91">
        <v>145700000</v>
      </c>
      <c r="M70" s="91">
        <v>1181700000</v>
      </c>
      <c r="N70" s="91"/>
      <c r="O70" s="90">
        <v>1175250000</v>
      </c>
      <c r="P70" s="90">
        <v>1175250000</v>
      </c>
      <c r="Q70" s="91"/>
      <c r="S70" s="124">
        <f t="shared" si="41"/>
        <v>1181.7</v>
      </c>
      <c r="T70" s="124">
        <f t="shared" si="42"/>
        <v>1181.7</v>
      </c>
      <c r="U70" s="124">
        <f t="shared" si="43"/>
        <v>0</v>
      </c>
      <c r="V70" s="124">
        <f t="shared" si="44"/>
        <v>1175.25</v>
      </c>
      <c r="W70" s="124">
        <f t="shared" si="45"/>
        <v>1175.25</v>
      </c>
      <c r="X70" s="124">
        <f t="shared" si="46"/>
        <v>0</v>
      </c>
    </row>
    <row r="71" spans="1:24" s="92" customFormat="1" ht="15">
      <c r="A71" s="115">
        <v>49</v>
      </c>
      <c r="B71" s="93" t="s">
        <v>484</v>
      </c>
      <c r="C71" s="106" t="str">
        <f t="shared" si="3"/>
        <v>1037649</v>
      </c>
      <c r="D71" s="105" t="s">
        <v>1131</v>
      </c>
      <c r="E71" s="129"/>
      <c r="F71" s="130">
        <v>416</v>
      </c>
      <c r="G71" s="130"/>
      <c r="H71" s="128"/>
      <c r="I71" s="90">
        <v>5728970000</v>
      </c>
      <c r="J71" s="89"/>
      <c r="K71" s="90">
        <v>5318000000</v>
      </c>
      <c r="L71" s="91">
        <v>410970000</v>
      </c>
      <c r="M71" s="91">
        <v>5728970000</v>
      </c>
      <c r="N71" s="91"/>
      <c r="O71" s="90">
        <v>5626158619</v>
      </c>
      <c r="P71" s="90">
        <v>5626158619</v>
      </c>
      <c r="Q71" s="91"/>
      <c r="S71" s="124">
        <f t="shared" si="41"/>
        <v>5728.97</v>
      </c>
      <c r="T71" s="124">
        <f t="shared" si="42"/>
        <v>5728.97</v>
      </c>
      <c r="U71" s="124">
        <f t="shared" si="43"/>
        <v>0</v>
      </c>
      <c r="V71" s="124">
        <f t="shared" si="44"/>
        <v>5626.1586189999998</v>
      </c>
      <c r="W71" s="124">
        <f t="shared" si="45"/>
        <v>5626.1586189999998</v>
      </c>
      <c r="X71" s="124">
        <f t="shared" si="46"/>
        <v>0</v>
      </c>
    </row>
    <row r="72" spans="1:24" s="92" customFormat="1" ht="30">
      <c r="A72" s="115">
        <v>50</v>
      </c>
      <c r="B72" s="99" t="s">
        <v>286</v>
      </c>
      <c r="C72" s="106" t="str">
        <f t="shared" si="3"/>
        <v>1015425</v>
      </c>
      <c r="D72" s="105" t="s">
        <v>1019</v>
      </c>
      <c r="E72" s="129"/>
      <c r="F72" s="130">
        <v>412</v>
      </c>
      <c r="G72" s="130"/>
      <c r="H72" s="128"/>
      <c r="I72" s="90">
        <v>2832509000</v>
      </c>
      <c r="J72" s="90">
        <v>567000000</v>
      </c>
      <c r="K72" s="90">
        <v>1787000000</v>
      </c>
      <c r="L72" s="91">
        <v>478509000</v>
      </c>
      <c r="M72" s="91">
        <v>2832509000</v>
      </c>
      <c r="N72" s="91"/>
      <c r="O72" s="90">
        <v>2473728311</v>
      </c>
      <c r="P72" s="90">
        <v>2473728311</v>
      </c>
      <c r="Q72" s="91"/>
      <c r="S72" s="124">
        <f t="shared" si="41"/>
        <v>2832.509</v>
      </c>
      <c r="T72" s="124">
        <f t="shared" si="42"/>
        <v>2832.509</v>
      </c>
      <c r="U72" s="124">
        <f t="shared" si="43"/>
        <v>0</v>
      </c>
      <c r="V72" s="124">
        <f t="shared" si="44"/>
        <v>2473.7283109999998</v>
      </c>
      <c r="W72" s="124">
        <f t="shared" si="45"/>
        <v>2473.7283109999998</v>
      </c>
      <c r="X72" s="124">
        <f t="shared" si="46"/>
        <v>0</v>
      </c>
    </row>
    <row r="73" spans="1:24" s="92" customFormat="1" ht="30">
      <c r="A73" s="115">
        <v>51</v>
      </c>
      <c r="B73" s="88" t="s">
        <v>706</v>
      </c>
      <c r="C73" s="106" t="str">
        <f t="shared" si="3"/>
        <v>1065150</v>
      </c>
      <c r="D73" s="105" t="s">
        <v>1038</v>
      </c>
      <c r="E73" s="129"/>
      <c r="F73" s="130">
        <v>417</v>
      </c>
      <c r="G73" s="130"/>
      <c r="H73" s="128"/>
      <c r="I73" s="90">
        <v>1371800000</v>
      </c>
      <c r="J73" s="89"/>
      <c r="K73" s="90">
        <v>1348000000</v>
      </c>
      <c r="L73" s="91">
        <v>23800000</v>
      </c>
      <c r="M73" s="91">
        <v>1371800000</v>
      </c>
      <c r="N73" s="91"/>
      <c r="O73" s="90">
        <v>1161647505</v>
      </c>
      <c r="P73" s="90">
        <v>1161647505</v>
      </c>
      <c r="Q73" s="91"/>
      <c r="S73" s="124">
        <f t="shared" si="41"/>
        <v>1371.8</v>
      </c>
      <c r="T73" s="124">
        <f t="shared" si="42"/>
        <v>1371.8</v>
      </c>
      <c r="U73" s="124">
        <f t="shared" si="43"/>
        <v>0</v>
      </c>
      <c r="V73" s="124">
        <f t="shared" si="44"/>
        <v>1161.6475049999999</v>
      </c>
      <c r="W73" s="124">
        <f t="shared" si="45"/>
        <v>1161.6475049999999</v>
      </c>
      <c r="X73" s="124">
        <f t="shared" si="46"/>
        <v>0</v>
      </c>
    </row>
    <row r="74" spans="1:24" s="92" customFormat="1" ht="30">
      <c r="A74" s="115">
        <v>52</v>
      </c>
      <c r="B74" s="88" t="s">
        <v>275</v>
      </c>
      <c r="C74" s="106" t="str">
        <f t="shared" si="3"/>
        <v>1015164</v>
      </c>
      <c r="D74" s="105" t="s">
        <v>1097</v>
      </c>
      <c r="E74" s="129"/>
      <c r="F74" s="130">
        <v>412</v>
      </c>
      <c r="G74" s="130"/>
      <c r="H74" s="128"/>
      <c r="I74" s="90">
        <v>6278654381</v>
      </c>
      <c r="J74" s="90">
        <v>130289381</v>
      </c>
      <c r="K74" s="90">
        <v>5546000000</v>
      </c>
      <c r="L74" s="91">
        <v>602365000</v>
      </c>
      <c r="M74" s="91">
        <v>6278654381</v>
      </c>
      <c r="N74" s="91"/>
      <c r="O74" s="90">
        <v>6272967381</v>
      </c>
      <c r="P74" s="90">
        <v>6272967381</v>
      </c>
      <c r="Q74" s="91"/>
      <c r="S74" s="124">
        <f t="shared" si="41"/>
        <v>6278.6543810000003</v>
      </c>
      <c r="T74" s="124">
        <f t="shared" si="42"/>
        <v>6278.6543810000003</v>
      </c>
      <c r="U74" s="124">
        <f t="shared" si="43"/>
        <v>0</v>
      </c>
      <c r="V74" s="124">
        <f t="shared" si="44"/>
        <v>6272.9673810000004</v>
      </c>
      <c r="W74" s="124">
        <f t="shared" si="45"/>
        <v>6272.9673810000004</v>
      </c>
      <c r="X74" s="124">
        <f t="shared" si="46"/>
        <v>0</v>
      </c>
    </row>
    <row r="75" spans="1:24" s="92" customFormat="1" ht="30">
      <c r="A75" s="115">
        <v>53</v>
      </c>
      <c r="B75" s="88" t="s">
        <v>871</v>
      </c>
      <c r="C75" s="106" t="str">
        <f t="shared" si="3"/>
        <v>1113386</v>
      </c>
      <c r="D75" s="105" t="s">
        <v>1201</v>
      </c>
      <c r="E75" s="129"/>
      <c r="F75" s="130">
        <v>435</v>
      </c>
      <c r="G75" s="130"/>
      <c r="H75" s="128"/>
      <c r="I75" s="90">
        <v>1396200000</v>
      </c>
      <c r="J75" s="89"/>
      <c r="K75" s="90">
        <v>1262000000</v>
      </c>
      <c r="L75" s="91">
        <v>134200000</v>
      </c>
      <c r="M75" s="91">
        <v>1396200000</v>
      </c>
      <c r="N75" s="91"/>
      <c r="O75" s="90">
        <v>1396200000</v>
      </c>
      <c r="P75" s="90">
        <v>1396200000</v>
      </c>
      <c r="Q75" s="91"/>
      <c r="S75" s="124">
        <f t="shared" si="41"/>
        <v>1396.2</v>
      </c>
      <c r="T75" s="124">
        <f t="shared" si="42"/>
        <v>1396.2</v>
      </c>
      <c r="U75" s="124">
        <f t="shared" si="43"/>
        <v>0</v>
      </c>
      <c r="V75" s="124">
        <f t="shared" si="44"/>
        <v>1396.2</v>
      </c>
      <c r="W75" s="124">
        <f t="shared" si="45"/>
        <v>1396.2</v>
      </c>
      <c r="X75" s="124">
        <f t="shared" si="46"/>
        <v>0</v>
      </c>
    </row>
    <row r="76" spans="1:24" s="92" customFormat="1" ht="15">
      <c r="A76" s="115">
        <v>54</v>
      </c>
      <c r="B76" s="139" t="s">
        <v>1013</v>
      </c>
      <c r="C76" s="106" t="str">
        <f t="shared" si="3"/>
        <v>1053629</v>
      </c>
      <c r="D76" s="105" t="s">
        <v>110</v>
      </c>
      <c r="E76" s="129"/>
      <c r="F76" s="130">
        <v>560</v>
      </c>
      <c r="G76" s="130"/>
      <c r="H76" s="128"/>
      <c r="I76" s="90">
        <v>12781500000</v>
      </c>
      <c r="J76" s="90">
        <v>132000000</v>
      </c>
      <c r="K76" s="90">
        <v>9125000000</v>
      </c>
      <c r="L76" s="91">
        <v>3524500000</v>
      </c>
      <c r="M76" s="91">
        <v>12781500000</v>
      </c>
      <c r="N76" s="91"/>
      <c r="O76" s="90">
        <v>10291500000</v>
      </c>
      <c r="P76" s="90">
        <v>10291500000</v>
      </c>
      <c r="Q76" s="91"/>
      <c r="S76" s="124">
        <f t="shared" ref="S76:S82" si="47">I76/1000000</f>
        <v>12781.5</v>
      </c>
      <c r="T76" s="124">
        <f t="shared" ref="T76:T82" si="48">M76/1000000</f>
        <v>12781.5</v>
      </c>
      <c r="U76" s="124">
        <f t="shared" ref="U76:U82" si="49">N76/1000000</f>
        <v>0</v>
      </c>
      <c r="V76" s="124">
        <f t="shared" ref="V76:V82" si="50">O76/1000000</f>
        <v>10291.5</v>
      </c>
      <c r="W76" s="124">
        <f t="shared" ref="W76:W82" si="51">P76/1000000</f>
        <v>10291.5</v>
      </c>
      <c r="X76" s="124">
        <f t="shared" ref="X76:X82" si="52">Q76/1000000</f>
        <v>0</v>
      </c>
    </row>
    <row r="77" spans="1:24" s="92" customFormat="1" ht="30">
      <c r="A77" s="115">
        <v>55</v>
      </c>
      <c r="B77" s="88" t="s">
        <v>845</v>
      </c>
      <c r="C77" s="106" t="str">
        <f t="shared" si="3"/>
        <v>1105744</v>
      </c>
      <c r="D77" s="105" t="s">
        <v>1143</v>
      </c>
      <c r="E77" s="129"/>
      <c r="F77" s="130">
        <v>599</v>
      </c>
      <c r="G77" s="130"/>
      <c r="H77" s="128"/>
      <c r="I77" s="90">
        <v>6078076050</v>
      </c>
      <c r="J77" s="90">
        <v>57676050</v>
      </c>
      <c r="K77" s="90">
        <v>4022400000</v>
      </c>
      <c r="L77" s="91">
        <v>1998000000</v>
      </c>
      <c r="M77" s="91">
        <v>6078076050</v>
      </c>
      <c r="N77" s="91"/>
      <c r="O77" s="90">
        <v>6077955341</v>
      </c>
      <c r="P77" s="90">
        <v>6077955341</v>
      </c>
      <c r="Q77" s="91"/>
      <c r="S77" s="124">
        <f t="shared" si="47"/>
        <v>6078.0760499999997</v>
      </c>
      <c r="T77" s="124">
        <f t="shared" si="48"/>
        <v>6078.0760499999997</v>
      </c>
      <c r="U77" s="124">
        <f t="shared" si="49"/>
        <v>0</v>
      </c>
      <c r="V77" s="124">
        <f t="shared" si="50"/>
        <v>6077.9553409999999</v>
      </c>
      <c r="W77" s="124">
        <f t="shared" si="51"/>
        <v>6077.9553409999999</v>
      </c>
      <c r="X77" s="124">
        <f t="shared" si="52"/>
        <v>0</v>
      </c>
    </row>
    <row r="78" spans="1:24" s="92" customFormat="1" ht="30">
      <c r="A78" s="115">
        <v>56</v>
      </c>
      <c r="B78" s="88" t="s">
        <v>471</v>
      </c>
      <c r="C78" s="106" t="str">
        <f t="shared" si="3"/>
        <v>1037641</v>
      </c>
      <c r="D78" s="105" t="s">
        <v>1128</v>
      </c>
      <c r="E78" s="129"/>
      <c r="F78" s="130">
        <v>441</v>
      </c>
      <c r="G78" s="130"/>
      <c r="H78" s="128"/>
      <c r="I78" s="90">
        <v>11672727000</v>
      </c>
      <c r="J78" s="89"/>
      <c r="K78" s="90">
        <v>11256000000</v>
      </c>
      <c r="L78" s="91">
        <v>416727000</v>
      </c>
      <c r="M78" s="91">
        <v>11672727000</v>
      </c>
      <c r="N78" s="91"/>
      <c r="O78" s="90">
        <v>11672727000</v>
      </c>
      <c r="P78" s="90">
        <v>11672727000</v>
      </c>
      <c r="Q78" s="91"/>
      <c r="S78" s="124">
        <f t="shared" si="47"/>
        <v>11672.727000000001</v>
      </c>
      <c r="T78" s="124">
        <f t="shared" si="48"/>
        <v>11672.727000000001</v>
      </c>
      <c r="U78" s="124">
        <f t="shared" si="49"/>
        <v>0</v>
      </c>
      <c r="V78" s="124">
        <f t="shared" si="50"/>
        <v>11672.727000000001</v>
      </c>
      <c r="W78" s="124">
        <f t="shared" si="51"/>
        <v>11672.727000000001</v>
      </c>
      <c r="X78" s="124">
        <f t="shared" si="52"/>
        <v>0</v>
      </c>
    </row>
    <row r="79" spans="1:24" s="92" customFormat="1" ht="30">
      <c r="A79" s="115">
        <v>57</v>
      </c>
      <c r="B79" s="99" t="s">
        <v>235</v>
      </c>
      <c r="C79" s="106" t="str">
        <f t="shared" si="3"/>
        <v>1008744</v>
      </c>
      <c r="D79" s="105" t="s">
        <v>1047</v>
      </c>
      <c r="E79" s="129"/>
      <c r="F79" s="130" t="s">
        <v>237</v>
      </c>
      <c r="G79" s="130"/>
      <c r="H79" s="128"/>
      <c r="I79" s="90">
        <v>270000000</v>
      </c>
      <c r="J79" s="89"/>
      <c r="K79" s="90">
        <v>270000000</v>
      </c>
      <c r="L79" s="94"/>
      <c r="M79" s="91">
        <v>270000000</v>
      </c>
      <c r="N79" s="94"/>
      <c r="O79" s="90">
        <v>270000000</v>
      </c>
      <c r="P79" s="90">
        <v>270000000</v>
      </c>
      <c r="Q79" s="94"/>
      <c r="S79" s="124">
        <f t="shared" si="47"/>
        <v>270</v>
      </c>
      <c r="T79" s="124">
        <f t="shared" si="48"/>
        <v>270</v>
      </c>
      <c r="U79" s="124">
        <f t="shared" si="49"/>
        <v>0</v>
      </c>
      <c r="V79" s="124">
        <f t="shared" si="50"/>
        <v>270</v>
      </c>
      <c r="W79" s="124">
        <f t="shared" si="51"/>
        <v>270</v>
      </c>
      <c r="X79" s="124">
        <f t="shared" si="52"/>
        <v>0</v>
      </c>
    </row>
    <row r="80" spans="1:24" s="92" customFormat="1" ht="15">
      <c r="A80" s="115">
        <v>58</v>
      </c>
      <c r="B80" s="93" t="s">
        <v>808</v>
      </c>
      <c r="C80" s="106" t="str">
        <f t="shared" si="3"/>
        <v>1096916</v>
      </c>
      <c r="D80" s="105" t="s">
        <v>1086</v>
      </c>
      <c r="E80" s="129"/>
      <c r="F80" s="130">
        <v>599</v>
      </c>
      <c r="G80" s="130"/>
      <c r="H80" s="128"/>
      <c r="I80" s="90">
        <v>90000000</v>
      </c>
      <c r="J80" s="89"/>
      <c r="K80" s="90">
        <v>50000000</v>
      </c>
      <c r="L80" s="91">
        <v>40000000</v>
      </c>
      <c r="M80" s="91">
        <v>90000000</v>
      </c>
      <c r="N80" s="91"/>
      <c r="O80" s="90">
        <v>90000000</v>
      </c>
      <c r="P80" s="90">
        <v>90000000</v>
      </c>
      <c r="Q80" s="91"/>
      <c r="S80" s="124">
        <f t="shared" si="47"/>
        <v>90</v>
      </c>
      <c r="T80" s="124">
        <f t="shared" si="48"/>
        <v>90</v>
      </c>
      <c r="U80" s="124">
        <f t="shared" si="49"/>
        <v>0</v>
      </c>
      <c r="V80" s="124">
        <f t="shared" si="50"/>
        <v>90</v>
      </c>
      <c r="W80" s="124">
        <f t="shared" si="51"/>
        <v>90</v>
      </c>
      <c r="X80" s="124">
        <f t="shared" si="52"/>
        <v>0</v>
      </c>
    </row>
    <row r="81" spans="1:24" s="92" customFormat="1" ht="31.5">
      <c r="A81" s="115">
        <v>59</v>
      </c>
      <c r="B81" s="99" t="s">
        <v>752</v>
      </c>
      <c r="C81" s="106" t="str">
        <f t="shared" si="3"/>
        <v>1082145</v>
      </c>
      <c r="D81" s="105" t="s">
        <v>1111</v>
      </c>
      <c r="E81" s="129"/>
      <c r="F81" s="130">
        <v>412</v>
      </c>
      <c r="G81" s="130"/>
      <c r="H81" s="128"/>
      <c r="I81" s="90">
        <v>2371984127</v>
      </c>
      <c r="J81" s="90">
        <v>46984127</v>
      </c>
      <c r="K81" s="90">
        <v>2253000000</v>
      </c>
      <c r="L81" s="91">
        <v>72000000</v>
      </c>
      <c r="M81" s="91">
        <v>2371984127</v>
      </c>
      <c r="N81" s="91"/>
      <c r="O81" s="90">
        <v>2371984127</v>
      </c>
      <c r="P81" s="90">
        <v>2371984127</v>
      </c>
      <c r="Q81" s="91"/>
      <c r="S81" s="124">
        <f t="shared" si="47"/>
        <v>2371.9841270000002</v>
      </c>
      <c r="T81" s="124">
        <f t="shared" si="48"/>
        <v>2371.9841270000002</v>
      </c>
      <c r="U81" s="124">
        <f t="shared" si="49"/>
        <v>0</v>
      </c>
      <c r="V81" s="124">
        <f t="shared" si="50"/>
        <v>2371.9841270000002</v>
      </c>
      <c r="W81" s="124">
        <f t="shared" si="51"/>
        <v>2371.9841270000002</v>
      </c>
      <c r="X81" s="124">
        <f t="shared" si="52"/>
        <v>0</v>
      </c>
    </row>
    <row r="82" spans="1:24" s="92" customFormat="1" ht="30">
      <c r="A82" s="115">
        <v>60</v>
      </c>
      <c r="B82" s="99" t="s">
        <v>749</v>
      </c>
      <c r="C82" s="106" t="str">
        <f t="shared" si="3"/>
        <v>1082144</v>
      </c>
      <c r="D82" s="105" t="s">
        <v>1039</v>
      </c>
      <c r="E82" s="129"/>
      <c r="F82" s="130">
        <v>412</v>
      </c>
      <c r="G82" s="130"/>
      <c r="H82" s="128"/>
      <c r="I82" s="90">
        <v>2142000000</v>
      </c>
      <c r="J82" s="89"/>
      <c r="K82" s="90">
        <v>2087000000</v>
      </c>
      <c r="L82" s="91">
        <v>55000000</v>
      </c>
      <c r="M82" s="91">
        <v>2142000000</v>
      </c>
      <c r="N82" s="91"/>
      <c r="O82" s="90">
        <v>2142000000</v>
      </c>
      <c r="P82" s="90">
        <v>2142000000</v>
      </c>
      <c r="Q82" s="91"/>
      <c r="S82" s="124">
        <f t="shared" si="47"/>
        <v>2142</v>
      </c>
      <c r="T82" s="124">
        <f t="shared" si="48"/>
        <v>2142</v>
      </c>
      <c r="U82" s="124">
        <f t="shared" si="49"/>
        <v>0</v>
      </c>
      <c r="V82" s="124">
        <f t="shared" si="50"/>
        <v>2142</v>
      </c>
      <c r="W82" s="124">
        <f t="shared" si="51"/>
        <v>2142</v>
      </c>
      <c r="X82" s="124">
        <f t="shared" si="52"/>
        <v>0</v>
      </c>
    </row>
    <row r="83" spans="1:24" s="92" customFormat="1" ht="31.5">
      <c r="A83" s="115">
        <v>61</v>
      </c>
      <c r="B83" s="99" t="s">
        <v>746</v>
      </c>
      <c r="C83" s="106" t="str">
        <f t="shared" si="3"/>
        <v>1082143</v>
      </c>
      <c r="D83" s="105" t="s">
        <v>1110</v>
      </c>
      <c r="E83" s="129"/>
      <c r="F83" s="130">
        <v>412</v>
      </c>
      <c r="G83" s="130"/>
      <c r="H83" s="128"/>
      <c r="I83" s="90">
        <v>3019365039</v>
      </c>
      <c r="J83" s="90">
        <v>128365039</v>
      </c>
      <c r="K83" s="90">
        <v>2805000000</v>
      </c>
      <c r="L83" s="91">
        <v>86000000</v>
      </c>
      <c r="M83" s="91">
        <v>3019365039</v>
      </c>
      <c r="N83" s="91"/>
      <c r="O83" s="90">
        <v>3018215039</v>
      </c>
      <c r="P83" s="90">
        <v>3018215039</v>
      </c>
      <c r="Q83" s="91"/>
      <c r="S83" s="124">
        <f t="shared" ref="S83:S90" si="53">I83/1000000</f>
        <v>3019.3650389999998</v>
      </c>
      <c r="T83" s="124">
        <f t="shared" ref="T83:T90" si="54">M83/1000000</f>
        <v>3019.3650389999998</v>
      </c>
      <c r="U83" s="124">
        <f t="shared" ref="U83:U90" si="55">N83/1000000</f>
        <v>0</v>
      </c>
      <c r="V83" s="124">
        <f t="shared" ref="V83:V90" si="56">O83/1000000</f>
        <v>3018.2150390000002</v>
      </c>
      <c r="W83" s="124">
        <f t="shared" ref="W83:W90" si="57">P83/1000000</f>
        <v>3018.2150390000002</v>
      </c>
      <c r="X83" s="124">
        <f t="shared" ref="X83:X90" si="58">Q83/1000000</f>
        <v>0</v>
      </c>
    </row>
    <row r="84" spans="1:24" s="92" customFormat="1" ht="30">
      <c r="A84" s="115">
        <v>62</v>
      </c>
      <c r="B84" s="88" t="s">
        <v>887</v>
      </c>
      <c r="C84" s="106" t="str">
        <f t="shared" si="3"/>
        <v>1115609</v>
      </c>
      <c r="D84" s="105" t="s">
        <v>1090</v>
      </c>
      <c r="E84" s="129"/>
      <c r="F84" s="130">
        <v>413</v>
      </c>
      <c r="G84" s="130"/>
      <c r="H84" s="128"/>
      <c r="I84" s="90">
        <v>382000000</v>
      </c>
      <c r="J84" s="89"/>
      <c r="K84" s="90">
        <v>382000000</v>
      </c>
      <c r="L84" s="94"/>
      <c r="M84" s="91">
        <v>382000000</v>
      </c>
      <c r="N84" s="94"/>
      <c r="O84" s="90">
        <v>375535674</v>
      </c>
      <c r="P84" s="90">
        <v>375535674</v>
      </c>
      <c r="Q84" s="94"/>
      <c r="S84" s="124">
        <f t="shared" si="53"/>
        <v>382</v>
      </c>
      <c r="T84" s="124">
        <f t="shared" si="54"/>
        <v>382</v>
      </c>
      <c r="U84" s="124">
        <f t="shared" si="55"/>
        <v>0</v>
      </c>
      <c r="V84" s="124">
        <f t="shared" si="56"/>
        <v>375.53567399999997</v>
      </c>
      <c r="W84" s="124">
        <f t="shared" si="57"/>
        <v>375.53567399999997</v>
      </c>
      <c r="X84" s="124">
        <f t="shared" si="58"/>
        <v>0</v>
      </c>
    </row>
    <row r="85" spans="1:24" s="92" customFormat="1" ht="30">
      <c r="A85" s="115">
        <v>63</v>
      </c>
      <c r="B85" s="93" t="s">
        <v>359</v>
      </c>
      <c r="C85" s="106" t="str">
        <f t="shared" si="3"/>
        <v>1037416</v>
      </c>
      <c r="D85" s="105" t="s">
        <v>1106</v>
      </c>
      <c r="E85" s="129"/>
      <c r="F85" s="130">
        <v>412</v>
      </c>
      <c r="G85" s="130"/>
      <c r="H85" s="128"/>
      <c r="I85" s="90">
        <v>3838214000</v>
      </c>
      <c r="J85" s="89"/>
      <c r="K85" s="90">
        <v>3338300000</v>
      </c>
      <c r="L85" s="91">
        <v>499914000</v>
      </c>
      <c r="M85" s="91">
        <v>3838214000</v>
      </c>
      <c r="N85" s="91"/>
      <c r="O85" s="90">
        <v>3826769000</v>
      </c>
      <c r="P85" s="90">
        <v>3826769000</v>
      </c>
      <c r="Q85" s="91"/>
      <c r="S85" s="124">
        <f t="shared" si="53"/>
        <v>3838.2139999999999</v>
      </c>
      <c r="T85" s="124">
        <f t="shared" si="54"/>
        <v>3838.2139999999999</v>
      </c>
      <c r="U85" s="124">
        <f t="shared" si="55"/>
        <v>0</v>
      </c>
      <c r="V85" s="124">
        <f t="shared" si="56"/>
        <v>3826.7689999999998</v>
      </c>
      <c r="W85" s="124">
        <f t="shared" si="57"/>
        <v>3826.7689999999998</v>
      </c>
      <c r="X85" s="124">
        <f t="shared" si="58"/>
        <v>0</v>
      </c>
    </row>
    <row r="86" spans="1:24" s="92" customFormat="1" ht="15">
      <c r="A86" s="115">
        <v>64</v>
      </c>
      <c r="B86" s="87" t="s">
        <v>365</v>
      </c>
      <c r="C86" s="106" t="str">
        <f t="shared" si="3"/>
        <v>1037419</v>
      </c>
      <c r="D86" s="105" t="s">
        <v>1107</v>
      </c>
      <c r="E86" s="129"/>
      <c r="F86" s="130">
        <v>412</v>
      </c>
      <c r="G86" s="130"/>
      <c r="H86" s="128"/>
      <c r="I86" s="90">
        <v>3136154000</v>
      </c>
      <c r="J86" s="89"/>
      <c r="K86" s="90">
        <v>2909000000</v>
      </c>
      <c r="L86" s="91">
        <v>227154000</v>
      </c>
      <c r="M86" s="91">
        <v>3136154000</v>
      </c>
      <c r="N86" s="91"/>
      <c r="O86" s="90">
        <v>3123153000</v>
      </c>
      <c r="P86" s="90">
        <v>3123153000</v>
      </c>
      <c r="Q86" s="91"/>
      <c r="S86" s="124">
        <f t="shared" si="53"/>
        <v>3136.154</v>
      </c>
      <c r="T86" s="124">
        <f t="shared" si="54"/>
        <v>3136.154</v>
      </c>
      <c r="U86" s="124">
        <f t="shared" si="55"/>
        <v>0</v>
      </c>
      <c r="V86" s="124">
        <f t="shared" si="56"/>
        <v>3123.1529999999998</v>
      </c>
      <c r="W86" s="124">
        <f t="shared" si="57"/>
        <v>3123.1529999999998</v>
      </c>
      <c r="X86" s="124">
        <f t="shared" si="58"/>
        <v>0</v>
      </c>
    </row>
    <row r="87" spans="1:24" s="92" customFormat="1" ht="30">
      <c r="A87" s="115">
        <v>65</v>
      </c>
      <c r="B87" s="93" t="s">
        <v>362</v>
      </c>
      <c r="C87" s="106" t="str">
        <f t="shared" ref="C87:C150" si="59">IF(B87&lt;&gt;"",IF(AND(LEFT(B87,1)&gt;="0",LEFT(B87,1)&lt;="9"),LEFT(B87,7),""),"")</f>
        <v>1037418</v>
      </c>
      <c r="D87" s="105" t="s">
        <v>1024</v>
      </c>
      <c r="E87" s="129"/>
      <c r="F87" s="130">
        <v>412</v>
      </c>
      <c r="G87" s="130"/>
      <c r="H87" s="128"/>
      <c r="I87" s="90">
        <v>2673300000</v>
      </c>
      <c r="J87" s="89"/>
      <c r="K87" s="90">
        <v>2574300000</v>
      </c>
      <c r="L87" s="91">
        <v>99000000</v>
      </c>
      <c r="M87" s="91">
        <v>2673300000</v>
      </c>
      <c r="N87" s="91"/>
      <c r="O87" s="90">
        <v>2664070000</v>
      </c>
      <c r="P87" s="90">
        <v>2664070000</v>
      </c>
      <c r="Q87" s="91"/>
      <c r="S87" s="124">
        <f t="shared" si="53"/>
        <v>2673.3</v>
      </c>
      <c r="T87" s="124">
        <f t="shared" si="54"/>
        <v>2673.3</v>
      </c>
      <c r="U87" s="124">
        <f t="shared" si="55"/>
        <v>0</v>
      </c>
      <c r="V87" s="124">
        <f t="shared" si="56"/>
        <v>2664.07</v>
      </c>
      <c r="W87" s="124">
        <f t="shared" si="57"/>
        <v>2664.07</v>
      </c>
      <c r="X87" s="124">
        <f t="shared" si="58"/>
        <v>0</v>
      </c>
    </row>
    <row r="88" spans="1:24" s="92" customFormat="1" ht="15">
      <c r="A88" s="115">
        <v>66</v>
      </c>
      <c r="B88" s="93" t="s">
        <v>902</v>
      </c>
      <c r="C88" s="106" t="str">
        <f t="shared" si="59"/>
        <v>1121980</v>
      </c>
      <c r="D88" s="105" t="s">
        <v>1208</v>
      </c>
      <c r="E88" s="129"/>
      <c r="F88" s="130">
        <v>412</v>
      </c>
      <c r="G88" s="130"/>
      <c r="H88" s="128"/>
      <c r="I88" s="90">
        <v>2905295746</v>
      </c>
      <c r="J88" s="90">
        <v>77395746</v>
      </c>
      <c r="K88" s="90">
        <v>2783300000</v>
      </c>
      <c r="L88" s="91">
        <v>44600000</v>
      </c>
      <c r="M88" s="91">
        <v>2905295746</v>
      </c>
      <c r="N88" s="91"/>
      <c r="O88" s="90">
        <v>2905295746</v>
      </c>
      <c r="P88" s="90">
        <v>2905295746</v>
      </c>
      <c r="Q88" s="91"/>
      <c r="S88" s="124">
        <f t="shared" si="53"/>
        <v>2905.2957459999998</v>
      </c>
      <c r="T88" s="124">
        <f t="shared" si="54"/>
        <v>2905.2957459999998</v>
      </c>
      <c r="U88" s="124">
        <f t="shared" si="55"/>
        <v>0</v>
      </c>
      <c r="V88" s="124">
        <f t="shared" si="56"/>
        <v>2905.2957459999998</v>
      </c>
      <c r="W88" s="124">
        <f t="shared" si="57"/>
        <v>2905.2957459999998</v>
      </c>
      <c r="X88" s="124">
        <f t="shared" si="58"/>
        <v>0</v>
      </c>
    </row>
    <row r="89" spans="1:24" s="92" customFormat="1" ht="30">
      <c r="A89" s="115">
        <v>67</v>
      </c>
      <c r="B89" s="99" t="s">
        <v>368</v>
      </c>
      <c r="C89" s="106" t="str">
        <f t="shared" si="59"/>
        <v>1037420</v>
      </c>
      <c r="D89" s="105" t="s">
        <v>1113</v>
      </c>
      <c r="E89" s="129"/>
      <c r="F89" s="130">
        <v>412</v>
      </c>
      <c r="G89" s="130"/>
      <c r="H89" s="128"/>
      <c r="I89" s="90">
        <v>4487005292</v>
      </c>
      <c r="J89" s="90">
        <v>45405292</v>
      </c>
      <c r="K89" s="90">
        <v>3251800000</v>
      </c>
      <c r="L89" s="91">
        <v>1189800000</v>
      </c>
      <c r="M89" s="91">
        <v>4487005292</v>
      </c>
      <c r="N89" s="91"/>
      <c r="O89" s="90">
        <v>3527800000</v>
      </c>
      <c r="P89" s="90">
        <v>3527800000</v>
      </c>
      <c r="Q89" s="91"/>
      <c r="S89" s="124">
        <f t="shared" si="53"/>
        <v>4487.0052919999998</v>
      </c>
      <c r="T89" s="124">
        <f t="shared" si="54"/>
        <v>4487.0052919999998</v>
      </c>
      <c r="U89" s="124">
        <f t="shared" si="55"/>
        <v>0</v>
      </c>
      <c r="V89" s="124">
        <f t="shared" si="56"/>
        <v>3527.8</v>
      </c>
      <c r="W89" s="124">
        <f t="shared" si="57"/>
        <v>3527.8</v>
      </c>
      <c r="X89" s="124">
        <f t="shared" si="58"/>
        <v>0</v>
      </c>
    </row>
    <row r="90" spans="1:24" s="92" customFormat="1" ht="30">
      <c r="A90" s="115">
        <v>68</v>
      </c>
      <c r="B90" s="93" t="s">
        <v>639</v>
      </c>
      <c r="C90" s="106" t="str">
        <f t="shared" si="59"/>
        <v>1050722</v>
      </c>
      <c r="D90" s="105" t="s">
        <v>1034</v>
      </c>
      <c r="E90" s="129"/>
      <c r="F90" s="130">
        <v>412</v>
      </c>
      <c r="G90" s="130"/>
      <c r="H90" s="128"/>
      <c r="I90" s="90">
        <v>2821096000</v>
      </c>
      <c r="J90" s="89"/>
      <c r="K90" s="90">
        <v>2502500000</v>
      </c>
      <c r="L90" s="91">
        <v>318596000</v>
      </c>
      <c r="M90" s="91">
        <v>2821096000</v>
      </c>
      <c r="N90" s="91"/>
      <c r="O90" s="90">
        <v>2821035088</v>
      </c>
      <c r="P90" s="90">
        <v>2821035088</v>
      </c>
      <c r="Q90" s="91"/>
      <c r="S90" s="124">
        <f t="shared" si="53"/>
        <v>2821.096</v>
      </c>
      <c r="T90" s="124">
        <f t="shared" si="54"/>
        <v>2821.096</v>
      </c>
      <c r="U90" s="124">
        <f t="shared" si="55"/>
        <v>0</v>
      </c>
      <c r="V90" s="124">
        <f t="shared" si="56"/>
        <v>2821.0350880000001</v>
      </c>
      <c r="W90" s="124">
        <f t="shared" si="57"/>
        <v>2821.0350880000001</v>
      </c>
      <c r="X90" s="124">
        <f t="shared" si="58"/>
        <v>0</v>
      </c>
    </row>
    <row r="91" spans="1:24" s="92" customFormat="1" ht="30">
      <c r="A91" s="115">
        <v>69</v>
      </c>
      <c r="B91" s="93" t="s">
        <v>428</v>
      </c>
      <c r="C91" s="106" t="str">
        <f t="shared" si="59"/>
        <v>1037491</v>
      </c>
      <c r="D91" s="105" t="s">
        <v>1123</v>
      </c>
      <c r="E91" s="129"/>
      <c r="F91" s="130">
        <v>412</v>
      </c>
      <c r="G91" s="130"/>
      <c r="H91" s="128"/>
      <c r="I91" s="90">
        <v>2975207000</v>
      </c>
      <c r="J91" s="89"/>
      <c r="K91" s="90">
        <v>2705000000</v>
      </c>
      <c r="L91" s="91">
        <v>270207000</v>
      </c>
      <c r="M91" s="91">
        <v>2975207000</v>
      </c>
      <c r="N91" s="91"/>
      <c r="O91" s="90">
        <v>2975207000</v>
      </c>
      <c r="P91" s="90">
        <v>2975207000</v>
      </c>
      <c r="Q91" s="91"/>
      <c r="S91" s="124">
        <f t="shared" ref="S91:S97" si="60">I91/1000000</f>
        <v>2975.2069999999999</v>
      </c>
      <c r="T91" s="124">
        <f t="shared" ref="T91:T97" si="61">M91/1000000</f>
        <v>2975.2069999999999</v>
      </c>
      <c r="U91" s="124">
        <f t="shared" ref="U91:U97" si="62">N91/1000000</f>
        <v>0</v>
      </c>
      <c r="V91" s="124">
        <f t="shared" ref="V91:V97" si="63">O91/1000000</f>
        <v>2975.2069999999999</v>
      </c>
      <c r="W91" s="124">
        <f t="shared" ref="W91:W97" si="64">P91/1000000</f>
        <v>2975.2069999999999</v>
      </c>
      <c r="X91" s="124">
        <f t="shared" ref="X91:X97" si="65">Q91/1000000</f>
        <v>0</v>
      </c>
    </row>
    <row r="92" spans="1:24" s="92" customFormat="1" ht="30">
      <c r="A92" s="115">
        <v>70</v>
      </c>
      <c r="B92" s="93" t="s">
        <v>424</v>
      </c>
      <c r="C92" s="106" t="str">
        <f t="shared" si="59"/>
        <v>1037490</v>
      </c>
      <c r="D92" s="105" t="s">
        <v>1108</v>
      </c>
      <c r="E92" s="129"/>
      <c r="F92" s="130">
        <v>412</v>
      </c>
      <c r="G92" s="130"/>
      <c r="H92" s="128"/>
      <c r="I92" s="90">
        <v>5918800000</v>
      </c>
      <c r="J92" s="89"/>
      <c r="K92" s="90">
        <v>3062800000</v>
      </c>
      <c r="L92" s="91">
        <v>2856000000</v>
      </c>
      <c r="M92" s="91">
        <v>5918800000</v>
      </c>
      <c r="N92" s="91"/>
      <c r="O92" s="90">
        <v>3158800000</v>
      </c>
      <c r="P92" s="90">
        <v>3158800000</v>
      </c>
      <c r="Q92" s="91"/>
      <c r="S92" s="124">
        <f t="shared" si="60"/>
        <v>5918.8</v>
      </c>
      <c r="T92" s="124">
        <f t="shared" si="61"/>
        <v>5918.8</v>
      </c>
      <c r="U92" s="124">
        <f t="shared" si="62"/>
        <v>0</v>
      </c>
      <c r="V92" s="124">
        <f t="shared" si="63"/>
        <v>3158.8</v>
      </c>
      <c r="W92" s="124">
        <f t="shared" si="64"/>
        <v>3158.8</v>
      </c>
      <c r="X92" s="124">
        <f t="shared" si="65"/>
        <v>0</v>
      </c>
    </row>
    <row r="93" spans="1:24" s="92" customFormat="1" ht="30">
      <c r="A93" s="115">
        <v>71</v>
      </c>
      <c r="B93" s="88" t="s">
        <v>694</v>
      </c>
      <c r="C93" s="106" t="str">
        <f t="shared" si="59"/>
        <v>1063797</v>
      </c>
      <c r="D93" s="105" t="s">
        <v>1037</v>
      </c>
      <c r="E93" s="129"/>
      <c r="F93" s="130">
        <v>412</v>
      </c>
      <c r="G93" s="130"/>
      <c r="H93" s="128"/>
      <c r="I93" s="90">
        <v>2855100000</v>
      </c>
      <c r="J93" s="89"/>
      <c r="K93" s="90">
        <v>2760100000</v>
      </c>
      <c r="L93" s="91">
        <v>95000000</v>
      </c>
      <c r="M93" s="91">
        <v>2855100000</v>
      </c>
      <c r="N93" s="91"/>
      <c r="O93" s="90">
        <v>2855100000</v>
      </c>
      <c r="P93" s="90">
        <v>2855100000</v>
      </c>
      <c r="Q93" s="91"/>
      <c r="S93" s="124">
        <f t="shared" si="60"/>
        <v>2855.1</v>
      </c>
      <c r="T93" s="124">
        <f t="shared" si="61"/>
        <v>2855.1</v>
      </c>
      <c r="U93" s="124">
        <f t="shared" si="62"/>
        <v>0</v>
      </c>
      <c r="V93" s="124">
        <f t="shared" si="63"/>
        <v>2855.1</v>
      </c>
      <c r="W93" s="124">
        <f t="shared" si="64"/>
        <v>2855.1</v>
      </c>
      <c r="X93" s="124">
        <f t="shared" si="65"/>
        <v>0</v>
      </c>
    </row>
    <row r="94" spans="1:24" s="92" customFormat="1" ht="30">
      <c r="A94" s="115">
        <v>72</v>
      </c>
      <c r="B94" s="99" t="s">
        <v>920</v>
      </c>
      <c r="C94" s="106" t="str">
        <f t="shared" si="59"/>
        <v>1124496</v>
      </c>
      <c r="D94" s="105" t="s">
        <v>1112</v>
      </c>
      <c r="E94" s="129"/>
      <c r="F94" s="130">
        <v>412</v>
      </c>
      <c r="G94" s="130"/>
      <c r="H94" s="128"/>
      <c r="I94" s="90">
        <v>665500000</v>
      </c>
      <c r="J94" s="89"/>
      <c r="K94" s="90">
        <v>657500000</v>
      </c>
      <c r="L94" s="91">
        <v>8000000</v>
      </c>
      <c r="M94" s="91">
        <v>665500000</v>
      </c>
      <c r="N94" s="91"/>
      <c r="O94" s="90">
        <v>665500000</v>
      </c>
      <c r="P94" s="90">
        <v>665500000</v>
      </c>
      <c r="Q94" s="91"/>
      <c r="S94" s="124">
        <f t="shared" si="60"/>
        <v>665.5</v>
      </c>
      <c r="T94" s="124">
        <f t="shared" si="61"/>
        <v>665.5</v>
      </c>
      <c r="U94" s="124">
        <f t="shared" si="62"/>
        <v>0</v>
      </c>
      <c r="V94" s="124">
        <f t="shared" si="63"/>
        <v>665.5</v>
      </c>
      <c r="W94" s="124">
        <f t="shared" si="64"/>
        <v>665.5</v>
      </c>
      <c r="X94" s="124">
        <f t="shared" si="65"/>
        <v>0</v>
      </c>
    </row>
    <row r="95" spans="1:24" s="92" customFormat="1" ht="30">
      <c r="A95" s="115">
        <v>73</v>
      </c>
      <c r="B95" s="88" t="s">
        <v>417</v>
      </c>
      <c r="C95" s="106" t="str">
        <f t="shared" si="59"/>
        <v>1037488</v>
      </c>
      <c r="D95" s="105" t="s">
        <v>1121</v>
      </c>
      <c r="E95" s="129"/>
      <c r="F95" s="130">
        <v>412</v>
      </c>
      <c r="G95" s="130"/>
      <c r="H95" s="128"/>
      <c r="I95" s="90">
        <v>2261642000</v>
      </c>
      <c r="J95" s="90">
        <v>21642000</v>
      </c>
      <c r="K95" s="90">
        <v>2181000000</v>
      </c>
      <c r="L95" s="91">
        <v>59000000</v>
      </c>
      <c r="M95" s="91">
        <v>2261642000</v>
      </c>
      <c r="N95" s="91"/>
      <c r="O95" s="90">
        <v>2261642000</v>
      </c>
      <c r="P95" s="90">
        <v>2261642000</v>
      </c>
      <c r="Q95" s="91"/>
      <c r="S95" s="124">
        <f t="shared" si="60"/>
        <v>2261.6419999999998</v>
      </c>
      <c r="T95" s="124">
        <f t="shared" si="61"/>
        <v>2261.6419999999998</v>
      </c>
      <c r="U95" s="124">
        <f t="shared" si="62"/>
        <v>0</v>
      </c>
      <c r="V95" s="124">
        <f t="shared" si="63"/>
        <v>2261.6419999999998</v>
      </c>
      <c r="W95" s="124">
        <f t="shared" si="64"/>
        <v>2261.6419999999998</v>
      </c>
      <c r="X95" s="124">
        <f t="shared" si="65"/>
        <v>0</v>
      </c>
    </row>
    <row r="96" spans="1:24" s="92" customFormat="1" ht="45">
      <c r="A96" s="115">
        <v>74</v>
      </c>
      <c r="B96" s="88" t="s">
        <v>793</v>
      </c>
      <c r="C96" s="106" t="str">
        <f t="shared" si="59"/>
        <v>1094591</v>
      </c>
      <c r="D96" s="105" t="s">
        <v>1189</v>
      </c>
      <c r="E96" s="129"/>
      <c r="F96" s="130">
        <v>538</v>
      </c>
      <c r="G96" s="130"/>
      <c r="H96" s="128"/>
      <c r="I96" s="90">
        <v>387700000</v>
      </c>
      <c r="J96" s="89"/>
      <c r="K96" s="90">
        <v>385000000</v>
      </c>
      <c r="L96" s="91">
        <v>2700000</v>
      </c>
      <c r="M96" s="91">
        <v>387700000</v>
      </c>
      <c r="N96" s="91"/>
      <c r="O96" s="90">
        <v>387700000</v>
      </c>
      <c r="P96" s="90">
        <v>387700000</v>
      </c>
      <c r="Q96" s="91"/>
      <c r="S96" s="124">
        <f t="shared" si="60"/>
        <v>387.7</v>
      </c>
      <c r="T96" s="124">
        <f t="shared" si="61"/>
        <v>387.7</v>
      </c>
      <c r="U96" s="124">
        <f t="shared" si="62"/>
        <v>0</v>
      </c>
      <c r="V96" s="124">
        <f t="shared" si="63"/>
        <v>387.7</v>
      </c>
      <c r="W96" s="124">
        <f t="shared" si="64"/>
        <v>387.7</v>
      </c>
      <c r="X96" s="124">
        <f t="shared" si="65"/>
        <v>0</v>
      </c>
    </row>
    <row r="97" spans="1:24" s="92" customFormat="1" ht="30">
      <c r="A97" s="115">
        <v>75</v>
      </c>
      <c r="B97" s="93" t="s">
        <v>954</v>
      </c>
      <c r="C97" s="106" t="str">
        <f t="shared" si="59"/>
        <v>3007905</v>
      </c>
      <c r="D97" s="105" t="s">
        <v>1073</v>
      </c>
      <c r="E97" s="129"/>
      <c r="F97" s="130">
        <v>599</v>
      </c>
      <c r="G97" s="130"/>
      <c r="H97" s="128"/>
      <c r="I97" s="90">
        <v>20000000</v>
      </c>
      <c r="J97" s="89"/>
      <c r="K97" s="90">
        <v>20000000</v>
      </c>
      <c r="L97" s="94"/>
      <c r="M97" s="91">
        <v>20000000</v>
      </c>
      <c r="N97" s="94"/>
      <c r="O97" s="90">
        <v>20000000</v>
      </c>
      <c r="P97" s="90">
        <v>20000000</v>
      </c>
      <c r="Q97" s="94"/>
      <c r="S97" s="124">
        <f t="shared" si="60"/>
        <v>20</v>
      </c>
      <c r="T97" s="124">
        <f t="shared" si="61"/>
        <v>20</v>
      </c>
      <c r="U97" s="124">
        <f t="shared" si="62"/>
        <v>0</v>
      </c>
      <c r="V97" s="124">
        <f t="shared" si="63"/>
        <v>20</v>
      </c>
      <c r="W97" s="124">
        <f t="shared" si="64"/>
        <v>20</v>
      </c>
      <c r="X97" s="124">
        <f t="shared" si="65"/>
        <v>0</v>
      </c>
    </row>
    <row r="98" spans="1:24" s="92" customFormat="1" ht="30">
      <c r="A98" s="115">
        <v>76</v>
      </c>
      <c r="B98" s="93" t="s">
        <v>446</v>
      </c>
      <c r="C98" s="106" t="str">
        <f t="shared" si="59"/>
        <v>1037577</v>
      </c>
      <c r="D98" s="105" t="s">
        <v>1126</v>
      </c>
      <c r="E98" s="129"/>
      <c r="F98" s="130">
        <v>522</v>
      </c>
      <c r="G98" s="130"/>
      <c r="H98" s="128"/>
      <c r="I98" s="90">
        <v>1654000000</v>
      </c>
      <c r="J98" s="89"/>
      <c r="K98" s="90">
        <v>1614000000</v>
      </c>
      <c r="L98" s="91">
        <v>40000000</v>
      </c>
      <c r="M98" s="91">
        <v>1654000000</v>
      </c>
      <c r="N98" s="91"/>
      <c r="O98" s="90">
        <v>1654000000</v>
      </c>
      <c r="P98" s="90">
        <v>1654000000</v>
      </c>
      <c r="Q98" s="91"/>
      <c r="S98" s="124">
        <f t="shared" ref="S98:S104" si="66">I98/1000000</f>
        <v>1654</v>
      </c>
      <c r="T98" s="124">
        <f t="shared" ref="T98:T104" si="67">M98/1000000</f>
        <v>1654</v>
      </c>
      <c r="U98" s="124">
        <f t="shared" ref="U98:U104" si="68">N98/1000000</f>
        <v>0</v>
      </c>
      <c r="V98" s="124">
        <f t="shared" ref="V98:V104" si="69">O98/1000000</f>
        <v>1654</v>
      </c>
      <c r="W98" s="124">
        <f t="shared" ref="W98:W104" si="70">P98/1000000</f>
        <v>1654</v>
      </c>
      <c r="X98" s="124">
        <f t="shared" ref="X98:X104" si="71">Q98/1000000</f>
        <v>0</v>
      </c>
    </row>
    <row r="99" spans="1:24" s="92" customFormat="1" ht="30">
      <c r="A99" s="115">
        <v>77</v>
      </c>
      <c r="B99" s="99" t="s">
        <v>372</v>
      </c>
      <c r="C99" s="106" t="str">
        <f t="shared" si="59"/>
        <v>1037422</v>
      </c>
      <c r="D99" s="105" t="s">
        <v>1114</v>
      </c>
      <c r="E99" s="129"/>
      <c r="F99" s="130">
        <v>514</v>
      </c>
      <c r="G99" s="130"/>
      <c r="H99" s="128"/>
      <c r="I99" s="90">
        <v>3051810000</v>
      </c>
      <c r="J99" s="89"/>
      <c r="K99" s="90">
        <v>2742000000</v>
      </c>
      <c r="L99" s="91">
        <v>309810000</v>
      </c>
      <c r="M99" s="91">
        <v>3051810000</v>
      </c>
      <c r="N99" s="91"/>
      <c r="O99" s="90">
        <v>3035507000</v>
      </c>
      <c r="P99" s="90">
        <v>3035507000</v>
      </c>
      <c r="Q99" s="91"/>
      <c r="S99" s="124">
        <f t="shared" si="66"/>
        <v>3051.81</v>
      </c>
      <c r="T99" s="124">
        <f t="shared" si="67"/>
        <v>3051.81</v>
      </c>
      <c r="U99" s="124">
        <f t="shared" si="68"/>
        <v>0</v>
      </c>
      <c r="V99" s="124">
        <f t="shared" si="69"/>
        <v>3035.5070000000001</v>
      </c>
      <c r="W99" s="124">
        <f t="shared" si="70"/>
        <v>3035.5070000000001</v>
      </c>
      <c r="X99" s="124">
        <f t="shared" si="71"/>
        <v>0</v>
      </c>
    </row>
    <row r="100" spans="1:24" s="92" customFormat="1" ht="30">
      <c r="A100" s="115">
        <v>78</v>
      </c>
      <c r="B100" s="93" t="s">
        <v>777</v>
      </c>
      <c r="C100" s="106" t="str">
        <f t="shared" si="59"/>
        <v>1093434</v>
      </c>
      <c r="D100" s="105" t="s">
        <v>1084</v>
      </c>
      <c r="E100" s="129"/>
      <c r="F100" s="130">
        <v>599</v>
      </c>
      <c r="G100" s="130"/>
      <c r="H100" s="128"/>
      <c r="I100" s="90">
        <v>25200000</v>
      </c>
      <c r="J100" s="89"/>
      <c r="K100" s="90">
        <v>20000000</v>
      </c>
      <c r="L100" s="91">
        <v>5200000</v>
      </c>
      <c r="M100" s="91">
        <v>25200000</v>
      </c>
      <c r="N100" s="91"/>
      <c r="O100" s="90">
        <v>25200000</v>
      </c>
      <c r="P100" s="90">
        <v>25200000</v>
      </c>
      <c r="Q100" s="91"/>
      <c r="S100" s="124">
        <f t="shared" si="66"/>
        <v>25.2</v>
      </c>
      <c r="T100" s="124">
        <f t="shared" si="67"/>
        <v>25.2</v>
      </c>
      <c r="U100" s="124">
        <f t="shared" si="68"/>
        <v>0</v>
      </c>
      <c r="V100" s="124">
        <f t="shared" si="69"/>
        <v>25.2</v>
      </c>
      <c r="W100" s="124">
        <f t="shared" si="70"/>
        <v>25.2</v>
      </c>
      <c r="X100" s="124">
        <f t="shared" si="71"/>
        <v>0</v>
      </c>
    </row>
    <row r="101" spans="1:24" s="92" customFormat="1" ht="30">
      <c r="A101" s="115">
        <v>79</v>
      </c>
      <c r="B101" s="88" t="s">
        <v>797</v>
      </c>
      <c r="C101" s="106" t="str">
        <f t="shared" si="59"/>
        <v>1094963</v>
      </c>
      <c r="D101" s="105" t="s">
        <v>1064</v>
      </c>
      <c r="E101" s="129"/>
      <c r="F101" s="130">
        <v>537</v>
      </c>
      <c r="G101" s="130"/>
      <c r="H101" s="128"/>
      <c r="I101" s="90">
        <v>306100000</v>
      </c>
      <c r="J101" s="89"/>
      <c r="K101" s="90">
        <v>290000000</v>
      </c>
      <c r="L101" s="91">
        <v>16100000</v>
      </c>
      <c r="M101" s="91">
        <v>306100000</v>
      </c>
      <c r="N101" s="91"/>
      <c r="O101" s="90">
        <v>306100000</v>
      </c>
      <c r="P101" s="90">
        <v>306100000</v>
      </c>
      <c r="Q101" s="91"/>
      <c r="S101" s="124">
        <f t="shared" si="66"/>
        <v>306.10000000000002</v>
      </c>
      <c r="T101" s="124">
        <f t="shared" si="67"/>
        <v>306.10000000000002</v>
      </c>
      <c r="U101" s="124">
        <f t="shared" si="68"/>
        <v>0</v>
      </c>
      <c r="V101" s="124">
        <f t="shared" si="69"/>
        <v>306.10000000000002</v>
      </c>
      <c r="W101" s="124">
        <f t="shared" si="70"/>
        <v>306.10000000000002</v>
      </c>
      <c r="X101" s="124">
        <f t="shared" si="71"/>
        <v>0</v>
      </c>
    </row>
    <row r="102" spans="1:24" s="92" customFormat="1" ht="30">
      <c r="A102" s="115">
        <v>80</v>
      </c>
      <c r="B102" s="88" t="s">
        <v>801</v>
      </c>
      <c r="C102" s="106" t="str">
        <f t="shared" si="59"/>
        <v>1095546</v>
      </c>
      <c r="D102" s="105" t="s">
        <v>1190</v>
      </c>
      <c r="E102" s="129"/>
      <c r="F102" s="130">
        <v>402</v>
      </c>
      <c r="G102" s="130"/>
      <c r="H102" s="128"/>
      <c r="I102" s="90">
        <v>4872000000</v>
      </c>
      <c r="J102" s="89"/>
      <c r="K102" s="90">
        <v>4872000000</v>
      </c>
      <c r="L102" s="94"/>
      <c r="M102" s="91">
        <v>4872000000</v>
      </c>
      <c r="N102" s="94"/>
      <c r="O102" s="90">
        <v>4485877400</v>
      </c>
      <c r="P102" s="90">
        <v>4485877400</v>
      </c>
      <c r="Q102" s="94"/>
      <c r="S102" s="124">
        <f t="shared" si="66"/>
        <v>4872</v>
      </c>
      <c r="T102" s="124">
        <f t="shared" si="67"/>
        <v>4872</v>
      </c>
      <c r="U102" s="124">
        <f t="shared" si="68"/>
        <v>0</v>
      </c>
      <c r="V102" s="124">
        <f t="shared" si="69"/>
        <v>4485.8774000000003</v>
      </c>
      <c r="W102" s="124">
        <f t="shared" si="70"/>
        <v>4485.8774000000003</v>
      </c>
      <c r="X102" s="124">
        <f t="shared" si="71"/>
        <v>0</v>
      </c>
    </row>
    <row r="103" spans="1:24" s="92" customFormat="1" ht="30">
      <c r="A103" s="115">
        <v>81</v>
      </c>
      <c r="B103" s="88" t="s">
        <v>890</v>
      </c>
      <c r="C103" s="106" t="str">
        <f t="shared" si="59"/>
        <v>1117920</v>
      </c>
      <c r="D103" s="105" t="s">
        <v>1205</v>
      </c>
      <c r="E103" s="129"/>
      <c r="F103" s="130">
        <v>599</v>
      </c>
      <c r="G103" s="130"/>
      <c r="H103" s="128"/>
      <c r="I103" s="90">
        <v>20000000</v>
      </c>
      <c r="J103" s="89"/>
      <c r="K103" s="90">
        <v>20000000</v>
      </c>
      <c r="L103" s="94"/>
      <c r="M103" s="91">
        <v>20000000</v>
      </c>
      <c r="N103" s="94"/>
      <c r="O103" s="90">
        <v>20000000</v>
      </c>
      <c r="P103" s="90">
        <v>20000000</v>
      </c>
      <c r="Q103" s="94"/>
      <c r="S103" s="124">
        <f t="shared" si="66"/>
        <v>20</v>
      </c>
      <c r="T103" s="124">
        <f t="shared" si="67"/>
        <v>20</v>
      </c>
      <c r="U103" s="124">
        <f t="shared" si="68"/>
        <v>0</v>
      </c>
      <c r="V103" s="124">
        <f t="shared" si="69"/>
        <v>20</v>
      </c>
      <c r="W103" s="124">
        <f t="shared" si="70"/>
        <v>20</v>
      </c>
      <c r="X103" s="124">
        <f t="shared" si="71"/>
        <v>0</v>
      </c>
    </row>
    <row r="104" spans="1:24" s="92" customFormat="1" ht="45">
      <c r="A104" s="115">
        <v>82</v>
      </c>
      <c r="B104" s="99" t="s">
        <v>857</v>
      </c>
      <c r="C104" s="106" t="str">
        <f t="shared" si="59"/>
        <v>1107173</v>
      </c>
      <c r="D104" s="105" t="s">
        <v>1042</v>
      </c>
      <c r="E104" s="129"/>
      <c r="F104" s="130">
        <v>517</v>
      </c>
      <c r="G104" s="130"/>
      <c r="H104" s="128"/>
      <c r="I104" s="90">
        <v>202000000</v>
      </c>
      <c r="J104" s="89"/>
      <c r="K104" s="90">
        <v>202000000</v>
      </c>
      <c r="L104" s="94"/>
      <c r="M104" s="91">
        <v>202000000</v>
      </c>
      <c r="N104" s="94"/>
      <c r="O104" s="90">
        <v>201996206</v>
      </c>
      <c r="P104" s="90">
        <v>201996206</v>
      </c>
      <c r="Q104" s="94"/>
      <c r="S104" s="124">
        <f t="shared" si="66"/>
        <v>202</v>
      </c>
      <c r="T104" s="124">
        <f t="shared" si="67"/>
        <v>202</v>
      </c>
      <c r="U104" s="124">
        <f t="shared" si="68"/>
        <v>0</v>
      </c>
      <c r="V104" s="124">
        <f t="shared" si="69"/>
        <v>201.996206</v>
      </c>
      <c r="W104" s="124">
        <f t="shared" si="70"/>
        <v>201.996206</v>
      </c>
      <c r="X104" s="124">
        <f t="shared" si="71"/>
        <v>0</v>
      </c>
    </row>
    <row r="105" spans="1:24" s="92" customFormat="1" ht="30">
      <c r="A105" s="115">
        <v>83</v>
      </c>
      <c r="B105" s="93" t="s">
        <v>786</v>
      </c>
      <c r="C105" s="106" t="str">
        <f t="shared" si="59"/>
        <v>1093848</v>
      </c>
      <c r="D105" s="105" t="s">
        <v>1187</v>
      </c>
      <c r="E105" s="129"/>
      <c r="F105" s="130">
        <v>539</v>
      </c>
      <c r="G105" s="130"/>
      <c r="H105" s="128"/>
      <c r="I105" s="90">
        <v>270700000</v>
      </c>
      <c r="J105" s="89"/>
      <c r="K105" s="90">
        <v>257000000</v>
      </c>
      <c r="L105" s="91">
        <v>13700000</v>
      </c>
      <c r="M105" s="91">
        <v>270700000</v>
      </c>
      <c r="N105" s="91"/>
      <c r="O105" s="90">
        <v>270700000</v>
      </c>
      <c r="P105" s="90">
        <v>270700000</v>
      </c>
      <c r="Q105" s="91"/>
      <c r="S105" s="124">
        <f t="shared" ref="S105:S109" si="72">I105/1000000</f>
        <v>270.7</v>
      </c>
      <c r="T105" s="124">
        <f t="shared" ref="T105:T109" si="73">M105/1000000</f>
        <v>270.7</v>
      </c>
      <c r="U105" s="124">
        <f t="shared" ref="U105:U109" si="74">N105/1000000</f>
        <v>0</v>
      </c>
      <c r="V105" s="124">
        <f t="shared" ref="V105:V109" si="75">O105/1000000</f>
        <v>270.7</v>
      </c>
      <c r="W105" s="124">
        <f t="shared" ref="W105:W109" si="76">P105/1000000</f>
        <v>270.7</v>
      </c>
      <c r="X105" s="124">
        <f t="shared" ref="X105:X109" si="77">Q105/1000000</f>
        <v>0</v>
      </c>
    </row>
    <row r="106" spans="1:24" s="92" customFormat="1" ht="30">
      <c r="A106" s="115">
        <v>84</v>
      </c>
      <c r="B106" s="99" t="s">
        <v>595</v>
      </c>
      <c r="C106" s="106" t="str">
        <f t="shared" si="59"/>
        <v>1048181</v>
      </c>
      <c r="D106" s="105" t="s">
        <v>1057</v>
      </c>
      <c r="E106" s="129"/>
      <c r="F106" s="130">
        <v>512</v>
      </c>
      <c r="G106" s="130"/>
      <c r="H106" s="128"/>
      <c r="I106" s="90">
        <v>5088199000</v>
      </c>
      <c r="J106" s="89"/>
      <c r="K106" s="90">
        <v>4278000000</v>
      </c>
      <c r="L106" s="91">
        <v>810199000</v>
      </c>
      <c r="M106" s="91">
        <v>5088199000</v>
      </c>
      <c r="N106" s="91"/>
      <c r="O106" s="90">
        <v>5088199000</v>
      </c>
      <c r="P106" s="90">
        <v>5088199000</v>
      </c>
      <c r="Q106" s="91"/>
      <c r="S106" s="124">
        <f t="shared" si="72"/>
        <v>5088.1989999999996</v>
      </c>
      <c r="T106" s="124">
        <f t="shared" si="73"/>
        <v>5088.1989999999996</v>
      </c>
      <c r="U106" s="124">
        <f t="shared" si="74"/>
        <v>0</v>
      </c>
      <c r="V106" s="124">
        <f t="shared" si="75"/>
        <v>5088.1989999999996</v>
      </c>
      <c r="W106" s="124">
        <f t="shared" si="76"/>
        <v>5088.1989999999996</v>
      </c>
      <c r="X106" s="124">
        <f t="shared" si="77"/>
        <v>0</v>
      </c>
    </row>
    <row r="107" spans="1:24" s="92" customFormat="1" ht="30">
      <c r="A107" s="115">
        <v>85</v>
      </c>
      <c r="B107" s="88" t="s">
        <v>880</v>
      </c>
      <c r="C107" s="106" t="str">
        <f t="shared" si="59"/>
        <v>1115051</v>
      </c>
      <c r="D107" s="105" t="s">
        <v>1089</v>
      </c>
      <c r="E107" s="129"/>
      <c r="F107" s="130">
        <v>599</v>
      </c>
      <c r="G107" s="130"/>
      <c r="H107" s="128"/>
      <c r="I107" s="90">
        <v>96000000</v>
      </c>
      <c r="J107" s="89"/>
      <c r="K107" s="90">
        <v>96000000</v>
      </c>
      <c r="L107" s="94"/>
      <c r="M107" s="91">
        <v>96000000</v>
      </c>
      <c r="N107" s="94"/>
      <c r="O107" s="90">
        <v>96000000</v>
      </c>
      <c r="P107" s="90">
        <v>96000000</v>
      </c>
      <c r="Q107" s="94"/>
      <c r="S107" s="124">
        <f t="shared" si="72"/>
        <v>96</v>
      </c>
      <c r="T107" s="124">
        <f t="shared" si="73"/>
        <v>96</v>
      </c>
      <c r="U107" s="124">
        <f t="shared" si="74"/>
        <v>0</v>
      </c>
      <c r="V107" s="124">
        <f t="shared" si="75"/>
        <v>96</v>
      </c>
      <c r="W107" s="124">
        <f t="shared" si="76"/>
        <v>96</v>
      </c>
      <c r="X107" s="124">
        <f t="shared" si="77"/>
        <v>0</v>
      </c>
    </row>
    <row r="108" spans="1:24" s="92" customFormat="1" ht="15">
      <c r="A108" s="115">
        <v>86</v>
      </c>
      <c r="B108" s="93" t="s">
        <v>780</v>
      </c>
      <c r="C108" s="106" t="str">
        <f t="shared" si="59"/>
        <v>1093512</v>
      </c>
      <c r="D108" s="105" t="s">
        <v>1085</v>
      </c>
      <c r="E108" s="129"/>
      <c r="F108" s="130">
        <v>521</v>
      </c>
      <c r="G108" s="130"/>
      <c r="H108" s="128"/>
      <c r="I108" s="90">
        <v>255700000</v>
      </c>
      <c r="J108" s="89"/>
      <c r="K108" s="90">
        <v>233000000</v>
      </c>
      <c r="L108" s="91">
        <v>22700000</v>
      </c>
      <c r="M108" s="91">
        <v>255700000</v>
      </c>
      <c r="N108" s="91"/>
      <c r="O108" s="90">
        <v>255700000</v>
      </c>
      <c r="P108" s="90">
        <v>255700000</v>
      </c>
      <c r="Q108" s="91"/>
      <c r="S108" s="124">
        <f t="shared" si="72"/>
        <v>255.7</v>
      </c>
      <c r="T108" s="124">
        <f t="shared" si="73"/>
        <v>255.7</v>
      </c>
      <c r="U108" s="124">
        <f t="shared" si="74"/>
        <v>0</v>
      </c>
      <c r="V108" s="124">
        <f t="shared" si="75"/>
        <v>255.7</v>
      </c>
      <c r="W108" s="124">
        <f t="shared" si="76"/>
        <v>255.7</v>
      </c>
      <c r="X108" s="124">
        <f t="shared" si="77"/>
        <v>0</v>
      </c>
    </row>
    <row r="109" spans="1:24" s="92" customFormat="1" ht="30">
      <c r="A109" s="115">
        <v>87</v>
      </c>
      <c r="B109" s="88" t="s">
        <v>719</v>
      </c>
      <c r="C109" s="106" t="str">
        <f t="shared" si="59"/>
        <v>1078282</v>
      </c>
      <c r="D109" s="105" t="s">
        <v>1082</v>
      </c>
      <c r="E109" s="129"/>
      <c r="F109" s="130">
        <v>536</v>
      </c>
      <c r="G109" s="130"/>
      <c r="H109" s="128"/>
      <c r="I109" s="90">
        <v>378700000</v>
      </c>
      <c r="J109" s="89"/>
      <c r="K109" s="90">
        <v>376000000</v>
      </c>
      <c r="L109" s="91">
        <v>2700000</v>
      </c>
      <c r="M109" s="91">
        <v>378700000</v>
      </c>
      <c r="N109" s="91"/>
      <c r="O109" s="90">
        <v>378700000</v>
      </c>
      <c r="P109" s="90">
        <v>378700000</v>
      </c>
      <c r="Q109" s="91"/>
      <c r="S109" s="124">
        <f t="shared" si="72"/>
        <v>378.7</v>
      </c>
      <c r="T109" s="124">
        <f t="shared" si="73"/>
        <v>378.7</v>
      </c>
      <c r="U109" s="124">
        <f t="shared" si="74"/>
        <v>0</v>
      </c>
      <c r="V109" s="124">
        <f t="shared" si="75"/>
        <v>378.7</v>
      </c>
      <c r="W109" s="124">
        <f t="shared" si="76"/>
        <v>378.7</v>
      </c>
      <c r="X109" s="124">
        <f t="shared" si="77"/>
        <v>0</v>
      </c>
    </row>
    <row r="110" spans="1:24" s="92" customFormat="1" ht="15">
      <c r="A110" s="115">
        <v>88</v>
      </c>
      <c r="B110" s="93" t="s">
        <v>811</v>
      </c>
      <c r="C110" s="106" t="str">
        <f t="shared" si="59"/>
        <v>1098089</v>
      </c>
      <c r="D110" s="105" t="s">
        <v>108</v>
      </c>
      <c r="E110" s="129"/>
      <c r="F110" s="130">
        <v>520</v>
      </c>
      <c r="G110" s="130"/>
      <c r="H110" s="128"/>
      <c r="I110" s="90">
        <v>949731750</v>
      </c>
      <c r="J110" s="90">
        <v>24231750</v>
      </c>
      <c r="K110" s="90">
        <v>820000000</v>
      </c>
      <c r="L110" s="91">
        <v>105500000</v>
      </c>
      <c r="M110" s="91">
        <v>949731750</v>
      </c>
      <c r="N110" s="91"/>
      <c r="O110" s="90">
        <v>912785750</v>
      </c>
      <c r="P110" s="90">
        <v>912785750</v>
      </c>
      <c r="Q110" s="91"/>
      <c r="S110" s="124">
        <f t="shared" ref="S110:S117" si="78">I110/1000000</f>
        <v>949.73175000000003</v>
      </c>
      <c r="T110" s="124">
        <f t="shared" ref="T110:T117" si="79">M110/1000000</f>
        <v>949.73175000000003</v>
      </c>
      <c r="U110" s="124">
        <f t="shared" ref="U110:U117" si="80">N110/1000000</f>
        <v>0</v>
      </c>
      <c r="V110" s="124">
        <f t="shared" ref="V110:V117" si="81">O110/1000000</f>
        <v>912.78575000000001</v>
      </c>
      <c r="W110" s="124">
        <f t="shared" ref="W110:W117" si="82">P110/1000000</f>
        <v>912.78575000000001</v>
      </c>
      <c r="X110" s="124">
        <f t="shared" ref="X110:X117" si="83">Q110/1000000</f>
        <v>0</v>
      </c>
    </row>
    <row r="111" spans="1:24" s="92" customFormat="1" ht="30">
      <c r="A111" s="115">
        <v>89</v>
      </c>
      <c r="B111" s="93" t="s">
        <v>400</v>
      </c>
      <c r="C111" s="106" t="str">
        <f t="shared" si="59"/>
        <v>1037481</v>
      </c>
      <c r="D111" s="105" t="s">
        <v>1050</v>
      </c>
      <c r="E111" s="129"/>
      <c r="F111" s="130">
        <v>513</v>
      </c>
      <c r="G111" s="130"/>
      <c r="H111" s="128"/>
      <c r="I111" s="90">
        <v>3929700000</v>
      </c>
      <c r="J111" s="89"/>
      <c r="K111" s="90">
        <v>3723000000</v>
      </c>
      <c r="L111" s="91">
        <v>206700000</v>
      </c>
      <c r="M111" s="91">
        <v>3829700000</v>
      </c>
      <c r="N111" s="91">
        <v>100000000</v>
      </c>
      <c r="O111" s="90">
        <v>3915122400</v>
      </c>
      <c r="P111" s="90">
        <v>3815776100</v>
      </c>
      <c r="Q111" s="91">
        <v>99346300</v>
      </c>
      <c r="S111" s="124">
        <f t="shared" si="78"/>
        <v>3929.7</v>
      </c>
      <c r="T111" s="124">
        <f t="shared" si="79"/>
        <v>3829.7</v>
      </c>
      <c r="U111" s="124">
        <f t="shared" si="80"/>
        <v>100</v>
      </c>
      <c r="V111" s="124">
        <f t="shared" si="81"/>
        <v>3915.1224000000002</v>
      </c>
      <c r="W111" s="124">
        <f t="shared" si="82"/>
        <v>3815.7761</v>
      </c>
      <c r="X111" s="124">
        <f t="shared" si="83"/>
        <v>99.346299999999999</v>
      </c>
    </row>
    <row r="112" spans="1:24" s="92" customFormat="1" ht="45">
      <c r="A112" s="115">
        <v>90</v>
      </c>
      <c r="B112" s="88" t="s">
        <v>971</v>
      </c>
      <c r="C112" s="106" t="str">
        <f t="shared" si="59"/>
        <v>3024159</v>
      </c>
      <c r="D112" s="105" t="s">
        <v>1215</v>
      </c>
      <c r="E112" s="129"/>
      <c r="F112" s="130">
        <v>599</v>
      </c>
      <c r="G112" s="130"/>
      <c r="H112" s="128"/>
      <c r="I112" s="90">
        <v>20000000</v>
      </c>
      <c r="J112" s="89"/>
      <c r="K112" s="89"/>
      <c r="L112" s="91">
        <v>20000000</v>
      </c>
      <c r="M112" s="91">
        <v>20000000</v>
      </c>
      <c r="N112" s="91"/>
      <c r="O112" s="90">
        <v>20000000</v>
      </c>
      <c r="P112" s="90">
        <v>20000000</v>
      </c>
      <c r="Q112" s="91"/>
      <c r="S112" s="124">
        <f t="shared" si="78"/>
        <v>20</v>
      </c>
      <c r="T112" s="124">
        <f t="shared" si="79"/>
        <v>20</v>
      </c>
      <c r="U112" s="124">
        <f t="shared" si="80"/>
        <v>0</v>
      </c>
      <c r="V112" s="124">
        <f t="shared" si="81"/>
        <v>20</v>
      </c>
      <c r="W112" s="124">
        <f t="shared" si="82"/>
        <v>20</v>
      </c>
      <c r="X112" s="124">
        <f t="shared" si="83"/>
        <v>0</v>
      </c>
    </row>
    <row r="113" spans="1:24" s="92" customFormat="1" ht="15">
      <c r="A113" s="115">
        <v>91</v>
      </c>
      <c r="B113" s="87" t="s">
        <v>467</v>
      </c>
      <c r="C113" s="106" t="str">
        <f t="shared" si="59"/>
        <v>1037585</v>
      </c>
      <c r="D113" s="105" t="s">
        <v>1027</v>
      </c>
      <c r="E113" s="129"/>
      <c r="F113" s="130">
        <v>518</v>
      </c>
      <c r="G113" s="130"/>
      <c r="H113" s="128"/>
      <c r="I113" s="90">
        <v>1426869000</v>
      </c>
      <c r="J113" s="90">
        <v>100169000</v>
      </c>
      <c r="K113" s="90">
        <v>656000000</v>
      </c>
      <c r="L113" s="91">
        <v>670700000</v>
      </c>
      <c r="M113" s="91">
        <v>1426869000</v>
      </c>
      <c r="N113" s="91"/>
      <c r="O113" s="90">
        <v>1107797303</v>
      </c>
      <c r="P113" s="90">
        <v>1107797303</v>
      </c>
      <c r="Q113" s="91"/>
      <c r="S113" s="124">
        <f t="shared" si="78"/>
        <v>1426.8689999999999</v>
      </c>
      <c r="T113" s="124">
        <f t="shared" si="79"/>
        <v>1426.8689999999999</v>
      </c>
      <c r="U113" s="124">
        <f t="shared" si="80"/>
        <v>0</v>
      </c>
      <c r="V113" s="124">
        <f t="shared" si="81"/>
        <v>1107.7973030000001</v>
      </c>
      <c r="W113" s="124">
        <f t="shared" si="82"/>
        <v>1107.7973030000001</v>
      </c>
      <c r="X113" s="124">
        <f t="shared" si="83"/>
        <v>0</v>
      </c>
    </row>
    <row r="114" spans="1:24" s="92" customFormat="1" ht="30">
      <c r="A114" s="115">
        <v>92</v>
      </c>
      <c r="B114" s="88" t="s">
        <v>325</v>
      </c>
      <c r="C114" s="106" t="str">
        <f t="shared" si="59"/>
        <v>1030064</v>
      </c>
      <c r="D114" s="105" t="s">
        <v>1080</v>
      </c>
      <c r="E114" s="129"/>
      <c r="F114" s="130">
        <v>516</v>
      </c>
      <c r="G114" s="130"/>
      <c r="H114" s="128"/>
      <c r="I114" s="90">
        <v>1769100000</v>
      </c>
      <c r="J114" s="89"/>
      <c r="K114" s="90">
        <v>1664000000</v>
      </c>
      <c r="L114" s="91">
        <v>105100000</v>
      </c>
      <c r="M114" s="91">
        <v>1769100000</v>
      </c>
      <c r="N114" s="91"/>
      <c r="O114" s="90">
        <v>1769100000</v>
      </c>
      <c r="P114" s="90">
        <v>1769100000</v>
      </c>
      <c r="Q114" s="91"/>
      <c r="S114" s="124">
        <f t="shared" si="78"/>
        <v>1769.1</v>
      </c>
      <c r="T114" s="124">
        <f t="shared" si="79"/>
        <v>1769.1</v>
      </c>
      <c r="U114" s="124">
        <f t="shared" si="80"/>
        <v>0</v>
      </c>
      <c r="V114" s="124">
        <f t="shared" si="81"/>
        <v>1769.1</v>
      </c>
      <c r="W114" s="124">
        <f t="shared" si="82"/>
        <v>1769.1</v>
      </c>
      <c r="X114" s="124">
        <f t="shared" si="83"/>
        <v>0</v>
      </c>
    </row>
    <row r="115" spans="1:24" s="92" customFormat="1" ht="30">
      <c r="A115" s="115">
        <v>93</v>
      </c>
      <c r="B115" s="99" t="s">
        <v>602</v>
      </c>
      <c r="C115" s="106" t="str">
        <f t="shared" si="59"/>
        <v>1048277</v>
      </c>
      <c r="D115" s="105" t="s">
        <v>1155</v>
      </c>
      <c r="E115" s="129"/>
      <c r="F115" s="130">
        <v>448</v>
      </c>
      <c r="G115" s="130"/>
      <c r="H115" s="128"/>
      <c r="I115" s="90">
        <v>2237800000</v>
      </c>
      <c r="J115" s="90">
        <v>238000000</v>
      </c>
      <c r="K115" s="90">
        <v>1823000000</v>
      </c>
      <c r="L115" s="91">
        <v>176800000</v>
      </c>
      <c r="M115" s="91">
        <v>2237800000</v>
      </c>
      <c r="N115" s="91"/>
      <c r="O115" s="90">
        <v>1952382379</v>
      </c>
      <c r="P115" s="90">
        <v>1952382379</v>
      </c>
      <c r="Q115" s="91"/>
      <c r="S115" s="124">
        <f t="shared" si="78"/>
        <v>2237.8000000000002</v>
      </c>
      <c r="T115" s="124">
        <f t="shared" si="79"/>
        <v>2237.8000000000002</v>
      </c>
      <c r="U115" s="124">
        <f t="shared" si="80"/>
        <v>0</v>
      </c>
      <c r="V115" s="124">
        <f t="shared" si="81"/>
        <v>1952.3823789999999</v>
      </c>
      <c r="W115" s="124">
        <f t="shared" si="82"/>
        <v>1952.3823789999999</v>
      </c>
      <c r="X115" s="124">
        <f t="shared" si="83"/>
        <v>0</v>
      </c>
    </row>
    <row r="116" spans="1:24" s="92" customFormat="1" ht="30">
      <c r="A116" s="115">
        <v>94</v>
      </c>
      <c r="B116" s="93" t="s">
        <v>723</v>
      </c>
      <c r="C116" s="106" t="str">
        <f t="shared" si="59"/>
        <v>1078283</v>
      </c>
      <c r="D116" s="105" t="s">
        <v>1083</v>
      </c>
      <c r="E116" s="129"/>
      <c r="F116" s="130">
        <v>405</v>
      </c>
      <c r="G116" s="130"/>
      <c r="H116" s="128"/>
      <c r="I116" s="90">
        <v>390000000</v>
      </c>
      <c r="J116" s="89"/>
      <c r="K116" s="90">
        <v>390000000</v>
      </c>
      <c r="L116" s="94"/>
      <c r="M116" s="91">
        <v>390000000</v>
      </c>
      <c r="N116" s="94"/>
      <c r="O116" s="90">
        <v>390000000</v>
      </c>
      <c r="P116" s="90">
        <v>390000000</v>
      </c>
      <c r="Q116" s="94"/>
      <c r="S116" s="124">
        <f t="shared" si="78"/>
        <v>390</v>
      </c>
      <c r="T116" s="124">
        <f t="shared" si="79"/>
        <v>390</v>
      </c>
      <c r="U116" s="124">
        <f t="shared" si="80"/>
        <v>0</v>
      </c>
      <c r="V116" s="124">
        <f t="shared" si="81"/>
        <v>390</v>
      </c>
      <c r="W116" s="124">
        <f t="shared" si="82"/>
        <v>390</v>
      </c>
      <c r="X116" s="124">
        <f t="shared" si="83"/>
        <v>0</v>
      </c>
    </row>
    <row r="117" spans="1:24" s="92" customFormat="1" ht="45">
      <c r="A117" s="115">
        <v>95</v>
      </c>
      <c r="B117" s="99" t="s">
        <v>948</v>
      </c>
      <c r="C117" s="106" t="str">
        <f t="shared" si="59"/>
        <v>1125793</v>
      </c>
      <c r="D117" s="105" t="s">
        <v>1210</v>
      </c>
      <c r="E117" s="129"/>
      <c r="F117" s="130">
        <v>422</v>
      </c>
      <c r="G117" s="130"/>
      <c r="H117" s="128"/>
      <c r="I117" s="90">
        <v>1529240000</v>
      </c>
      <c r="J117" s="89"/>
      <c r="K117" s="90">
        <v>548240000</v>
      </c>
      <c r="L117" s="91">
        <v>981000000</v>
      </c>
      <c r="M117" s="91">
        <v>1529240000</v>
      </c>
      <c r="N117" s="91"/>
      <c r="O117" s="90">
        <v>1529240000</v>
      </c>
      <c r="P117" s="90">
        <v>1529240000</v>
      </c>
      <c r="Q117" s="91"/>
      <c r="S117" s="124">
        <f t="shared" si="78"/>
        <v>1529.24</v>
      </c>
      <c r="T117" s="124">
        <f t="shared" si="79"/>
        <v>1529.24</v>
      </c>
      <c r="U117" s="124">
        <f t="shared" si="80"/>
        <v>0</v>
      </c>
      <c r="V117" s="124">
        <f t="shared" si="81"/>
        <v>1529.24</v>
      </c>
      <c r="W117" s="124">
        <f t="shared" si="82"/>
        <v>1529.24</v>
      </c>
      <c r="X117" s="124">
        <f t="shared" si="83"/>
        <v>0</v>
      </c>
    </row>
    <row r="118" spans="1:24" s="92" customFormat="1" ht="45">
      <c r="A118" s="115">
        <v>96</v>
      </c>
      <c r="B118" s="88" t="s">
        <v>896</v>
      </c>
      <c r="C118" s="106" t="str">
        <f t="shared" si="59"/>
        <v>1118342</v>
      </c>
      <c r="D118" s="105" t="s">
        <v>1206</v>
      </c>
      <c r="E118" s="129"/>
      <c r="F118" s="130">
        <v>422</v>
      </c>
      <c r="G118" s="130"/>
      <c r="H118" s="128"/>
      <c r="I118" s="90">
        <v>3898006157</v>
      </c>
      <c r="J118" s="90">
        <v>58411157</v>
      </c>
      <c r="K118" s="90">
        <v>3759257000</v>
      </c>
      <c r="L118" s="91">
        <v>80338000</v>
      </c>
      <c r="M118" s="91">
        <v>3898006157</v>
      </c>
      <c r="N118" s="91"/>
      <c r="O118" s="90">
        <v>3879514637</v>
      </c>
      <c r="P118" s="90">
        <v>3879514637</v>
      </c>
      <c r="Q118" s="91"/>
      <c r="S118" s="124">
        <f t="shared" ref="S118:S124" si="84">I118/1000000</f>
        <v>3898.0061569999998</v>
      </c>
      <c r="T118" s="124">
        <f t="shared" ref="T118:T124" si="85">M118/1000000</f>
        <v>3898.0061569999998</v>
      </c>
      <c r="U118" s="124">
        <f t="shared" ref="U118:U124" si="86">N118/1000000</f>
        <v>0</v>
      </c>
      <c r="V118" s="124">
        <f t="shared" ref="V118:V124" si="87">O118/1000000</f>
        <v>3879.5146370000002</v>
      </c>
      <c r="W118" s="124">
        <f t="shared" ref="W118:W124" si="88">P118/1000000</f>
        <v>3879.5146370000002</v>
      </c>
      <c r="X118" s="124">
        <f t="shared" ref="X118:X124" si="89">Q118/1000000</f>
        <v>0</v>
      </c>
    </row>
    <row r="119" spans="1:24" s="92" customFormat="1" ht="30">
      <c r="A119" s="115">
        <v>97</v>
      </c>
      <c r="B119" s="88" t="s">
        <v>965</v>
      </c>
      <c r="C119" s="106" t="str">
        <f t="shared" si="59"/>
        <v>3019708</v>
      </c>
      <c r="D119" s="105" t="s">
        <v>1214</v>
      </c>
      <c r="E119" s="129"/>
      <c r="F119" s="130">
        <v>414</v>
      </c>
      <c r="G119" s="130"/>
      <c r="H119" s="128"/>
      <c r="I119" s="90">
        <v>330500000</v>
      </c>
      <c r="J119" s="89"/>
      <c r="K119" s="90">
        <v>330500000</v>
      </c>
      <c r="L119" s="94"/>
      <c r="M119" s="91">
        <v>330500000</v>
      </c>
      <c r="N119" s="94"/>
      <c r="O119" s="90">
        <v>330500000</v>
      </c>
      <c r="P119" s="90">
        <v>330500000</v>
      </c>
      <c r="Q119" s="94"/>
      <c r="S119" s="124">
        <f t="shared" si="84"/>
        <v>330.5</v>
      </c>
      <c r="T119" s="124">
        <f t="shared" si="85"/>
        <v>330.5</v>
      </c>
      <c r="U119" s="124">
        <f t="shared" si="86"/>
        <v>0</v>
      </c>
      <c r="V119" s="124">
        <f t="shared" si="87"/>
        <v>330.5</v>
      </c>
      <c r="W119" s="124">
        <f t="shared" si="88"/>
        <v>330.5</v>
      </c>
      <c r="X119" s="124">
        <f t="shared" si="89"/>
        <v>0</v>
      </c>
    </row>
    <row r="120" spans="1:24" s="92" customFormat="1" ht="30">
      <c r="A120" s="115">
        <v>98</v>
      </c>
      <c r="B120" s="99" t="s">
        <v>599</v>
      </c>
      <c r="C120" s="106" t="str">
        <f t="shared" si="59"/>
        <v>1048182</v>
      </c>
      <c r="D120" s="105" t="s">
        <v>1154</v>
      </c>
      <c r="E120" s="129"/>
      <c r="F120" s="130">
        <v>416</v>
      </c>
      <c r="G120" s="130"/>
      <c r="H120" s="128"/>
      <c r="I120" s="90">
        <v>5384000000</v>
      </c>
      <c r="J120" s="90">
        <v>104000000</v>
      </c>
      <c r="K120" s="90">
        <v>4643400000</v>
      </c>
      <c r="L120" s="91">
        <v>636600000</v>
      </c>
      <c r="M120" s="91">
        <v>5384000000</v>
      </c>
      <c r="N120" s="91"/>
      <c r="O120" s="90">
        <v>5383965000</v>
      </c>
      <c r="P120" s="90">
        <v>5383965000</v>
      </c>
      <c r="Q120" s="91"/>
      <c r="S120" s="124">
        <f t="shared" si="84"/>
        <v>5384</v>
      </c>
      <c r="T120" s="124">
        <f t="shared" si="85"/>
        <v>5384</v>
      </c>
      <c r="U120" s="124">
        <f t="shared" si="86"/>
        <v>0</v>
      </c>
      <c r="V120" s="124">
        <f t="shared" si="87"/>
        <v>5383.9650000000001</v>
      </c>
      <c r="W120" s="124">
        <f t="shared" si="88"/>
        <v>5383.9650000000001</v>
      </c>
      <c r="X120" s="124">
        <f t="shared" si="89"/>
        <v>0</v>
      </c>
    </row>
    <row r="121" spans="1:24" s="92" customFormat="1" ht="30">
      <c r="A121" s="115">
        <v>99</v>
      </c>
      <c r="B121" s="88" t="s">
        <v>435</v>
      </c>
      <c r="C121" s="106" t="str">
        <f t="shared" si="59"/>
        <v>1037519</v>
      </c>
      <c r="D121" s="105" t="s">
        <v>1163</v>
      </c>
      <c r="E121" s="129"/>
      <c r="F121" s="130">
        <v>422</v>
      </c>
      <c r="G121" s="130"/>
      <c r="H121" s="128"/>
      <c r="I121" s="90">
        <v>16586658500</v>
      </c>
      <c r="J121" s="90">
        <v>846058500</v>
      </c>
      <c r="K121" s="90">
        <v>14200000000</v>
      </c>
      <c r="L121" s="91">
        <v>1540600000</v>
      </c>
      <c r="M121" s="91">
        <v>16586658500</v>
      </c>
      <c r="N121" s="91"/>
      <c r="O121" s="90">
        <v>16560882000</v>
      </c>
      <c r="P121" s="90">
        <v>16560882000</v>
      </c>
      <c r="Q121" s="91"/>
      <c r="S121" s="124">
        <f t="shared" si="84"/>
        <v>16586.658500000001</v>
      </c>
      <c r="T121" s="124">
        <f t="shared" si="85"/>
        <v>16586.658500000001</v>
      </c>
      <c r="U121" s="124">
        <f t="shared" si="86"/>
        <v>0</v>
      </c>
      <c r="V121" s="124">
        <f t="shared" si="87"/>
        <v>16560.882000000001</v>
      </c>
      <c r="W121" s="124">
        <f t="shared" si="88"/>
        <v>16560.882000000001</v>
      </c>
      <c r="X121" s="124">
        <f t="shared" si="89"/>
        <v>0</v>
      </c>
    </row>
    <row r="122" spans="1:24" s="92" customFormat="1" ht="30">
      <c r="A122" s="115">
        <v>100</v>
      </c>
      <c r="B122" s="99" t="s">
        <v>584</v>
      </c>
      <c r="C122" s="106" t="str">
        <f t="shared" si="59"/>
        <v>1048063</v>
      </c>
      <c r="D122" s="105" t="s">
        <v>1152</v>
      </c>
      <c r="E122" s="129"/>
      <c r="F122" s="130">
        <v>421</v>
      </c>
      <c r="G122" s="130"/>
      <c r="H122" s="128"/>
      <c r="I122" s="90">
        <v>45299166900</v>
      </c>
      <c r="J122" s="90">
        <v>3816566900</v>
      </c>
      <c r="K122" s="90">
        <v>17495200000</v>
      </c>
      <c r="L122" s="91">
        <v>23987400000</v>
      </c>
      <c r="M122" s="91">
        <v>45299166900</v>
      </c>
      <c r="N122" s="91"/>
      <c r="O122" s="90">
        <v>39071701564</v>
      </c>
      <c r="P122" s="90">
        <v>39071701564</v>
      </c>
      <c r="Q122" s="91"/>
      <c r="S122" s="124">
        <f t="shared" si="84"/>
        <v>45299.166899999997</v>
      </c>
      <c r="T122" s="124">
        <f t="shared" si="85"/>
        <v>45299.166899999997</v>
      </c>
      <c r="U122" s="124">
        <f t="shared" si="86"/>
        <v>0</v>
      </c>
      <c r="V122" s="124">
        <f t="shared" si="87"/>
        <v>39071.701564000003</v>
      </c>
      <c r="W122" s="124">
        <f t="shared" si="88"/>
        <v>39071.701564000003</v>
      </c>
      <c r="X122" s="124">
        <f t="shared" si="89"/>
        <v>0</v>
      </c>
    </row>
    <row r="123" spans="1:24" s="92" customFormat="1" ht="30">
      <c r="A123" s="115">
        <v>101</v>
      </c>
      <c r="B123" s="88" t="s">
        <v>488</v>
      </c>
      <c r="C123" s="106" t="str">
        <f t="shared" si="59"/>
        <v>1037650</v>
      </c>
      <c r="D123" s="105" t="s">
        <v>1132</v>
      </c>
      <c r="E123" s="129"/>
      <c r="F123" s="130">
        <v>413</v>
      </c>
      <c r="G123" s="130"/>
      <c r="H123" s="128"/>
      <c r="I123" s="90">
        <v>8693361813</v>
      </c>
      <c r="J123" s="90">
        <v>876461813</v>
      </c>
      <c r="K123" s="90">
        <v>7620000000</v>
      </c>
      <c r="L123" s="91">
        <v>196900000</v>
      </c>
      <c r="M123" s="91">
        <v>8693361813</v>
      </c>
      <c r="N123" s="91"/>
      <c r="O123" s="90">
        <v>7970202110</v>
      </c>
      <c r="P123" s="90">
        <v>7970202110</v>
      </c>
      <c r="Q123" s="91"/>
      <c r="S123" s="124">
        <f t="shared" si="84"/>
        <v>8693.3618129999995</v>
      </c>
      <c r="T123" s="124">
        <f t="shared" si="85"/>
        <v>8693.3618129999995</v>
      </c>
      <c r="U123" s="124">
        <f t="shared" si="86"/>
        <v>0</v>
      </c>
      <c r="V123" s="124">
        <f t="shared" si="87"/>
        <v>7970.2021100000002</v>
      </c>
      <c r="W123" s="124">
        <f t="shared" si="88"/>
        <v>7970.2021100000002</v>
      </c>
      <c r="X123" s="124">
        <f t="shared" si="89"/>
        <v>0</v>
      </c>
    </row>
    <row r="124" spans="1:24" s="92" customFormat="1" ht="30">
      <c r="A124" s="115">
        <v>102</v>
      </c>
      <c r="B124" s="88" t="s">
        <v>663</v>
      </c>
      <c r="C124" s="106" t="str">
        <f t="shared" si="59"/>
        <v>1058269</v>
      </c>
      <c r="D124" s="105" t="s">
        <v>1162</v>
      </c>
      <c r="E124" s="129"/>
      <c r="F124" s="130">
        <v>417</v>
      </c>
      <c r="G124" s="130"/>
      <c r="H124" s="128"/>
      <c r="I124" s="90">
        <v>20147985360</v>
      </c>
      <c r="J124" s="90">
        <v>2791041360</v>
      </c>
      <c r="K124" s="90">
        <v>11210000000</v>
      </c>
      <c r="L124" s="91">
        <v>6146944000</v>
      </c>
      <c r="M124" s="91">
        <v>20147985360</v>
      </c>
      <c r="N124" s="91"/>
      <c r="O124" s="90">
        <v>10107450166</v>
      </c>
      <c r="P124" s="90">
        <v>10107450166</v>
      </c>
      <c r="Q124" s="91"/>
      <c r="S124" s="124">
        <f t="shared" si="84"/>
        <v>20147.985359999999</v>
      </c>
      <c r="T124" s="124">
        <f t="shared" si="85"/>
        <v>20147.985359999999</v>
      </c>
      <c r="U124" s="124">
        <f t="shared" si="86"/>
        <v>0</v>
      </c>
      <c r="V124" s="124">
        <f t="shared" si="87"/>
        <v>10107.450166000001</v>
      </c>
      <c r="W124" s="124">
        <f t="shared" si="88"/>
        <v>10107.450166000001</v>
      </c>
      <c r="X124" s="124">
        <f t="shared" si="89"/>
        <v>0</v>
      </c>
    </row>
    <row r="125" spans="1:24" s="92" customFormat="1" ht="30">
      <c r="A125" s="115">
        <v>103</v>
      </c>
      <c r="B125" s="99" t="s">
        <v>504</v>
      </c>
      <c r="C125" s="106" t="str">
        <f t="shared" si="59"/>
        <v>1045722</v>
      </c>
      <c r="D125" s="105" t="s">
        <v>1168</v>
      </c>
      <c r="E125" s="129"/>
      <c r="F125" s="130">
        <v>424</v>
      </c>
      <c r="G125" s="130"/>
      <c r="H125" s="128"/>
      <c r="I125" s="90">
        <v>16293206021</v>
      </c>
      <c r="J125" s="90">
        <v>464053021</v>
      </c>
      <c r="K125" s="90">
        <v>13214000000</v>
      </c>
      <c r="L125" s="91">
        <v>2615153000</v>
      </c>
      <c r="M125" s="91">
        <v>15447206021</v>
      </c>
      <c r="N125" s="91">
        <v>846000000</v>
      </c>
      <c r="O125" s="90">
        <v>13731576176</v>
      </c>
      <c r="P125" s="90">
        <v>13373779176</v>
      </c>
      <c r="Q125" s="91">
        <v>357797000</v>
      </c>
      <c r="S125" s="124">
        <f t="shared" ref="S125:S130" si="90">I125/1000000</f>
        <v>16293.206021</v>
      </c>
      <c r="T125" s="124">
        <f t="shared" ref="T125:T130" si="91">M125/1000000</f>
        <v>15447.206021</v>
      </c>
      <c r="U125" s="124">
        <f t="shared" ref="U125:U130" si="92">N125/1000000</f>
        <v>846</v>
      </c>
      <c r="V125" s="124">
        <f t="shared" ref="V125:V130" si="93">O125/1000000</f>
        <v>13731.576176</v>
      </c>
      <c r="W125" s="124">
        <f t="shared" ref="W125:W130" si="94">P125/1000000</f>
        <v>13373.779176</v>
      </c>
      <c r="X125" s="124">
        <f t="shared" ref="X125:X130" si="95">Q125/1000000</f>
        <v>357.79700000000003</v>
      </c>
    </row>
    <row r="126" spans="1:24" s="92" customFormat="1" ht="15">
      <c r="A126" s="115">
        <v>104</v>
      </c>
      <c r="B126" s="93" t="s">
        <v>331</v>
      </c>
      <c r="C126" s="106" t="str">
        <f t="shared" si="59"/>
        <v>1030065</v>
      </c>
      <c r="D126" s="105" t="s">
        <v>1103</v>
      </c>
      <c r="E126" s="129"/>
      <c r="F126" s="130">
        <v>411</v>
      </c>
      <c r="G126" s="130"/>
      <c r="H126" s="128"/>
      <c r="I126" s="90">
        <v>14915373000</v>
      </c>
      <c r="J126" s="90">
        <v>218373000</v>
      </c>
      <c r="K126" s="90">
        <v>5650000000</v>
      </c>
      <c r="L126" s="91">
        <v>9047000000</v>
      </c>
      <c r="M126" s="91">
        <v>14915373000</v>
      </c>
      <c r="N126" s="91"/>
      <c r="O126" s="90">
        <v>14776002384</v>
      </c>
      <c r="P126" s="90">
        <v>14776002384</v>
      </c>
      <c r="Q126" s="91"/>
      <c r="S126" s="124">
        <f t="shared" si="90"/>
        <v>14915.373</v>
      </c>
      <c r="T126" s="124">
        <f t="shared" si="91"/>
        <v>14915.373</v>
      </c>
      <c r="U126" s="124">
        <f t="shared" si="92"/>
        <v>0</v>
      </c>
      <c r="V126" s="124">
        <f t="shared" si="93"/>
        <v>14776.002383999999</v>
      </c>
      <c r="W126" s="124">
        <f t="shared" si="94"/>
        <v>14776.002383999999</v>
      </c>
      <c r="X126" s="124">
        <f t="shared" si="95"/>
        <v>0</v>
      </c>
    </row>
    <row r="127" spans="1:24" s="92" customFormat="1" ht="15">
      <c r="A127" s="115">
        <v>105</v>
      </c>
      <c r="B127" s="93" t="s">
        <v>480</v>
      </c>
      <c r="C127" s="106" t="str">
        <f t="shared" si="59"/>
        <v>1037644</v>
      </c>
      <c r="D127" s="105" t="s">
        <v>1130</v>
      </c>
      <c r="E127" s="129"/>
      <c r="F127" s="130">
        <v>435</v>
      </c>
      <c r="G127" s="130"/>
      <c r="H127" s="128"/>
      <c r="I127" s="90">
        <v>27732787866</v>
      </c>
      <c r="J127" s="90">
        <v>7097658866</v>
      </c>
      <c r="K127" s="90">
        <v>16353299000</v>
      </c>
      <c r="L127" s="91">
        <v>4281830000</v>
      </c>
      <c r="M127" s="91">
        <v>27732787866</v>
      </c>
      <c r="N127" s="91"/>
      <c r="O127" s="90">
        <v>14332432450</v>
      </c>
      <c r="P127" s="90">
        <v>14332432450</v>
      </c>
      <c r="Q127" s="91"/>
      <c r="S127" s="124">
        <f t="shared" si="90"/>
        <v>27732.787865999999</v>
      </c>
      <c r="T127" s="124">
        <f t="shared" si="91"/>
        <v>27732.787865999999</v>
      </c>
      <c r="U127" s="124">
        <f t="shared" si="92"/>
        <v>0</v>
      </c>
      <c r="V127" s="124">
        <f t="shared" si="93"/>
        <v>14332.43245</v>
      </c>
      <c r="W127" s="124">
        <f t="shared" si="94"/>
        <v>14332.43245</v>
      </c>
      <c r="X127" s="124">
        <f t="shared" si="95"/>
        <v>0</v>
      </c>
    </row>
    <row r="128" spans="1:24" s="92" customFormat="1" ht="30">
      <c r="A128" s="115">
        <v>106</v>
      </c>
      <c r="B128" s="88" t="s">
        <v>280</v>
      </c>
      <c r="C128" s="106" t="str">
        <f t="shared" si="59"/>
        <v>1015168</v>
      </c>
      <c r="D128" s="105" t="s">
        <v>1166</v>
      </c>
      <c r="E128" s="129"/>
      <c r="F128" s="130">
        <v>412</v>
      </c>
      <c r="G128" s="130"/>
      <c r="H128" s="128"/>
      <c r="I128" s="90">
        <v>9958692000</v>
      </c>
      <c r="J128" s="90">
        <v>633592000</v>
      </c>
      <c r="K128" s="90">
        <v>8244000000</v>
      </c>
      <c r="L128" s="91">
        <v>1081100000</v>
      </c>
      <c r="M128" s="91">
        <v>9258692000</v>
      </c>
      <c r="N128" s="91">
        <v>700000000</v>
      </c>
      <c r="O128" s="90">
        <v>8909763600</v>
      </c>
      <c r="P128" s="90">
        <v>8750630600</v>
      </c>
      <c r="Q128" s="91">
        <v>159133000</v>
      </c>
      <c r="S128" s="124">
        <f t="shared" si="90"/>
        <v>9958.6919999999991</v>
      </c>
      <c r="T128" s="124">
        <f t="shared" si="91"/>
        <v>9258.6919999999991</v>
      </c>
      <c r="U128" s="124">
        <f t="shared" si="92"/>
        <v>700</v>
      </c>
      <c r="V128" s="124">
        <f t="shared" si="93"/>
        <v>8909.7636000000002</v>
      </c>
      <c r="W128" s="124">
        <f t="shared" si="94"/>
        <v>8750.6306000000004</v>
      </c>
      <c r="X128" s="124">
        <f t="shared" si="95"/>
        <v>159.13300000000001</v>
      </c>
    </row>
    <row r="129" spans="1:24" s="92" customFormat="1" ht="15">
      <c r="A129" s="115">
        <v>107</v>
      </c>
      <c r="B129" s="93" t="s">
        <v>709</v>
      </c>
      <c r="C129" s="106" t="str">
        <f t="shared" si="59"/>
        <v>1065152</v>
      </c>
      <c r="D129" s="105" t="s">
        <v>1170</v>
      </c>
      <c r="E129" s="129"/>
      <c r="F129" s="130">
        <v>418</v>
      </c>
      <c r="G129" s="130"/>
      <c r="H129" s="128"/>
      <c r="I129" s="90">
        <v>8988200000</v>
      </c>
      <c r="J129" s="89"/>
      <c r="K129" s="90">
        <v>8542000000</v>
      </c>
      <c r="L129" s="91">
        <v>446200000</v>
      </c>
      <c r="M129" s="91">
        <v>8988200000</v>
      </c>
      <c r="N129" s="91"/>
      <c r="O129" s="90">
        <v>8988200000</v>
      </c>
      <c r="P129" s="90">
        <v>8988200000</v>
      </c>
      <c r="Q129" s="91"/>
      <c r="S129" s="124">
        <f t="shared" si="90"/>
        <v>8988.2000000000007</v>
      </c>
      <c r="T129" s="124">
        <f t="shared" si="91"/>
        <v>8988.2000000000007</v>
      </c>
      <c r="U129" s="124">
        <f t="shared" si="92"/>
        <v>0</v>
      </c>
      <c r="V129" s="124">
        <f t="shared" si="93"/>
        <v>8988.2000000000007</v>
      </c>
      <c r="W129" s="124">
        <f t="shared" si="94"/>
        <v>8988.2000000000007</v>
      </c>
      <c r="X129" s="124">
        <f t="shared" si="95"/>
        <v>0</v>
      </c>
    </row>
    <row r="130" spans="1:24" s="92" customFormat="1" ht="30">
      <c r="A130" s="115">
        <v>108</v>
      </c>
      <c r="B130" s="88" t="s">
        <v>624</v>
      </c>
      <c r="C130" s="106" t="str">
        <f t="shared" si="59"/>
        <v>1049271</v>
      </c>
      <c r="D130" s="105" t="s">
        <v>1158</v>
      </c>
      <c r="E130" s="129"/>
      <c r="F130" s="130">
        <v>426</v>
      </c>
      <c r="G130" s="130"/>
      <c r="H130" s="128"/>
      <c r="I130" s="90">
        <v>40228144497</v>
      </c>
      <c r="J130" s="90">
        <v>16074344497</v>
      </c>
      <c r="K130" s="90">
        <v>19294800000</v>
      </c>
      <c r="L130" s="91">
        <v>4859000000</v>
      </c>
      <c r="M130" s="91">
        <v>40228144497</v>
      </c>
      <c r="N130" s="91"/>
      <c r="O130" s="90">
        <v>33415606804</v>
      </c>
      <c r="P130" s="90">
        <v>33415606804</v>
      </c>
      <c r="Q130" s="91"/>
      <c r="S130" s="124">
        <f t="shared" si="90"/>
        <v>40228.144497000001</v>
      </c>
      <c r="T130" s="124">
        <f t="shared" si="91"/>
        <v>40228.144497000001</v>
      </c>
      <c r="U130" s="124">
        <f t="shared" si="92"/>
        <v>0</v>
      </c>
      <c r="V130" s="124">
        <f t="shared" si="93"/>
        <v>33415.606804000003</v>
      </c>
      <c r="W130" s="124">
        <f t="shared" si="94"/>
        <v>33415.606804000003</v>
      </c>
      <c r="X130" s="124">
        <f t="shared" si="95"/>
        <v>0</v>
      </c>
    </row>
    <row r="131" spans="1:24" s="92" customFormat="1" ht="30">
      <c r="A131" s="115">
        <v>109</v>
      </c>
      <c r="B131" s="99" t="s">
        <v>681</v>
      </c>
      <c r="C131" s="106" t="str">
        <f t="shared" si="59"/>
        <v>1063795</v>
      </c>
      <c r="D131" s="105" t="s">
        <v>1174</v>
      </c>
      <c r="E131" s="129"/>
      <c r="F131" s="130">
        <v>427</v>
      </c>
      <c r="G131" s="130"/>
      <c r="H131" s="128"/>
      <c r="I131" s="90">
        <v>10529498297</v>
      </c>
      <c r="J131" s="90">
        <v>200033297</v>
      </c>
      <c r="K131" s="90">
        <v>6519000000</v>
      </c>
      <c r="L131" s="91">
        <v>3810465000</v>
      </c>
      <c r="M131" s="91">
        <v>10165498297</v>
      </c>
      <c r="N131" s="91">
        <v>364000000</v>
      </c>
      <c r="O131" s="90">
        <v>9091095731</v>
      </c>
      <c r="P131" s="90">
        <v>8755885235</v>
      </c>
      <c r="Q131" s="91">
        <v>335210496</v>
      </c>
      <c r="S131" s="124">
        <f t="shared" ref="S131:S138" si="96">I131/1000000</f>
        <v>10529.498297</v>
      </c>
      <c r="T131" s="124">
        <f t="shared" ref="T131:T138" si="97">M131/1000000</f>
        <v>10165.498297</v>
      </c>
      <c r="U131" s="124">
        <f t="shared" ref="U131:U138" si="98">N131/1000000</f>
        <v>364</v>
      </c>
      <c r="V131" s="124">
        <f t="shared" ref="V131:V138" si="99">O131/1000000</f>
        <v>9091.0957309999994</v>
      </c>
      <c r="W131" s="124">
        <f t="shared" ref="W131:W138" si="100">P131/1000000</f>
        <v>8755.8852349999997</v>
      </c>
      <c r="X131" s="124">
        <f t="shared" ref="X131:X138" si="101">Q131/1000000</f>
        <v>335.21049599999998</v>
      </c>
    </row>
    <row r="132" spans="1:24" s="92" customFormat="1" ht="15">
      <c r="A132" s="115">
        <v>110</v>
      </c>
      <c r="B132" s="93" t="s">
        <v>700</v>
      </c>
      <c r="C132" s="106" t="str">
        <f t="shared" si="59"/>
        <v>1064680</v>
      </c>
      <c r="D132" s="105" t="s">
        <v>1169</v>
      </c>
      <c r="E132" s="129"/>
      <c r="F132" s="130">
        <v>414</v>
      </c>
      <c r="G132" s="130"/>
      <c r="H132" s="128"/>
      <c r="I132" s="90">
        <v>5453607532</v>
      </c>
      <c r="J132" s="90">
        <v>169397532</v>
      </c>
      <c r="K132" s="90">
        <v>5154842000</v>
      </c>
      <c r="L132" s="91">
        <v>129368000</v>
      </c>
      <c r="M132" s="91">
        <v>5453607532</v>
      </c>
      <c r="N132" s="91"/>
      <c r="O132" s="90">
        <v>5284987032</v>
      </c>
      <c r="P132" s="90">
        <v>5284987032</v>
      </c>
      <c r="Q132" s="91"/>
      <c r="S132" s="124">
        <f t="shared" si="96"/>
        <v>5453.607532</v>
      </c>
      <c r="T132" s="124">
        <f t="shared" si="97"/>
        <v>5453.607532</v>
      </c>
      <c r="U132" s="124">
        <f t="shared" si="98"/>
        <v>0</v>
      </c>
      <c r="V132" s="124">
        <f t="shared" si="99"/>
        <v>5284.987032</v>
      </c>
      <c r="W132" s="124">
        <f t="shared" si="100"/>
        <v>5284.987032</v>
      </c>
      <c r="X132" s="124">
        <f t="shared" si="101"/>
        <v>0</v>
      </c>
    </row>
    <row r="133" spans="1:24" s="92" customFormat="1" ht="30">
      <c r="A133" s="115">
        <v>111</v>
      </c>
      <c r="B133" s="88" t="s">
        <v>456</v>
      </c>
      <c r="C133" s="106" t="str">
        <f t="shared" si="59"/>
        <v>1037582</v>
      </c>
      <c r="D133" s="105" t="s">
        <v>1164</v>
      </c>
      <c r="E133" s="129"/>
      <c r="F133" s="130">
        <v>425</v>
      </c>
      <c r="G133" s="130"/>
      <c r="H133" s="128"/>
      <c r="I133" s="90">
        <v>14097089000</v>
      </c>
      <c r="J133" s="90">
        <v>349000000</v>
      </c>
      <c r="K133" s="90">
        <v>9484000000</v>
      </c>
      <c r="L133" s="91">
        <v>4264089000</v>
      </c>
      <c r="M133" s="91">
        <v>14097089000</v>
      </c>
      <c r="N133" s="91"/>
      <c r="O133" s="90">
        <v>11028347600</v>
      </c>
      <c r="P133" s="90">
        <v>11028347600</v>
      </c>
      <c r="Q133" s="91"/>
      <c r="S133" s="124">
        <f t="shared" si="96"/>
        <v>14097.089</v>
      </c>
      <c r="T133" s="124">
        <f t="shared" si="97"/>
        <v>14097.089</v>
      </c>
      <c r="U133" s="124">
        <f t="shared" si="98"/>
        <v>0</v>
      </c>
      <c r="V133" s="124">
        <f t="shared" si="99"/>
        <v>11028.347599999999</v>
      </c>
      <c r="W133" s="124">
        <f t="shared" si="100"/>
        <v>11028.347599999999</v>
      </c>
      <c r="X133" s="124">
        <f t="shared" si="101"/>
        <v>0</v>
      </c>
    </row>
    <row r="134" spans="1:24" s="92" customFormat="1" ht="15">
      <c r="A134" s="115">
        <v>112</v>
      </c>
      <c r="B134" s="87" t="s">
        <v>590</v>
      </c>
      <c r="C134" s="106" t="str">
        <f t="shared" si="59"/>
        <v>1048180</v>
      </c>
      <c r="D134" s="105" t="s">
        <v>1153</v>
      </c>
      <c r="E134" s="129"/>
      <c r="F134" s="130">
        <v>419</v>
      </c>
      <c r="G134" s="130"/>
      <c r="H134" s="128"/>
      <c r="I134" s="90">
        <v>9583131000</v>
      </c>
      <c r="J134" s="90">
        <v>782631000</v>
      </c>
      <c r="K134" s="90">
        <v>6698500000</v>
      </c>
      <c r="L134" s="91">
        <v>2102000000</v>
      </c>
      <c r="M134" s="91">
        <v>9583131000</v>
      </c>
      <c r="N134" s="91"/>
      <c r="O134" s="90">
        <v>8010677000</v>
      </c>
      <c r="P134" s="90">
        <v>8010677000</v>
      </c>
      <c r="Q134" s="91"/>
      <c r="S134" s="124">
        <f t="shared" si="96"/>
        <v>9583.1309999999994</v>
      </c>
      <c r="T134" s="124">
        <f t="shared" si="97"/>
        <v>9583.1309999999994</v>
      </c>
      <c r="U134" s="124">
        <f t="shared" si="98"/>
        <v>0</v>
      </c>
      <c r="V134" s="124">
        <f t="shared" si="99"/>
        <v>8010.6769999999997</v>
      </c>
      <c r="W134" s="124">
        <f t="shared" si="100"/>
        <v>8010.6769999999997</v>
      </c>
      <c r="X134" s="124">
        <f t="shared" si="101"/>
        <v>0</v>
      </c>
    </row>
    <row r="135" spans="1:24" s="92" customFormat="1" ht="15">
      <c r="A135" s="115">
        <v>113</v>
      </c>
      <c r="B135" s="93" t="s">
        <v>545</v>
      </c>
      <c r="C135" s="106" t="str">
        <f t="shared" si="59"/>
        <v>1047957</v>
      </c>
      <c r="D135" s="105" t="s">
        <v>1135</v>
      </c>
      <c r="E135" s="129"/>
      <c r="F135" s="130">
        <v>423</v>
      </c>
      <c r="G135" s="130"/>
      <c r="H135" s="128"/>
      <c r="I135" s="90">
        <v>9291181810</v>
      </c>
      <c r="J135" s="90">
        <v>2323013465</v>
      </c>
      <c r="K135" s="90">
        <v>5325000000</v>
      </c>
      <c r="L135" s="91">
        <v>1643168345</v>
      </c>
      <c r="M135" s="91">
        <v>9291181810</v>
      </c>
      <c r="N135" s="91"/>
      <c r="O135" s="90">
        <v>8103818936</v>
      </c>
      <c r="P135" s="90">
        <v>8103818936</v>
      </c>
      <c r="Q135" s="91"/>
      <c r="S135" s="124">
        <f t="shared" si="96"/>
        <v>9291.18181</v>
      </c>
      <c r="T135" s="124">
        <f t="shared" si="97"/>
        <v>9291.18181</v>
      </c>
      <c r="U135" s="124">
        <f t="shared" si="98"/>
        <v>0</v>
      </c>
      <c r="V135" s="124">
        <f t="shared" si="99"/>
        <v>8103.8189359999997</v>
      </c>
      <c r="W135" s="124">
        <f t="shared" si="100"/>
        <v>8103.8189359999997</v>
      </c>
      <c r="X135" s="124">
        <f t="shared" si="101"/>
        <v>0</v>
      </c>
    </row>
    <row r="136" spans="1:24" s="167" customFormat="1" ht="30">
      <c r="A136" s="115">
        <v>114</v>
      </c>
      <c r="B136" s="88" t="s">
        <v>501</v>
      </c>
      <c r="C136" s="106" t="str">
        <f t="shared" si="59"/>
        <v>1044911</v>
      </c>
      <c r="D136" s="105" t="s">
        <v>1167</v>
      </c>
      <c r="E136" s="129"/>
      <c r="F136" s="130">
        <v>421</v>
      </c>
      <c r="G136" s="130"/>
      <c r="H136" s="128"/>
      <c r="I136" s="90">
        <v>4128600000</v>
      </c>
      <c r="J136" s="89"/>
      <c r="K136" s="90">
        <v>3381000000</v>
      </c>
      <c r="L136" s="91">
        <v>747600000</v>
      </c>
      <c r="M136" s="91">
        <v>4128600000</v>
      </c>
      <c r="N136" s="91"/>
      <c r="O136" s="90">
        <v>3740645432</v>
      </c>
      <c r="P136" s="90">
        <v>3740645432</v>
      </c>
      <c r="Q136" s="91"/>
      <c r="S136" s="168">
        <f t="shared" si="96"/>
        <v>4128.6000000000004</v>
      </c>
      <c r="T136" s="168">
        <f t="shared" si="97"/>
        <v>4128.6000000000004</v>
      </c>
      <c r="U136" s="168">
        <f t="shared" si="98"/>
        <v>0</v>
      </c>
      <c r="V136" s="168">
        <f t="shared" si="99"/>
        <v>3740.6454319999998</v>
      </c>
      <c r="W136" s="168">
        <f t="shared" si="100"/>
        <v>3740.6454319999998</v>
      </c>
      <c r="X136" s="168">
        <f t="shared" si="101"/>
        <v>0</v>
      </c>
    </row>
    <row r="137" spans="1:24" s="92" customFormat="1" ht="15">
      <c r="A137" s="115">
        <v>115</v>
      </c>
      <c r="B137" s="93" t="s">
        <v>610</v>
      </c>
      <c r="C137" s="106" t="str">
        <f t="shared" si="59"/>
        <v>1048279</v>
      </c>
      <c r="D137" s="105" t="s">
        <v>106</v>
      </c>
      <c r="E137" s="129"/>
      <c r="F137" s="130">
        <v>437</v>
      </c>
      <c r="G137" s="130"/>
      <c r="H137" s="128"/>
      <c r="I137" s="90">
        <v>6006184000</v>
      </c>
      <c r="J137" s="90">
        <v>173000000</v>
      </c>
      <c r="K137" s="90">
        <v>5532000000</v>
      </c>
      <c r="L137" s="91">
        <v>301184000</v>
      </c>
      <c r="M137" s="91">
        <v>6006184000</v>
      </c>
      <c r="N137" s="91"/>
      <c r="O137" s="90">
        <v>6006184000</v>
      </c>
      <c r="P137" s="90">
        <v>6006184000</v>
      </c>
      <c r="Q137" s="91"/>
      <c r="S137" s="124">
        <f t="shared" si="96"/>
        <v>6006.1840000000002</v>
      </c>
      <c r="T137" s="124">
        <f t="shared" si="97"/>
        <v>6006.1840000000002</v>
      </c>
      <c r="U137" s="124">
        <f t="shared" si="98"/>
        <v>0</v>
      </c>
      <c r="V137" s="124">
        <f t="shared" si="99"/>
        <v>6006.1840000000002</v>
      </c>
      <c r="W137" s="124">
        <f t="shared" si="100"/>
        <v>6006.1840000000002</v>
      </c>
      <c r="X137" s="124">
        <f t="shared" si="101"/>
        <v>0</v>
      </c>
    </row>
    <row r="138" spans="1:24" s="92" customFormat="1" ht="15">
      <c r="A138" s="115">
        <v>116</v>
      </c>
      <c r="B138" s="93" t="s">
        <v>413</v>
      </c>
      <c r="C138" s="106" t="str">
        <f t="shared" si="59"/>
        <v>1037484</v>
      </c>
      <c r="D138" s="105" t="s">
        <v>1025</v>
      </c>
      <c r="E138" s="129"/>
      <c r="F138" s="130">
        <v>425</v>
      </c>
      <c r="G138" s="130"/>
      <c r="H138" s="128"/>
      <c r="I138" s="90">
        <v>2729947000</v>
      </c>
      <c r="J138" s="89"/>
      <c r="K138" s="90">
        <v>2559000000</v>
      </c>
      <c r="L138" s="91">
        <v>170947000</v>
      </c>
      <c r="M138" s="91">
        <v>2729947000</v>
      </c>
      <c r="N138" s="91"/>
      <c r="O138" s="90">
        <v>2729947000</v>
      </c>
      <c r="P138" s="90">
        <v>2729947000</v>
      </c>
      <c r="Q138" s="91"/>
      <c r="S138" s="124">
        <f t="shared" si="96"/>
        <v>2729.9470000000001</v>
      </c>
      <c r="T138" s="124">
        <f t="shared" si="97"/>
        <v>2729.9470000000001</v>
      </c>
      <c r="U138" s="124">
        <f t="shared" si="98"/>
        <v>0</v>
      </c>
      <c r="V138" s="124">
        <f t="shared" si="99"/>
        <v>2729.9470000000001</v>
      </c>
      <c r="W138" s="124">
        <f t="shared" si="100"/>
        <v>2729.9470000000001</v>
      </c>
      <c r="X138" s="124">
        <f t="shared" si="101"/>
        <v>0</v>
      </c>
    </row>
    <row r="139" spans="1:24" s="92" customFormat="1" ht="15">
      <c r="A139" s="115">
        <v>117</v>
      </c>
      <c r="B139" s="93" t="s">
        <v>410</v>
      </c>
      <c r="C139" s="106" t="str">
        <f t="shared" si="59"/>
        <v>1037483</v>
      </c>
      <c r="D139" s="105" t="s">
        <v>1051</v>
      </c>
      <c r="E139" s="129"/>
      <c r="F139" s="130">
        <v>511</v>
      </c>
      <c r="G139" s="130"/>
      <c r="H139" s="128"/>
      <c r="I139" s="90">
        <v>5578200000</v>
      </c>
      <c r="J139" s="89"/>
      <c r="K139" s="90">
        <v>5341000000</v>
      </c>
      <c r="L139" s="91">
        <v>237200000</v>
      </c>
      <c r="M139" s="91">
        <v>5578200000</v>
      </c>
      <c r="N139" s="91"/>
      <c r="O139" s="90">
        <v>5578200000</v>
      </c>
      <c r="P139" s="90">
        <v>5578200000</v>
      </c>
      <c r="Q139" s="91"/>
      <c r="S139" s="124">
        <f t="shared" ref="S139:S144" si="102">I139/1000000</f>
        <v>5578.2</v>
      </c>
      <c r="T139" s="124">
        <f t="shared" ref="T139:T144" si="103">M139/1000000</f>
        <v>5578.2</v>
      </c>
      <c r="U139" s="124">
        <f t="shared" ref="U139:U144" si="104">N139/1000000</f>
        <v>0</v>
      </c>
      <c r="V139" s="124">
        <f t="shared" ref="V139:V144" si="105">O139/1000000</f>
        <v>5578.2</v>
      </c>
      <c r="W139" s="124">
        <f t="shared" ref="W139:W144" si="106">P139/1000000</f>
        <v>5578.2</v>
      </c>
      <c r="X139" s="124">
        <f t="shared" ref="X139:X144" si="107">Q139/1000000</f>
        <v>0</v>
      </c>
    </row>
    <row r="140" spans="1:24" s="92" customFormat="1" ht="30">
      <c r="A140" s="115">
        <v>118</v>
      </c>
      <c r="B140" s="88" t="s">
        <v>815</v>
      </c>
      <c r="C140" s="106" t="str">
        <f t="shared" si="59"/>
        <v>1098191</v>
      </c>
      <c r="D140" s="105" t="s">
        <v>1191</v>
      </c>
      <c r="E140" s="129"/>
      <c r="F140" s="130">
        <v>511</v>
      </c>
      <c r="G140" s="130"/>
      <c r="H140" s="128"/>
      <c r="I140" s="90">
        <v>242000000</v>
      </c>
      <c r="J140" s="89"/>
      <c r="K140" s="90">
        <v>242000000</v>
      </c>
      <c r="L140" s="94"/>
      <c r="M140" s="91">
        <v>242000000</v>
      </c>
      <c r="N140" s="94"/>
      <c r="O140" s="90">
        <v>242000000</v>
      </c>
      <c r="P140" s="90">
        <v>242000000</v>
      </c>
      <c r="Q140" s="94"/>
      <c r="S140" s="124">
        <f t="shared" si="102"/>
        <v>242</v>
      </c>
      <c r="T140" s="124">
        <f t="shared" si="103"/>
        <v>242</v>
      </c>
      <c r="U140" s="124">
        <f t="shared" si="104"/>
        <v>0</v>
      </c>
      <c r="V140" s="124">
        <f t="shared" si="105"/>
        <v>242</v>
      </c>
      <c r="W140" s="124">
        <f t="shared" si="106"/>
        <v>242</v>
      </c>
      <c r="X140" s="124">
        <f t="shared" si="107"/>
        <v>0</v>
      </c>
    </row>
    <row r="141" spans="1:24" s="92" customFormat="1" ht="30">
      <c r="A141" s="115">
        <v>119</v>
      </c>
      <c r="B141" s="88" t="s">
        <v>492</v>
      </c>
      <c r="C141" s="106" t="str">
        <f t="shared" si="59"/>
        <v>1044909</v>
      </c>
      <c r="D141" s="105" t="s">
        <v>1054</v>
      </c>
      <c r="E141" s="129"/>
      <c r="F141" s="130">
        <v>424</v>
      </c>
      <c r="G141" s="130"/>
      <c r="H141" s="128"/>
      <c r="I141" s="90">
        <v>10253289000</v>
      </c>
      <c r="J141" s="90">
        <v>121663000</v>
      </c>
      <c r="K141" s="90">
        <v>9542000000</v>
      </c>
      <c r="L141" s="91">
        <v>589626000</v>
      </c>
      <c r="M141" s="91">
        <v>10253289000</v>
      </c>
      <c r="N141" s="91"/>
      <c r="O141" s="90">
        <v>9924850236</v>
      </c>
      <c r="P141" s="90">
        <v>9924850236</v>
      </c>
      <c r="Q141" s="91"/>
      <c r="S141" s="124">
        <f t="shared" si="102"/>
        <v>10253.289000000001</v>
      </c>
      <c r="T141" s="124">
        <f t="shared" si="103"/>
        <v>10253.289000000001</v>
      </c>
      <c r="U141" s="124">
        <f t="shared" si="104"/>
        <v>0</v>
      </c>
      <c r="V141" s="124">
        <f t="shared" si="105"/>
        <v>9924.8502360000002</v>
      </c>
      <c r="W141" s="124">
        <f t="shared" si="106"/>
        <v>9924.8502360000002</v>
      </c>
      <c r="X141" s="124">
        <f t="shared" si="107"/>
        <v>0</v>
      </c>
    </row>
    <row r="142" spans="1:24" s="92" customFormat="1" ht="30">
      <c r="A142" s="115">
        <v>120</v>
      </c>
      <c r="B142" s="88" t="s">
        <v>521</v>
      </c>
      <c r="C142" s="106" t="str">
        <f t="shared" si="59"/>
        <v>1047845</v>
      </c>
      <c r="D142" s="105" t="s">
        <v>1133</v>
      </c>
      <c r="E142" s="129"/>
      <c r="F142" s="130">
        <v>423</v>
      </c>
      <c r="G142" s="130"/>
      <c r="H142" s="128"/>
      <c r="I142" s="90">
        <v>3080185600</v>
      </c>
      <c r="J142" s="89"/>
      <c r="K142" s="90">
        <v>2230840000</v>
      </c>
      <c r="L142" s="91">
        <v>849345600</v>
      </c>
      <c r="M142" s="91">
        <v>3080185600</v>
      </c>
      <c r="N142" s="91"/>
      <c r="O142" s="90">
        <v>2627440000</v>
      </c>
      <c r="P142" s="90">
        <v>2627440000</v>
      </c>
      <c r="Q142" s="91"/>
      <c r="S142" s="124">
        <f t="shared" si="102"/>
        <v>3080.1855999999998</v>
      </c>
      <c r="T142" s="124">
        <f t="shared" si="103"/>
        <v>3080.1855999999998</v>
      </c>
      <c r="U142" s="124">
        <f t="shared" si="104"/>
        <v>0</v>
      </c>
      <c r="V142" s="124">
        <f t="shared" si="105"/>
        <v>2627.44</v>
      </c>
      <c r="W142" s="124">
        <f t="shared" si="106"/>
        <v>2627.44</v>
      </c>
      <c r="X142" s="124">
        <f t="shared" si="107"/>
        <v>0</v>
      </c>
    </row>
    <row r="143" spans="1:24" s="92" customFormat="1" ht="30">
      <c r="A143" s="115">
        <v>121</v>
      </c>
      <c r="B143" s="99" t="s">
        <v>766</v>
      </c>
      <c r="C143" s="106" t="str">
        <f t="shared" si="59"/>
        <v>1084079</v>
      </c>
      <c r="D143" s="105" t="s">
        <v>1183</v>
      </c>
      <c r="E143" s="129"/>
      <c r="F143" s="130">
        <v>427</v>
      </c>
      <c r="G143" s="130"/>
      <c r="H143" s="128"/>
      <c r="I143" s="90">
        <v>542600000</v>
      </c>
      <c r="J143" s="89"/>
      <c r="K143" s="90">
        <v>542600000</v>
      </c>
      <c r="L143" s="94"/>
      <c r="M143" s="91">
        <v>542600000</v>
      </c>
      <c r="N143" s="94"/>
      <c r="O143" s="90">
        <v>485095010</v>
      </c>
      <c r="P143" s="90">
        <v>485095010</v>
      </c>
      <c r="Q143" s="94"/>
      <c r="S143" s="124">
        <f t="shared" si="102"/>
        <v>542.6</v>
      </c>
      <c r="T143" s="124">
        <f t="shared" si="103"/>
        <v>542.6</v>
      </c>
      <c r="U143" s="124">
        <f t="shared" si="104"/>
        <v>0</v>
      </c>
      <c r="V143" s="124">
        <f t="shared" si="105"/>
        <v>485.09501</v>
      </c>
      <c r="W143" s="124">
        <f t="shared" si="106"/>
        <v>485.09501</v>
      </c>
      <c r="X143" s="124">
        <f t="shared" si="107"/>
        <v>0</v>
      </c>
    </row>
    <row r="144" spans="1:24" s="92" customFormat="1" ht="45">
      <c r="A144" s="115">
        <v>122</v>
      </c>
      <c r="B144" s="88" t="s">
        <v>513</v>
      </c>
      <c r="C144" s="106" t="str">
        <f t="shared" si="59"/>
        <v>1047749</v>
      </c>
      <c r="D144" s="105" t="s">
        <v>1028</v>
      </c>
      <c r="E144" s="129"/>
      <c r="F144" s="130">
        <v>426</v>
      </c>
      <c r="G144" s="130"/>
      <c r="H144" s="128"/>
      <c r="I144" s="90">
        <v>1266000000</v>
      </c>
      <c r="J144" s="90">
        <v>16900000</v>
      </c>
      <c r="K144" s="90">
        <v>1086000000</v>
      </c>
      <c r="L144" s="91">
        <v>163100000</v>
      </c>
      <c r="M144" s="91">
        <v>1266000000</v>
      </c>
      <c r="N144" s="91"/>
      <c r="O144" s="90">
        <v>1266000000</v>
      </c>
      <c r="P144" s="90">
        <v>1266000000</v>
      </c>
      <c r="Q144" s="91"/>
      <c r="S144" s="124">
        <f t="shared" si="102"/>
        <v>1266</v>
      </c>
      <c r="T144" s="124">
        <f t="shared" si="103"/>
        <v>1266</v>
      </c>
      <c r="U144" s="124">
        <f t="shared" si="104"/>
        <v>0</v>
      </c>
      <c r="V144" s="124">
        <f t="shared" si="105"/>
        <v>1266</v>
      </c>
      <c r="W144" s="124">
        <f t="shared" si="106"/>
        <v>1266</v>
      </c>
      <c r="X144" s="124">
        <f t="shared" si="107"/>
        <v>0</v>
      </c>
    </row>
    <row r="145" spans="1:24" s="92" customFormat="1" ht="45">
      <c r="A145" s="115">
        <v>123</v>
      </c>
      <c r="B145" s="88" t="s">
        <v>926</v>
      </c>
      <c r="C145" s="106" t="str">
        <f t="shared" si="59"/>
        <v>1125130</v>
      </c>
      <c r="D145" s="105" t="s">
        <v>1044</v>
      </c>
      <c r="E145" s="129"/>
      <c r="F145" s="130">
        <v>412</v>
      </c>
      <c r="G145" s="130"/>
      <c r="H145" s="128"/>
      <c r="I145" s="90">
        <v>812250000</v>
      </c>
      <c r="J145" s="90">
        <v>167250000</v>
      </c>
      <c r="K145" s="90">
        <v>635000000</v>
      </c>
      <c r="L145" s="91">
        <v>10000000</v>
      </c>
      <c r="M145" s="91">
        <v>812250000</v>
      </c>
      <c r="N145" s="91"/>
      <c r="O145" s="90">
        <v>812249942</v>
      </c>
      <c r="P145" s="90">
        <v>812249942</v>
      </c>
      <c r="Q145" s="91"/>
      <c r="S145" s="124">
        <f t="shared" ref="S145:S153" si="108">I145/1000000</f>
        <v>812.25</v>
      </c>
      <c r="T145" s="124">
        <f t="shared" ref="T145:T153" si="109">M145/1000000</f>
        <v>812.25</v>
      </c>
      <c r="U145" s="124">
        <f t="shared" ref="U145:U153" si="110">N145/1000000</f>
        <v>0</v>
      </c>
      <c r="V145" s="124">
        <f t="shared" ref="V145:V153" si="111">O145/1000000</f>
        <v>812.24994200000003</v>
      </c>
      <c r="W145" s="124">
        <f t="shared" ref="W145:W153" si="112">P145/1000000</f>
        <v>812.24994200000003</v>
      </c>
      <c r="X145" s="124">
        <f t="shared" ref="X145:X153" si="113">Q145/1000000</f>
        <v>0</v>
      </c>
    </row>
    <row r="146" spans="1:24" s="92" customFormat="1" ht="30">
      <c r="A146" s="115">
        <v>124</v>
      </c>
      <c r="B146" s="88" t="s">
        <v>496</v>
      </c>
      <c r="C146" s="106" t="str">
        <f t="shared" si="59"/>
        <v>1044910</v>
      </c>
      <c r="D146" s="105" t="s">
        <v>1109</v>
      </c>
      <c r="E146" s="129"/>
      <c r="F146" s="130">
        <v>421</v>
      </c>
      <c r="G146" s="130"/>
      <c r="H146" s="128"/>
      <c r="I146" s="90">
        <v>134200000</v>
      </c>
      <c r="J146" s="89"/>
      <c r="K146" s="89"/>
      <c r="L146" s="91">
        <v>134200000</v>
      </c>
      <c r="M146" s="91">
        <v>134200000</v>
      </c>
      <c r="N146" s="91"/>
      <c r="O146" s="90">
        <v>104000000</v>
      </c>
      <c r="P146" s="90">
        <v>104000000</v>
      </c>
      <c r="Q146" s="91"/>
      <c r="S146" s="124">
        <f t="shared" si="108"/>
        <v>134.19999999999999</v>
      </c>
      <c r="T146" s="124">
        <f t="shared" si="109"/>
        <v>134.19999999999999</v>
      </c>
      <c r="U146" s="124">
        <f t="shared" si="110"/>
        <v>0</v>
      </c>
      <c r="V146" s="124">
        <f t="shared" si="111"/>
        <v>104</v>
      </c>
      <c r="W146" s="124">
        <f t="shared" si="112"/>
        <v>104</v>
      </c>
      <c r="X146" s="124">
        <f t="shared" si="113"/>
        <v>0</v>
      </c>
    </row>
    <row r="147" spans="1:24" s="92" customFormat="1" ht="30">
      <c r="A147" s="115">
        <v>125</v>
      </c>
      <c r="B147" s="88" t="s">
        <v>899</v>
      </c>
      <c r="C147" s="106" t="str">
        <f t="shared" si="59"/>
        <v>1121877</v>
      </c>
      <c r="D147" s="105" t="s">
        <v>1207</v>
      </c>
      <c r="E147" s="129"/>
      <c r="F147" s="130">
        <v>513</v>
      </c>
      <c r="G147" s="130"/>
      <c r="H147" s="128"/>
      <c r="I147" s="90">
        <v>135000000</v>
      </c>
      <c r="J147" s="89"/>
      <c r="K147" s="90">
        <v>135000000</v>
      </c>
      <c r="L147" s="94"/>
      <c r="M147" s="91">
        <v>135000000</v>
      </c>
      <c r="N147" s="94"/>
      <c r="O147" s="90">
        <v>80553200</v>
      </c>
      <c r="P147" s="90">
        <v>80553200</v>
      </c>
      <c r="Q147" s="94"/>
      <c r="S147" s="124">
        <f t="shared" si="108"/>
        <v>135</v>
      </c>
      <c r="T147" s="124">
        <f t="shared" si="109"/>
        <v>135</v>
      </c>
      <c r="U147" s="124">
        <f t="shared" si="110"/>
        <v>0</v>
      </c>
      <c r="V147" s="124">
        <f t="shared" si="111"/>
        <v>80.553200000000004</v>
      </c>
      <c r="W147" s="124">
        <f t="shared" si="112"/>
        <v>80.553200000000004</v>
      </c>
      <c r="X147" s="124">
        <f t="shared" si="113"/>
        <v>0</v>
      </c>
    </row>
    <row r="148" spans="1:24" s="92" customFormat="1" ht="30">
      <c r="A148" s="115">
        <v>126</v>
      </c>
      <c r="B148" s="99" t="s">
        <v>770</v>
      </c>
      <c r="C148" s="106" t="str">
        <f t="shared" si="59"/>
        <v>1090829</v>
      </c>
      <c r="D148" s="105" t="s">
        <v>1184</v>
      </c>
      <c r="E148" s="129"/>
      <c r="F148" s="130">
        <v>414</v>
      </c>
      <c r="G148" s="130"/>
      <c r="H148" s="128"/>
      <c r="I148" s="90">
        <v>286000000</v>
      </c>
      <c r="J148" s="89"/>
      <c r="K148" s="90">
        <v>446253000</v>
      </c>
      <c r="L148" s="91">
        <v>-160253000</v>
      </c>
      <c r="M148" s="91">
        <v>286000000</v>
      </c>
      <c r="N148" s="91"/>
      <c r="O148" s="90">
        <v>286000000</v>
      </c>
      <c r="P148" s="90">
        <v>286000000</v>
      </c>
      <c r="Q148" s="91"/>
      <c r="S148" s="124">
        <f t="shared" si="108"/>
        <v>286</v>
      </c>
      <c r="T148" s="124">
        <f t="shared" si="109"/>
        <v>286</v>
      </c>
      <c r="U148" s="124">
        <f t="shared" si="110"/>
        <v>0</v>
      </c>
      <c r="V148" s="124">
        <f t="shared" si="111"/>
        <v>286</v>
      </c>
      <c r="W148" s="124">
        <f t="shared" si="112"/>
        <v>286</v>
      </c>
      <c r="X148" s="124">
        <f t="shared" si="113"/>
        <v>0</v>
      </c>
    </row>
    <row r="149" spans="1:24" s="92" customFormat="1" ht="30">
      <c r="A149" s="115">
        <v>127</v>
      </c>
      <c r="B149" s="88" t="s">
        <v>306</v>
      </c>
      <c r="C149" s="106" t="str">
        <f t="shared" si="59"/>
        <v>1028496</v>
      </c>
      <c r="D149" s="105" t="s">
        <v>1049</v>
      </c>
      <c r="E149" s="129"/>
      <c r="F149" s="130">
        <v>424</v>
      </c>
      <c r="G149" s="130"/>
      <c r="H149" s="128"/>
      <c r="I149" s="90">
        <v>2020800000</v>
      </c>
      <c r="J149" s="89"/>
      <c r="K149" s="90">
        <v>1637000000</v>
      </c>
      <c r="L149" s="91">
        <v>383800000</v>
      </c>
      <c r="M149" s="91">
        <v>1717800000</v>
      </c>
      <c r="N149" s="91">
        <v>303000000</v>
      </c>
      <c r="O149" s="90">
        <v>1732619494</v>
      </c>
      <c r="P149" s="90">
        <v>1485881000</v>
      </c>
      <c r="Q149" s="91">
        <v>246738494</v>
      </c>
      <c r="S149" s="124">
        <f t="shared" si="108"/>
        <v>2020.8</v>
      </c>
      <c r="T149" s="124">
        <f t="shared" si="109"/>
        <v>1717.8</v>
      </c>
      <c r="U149" s="124">
        <f t="shared" si="110"/>
        <v>303</v>
      </c>
      <c r="V149" s="124">
        <f t="shared" si="111"/>
        <v>1732.619494</v>
      </c>
      <c r="W149" s="124">
        <f t="shared" si="112"/>
        <v>1485.8810000000001</v>
      </c>
      <c r="X149" s="124">
        <f t="shared" si="113"/>
        <v>246.738494</v>
      </c>
    </row>
    <row r="150" spans="1:24" s="92" customFormat="1" ht="30">
      <c r="A150" s="115">
        <v>128</v>
      </c>
      <c r="B150" s="93" t="s">
        <v>530</v>
      </c>
      <c r="C150" s="106" t="str">
        <f t="shared" si="59"/>
        <v>1047850</v>
      </c>
      <c r="D150" s="105" t="s">
        <v>1030</v>
      </c>
      <c r="E150" s="129"/>
      <c r="F150" s="130">
        <v>423</v>
      </c>
      <c r="G150" s="130"/>
      <c r="H150" s="128"/>
      <c r="I150" s="90">
        <v>396000000</v>
      </c>
      <c r="J150" s="89"/>
      <c r="K150" s="90">
        <v>596060000</v>
      </c>
      <c r="L150" s="91">
        <v>-200060000</v>
      </c>
      <c r="M150" s="91">
        <v>396000000</v>
      </c>
      <c r="N150" s="91"/>
      <c r="O150" s="90">
        <v>395076874</v>
      </c>
      <c r="P150" s="90">
        <v>395076874</v>
      </c>
      <c r="Q150" s="91"/>
      <c r="S150" s="124">
        <f t="shared" si="108"/>
        <v>396</v>
      </c>
      <c r="T150" s="124">
        <f t="shared" si="109"/>
        <v>396</v>
      </c>
      <c r="U150" s="124">
        <f t="shared" si="110"/>
        <v>0</v>
      </c>
      <c r="V150" s="124">
        <f t="shared" si="111"/>
        <v>395.07687399999998</v>
      </c>
      <c r="W150" s="124">
        <f t="shared" si="112"/>
        <v>395.07687399999998</v>
      </c>
      <c r="X150" s="124">
        <f t="shared" si="113"/>
        <v>0</v>
      </c>
    </row>
    <row r="151" spans="1:24" s="92" customFormat="1" ht="30">
      <c r="A151" s="115">
        <v>129</v>
      </c>
      <c r="B151" s="88" t="s">
        <v>301</v>
      </c>
      <c r="C151" s="106" t="str">
        <f t="shared" ref="C151:C214" si="114">IF(B151&lt;&gt;"",IF(AND(LEFT(B151,1)&gt;="0",LEFT(B151,1)&lt;="9"),LEFT(B151,7),""),"")</f>
        <v>1027233</v>
      </c>
      <c r="D151" s="105" t="s">
        <v>1100</v>
      </c>
      <c r="E151" s="129"/>
      <c r="F151" s="130">
        <v>599</v>
      </c>
      <c r="G151" s="130"/>
      <c r="H151" s="128"/>
      <c r="I151" s="90">
        <v>1496245345</v>
      </c>
      <c r="J151" s="89"/>
      <c r="K151" s="90">
        <v>1454155345</v>
      </c>
      <c r="L151" s="91">
        <v>42090000</v>
      </c>
      <c r="M151" s="91">
        <v>1496245345</v>
      </c>
      <c r="N151" s="91"/>
      <c r="O151" s="90">
        <v>1496245345</v>
      </c>
      <c r="P151" s="90">
        <v>1496245345</v>
      </c>
      <c r="Q151" s="91"/>
      <c r="S151" s="124">
        <f t="shared" si="108"/>
        <v>1496.245345</v>
      </c>
      <c r="T151" s="124">
        <f t="shared" si="109"/>
        <v>1496.245345</v>
      </c>
      <c r="U151" s="124">
        <f t="shared" si="110"/>
        <v>0</v>
      </c>
      <c r="V151" s="124">
        <f t="shared" si="111"/>
        <v>1496.245345</v>
      </c>
      <c r="W151" s="124">
        <f t="shared" si="112"/>
        <v>1496.245345</v>
      </c>
      <c r="X151" s="124">
        <f t="shared" si="113"/>
        <v>0</v>
      </c>
    </row>
    <row r="152" spans="1:24" s="92" customFormat="1" ht="30">
      <c r="A152" s="115">
        <v>130</v>
      </c>
      <c r="B152" s="88" t="s">
        <v>259</v>
      </c>
      <c r="C152" s="106" t="str">
        <f t="shared" si="114"/>
        <v>1012077</v>
      </c>
      <c r="D152" s="105" t="s">
        <v>1077</v>
      </c>
      <c r="E152" s="129"/>
      <c r="F152" s="130">
        <v>422</v>
      </c>
      <c r="G152" s="130"/>
      <c r="H152" s="128"/>
      <c r="I152" s="90">
        <v>4857048174</v>
      </c>
      <c r="J152" s="90">
        <v>56000174</v>
      </c>
      <c r="K152" s="90">
        <v>4651911000</v>
      </c>
      <c r="L152" s="91">
        <v>149137000</v>
      </c>
      <c r="M152" s="91">
        <v>4857048174</v>
      </c>
      <c r="N152" s="91"/>
      <c r="O152" s="90">
        <v>4810916674</v>
      </c>
      <c r="P152" s="90">
        <v>4810916674</v>
      </c>
      <c r="Q152" s="91"/>
      <c r="S152" s="124">
        <f t="shared" si="108"/>
        <v>4857.0481739999996</v>
      </c>
      <c r="T152" s="124">
        <f t="shared" si="109"/>
        <v>4857.0481739999996</v>
      </c>
      <c r="U152" s="124">
        <f t="shared" si="110"/>
        <v>0</v>
      </c>
      <c r="V152" s="124">
        <f t="shared" si="111"/>
        <v>4810.9166740000001</v>
      </c>
      <c r="W152" s="124">
        <f t="shared" si="112"/>
        <v>4810.9166740000001</v>
      </c>
      <c r="X152" s="124">
        <f t="shared" si="113"/>
        <v>0</v>
      </c>
    </row>
    <row r="153" spans="1:24" s="92" customFormat="1" ht="30">
      <c r="A153" s="115">
        <v>131</v>
      </c>
      <c r="B153" s="88" t="s">
        <v>271</v>
      </c>
      <c r="C153" s="106" t="str">
        <f t="shared" si="114"/>
        <v>1014915</v>
      </c>
      <c r="D153" s="105" t="s">
        <v>1096</v>
      </c>
      <c r="E153" s="129"/>
      <c r="F153" s="130">
        <v>412</v>
      </c>
      <c r="G153" s="130"/>
      <c r="H153" s="128"/>
      <c r="I153" s="90">
        <v>2371016000</v>
      </c>
      <c r="J153" s="90">
        <v>64000000</v>
      </c>
      <c r="K153" s="90">
        <v>1697000000</v>
      </c>
      <c r="L153" s="91">
        <v>610016000</v>
      </c>
      <c r="M153" s="91">
        <v>2371016000</v>
      </c>
      <c r="N153" s="91"/>
      <c r="O153" s="90">
        <v>2046807375</v>
      </c>
      <c r="P153" s="90">
        <v>2046807375</v>
      </c>
      <c r="Q153" s="91"/>
      <c r="S153" s="124">
        <f t="shared" si="108"/>
        <v>2371.0160000000001</v>
      </c>
      <c r="T153" s="124">
        <f t="shared" si="109"/>
        <v>2371.0160000000001</v>
      </c>
      <c r="U153" s="124">
        <f t="shared" si="110"/>
        <v>0</v>
      </c>
      <c r="V153" s="124">
        <f t="shared" si="111"/>
        <v>2046.8073750000001</v>
      </c>
      <c r="W153" s="124">
        <f t="shared" si="112"/>
        <v>2046.8073750000001</v>
      </c>
      <c r="X153" s="124">
        <f t="shared" si="113"/>
        <v>0</v>
      </c>
    </row>
    <row r="154" spans="1:24" s="92" customFormat="1" ht="30">
      <c r="A154" s="115">
        <v>132</v>
      </c>
      <c r="B154" s="88" t="s">
        <v>848</v>
      </c>
      <c r="C154" s="106" t="str">
        <f t="shared" si="114"/>
        <v>1105924</v>
      </c>
      <c r="D154" s="105" t="s">
        <v>1197</v>
      </c>
      <c r="E154" s="129"/>
      <c r="F154" s="130">
        <v>511</v>
      </c>
      <c r="G154" s="130"/>
      <c r="H154" s="128"/>
      <c r="I154" s="90">
        <v>445000000</v>
      </c>
      <c r="J154" s="89"/>
      <c r="K154" s="90">
        <v>445000000</v>
      </c>
      <c r="L154" s="94"/>
      <c r="M154" s="91">
        <v>445000000</v>
      </c>
      <c r="N154" s="94"/>
      <c r="O154" s="90">
        <v>445000000</v>
      </c>
      <c r="P154" s="90">
        <v>445000000</v>
      </c>
      <c r="Q154" s="94"/>
      <c r="S154" s="124">
        <f t="shared" ref="S154:S161" si="115">I154/1000000</f>
        <v>445</v>
      </c>
      <c r="T154" s="124">
        <f t="shared" ref="T154:T161" si="116">M154/1000000</f>
        <v>445</v>
      </c>
      <c r="U154" s="124">
        <f t="shared" ref="U154:U161" si="117">N154/1000000</f>
        <v>0</v>
      </c>
      <c r="V154" s="124">
        <f t="shared" ref="V154:V161" si="118">O154/1000000</f>
        <v>445</v>
      </c>
      <c r="W154" s="124">
        <f t="shared" ref="W154:W161" si="119">P154/1000000</f>
        <v>445</v>
      </c>
      <c r="X154" s="124">
        <f t="shared" ref="X154:X161" si="120">Q154/1000000</f>
        <v>0</v>
      </c>
    </row>
    <row r="155" spans="1:24" s="92" customFormat="1" ht="30">
      <c r="A155" s="115">
        <v>133</v>
      </c>
      <c r="B155" s="88" t="s">
        <v>476</v>
      </c>
      <c r="C155" s="106" t="str">
        <f t="shared" si="114"/>
        <v>1037642</v>
      </c>
      <c r="D155" s="105" t="s">
        <v>1129</v>
      </c>
      <c r="E155" s="129"/>
      <c r="F155" s="130">
        <v>425</v>
      </c>
      <c r="G155" s="130"/>
      <c r="H155" s="128"/>
      <c r="I155" s="90">
        <v>7783848759</v>
      </c>
      <c r="J155" s="90">
        <v>90364759</v>
      </c>
      <c r="K155" s="90">
        <v>7548000000</v>
      </c>
      <c r="L155" s="91">
        <v>145484000</v>
      </c>
      <c r="M155" s="91">
        <v>7783848759</v>
      </c>
      <c r="N155" s="91"/>
      <c r="O155" s="90">
        <v>7756553419</v>
      </c>
      <c r="P155" s="90">
        <v>7756553419</v>
      </c>
      <c r="Q155" s="91"/>
      <c r="S155" s="124">
        <f t="shared" si="115"/>
        <v>7783.8487590000004</v>
      </c>
      <c r="T155" s="124">
        <f t="shared" si="116"/>
        <v>7783.8487590000004</v>
      </c>
      <c r="U155" s="124">
        <f t="shared" si="117"/>
        <v>0</v>
      </c>
      <c r="V155" s="124">
        <f t="shared" si="118"/>
        <v>7756.5534189999998</v>
      </c>
      <c r="W155" s="124">
        <f t="shared" si="119"/>
        <v>7756.5534189999998</v>
      </c>
      <c r="X155" s="124">
        <f t="shared" si="120"/>
        <v>0</v>
      </c>
    </row>
    <row r="156" spans="1:24" s="92" customFormat="1" ht="45">
      <c r="A156" s="115">
        <v>134</v>
      </c>
      <c r="B156" s="88" t="s">
        <v>671</v>
      </c>
      <c r="C156" s="106" t="str">
        <f t="shared" si="114"/>
        <v>1060884</v>
      </c>
      <c r="D156" s="105" t="s">
        <v>1059</v>
      </c>
      <c r="E156" s="129"/>
      <c r="F156" s="130">
        <v>416</v>
      </c>
      <c r="G156" s="130"/>
      <c r="H156" s="128"/>
      <c r="I156" s="90">
        <v>2767971685</v>
      </c>
      <c r="J156" s="90">
        <v>646685</v>
      </c>
      <c r="K156" s="90">
        <v>3590000000</v>
      </c>
      <c r="L156" s="91">
        <v>-822675000</v>
      </c>
      <c r="M156" s="91">
        <v>2767971685</v>
      </c>
      <c r="N156" s="91"/>
      <c r="O156" s="90">
        <v>2634948685</v>
      </c>
      <c r="P156" s="90">
        <v>2634948685</v>
      </c>
      <c r="Q156" s="91"/>
      <c r="S156" s="124">
        <f t="shared" si="115"/>
        <v>2767.971685</v>
      </c>
      <c r="T156" s="124">
        <f t="shared" si="116"/>
        <v>2767.971685</v>
      </c>
      <c r="U156" s="124">
        <f t="shared" si="117"/>
        <v>0</v>
      </c>
      <c r="V156" s="124">
        <f t="shared" si="118"/>
        <v>2634.9486849999998</v>
      </c>
      <c r="W156" s="124">
        <f t="shared" si="119"/>
        <v>2634.9486849999998</v>
      </c>
      <c r="X156" s="124">
        <f t="shared" si="120"/>
        <v>0</v>
      </c>
    </row>
    <row r="157" spans="1:24" s="92" customFormat="1" ht="30">
      <c r="A157" s="115">
        <v>135</v>
      </c>
      <c r="B157" s="88" t="s">
        <v>268</v>
      </c>
      <c r="C157" s="106" t="str">
        <f t="shared" si="114"/>
        <v>1014914</v>
      </c>
      <c r="D157" s="105" t="s">
        <v>1079</v>
      </c>
      <c r="E157" s="129"/>
      <c r="F157" s="130">
        <v>412</v>
      </c>
      <c r="G157" s="130"/>
      <c r="H157" s="128"/>
      <c r="I157" s="90">
        <v>12521100000</v>
      </c>
      <c r="J157" s="90">
        <v>540000000</v>
      </c>
      <c r="K157" s="90">
        <v>11788000000</v>
      </c>
      <c r="L157" s="91">
        <v>193100000</v>
      </c>
      <c r="M157" s="91">
        <v>12521100000</v>
      </c>
      <c r="N157" s="91"/>
      <c r="O157" s="90">
        <v>11900946662</v>
      </c>
      <c r="P157" s="90">
        <v>11900946662</v>
      </c>
      <c r="Q157" s="91"/>
      <c r="S157" s="124">
        <f t="shared" si="115"/>
        <v>12521.1</v>
      </c>
      <c r="T157" s="124">
        <f t="shared" si="116"/>
        <v>12521.1</v>
      </c>
      <c r="U157" s="124">
        <f t="shared" si="117"/>
        <v>0</v>
      </c>
      <c r="V157" s="124">
        <f t="shared" si="118"/>
        <v>11900.946662</v>
      </c>
      <c r="W157" s="124">
        <f t="shared" si="119"/>
        <v>11900.946662</v>
      </c>
      <c r="X157" s="124">
        <f t="shared" si="120"/>
        <v>0</v>
      </c>
    </row>
    <row r="158" spans="1:24" s="92" customFormat="1" ht="30">
      <c r="A158" s="115">
        <v>136</v>
      </c>
      <c r="B158" s="88" t="s">
        <v>316</v>
      </c>
      <c r="C158" s="106" t="str">
        <f t="shared" si="114"/>
        <v>1029922</v>
      </c>
      <c r="D158" s="105" t="s">
        <v>1137</v>
      </c>
      <c r="E158" s="129"/>
      <c r="F158" s="130">
        <v>423</v>
      </c>
      <c r="G158" s="130"/>
      <c r="H158" s="128"/>
      <c r="I158" s="90">
        <v>1699710000</v>
      </c>
      <c r="J158" s="89"/>
      <c r="K158" s="90">
        <v>2456750000</v>
      </c>
      <c r="L158" s="91">
        <v>-757040000</v>
      </c>
      <c r="M158" s="91">
        <v>1699710000</v>
      </c>
      <c r="N158" s="91"/>
      <c r="O158" s="90">
        <v>1699702182</v>
      </c>
      <c r="P158" s="90">
        <v>1699702182</v>
      </c>
      <c r="Q158" s="91"/>
      <c r="S158" s="124">
        <f t="shared" si="115"/>
        <v>1699.71</v>
      </c>
      <c r="T158" s="124">
        <f t="shared" si="116"/>
        <v>1699.71</v>
      </c>
      <c r="U158" s="124">
        <f t="shared" si="117"/>
        <v>0</v>
      </c>
      <c r="V158" s="124">
        <f t="shared" si="118"/>
        <v>1699.702182</v>
      </c>
      <c r="W158" s="124">
        <f t="shared" si="119"/>
        <v>1699.702182</v>
      </c>
      <c r="X158" s="124">
        <f t="shared" si="120"/>
        <v>0</v>
      </c>
    </row>
    <row r="159" spans="1:24" s="92" customFormat="1" ht="30">
      <c r="A159" s="115">
        <v>137</v>
      </c>
      <c r="B159" s="99" t="s">
        <v>548</v>
      </c>
      <c r="C159" s="106" t="str">
        <f t="shared" si="114"/>
        <v>1047958</v>
      </c>
      <c r="D159" s="105" t="s">
        <v>1136</v>
      </c>
      <c r="E159" s="129"/>
      <c r="F159" s="130">
        <v>423</v>
      </c>
      <c r="G159" s="130"/>
      <c r="H159" s="128"/>
      <c r="I159" s="90">
        <v>2770911000</v>
      </c>
      <c r="J159" s="89"/>
      <c r="K159" s="90">
        <v>2704120000</v>
      </c>
      <c r="L159" s="91">
        <v>66791000</v>
      </c>
      <c r="M159" s="91">
        <v>2770911000</v>
      </c>
      <c r="N159" s="91"/>
      <c r="O159" s="90">
        <v>2758075732</v>
      </c>
      <c r="P159" s="90">
        <v>2758075732</v>
      </c>
      <c r="Q159" s="91"/>
      <c r="S159" s="124">
        <f t="shared" si="115"/>
        <v>2770.9110000000001</v>
      </c>
      <c r="T159" s="124">
        <f t="shared" si="116"/>
        <v>2770.9110000000001</v>
      </c>
      <c r="U159" s="124">
        <f t="shared" si="117"/>
        <v>0</v>
      </c>
      <c r="V159" s="124">
        <f t="shared" si="118"/>
        <v>2758.0757319999998</v>
      </c>
      <c r="W159" s="124">
        <f t="shared" si="119"/>
        <v>2758.0757319999998</v>
      </c>
      <c r="X159" s="124">
        <f t="shared" si="120"/>
        <v>0</v>
      </c>
    </row>
    <row r="160" spans="1:24" s="92" customFormat="1" ht="30">
      <c r="A160" s="115">
        <v>138</v>
      </c>
      <c r="B160" s="88" t="s">
        <v>571</v>
      </c>
      <c r="C160" s="106" t="str">
        <f t="shared" si="114"/>
        <v>1048059</v>
      </c>
      <c r="D160" s="105" t="s">
        <v>1149</v>
      </c>
      <c r="E160" s="129"/>
      <c r="F160" s="130">
        <v>423</v>
      </c>
      <c r="G160" s="130"/>
      <c r="H160" s="128"/>
      <c r="I160" s="90">
        <v>7711291000</v>
      </c>
      <c r="J160" s="89"/>
      <c r="K160" s="90">
        <v>6662000000</v>
      </c>
      <c r="L160" s="91">
        <v>1049291000</v>
      </c>
      <c r="M160" s="91">
        <v>7711291000</v>
      </c>
      <c r="N160" s="91"/>
      <c r="O160" s="90">
        <v>6886885750</v>
      </c>
      <c r="P160" s="90">
        <v>6886885750</v>
      </c>
      <c r="Q160" s="91"/>
      <c r="S160" s="124">
        <f t="shared" si="115"/>
        <v>7711.2910000000002</v>
      </c>
      <c r="T160" s="124">
        <f t="shared" si="116"/>
        <v>7711.2910000000002</v>
      </c>
      <c r="U160" s="124">
        <f t="shared" si="117"/>
        <v>0</v>
      </c>
      <c r="V160" s="124">
        <f t="shared" si="118"/>
        <v>6886.8857500000004</v>
      </c>
      <c r="W160" s="124">
        <f t="shared" si="119"/>
        <v>6886.8857500000004</v>
      </c>
      <c r="X160" s="124">
        <f t="shared" si="120"/>
        <v>0</v>
      </c>
    </row>
    <row r="161" spans="1:24" s="92" customFormat="1" ht="45">
      <c r="A161" s="115">
        <v>139</v>
      </c>
      <c r="B161" s="88" t="s">
        <v>865</v>
      </c>
      <c r="C161" s="106" t="str">
        <f t="shared" si="114"/>
        <v>1109490</v>
      </c>
      <c r="D161" s="105" t="s">
        <v>1200</v>
      </c>
      <c r="E161" s="129"/>
      <c r="F161" s="130">
        <v>417</v>
      </c>
      <c r="G161" s="130"/>
      <c r="H161" s="128"/>
      <c r="I161" s="90">
        <v>741076918</v>
      </c>
      <c r="J161" s="90">
        <v>76918</v>
      </c>
      <c r="K161" s="90">
        <v>732700000</v>
      </c>
      <c r="L161" s="91">
        <v>8300000</v>
      </c>
      <c r="M161" s="91">
        <v>741076918</v>
      </c>
      <c r="N161" s="91"/>
      <c r="O161" s="90">
        <v>719092918</v>
      </c>
      <c r="P161" s="90">
        <v>719092918</v>
      </c>
      <c r="Q161" s="91"/>
      <c r="S161" s="124">
        <f t="shared" si="115"/>
        <v>741.07691799999998</v>
      </c>
      <c r="T161" s="124">
        <f t="shared" si="116"/>
        <v>741.07691799999998</v>
      </c>
      <c r="U161" s="124">
        <f t="shared" si="117"/>
        <v>0</v>
      </c>
      <c r="V161" s="124">
        <f t="shared" si="118"/>
        <v>719.09291800000005</v>
      </c>
      <c r="W161" s="124">
        <f t="shared" si="119"/>
        <v>719.09291800000005</v>
      </c>
      <c r="X161" s="124">
        <f t="shared" si="120"/>
        <v>0</v>
      </c>
    </row>
    <row r="162" spans="1:24" s="92" customFormat="1" ht="45">
      <c r="A162" s="115">
        <v>140</v>
      </c>
      <c r="B162" s="99" t="s">
        <v>942</v>
      </c>
      <c r="C162" s="106" t="str">
        <f t="shared" si="114"/>
        <v>1125318</v>
      </c>
      <c r="D162" s="105" t="s">
        <v>1045</v>
      </c>
      <c r="E162" s="129"/>
      <c r="F162" s="130">
        <v>599</v>
      </c>
      <c r="G162" s="130"/>
      <c r="H162" s="128"/>
      <c r="I162" s="90">
        <v>1173877622</v>
      </c>
      <c r="J162" s="89"/>
      <c r="K162" s="90">
        <v>1150957622</v>
      </c>
      <c r="L162" s="91">
        <v>22920000</v>
      </c>
      <c r="M162" s="91">
        <v>1173877622</v>
      </c>
      <c r="N162" s="91"/>
      <c r="O162" s="90">
        <v>1173877622</v>
      </c>
      <c r="P162" s="90">
        <v>1173877622</v>
      </c>
      <c r="Q162" s="91"/>
      <c r="S162" s="124">
        <f t="shared" ref="S162:S171" si="121">I162/1000000</f>
        <v>1173.877622</v>
      </c>
      <c r="T162" s="124">
        <f t="shared" ref="T162:T171" si="122">M162/1000000</f>
        <v>1173.877622</v>
      </c>
      <c r="U162" s="124">
        <f t="shared" ref="U162:U171" si="123">N162/1000000</f>
        <v>0</v>
      </c>
      <c r="V162" s="124">
        <f t="shared" ref="V162:V171" si="124">O162/1000000</f>
        <v>1173.877622</v>
      </c>
      <c r="W162" s="124">
        <f t="shared" ref="W162:W171" si="125">P162/1000000</f>
        <v>1173.877622</v>
      </c>
      <c r="X162" s="124">
        <f t="shared" ref="X162:X171" si="126">Q162/1000000</f>
        <v>0</v>
      </c>
    </row>
    <row r="163" spans="1:24" s="92" customFormat="1" ht="30">
      <c r="A163" s="115">
        <v>141</v>
      </c>
      <c r="B163" s="88" t="s">
        <v>376</v>
      </c>
      <c r="C163" s="106" t="str">
        <f t="shared" si="114"/>
        <v>1037424</v>
      </c>
      <c r="D163" s="105" t="s">
        <v>1115</v>
      </c>
      <c r="E163" s="129"/>
      <c r="F163" s="130">
        <v>422</v>
      </c>
      <c r="G163" s="130"/>
      <c r="H163" s="128"/>
      <c r="I163" s="90">
        <v>1584079455</v>
      </c>
      <c r="J163" s="90">
        <v>300787455</v>
      </c>
      <c r="K163" s="90">
        <v>1283292000</v>
      </c>
      <c r="L163" s="94"/>
      <c r="M163" s="91">
        <v>1584079455</v>
      </c>
      <c r="N163" s="94"/>
      <c r="O163" s="90">
        <v>1538012413</v>
      </c>
      <c r="P163" s="90">
        <v>1538012413</v>
      </c>
      <c r="Q163" s="94"/>
      <c r="S163" s="124">
        <f t="shared" si="121"/>
        <v>1584.0794550000001</v>
      </c>
      <c r="T163" s="124">
        <f t="shared" si="122"/>
        <v>1584.0794550000001</v>
      </c>
      <c r="U163" s="124">
        <f t="shared" si="123"/>
        <v>0</v>
      </c>
      <c r="V163" s="124">
        <f t="shared" si="124"/>
        <v>1538.0124129999999</v>
      </c>
      <c r="W163" s="124">
        <f t="shared" si="125"/>
        <v>1538.0124129999999</v>
      </c>
      <c r="X163" s="124">
        <f t="shared" si="126"/>
        <v>0</v>
      </c>
    </row>
    <row r="164" spans="1:24" s="92" customFormat="1" ht="30">
      <c r="A164" s="115">
        <v>142</v>
      </c>
      <c r="B164" s="88" t="s">
        <v>277</v>
      </c>
      <c r="C164" s="106" t="str">
        <f t="shared" si="114"/>
        <v>1015165</v>
      </c>
      <c r="D164" s="105" t="s">
        <v>1018</v>
      </c>
      <c r="E164" s="129"/>
      <c r="F164" s="130">
        <v>412</v>
      </c>
      <c r="G164" s="130"/>
      <c r="H164" s="128"/>
      <c r="I164" s="90">
        <v>4966667000</v>
      </c>
      <c r="J164" s="90">
        <v>2823967000</v>
      </c>
      <c r="K164" s="90">
        <v>2114000000</v>
      </c>
      <c r="L164" s="91">
        <v>28700000</v>
      </c>
      <c r="M164" s="91">
        <v>4966667000</v>
      </c>
      <c r="N164" s="91"/>
      <c r="O164" s="90">
        <v>4757081000</v>
      </c>
      <c r="P164" s="90">
        <v>4757081000</v>
      </c>
      <c r="Q164" s="91"/>
      <c r="S164" s="124">
        <f t="shared" si="121"/>
        <v>4966.6670000000004</v>
      </c>
      <c r="T164" s="124">
        <f t="shared" si="122"/>
        <v>4966.6670000000004</v>
      </c>
      <c r="U164" s="124">
        <f t="shared" si="123"/>
        <v>0</v>
      </c>
      <c r="V164" s="124">
        <f t="shared" si="124"/>
        <v>4757.0810000000001</v>
      </c>
      <c r="W164" s="124">
        <f t="shared" si="125"/>
        <v>4757.0810000000001</v>
      </c>
      <c r="X164" s="124">
        <f t="shared" si="126"/>
        <v>0</v>
      </c>
    </row>
    <row r="165" spans="1:24" s="92" customFormat="1" ht="30">
      <c r="A165" s="115">
        <v>143</v>
      </c>
      <c r="B165" s="99" t="s">
        <v>915</v>
      </c>
      <c r="C165" s="106" t="str">
        <f t="shared" si="114"/>
        <v>1123648</v>
      </c>
      <c r="D165" s="105" t="s">
        <v>1068</v>
      </c>
      <c r="E165" s="129"/>
      <c r="F165" s="130">
        <v>423</v>
      </c>
      <c r="G165" s="130"/>
      <c r="H165" s="128"/>
      <c r="I165" s="90">
        <v>1952810000</v>
      </c>
      <c r="J165" s="89"/>
      <c r="K165" s="90">
        <v>1452810000</v>
      </c>
      <c r="L165" s="91">
        <v>500000000</v>
      </c>
      <c r="M165" s="91">
        <v>1952810000</v>
      </c>
      <c r="N165" s="91"/>
      <c r="O165" s="90">
        <v>1952810000</v>
      </c>
      <c r="P165" s="90">
        <v>1952810000</v>
      </c>
      <c r="Q165" s="91"/>
      <c r="S165" s="124">
        <f t="shared" si="121"/>
        <v>1952.81</v>
      </c>
      <c r="T165" s="124">
        <f t="shared" si="122"/>
        <v>1952.81</v>
      </c>
      <c r="U165" s="124">
        <f t="shared" si="123"/>
        <v>0</v>
      </c>
      <c r="V165" s="124">
        <f t="shared" si="124"/>
        <v>1952.81</v>
      </c>
      <c r="W165" s="124">
        <f t="shared" si="125"/>
        <v>1952.81</v>
      </c>
      <c r="X165" s="124">
        <f t="shared" si="126"/>
        <v>0</v>
      </c>
    </row>
    <row r="166" spans="1:24" s="92" customFormat="1" ht="30">
      <c r="A166" s="115">
        <v>144</v>
      </c>
      <c r="B166" s="88" t="s">
        <v>336</v>
      </c>
      <c r="C166" s="106" t="str">
        <f t="shared" si="114"/>
        <v>1030470</v>
      </c>
      <c r="D166" s="105" t="s">
        <v>1104</v>
      </c>
      <c r="E166" s="129"/>
      <c r="F166" s="130">
        <v>425</v>
      </c>
      <c r="G166" s="130"/>
      <c r="H166" s="128"/>
      <c r="I166" s="90">
        <v>1301360000</v>
      </c>
      <c r="J166" s="89"/>
      <c r="K166" s="90">
        <v>1267000000</v>
      </c>
      <c r="L166" s="91">
        <v>34360000</v>
      </c>
      <c r="M166" s="91">
        <v>1301360000</v>
      </c>
      <c r="N166" s="91"/>
      <c r="O166" s="90">
        <v>1298169800</v>
      </c>
      <c r="P166" s="90">
        <v>1298169800</v>
      </c>
      <c r="Q166" s="91"/>
      <c r="S166" s="124">
        <f t="shared" si="121"/>
        <v>1301.3599999999999</v>
      </c>
      <c r="T166" s="124">
        <f t="shared" si="122"/>
        <v>1301.3599999999999</v>
      </c>
      <c r="U166" s="124">
        <f t="shared" si="123"/>
        <v>0</v>
      </c>
      <c r="V166" s="124">
        <f t="shared" si="124"/>
        <v>1298.1697999999999</v>
      </c>
      <c r="W166" s="124">
        <f t="shared" si="125"/>
        <v>1298.1697999999999</v>
      </c>
      <c r="X166" s="124">
        <f t="shared" si="126"/>
        <v>0</v>
      </c>
    </row>
    <row r="167" spans="1:24" s="92" customFormat="1" ht="30">
      <c r="A167" s="115">
        <v>145</v>
      </c>
      <c r="B167" s="93" t="s">
        <v>730</v>
      </c>
      <c r="C167" s="106" t="str">
        <f t="shared" si="114"/>
        <v>1078439</v>
      </c>
      <c r="D167" s="105" t="s">
        <v>1180</v>
      </c>
      <c r="E167" s="129"/>
      <c r="F167" s="130">
        <v>426</v>
      </c>
      <c r="G167" s="130"/>
      <c r="H167" s="128"/>
      <c r="I167" s="90">
        <v>1319300000</v>
      </c>
      <c r="J167" s="89"/>
      <c r="K167" s="90">
        <v>574000000</v>
      </c>
      <c r="L167" s="91">
        <v>745300000</v>
      </c>
      <c r="M167" s="91">
        <v>1319300000</v>
      </c>
      <c r="N167" s="91"/>
      <c r="O167" s="90">
        <v>1209620328</v>
      </c>
      <c r="P167" s="90">
        <v>1209620328</v>
      </c>
      <c r="Q167" s="91"/>
      <c r="S167" s="124">
        <f t="shared" si="121"/>
        <v>1319.3</v>
      </c>
      <c r="T167" s="124">
        <f t="shared" si="122"/>
        <v>1319.3</v>
      </c>
      <c r="U167" s="124">
        <f t="shared" si="123"/>
        <v>0</v>
      </c>
      <c r="V167" s="124">
        <f t="shared" si="124"/>
        <v>1209.620328</v>
      </c>
      <c r="W167" s="124">
        <f t="shared" si="125"/>
        <v>1209.620328</v>
      </c>
      <c r="X167" s="124">
        <f t="shared" si="126"/>
        <v>0</v>
      </c>
    </row>
    <row r="168" spans="1:24" s="92" customFormat="1" ht="30">
      <c r="A168" s="115">
        <v>146</v>
      </c>
      <c r="B168" s="99" t="s">
        <v>575</v>
      </c>
      <c r="C168" s="106" t="str">
        <f t="shared" si="114"/>
        <v>1048060</v>
      </c>
      <c r="D168" s="105" t="s">
        <v>1150</v>
      </c>
      <c r="E168" s="129"/>
      <c r="F168" s="130">
        <v>423</v>
      </c>
      <c r="G168" s="130"/>
      <c r="H168" s="128"/>
      <c r="I168" s="90">
        <v>10352900000</v>
      </c>
      <c r="J168" s="89"/>
      <c r="K168" s="90">
        <v>9590530000</v>
      </c>
      <c r="L168" s="91">
        <v>762370000</v>
      </c>
      <c r="M168" s="91">
        <v>10352900000</v>
      </c>
      <c r="N168" s="91"/>
      <c r="O168" s="90">
        <v>9844063383</v>
      </c>
      <c r="P168" s="90">
        <v>9844063383</v>
      </c>
      <c r="Q168" s="91"/>
      <c r="S168" s="124">
        <f t="shared" si="121"/>
        <v>10352.9</v>
      </c>
      <c r="T168" s="124">
        <f t="shared" si="122"/>
        <v>10352.9</v>
      </c>
      <c r="U168" s="124">
        <f t="shared" si="123"/>
        <v>0</v>
      </c>
      <c r="V168" s="124">
        <f t="shared" si="124"/>
        <v>9844.0633830000006</v>
      </c>
      <c r="W168" s="124">
        <f t="shared" si="125"/>
        <v>9844.0633830000006</v>
      </c>
      <c r="X168" s="124">
        <f t="shared" si="126"/>
        <v>0</v>
      </c>
    </row>
    <row r="169" spans="1:24" s="92" customFormat="1" ht="30">
      <c r="A169" s="115">
        <v>147</v>
      </c>
      <c r="B169" s="99" t="s">
        <v>861</v>
      </c>
      <c r="C169" s="106" t="str">
        <f t="shared" si="114"/>
        <v>1108872</v>
      </c>
      <c r="D169" s="105" t="s">
        <v>1067</v>
      </c>
      <c r="E169" s="129"/>
      <c r="F169" s="130">
        <v>423</v>
      </c>
      <c r="G169" s="130"/>
      <c r="H169" s="128"/>
      <c r="I169" s="90">
        <v>3494539000</v>
      </c>
      <c r="J169" s="89"/>
      <c r="K169" s="90">
        <v>3286390000</v>
      </c>
      <c r="L169" s="91">
        <v>208149000</v>
      </c>
      <c r="M169" s="91">
        <v>3494539000</v>
      </c>
      <c r="N169" s="91"/>
      <c r="O169" s="90">
        <v>3494539000</v>
      </c>
      <c r="P169" s="90">
        <v>3494539000</v>
      </c>
      <c r="Q169" s="91"/>
      <c r="S169" s="124">
        <f t="shared" si="121"/>
        <v>3494.5390000000002</v>
      </c>
      <c r="T169" s="124">
        <f t="shared" si="122"/>
        <v>3494.5390000000002</v>
      </c>
      <c r="U169" s="124">
        <f t="shared" si="123"/>
        <v>0</v>
      </c>
      <c r="V169" s="124">
        <f t="shared" si="124"/>
        <v>3494.5390000000002</v>
      </c>
      <c r="W169" s="124">
        <f t="shared" si="125"/>
        <v>3494.5390000000002</v>
      </c>
      <c r="X169" s="124">
        <f t="shared" si="126"/>
        <v>0</v>
      </c>
    </row>
    <row r="170" spans="1:24" s="92" customFormat="1" ht="30">
      <c r="A170" s="115">
        <v>148</v>
      </c>
      <c r="B170" s="88" t="s">
        <v>526</v>
      </c>
      <c r="C170" s="106" t="str">
        <f t="shared" si="114"/>
        <v>1047849</v>
      </c>
      <c r="D170" s="105" t="s">
        <v>1029</v>
      </c>
      <c r="E170" s="129"/>
      <c r="F170" s="130">
        <v>423</v>
      </c>
      <c r="G170" s="130"/>
      <c r="H170" s="128"/>
      <c r="I170" s="90">
        <v>2776100000</v>
      </c>
      <c r="J170" s="89"/>
      <c r="K170" s="90">
        <v>2586159572</v>
      </c>
      <c r="L170" s="91">
        <v>189940428</v>
      </c>
      <c r="M170" s="91">
        <v>2776100000</v>
      </c>
      <c r="N170" s="91"/>
      <c r="O170" s="90">
        <v>2776100000</v>
      </c>
      <c r="P170" s="90">
        <v>2776100000</v>
      </c>
      <c r="Q170" s="91"/>
      <c r="S170" s="124">
        <f t="shared" si="121"/>
        <v>2776.1</v>
      </c>
      <c r="T170" s="124">
        <f t="shared" si="122"/>
        <v>2776.1</v>
      </c>
      <c r="U170" s="124">
        <f t="shared" si="123"/>
        <v>0</v>
      </c>
      <c r="V170" s="124">
        <f t="shared" si="124"/>
        <v>2776.1</v>
      </c>
      <c r="W170" s="124">
        <f t="shared" si="125"/>
        <v>2776.1</v>
      </c>
      <c r="X170" s="124">
        <f t="shared" si="126"/>
        <v>0</v>
      </c>
    </row>
    <row r="171" spans="1:24" s="92" customFormat="1" ht="30">
      <c r="A171" s="115">
        <v>149</v>
      </c>
      <c r="B171" s="88" t="s">
        <v>804</v>
      </c>
      <c r="C171" s="106" t="str">
        <f t="shared" si="114"/>
        <v>1096607</v>
      </c>
      <c r="D171" s="105" t="s">
        <v>1065</v>
      </c>
      <c r="E171" s="129"/>
      <c r="F171" s="130">
        <v>426</v>
      </c>
      <c r="G171" s="130"/>
      <c r="H171" s="128"/>
      <c r="I171" s="90">
        <v>1069100000</v>
      </c>
      <c r="J171" s="89"/>
      <c r="K171" s="90">
        <v>1069100000</v>
      </c>
      <c r="L171" s="94"/>
      <c r="M171" s="91">
        <v>1069100000</v>
      </c>
      <c r="N171" s="94"/>
      <c r="O171" s="90">
        <v>1069100000</v>
      </c>
      <c r="P171" s="90">
        <v>1069100000</v>
      </c>
      <c r="Q171" s="94"/>
      <c r="S171" s="124">
        <f t="shared" si="121"/>
        <v>1069.0999999999999</v>
      </c>
      <c r="T171" s="124">
        <f t="shared" si="122"/>
        <v>1069.0999999999999</v>
      </c>
      <c r="U171" s="124">
        <f t="shared" si="123"/>
        <v>0</v>
      </c>
      <c r="V171" s="124">
        <f t="shared" si="124"/>
        <v>1069.0999999999999</v>
      </c>
      <c r="W171" s="124">
        <f t="shared" si="125"/>
        <v>1069.0999999999999</v>
      </c>
      <c r="X171" s="124">
        <f t="shared" si="126"/>
        <v>0</v>
      </c>
    </row>
    <row r="172" spans="1:24" s="92" customFormat="1" ht="45">
      <c r="A172" s="115">
        <v>150</v>
      </c>
      <c r="B172" s="99" t="s">
        <v>936</v>
      </c>
      <c r="C172" s="106" t="str">
        <f t="shared" si="114"/>
        <v>1125232</v>
      </c>
      <c r="D172" s="105" t="s">
        <v>1071</v>
      </c>
      <c r="E172" s="129"/>
      <c r="F172" s="130">
        <v>417</v>
      </c>
      <c r="G172" s="130"/>
      <c r="H172" s="128"/>
      <c r="I172" s="90">
        <v>350000000</v>
      </c>
      <c r="J172" s="89"/>
      <c r="K172" s="90">
        <v>350000000</v>
      </c>
      <c r="L172" s="94"/>
      <c r="M172" s="91">
        <v>350000000</v>
      </c>
      <c r="N172" s="94"/>
      <c r="O172" s="90">
        <v>350000000</v>
      </c>
      <c r="P172" s="90">
        <v>350000000</v>
      </c>
      <c r="Q172" s="94"/>
      <c r="S172" s="124">
        <f t="shared" ref="S172:S182" si="127">I172/1000000</f>
        <v>350</v>
      </c>
      <c r="T172" s="124">
        <f t="shared" ref="T172:T182" si="128">M172/1000000</f>
        <v>350</v>
      </c>
      <c r="U172" s="124">
        <f t="shared" ref="U172:U182" si="129">N172/1000000</f>
        <v>0</v>
      </c>
      <c r="V172" s="124">
        <f t="shared" ref="V172:V182" si="130">O172/1000000</f>
        <v>350</v>
      </c>
      <c r="W172" s="124">
        <f t="shared" ref="W172:W182" si="131">P172/1000000</f>
        <v>350</v>
      </c>
      <c r="X172" s="124">
        <f t="shared" ref="X172:X182" si="132">Q172/1000000</f>
        <v>0</v>
      </c>
    </row>
    <row r="173" spans="1:24" s="92" customFormat="1" ht="30">
      <c r="A173" s="115">
        <v>151</v>
      </c>
      <c r="B173" s="88" t="s">
        <v>395</v>
      </c>
      <c r="C173" s="106" t="str">
        <f t="shared" si="114"/>
        <v>1037480</v>
      </c>
      <c r="D173" s="105" t="s">
        <v>1119</v>
      </c>
      <c r="E173" s="129"/>
      <c r="F173" s="130">
        <v>414</v>
      </c>
      <c r="G173" s="130"/>
      <c r="H173" s="128"/>
      <c r="I173" s="90">
        <v>1584600000</v>
      </c>
      <c r="J173" s="89"/>
      <c r="K173" s="90">
        <v>1558000000</v>
      </c>
      <c r="L173" s="91">
        <v>26600000</v>
      </c>
      <c r="M173" s="91">
        <v>1584600000</v>
      </c>
      <c r="N173" s="91"/>
      <c r="O173" s="90">
        <v>1365288000</v>
      </c>
      <c r="P173" s="90">
        <v>1365288000</v>
      </c>
      <c r="Q173" s="91"/>
      <c r="S173" s="124">
        <f t="shared" si="127"/>
        <v>1584.6</v>
      </c>
      <c r="T173" s="124">
        <f t="shared" si="128"/>
        <v>1584.6</v>
      </c>
      <c r="U173" s="124">
        <f t="shared" si="129"/>
        <v>0</v>
      </c>
      <c r="V173" s="124">
        <f t="shared" si="130"/>
        <v>1365.288</v>
      </c>
      <c r="W173" s="124">
        <f t="shared" si="131"/>
        <v>1365.288</v>
      </c>
      <c r="X173" s="124">
        <f t="shared" si="132"/>
        <v>0</v>
      </c>
    </row>
    <row r="174" spans="1:24" s="92" customFormat="1" ht="30">
      <c r="A174" s="115">
        <v>152</v>
      </c>
      <c r="B174" s="88" t="s">
        <v>635</v>
      </c>
      <c r="C174" s="106" t="str">
        <f t="shared" si="114"/>
        <v>1050718</v>
      </c>
      <c r="D174" s="105" t="s">
        <v>1160</v>
      </c>
      <c r="E174" s="129"/>
      <c r="F174" s="130">
        <v>423</v>
      </c>
      <c r="G174" s="130"/>
      <c r="H174" s="128"/>
      <c r="I174" s="90">
        <v>2308000000</v>
      </c>
      <c r="J174" s="89"/>
      <c r="K174" s="90">
        <v>1911000000</v>
      </c>
      <c r="L174" s="91">
        <v>397000000</v>
      </c>
      <c r="M174" s="91">
        <v>2308000000</v>
      </c>
      <c r="N174" s="91"/>
      <c r="O174" s="90">
        <v>1950000000</v>
      </c>
      <c r="P174" s="90">
        <v>1950000000</v>
      </c>
      <c r="Q174" s="91"/>
      <c r="S174" s="124">
        <f t="shared" si="127"/>
        <v>2308</v>
      </c>
      <c r="T174" s="124">
        <f t="shared" si="128"/>
        <v>2308</v>
      </c>
      <c r="U174" s="124">
        <f t="shared" si="129"/>
        <v>0</v>
      </c>
      <c r="V174" s="124">
        <f t="shared" si="130"/>
        <v>1950</v>
      </c>
      <c r="W174" s="124">
        <f t="shared" si="131"/>
        <v>1950</v>
      </c>
      <c r="X174" s="124">
        <f t="shared" si="132"/>
        <v>0</v>
      </c>
    </row>
    <row r="175" spans="1:24" s="92" customFormat="1" ht="45">
      <c r="A175" s="115">
        <v>153</v>
      </c>
      <c r="B175" s="88" t="s">
        <v>703</v>
      </c>
      <c r="C175" s="106" t="str">
        <f t="shared" si="114"/>
        <v>1065149</v>
      </c>
      <c r="D175" s="105" t="s">
        <v>1060</v>
      </c>
      <c r="E175" s="129"/>
      <c r="F175" s="130">
        <v>417</v>
      </c>
      <c r="G175" s="130"/>
      <c r="H175" s="128"/>
      <c r="I175" s="90">
        <v>1405882090</v>
      </c>
      <c r="J175" s="90">
        <v>65282090</v>
      </c>
      <c r="K175" s="90">
        <v>1338900000</v>
      </c>
      <c r="L175" s="91">
        <v>1700000</v>
      </c>
      <c r="M175" s="91">
        <v>1405882090</v>
      </c>
      <c r="N175" s="91"/>
      <c r="O175" s="90">
        <v>1337300106</v>
      </c>
      <c r="P175" s="90">
        <v>1337300106</v>
      </c>
      <c r="Q175" s="91"/>
      <c r="S175" s="124">
        <f t="shared" si="127"/>
        <v>1405.8820900000001</v>
      </c>
      <c r="T175" s="124">
        <f t="shared" si="128"/>
        <v>1405.8820900000001</v>
      </c>
      <c r="U175" s="124">
        <f t="shared" si="129"/>
        <v>0</v>
      </c>
      <c r="V175" s="124">
        <f t="shared" si="130"/>
        <v>1337.3001059999999</v>
      </c>
      <c r="W175" s="124">
        <f t="shared" si="131"/>
        <v>1337.3001059999999</v>
      </c>
      <c r="X175" s="124">
        <f t="shared" si="132"/>
        <v>0</v>
      </c>
    </row>
    <row r="176" spans="1:24" s="92" customFormat="1" ht="30">
      <c r="A176" s="115">
        <v>154</v>
      </c>
      <c r="B176" s="99" t="s">
        <v>464</v>
      </c>
      <c r="C176" s="106" t="str">
        <f t="shared" si="114"/>
        <v>1037584</v>
      </c>
      <c r="D176" s="105" t="s">
        <v>1127</v>
      </c>
      <c r="E176" s="129"/>
      <c r="F176" s="130">
        <v>425</v>
      </c>
      <c r="G176" s="130"/>
      <c r="H176" s="128"/>
      <c r="I176" s="90">
        <v>4484000000</v>
      </c>
      <c r="J176" s="89"/>
      <c r="K176" s="90">
        <v>4023000000</v>
      </c>
      <c r="L176" s="91">
        <v>461000000</v>
      </c>
      <c r="M176" s="91">
        <v>4484000000</v>
      </c>
      <c r="N176" s="91"/>
      <c r="O176" s="90">
        <v>4471904200</v>
      </c>
      <c r="P176" s="90">
        <v>4471904200</v>
      </c>
      <c r="Q176" s="91"/>
      <c r="S176" s="124">
        <f t="shared" si="127"/>
        <v>4484</v>
      </c>
      <c r="T176" s="124">
        <f t="shared" si="128"/>
        <v>4484</v>
      </c>
      <c r="U176" s="124">
        <f t="shared" si="129"/>
        <v>0</v>
      </c>
      <c r="V176" s="124">
        <f t="shared" si="130"/>
        <v>4471.9041999999999</v>
      </c>
      <c r="W176" s="124">
        <f t="shared" si="131"/>
        <v>4471.9041999999999</v>
      </c>
      <c r="X176" s="124">
        <f t="shared" si="132"/>
        <v>0</v>
      </c>
    </row>
    <row r="177" spans="1:24" s="92" customFormat="1" ht="30">
      <c r="A177" s="115">
        <v>155</v>
      </c>
      <c r="B177" s="88" t="s">
        <v>405</v>
      </c>
      <c r="C177" s="106" t="str">
        <f t="shared" si="114"/>
        <v>1037482</v>
      </c>
      <c r="D177" s="105" t="s">
        <v>1120</v>
      </c>
      <c r="E177" s="129"/>
      <c r="F177" s="130">
        <v>511</v>
      </c>
      <c r="G177" s="130"/>
      <c r="H177" s="128"/>
      <c r="I177" s="90">
        <v>2589834000</v>
      </c>
      <c r="J177" s="89"/>
      <c r="K177" s="90">
        <v>2200000000</v>
      </c>
      <c r="L177" s="91">
        <v>389834000</v>
      </c>
      <c r="M177" s="91">
        <v>2589834000</v>
      </c>
      <c r="N177" s="91"/>
      <c r="O177" s="90">
        <v>2589834000</v>
      </c>
      <c r="P177" s="90">
        <v>2589834000</v>
      </c>
      <c r="Q177" s="91"/>
      <c r="S177" s="124">
        <f t="shared" si="127"/>
        <v>2589.8339999999998</v>
      </c>
      <c r="T177" s="124">
        <f t="shared" si="128"/>
        <v>2589.8339999999998</v>
      </c>
      <c r="U177" s="124">
        <f t="shared" si="129"/>
        <v>0</v>
      </c>
      <c r="V177" s="124">
        <f t="shared" si="130"/>
        <v>2589.8339999999998</v>
      </c>
      <c r="W177" s="124">
        <f t="shared" si="131"/>
        <v>2589.8339999999998</v>
      </c>
      <c r="X177" s="124">
        <f t="shared" si="132"/>
        <v>0</v>
      </c>
    </row>
    <row r="178" spans="1:24" s="92" customFormat="1" ht="15">
      <c r="A178" s="115">
        <v>156</v>
      </c>
      <c r="B178" s="87" t="s">
        <v>461</v>
      </c>
      <c r="C178" s="106" t="str">
        <f t="shared" si="114"/>
        <v>1037583</v>
      </c>
      <c r="D178" s="105" t="s">
        <v>1026</v>
      </c>
      <c r="E178" s="129"/>
      <c r="F178" s="130">
        <v>425</v>
      </c>
      <c r="G178" s="130"/>
      <c r="H178" s="128"/>
      <c r="I178" s="90">
        <v>3766093000</v>
      </c>
      <c r="J178" s="89"/>
      <c r="K178" s="90">
        <v>3355000000</v>
      </c>
      <c r="L178" s="91">
        <v>411093000</v>
      </c>
      <c r="M178" s="91">
        <v>3766093000</v>
      </c>
      <c r="N178" s="91"/>
      <c r="O178" s="90">
        <v>3765673000</v>
      </c>
      <c r="P178" s="90">
        <v>3765673000</v>
      </c>
      <c r="Q178" s="91"/>
      <c r="S178" s="124">
        <f t="shared" si="127"/>
        <v>3766.0929999999998</v>
      </c>
      <c r="T178" s="124">
        <f t="shared" si="128"/>
        <v>3766.0929999999998</v>
      </c>
      <c r="U178" s="124">
        <f t="shared" si="129"/>
        <v>0</v>
      </c>
      <c r="V178" s="124">
        <f t="shared" si="130"/>
        <v>3765.6729999999998</v>
      </c>
      <c r="W178" s="124">
        <f t="shared" si="131"/>
        <v>3765.6729999999998</v>
      </c>
      <c r="X178" s="124">
        <f t="shared" si="132"/>
        <v>0</v>
      </c>
    </row>
    <row r="179" spans="1:24" s="92" customFormat="1" ht="30">
      <c r="A179" s="115">
        <v>157</v>
      </c>
      <c r="B179" s="88" t="s">
        <v>951</v>
      </c>
      <c r="C179" s="106" t="str">
        <f t="shared" si="114"/>
        <v>3007431</v>
      </c>
      <c r="D179" s="105" t="s">
        <v>1211</v>
      </c>
      <c r="E179" s="129"/>
      <c r="F179" s="130">
        <v>413</v>
      </c>
      <c r="G179" s="130"/>
      <c r="H179" s="128"/>
      <c r="I179" s="90">
        <v>1826647000</v>
      </c>
      <c r="J179" s="89"/>
      <c r="K179" s="90">
        <v>1643000000</v>
      </c>
      <c r="L179" s="91">
        <v>183647000</v>
      </c>
      <c r="M179" s="91">
        <v>1826647000</v>
      </c>
      <c r="N179" s="91"/>
      <c r="O179" s="90">
        <v>1821979867</v>
      </c>
      <c r="P179" s="90">
        <v>1821979867</v>
      </c>
      <c r="Q179" s="91"/>
      <c r="S179" s="124">
        <f t="shared" si="127"/>
        <v>1826.6469999999999</v>
      </c>
      <c r="T179" s="124">
        <f t="shared" si="128"/>
        <v>1826.6469999999999</v>
      </c>
      <c r="U179" s="124">
        <f t="shared" si="129"/>
        <v>0</v>
      </c>
      <c r="V179" s="124">
        <f t="shared" si="130"/>
        <v>1821.979867</v>
      </c>
      <c r="W179" s="124">
        <f t="shared" si="131"/>
        <v>1821.979867</v>
      </c>
      <c r="X179" s="124">
        <f t="shared" si="132"/>
        <v>0</v>
      </c>
    </row>
    <row r="180" spans="1:24" s="92" customFormat="1" ht="30">
      <c r="A180" s="115">
        <v>158</v>
      </c>
      <c r="B180" s="99" t="s">
        <v>555</v>
      </c>
      <c r="C180" s="106" t="str">
        <f t="shared" si="114"/>
        <v>1048055</v>
      </c>
      <c r="D180" s="105" t="s">
        <v>1140</v>
      </c>
      <c r="E180" s="129"/>
      <c r="F180" s="130">
        <v>423</v>
      </c>
      <c r="G180" s="130"/>
      <c r="H180" s="128"/>
      <c r="I180" s="90">
        <v>14199748277</v>
      </c>
      <c r="J180" s="89"/>
      <c r="K180" s="90">
        <v>13281017277</v>
      </c>
      <c r="L180" s="91">
        <v>918731000</v>
      </c>
      <c r="M180" s="91">
        <v>14199748277</v>
      </c>
      <c r="N180" s="91"/>
      <c r="O180" s="90">
        <v>13738174533</v>
      </c>
      <c r="P180" s="90">
        <v>13738174533</v>
      </c>
      <c r="Q180" s="91"/>
      <c r="S180" s="124">
        <f t="shared" si="127"/>
        <v>14199.748277000001</v>
      </c>
      <c r="T180" s="124">
        <f t="shared" si="128"/>
        <v>14199.748277000001</v>
      </c>
      <c r="U180" s="124">
        <f t="shared" si="129"/>
        <v>0</v>
      </c>
      <c r="V180" s="124">
        <f t="shared" si="130"/>
        <v>13738.174532999999</v>
      </c>
      <c r="W180" s="124">
        <f t="shared" si="131"/>
        <v>13738.174532999999</v>
      </c>
      <c r="X180" s="124">
        <f t="shared" si="132"/>
        <v>0</v>
      </c>
    </row>
    <row r="181" spans="1:24" s="92" customFormat="1" ht="30">
      <c r="A181" s="115">
        <v>159</v>
      </c>
      <c r="B181" s="93" t="s">
        <v>567</v>
      </c>
      <c r="C181" s="106" t="str">
        <f t="shared" si="114"/>
        <v>1048058</v>
      </c>
      <c r="D181" s="105" t="s">
        <v>1148</v>
      </c>
      <c r="E181" s="129"/>
      <c r="F181" s="130">
        <v>423</v>
      </c>
      <c r="G181" s="130"/>
      <c r="H181" s="128"/>
      <c r="I181" s="90">
        <v>12064365403</v>
      </c>
      <c r="J181" s="89"/>
      <c r="K181" s="90">
        <v>11134485403</v>
      </c>
      <c r="L181" s="91">
        <v>929880000</v>
      </c>
      <c r="M181" s="91">
        <v>12064365403</v>
      </c>
      <c r="N181" s="91"/>
      <c r="O181" s="90">
        <v>11828545403</v>
      </c>
      <c r="P181" s="90">
        <v>11828545403</v>
      </c>
      <c r="Q181" s="91"/>
      <c r="S181" s="124">
        <f t="shared" si="127"/>
        <v>12064.365403</v>
      </c>
      <c r="T181" s="124">
        <f t="shared" si="128"/>
        <v>12064.365403</v>
      </c>
      <c r="U181" s="124">
        <f t="shared" si="129"/>
        <v>0</v>
      </c>
      <c r="V181" s="124">
        <f t="shared" si="130"/>
        <v>11828.545403</v>
      </c>
      <c r="W181" s="124">
        <f t="shared" si="131"/>
        <v>11828.545403</v>
      </c>
      <c r="X181" s="124">
        <f t="shared" si="132"/>
        <v>0</v>
      </c>
    </row>
    <row r="182" spans="1:24" s="92" customFormat="1" ht="30">
      <c r="A182" s="115">
        <v>160</v>
      </c>
      <c r="B182" s="99" t="s">
        <v>551</v>
      </c>
      <c r="C182" s="106" t="str">
        <f t="shared" si="114"/>
        <v>1048054</v>
      </c>
      <c r="D182" s="105" t="s">
        <v>1139</v>
      </c>
      <c r="E182" s="129"/>
      <c r="F182" s="130">
        <v>423</v>
      </c>
      <c r="G182" s="130"/>
      <c r="H182" s="128"/>
      <c r="I182" s="90">
        <v>12326488666</v>
      </c>
      <c r="J182" s="89"/>
      <c r="K182" s="90">
        <v>10854750666</v>
      </c>
      <c r="L182" s="91">
        <v>1471738000</v>
      </c>
      <c r="M182" s="91">
        <v>12326488666</v>
      </c>
      <c r="N182" s="91"/>
      <c r="O182" s="90">
        <v>12140758666</v>
      </c>
      <c r="P182" s="90">
        <v>12140758666</v>
      </c>
      <c r="Q182" s="91"/>
      <c r="S182" s="124">
        <f t="shared" si="127"/>
        <v>12326.488665999999</v>
      </c>
      <c r="T182" s="124">
        <f t="shared" si="128"/>
        <v>12326.488665999999</v>
      </c>
      <c r="U182" s="124">
        <f t="shared" si="129"/>
        <v>0</v>
      </c>
      <c r="V182" s="124">
        <f t="shared" si="130"/>
        <v>12140.758666</v>
      </c>
      <c r="W182" s="124">
        <f t="shared" si="131"/>
        <v>12140.758666</v>
      </c>
      <c r="X182" s="124">
        <f t="shared" si="132"/>
        <v>0</v>
      </c>
    </row>
    <row r="183" spans="1:24" s="92" customFormat="1" ht="30">
      <c r="A183" s="115">
        <v>161</v>
      </c>
      <c r="B183" s="99" t="s">
        <v>559</v>
      </c>
      <c r="C183" s="106" t="str">
        <f t="shared" si="114"/>
        <v>1048056</v>
      </c>
      <c r="D183" s="105" t="s">
        <v>1146</v>
      </c>
      <c r="E183" s="129"/>
      <c r="F183" s="130">
        <v>423</v>
      </c>
      <c r="G183" s="130"/>
      <c r="H183" s="128"/>
      <c r="I183" s="90">
        <v>15351229533</v>
      </c>
      <c r="J183" s="89"/>
      <c r="K183" s="90">
        <v>14947609533</v>
      </c>
      <c r="L183" s="91">
        <v>403620000</v>
      </c>
      <c r="M183" s="91">
        <v>15351229533</v>
      </c>
      <c r="N183" s="91"/>
      <c r="O183" s="90">
        <v>14888900391</v>
      </c>
      <c r="P183" s="90">
        <v>14888900391</v>
      </c>
      <c r="Q183" s="91"/>
      <c r="S183" s="124">
        <f t="shared" ref="S183:S190" si="133">I183/1000000</f>
        <v>15351.229533</v>
      </c>
      <c r="T183" s="124">
        <f t="shared" ref="T183:T190" si="134">M183/1000000</f>
        <v>15351.229533</v>
      </c>
      <c r="U183" s="124">
        <f t="shared" ref="U183:U190" si="135">N183/1000000</f>
        <v>0</v>
      </c>
      <c r="V183" s="124">
        <f t="shared" ref="V183:V190" si="136">O183/1000000</f>
        <v>14888.900390999999</v>
      </c>
      <c r="W183" s="124">
        <f t="shared" ref="W183:W190" si="137">P183/1000000</f>
        <v>14888.900390999999</v>
      </c>
      <c r="X183" s="124">
        <f t="shared" ref="X183:X190" si="138">Q183/1000000</f>
        <v>0</v>
      </c>
    </row>
    <row r="184" spans="1:24" s="92" customFormat="1" ht="30">
      <c r="A184" s="115">
        <v>162</v>
      </c>
      <c r="B184" s="99" t="s">
        <v>646</v>
      </c>
      <c r="C184" s="106" t="str">
        <f t="shared" si="114"/>
        <v>1050726</v>
      </c>
      <c r="D184" s="105" t="s">
        <v>1141</v>
      </c>
      <c r="E184" s="129"/>
      <c r="F184" s="130">
        <v>424</v>
      </c>
      <c r="G184" s="130"/>
      <c r="H184" s="128"/>
      <c r="I184" s="90">
        <v>15653265169</v>
      </c>
      <c r="J184" s="89"/>
      <c r="K184" s="90">
        <v>15520964169</v>
      </c>
      <c r="L184" s="91">
        <v>132301000</v>
      </c>
      <c r="M184" s="91">
        <v>15653265169</v>
      </c>
      <c r="N184" s="91"/>
      <c r="O184" s="90">
        <v>15049982841</v>
      </c>
      <c r="P184" s="90">
        <v>15049982841</v>
      </c>
      <c r="Q184" s="91"/>
      <c r="S184" s="124">
        <f t="shared" si="133"/>
        <v>15653.265169</v>
      </c>
      <c r="T184" s="124">
        <f t="shared" si="134"/>
        <v>15653.265169</v>
      </c>
      <c r="U184" s="124">
        <f t="shared" si="135"/>
        <v>0</v>
      </c>
      <c r="V184" s="124">
        <f t="shared" si="136"/>
        <v>15049.982840999999</v>
      </c>
      <c r="W184" s="124">
        <f t="shared" si="137"/>
        <v>15049.982840999999</v>
      </c>
      <c r="X184" s="124">
        <f t="shared" si="138"/>
        <v>0</v>
      </c>
    </row>
    <row r="185" spans="1:24" s="92" customFormat="1" ht="30">
      <c r="A185" s="115">
        <v>163</v>
      </c>
      <c r="B185" s="88" t="s">
        <v>905</v>
      </c>
      <c r="C185" s="106" t="str">
        <f t="shared" si="114"/>
        <v>1122826</v>
      </c>
      <c r="D185" s="105" t="s">
        <v>1144</v>
      </c>
      <c r="E185" s="129"/>
      <c r="F185" s="130">
        <v>423</v>
      </c>
      <c r="G185" s="130"/>
      <c r="H185" s="128"/>
      <c r="I185" s="90">
        <v>7497797682</v>
      </c>
      <c r="J185" s="90">
        <v>138277682</v>
      </c>
      <c r="K185" s="90">
        <v>5925000000</v>
      </c>
      <c r="L185" s="91">
        <v>1434520000</v>
      </c>
      <c r="M185" s="91">
        <v>7497797682</v>
      </c>
      <c r="N185" s="91"/>
      <c r="O185" s="90">
        <v>7186802082</v>
      </c>
      <c r="P185" s="90">
        <v>7186802082</v>
      </c>
      <c r="Q185" s="91"/>
      <c r="S185" s="124">
        <f t="shared" si="133"/>
        <v>7497.7976820000003</v>
      </c>
      <c r="T185" s="124">
        <f t="shared" si="134"/>
        <v>7497.7976820000003</v>
      </c>
      <c r="U185" s="124">
        <f t="shared" si="135"/>
        <v>0</v>
      </c>
      <c r="V185" s="124">
        <f t="shared" si="136"/>
        <v>7186.8020820000002</v>
      </c>
      <c r="W185" s="124">
        <f t="shared" si="137"/>
        <v>7186.8020820000002</v>
      </c>
      <c r="X185" s="124">
        <f t="shared" si="138"/>
        <v>0</v>
      </c>
    </row>
    <row r="186" spans="1:24" s="92" customFormat="1" ht="30">
      <c r="A186" s="115">
        <v>164</v>
      </c>
      <c r="B186" s="99" t="s">
        <v>579</v>
      </c>
      <c r="C186" s="106" t="str">
        <f t="shared" si="114"/>
        <v>1048061</v>
      </c>
      <c r="D186" s="105" t="s">
        <v>1151</v>
      </c>
      <c r="E186" s="129"/>
      <c r="F186" s="130">
        <v>423</v>
      </c>
      <c r="G186" s="130"/>
      <c r="H186" s="128"/>
      <c r="I186" s="90">
        <v>11616508549</v>
      </c>
      <c r="J186" s="90">
        <v>31460376</v>
      </c>
      <c r="K186" s="90">
        <v>11166664173</v>
      </c>
      <c r="L186" s="91">
        <v>418384000</v>
      </c>
      <c r="M186" s="91">
        <v>11616508549</v>
      </c>
      <c r="N186" s="91"/>
      <c r="O186" s="90">
        <v>11285947331</v>
      </c>
      <c r="P186" s="90">
        <v>11285947331</v>
      </c>
      <c r="Q186" s="91"/>
      <c r="S186" s="124">
        <f t="shared" si="133"/>
        <v>11616.508549</v>
      </c>
      <c r="T186" s="124">
        <f t="shared" si="134"/>
        <v>11616.508549</v>
      </c>
      <c r="U186" s="124">
        <f t="shared" si="135"/>
        <v>0</v>
      </c>
      <c r="V186" s="124">
        <f t="shared" si="136"/>
        <v>11285.947330999999</v>
      </c>
      <c r="W186" s="124">
        <f t="shared" si="137"/>
        <v>11285.947330999999</v>
      </c>
      <c r="X186" s="124">
        <f t="shared" si="138"/>
        <v>0</v>
      </c>
    </row>
    <row r="187" spans="1:24" s="92" customFormat="1" ht="30">
      <c r="A187" s="115">
        <v>165</v>
      </c>
      <c r="B187" s="88" t="s">
        <v>541</v>
      </c>
      <c r="C187" s="106" t="str">
        <f t="shared" si="114"/>
        <v>1047956</v>
      </c>
      <c r="D187" s="105" t="s">
        <v>1134</v>
      </c>
      <c r="E187" s="129"/>
      <c r="F187" s="130">
        <v>423</v>
      </c>
      <c r="G187" s="130"/>
      <c r="H187" s="128"/>
      <c r="I187" s="90">
        <v>15116539957</v>
      </c>
      <c r="J187" s="90">
        <v>24465155</v>
      </c>
      <c r="K187" s="90">
        <v>13564922802</v>
      </c>
      <c r="L187" s="91">
        <v>1527152000</v>
      </c>
      <c r="M187" s="91">
        <v>15116539957</v>
      </c>
      <c r="N187" s="91"/>
      <c r="O187" s="90">
        <v>14499984217</v>
      </c>
      <c r="P187" s="90">
        <v>14499984217</v>
      </c>
      <c r="Q187" s="91"/>
      <c r="S187" s="124">
        <f t="shared" si="133"/>
        <v>15116.539957000001</v>
      </c>
      <c r="T187" s="124">
        <f t="shared" si="134"/>
        <v>15116.539957000001</v>
      </c>
      <c r="U187" s="124">
        <f t="shared" si="135"/>
        <v>0</v>
      </c>
      <c r="V187" s="124">
        <f t="shared" si="136"/>
        <v>14499.984216999999</v>
      </c>
      <c r="W187" s="124">
        <f t="shared" si="137"/>
        <v>14499.984216999999</v>
      </c>
      <c r="X187" s="124">
        <f t="shared" si="138"/>
        <v>0</v>
      </c>
    </row>
    <row r="188" spans="1:24" s="92" customFormat="1" ht="30">
      <c r="A188" s="115">
        <v>166</v>
      </c>
      <c r="B188" s="99" t="s">
        <v>690</v>
      </c>
      <c r="C188" s="106" t="str">
        <f t="shared" si="114"/>
        <v>1063796</v>
      </c>
      <c r="D188" s="105" t="s">
        <v>1142</v>
      </c>
      <c r="E188" s="129"/>
      <c r="F188" s="130">
        <v>423</v>
      </c>
      <c r="G188" s="130"/>
      <c r="H188" s="128"/>
      <c r="I188" s="90">
        <v>15993039189</v>
      </c>
      <c r="J188" s="90">
        <v>144800000</v>
      </c>
      <c r="K188" s="90">
        <v>15270427189</v>
      </c>
      <c r="L188" s="91">
        <v>577812000</v>
      </c>
      <c r="M188" s="91">
        <v>15993039189</v>
      </c>
      <c r="N188" s="91"/>
      <c r="O188" s="90">
        <v>15513181899</v>
      </c>
      <c r="P188" s="90">
        <v>15513181899</v>
      </c>
      <c r="Q188" s="91"/>
      <c r="S188" s="124">
        <f t="shared" si="133"/>
        <v>15993.039188999999</v>
      </c>
      <c r="T188" s="124">
        <f t="shared" si="134"/>
        <v>15993.039188999999</v>
      </c>
      <c r="U188" s="124">
        <f t="shared" si="135"/>
        <v>0</v>
      </c>
      <c r="V188" s="124">
        <f t="shared" si="136"/>
        <v>15513.181898999999</v>
      </c>
      <c r="W188" s="124">
        <f t="shared" si="137"/>
        <v>15513.181898999999</v>
      </c>
      <c r="X188" s="124">
        <f t="shared" si="138"/>
        <v>0</v>
      </c>
    </row>
    <row r="189" spans="1:24" s="92" customFormat="1" ht="30">
      <c r="A189" s="115">
        <v>167</v>
      </c>
      <c r="B189" s="88" t="s">
        <v>563</v>
      </c>
      <c r="C189" s="106" t="str">
        <f t="shared" si="114"/>
        <v>1048057</v>
      </c>
      <c r="D189" s="105" t="s">
        <v>1147</v>
      </c>
      <c r="E189" s="129"/>
      <c r="F189" s="130">
        <v>423</v>
      </c>
      <c r="G189" s="130"/>
      <c r="H189" s="128"/>
      <c r="I189" s="90">
        <v>19410417206</v>
      </c>
      <c r="J189" s="89"/>
      <c r="K189" s="90">
        <v>18325711806</v>
      </c>
      <c r="L189" s="91">
        <v>1084705400</v>
      </c>
      <c r="M189" s="91">
        <v>19410417206</v>
      </c>
      <c r="N189" s="91"/>
      <c r="O189" s="90">
        <v>17604265716</v>
      </c>
      <c r="P189" s="90">
        <v>17604265716</v>
      </c>
      <c r="Q189" s="91"/>
      <c r="S189" s="124">
        <f t="shared" si="133"/>
        <v>19410.417205999998</v>
      </c>
      <c r="T189" s="124">
        <f t="shared" si="134"/>
        <v>19410.417205999998</v>
      </c>
      <c r="U189" s="124">
        <f t="shared" si="135"/>
        <v>0</v>
      </c>
      <c r="V189" s="124">
        <f t="shared" si="136"/>
        <v>17604.265716000002</v>
      </c>
      <c r="W189" s="124">
        <f t="shared" si="137"/>
        <v>17604.265716000002</v>
      </c>
      <c r="X189" s="124">
        <f t="shared" si="138"/>
        <v>0</v>
      </c>
    </row>
    <row r="190" spans="1:24" s="92" customFormat="1" ht="30">
      <c r="A190" s="115">
        <v>168</v>
      </c>
      <c r="B190" s="88" t="s">
        <v>614</v>
      </c>
      <c r="C190" s="106" t="str">
        <f t="shared" si="114"/>
        <v>1049264</v>
      </c>
      <c r="D190" s="105" t="s">
        <v>1058</v>
      </c>
      <c r="E190" s="129"/>
      <c r="F190" s="130">
        <v>422</v>
      </c>
      <c r="G190" s="130"/>
      <c r="H190" s="128"/>
      <c r="I190" s="90">
        <v>10129019042</v>
      </c>
      <c r="J190" s="90">
        <v>100314042</v>
      </c>
      <c r="K190" s="90">
        <v>8529958000</v>
      </c>
      <c r="L190" s="91">
        <v>1498747000</v>
      </c>
      <c r="M190" s="91">
        <v>9959019042</v>
      </c>
      <c r="N190" s="91">
        <v>170000000</v>
      </c>
      <c r="O190" s="90">
        <v>9375340472</v>
      </c>
      <c r="P190" s="90">
        <v>9344740472</v>
      </c>
      <c r="Q190" s="91">
        <v>30600000</v>
      </c>
      <c r="S190" s="124">
        <f t="shared" si="133"/>
        <v>10129.019042</v>
      </c>
      <c r="T190" s="124">
        <f t="shared" si="134"/>
        <v>9959.0190419999999</v>
      </c>
      <c r="U190" s="124">
        <f t="shared" si="135"/>
        <v>170</v>
      </c>
      <c r="V190" s="124">
        <f t="shared" si="136"/>
        <v>9375.3404719999999</v>
      </c>
      <c r="W190" s="124">
        <f t="shared" si="137"/>
        <v>9344.7404719999995</v>
      </c>
      <c r="X190" s="124">
        <f t="shared" si="138"/>
        <v>30.6</v>
      </c>
    </row>
    <row r="191" spans="1:24" s="92" customFormat="1" ht="30">
      <c r="A191" s="115">
        <v>169</v>
      </c>
      <c r="B191" s="88" t="s">
        <v>439</v>
      </c>
      <c r="C191" s="106" t="str">
        <f t="shared" si="114"/>
        <v>1037574</v>
      </c>
      <c r="D191" s="105" t="s">
        <v>1124</v>
      </c>
      <c r="E191" s="129"/>
      <c r="F191" s="130">
        <v>422</v>
      </c>
      <c r="G191" s="130"/>
      <c r="H191" s="128"/>
      <c r="I191" s="90">
        <v>18238310000</v>
      </c>
      <c r="J191" s="90">
        <v>399984000</v>
      </c>
      <c r="K191" s="90">
        <v>15355900000</v>
      </c>
      <c r="L191" s="91">
        <v>2482426000</v>
      </c>
      <c r="M191" s="91">
        <v>18238310000</v>
      </c>
      <c r="N191" s="91"/>
      <c r="O191" s="90">
        <v>15140896398</v>
      </c>
      <c r="P191" s="90">
        <v>15140896398</v>
      </c>
      <c r="Q191" s="91"/>
      <c r="S191" s="124">
        <f t="shared" ref="S191:S199" si="139">I191/1000000</f>
        <v>18238.310000000001</v>
      </c>
      <c r="T191" s="124">
        <f t="shared" ref="T191:T199" si="140">M191/1000000</f>
        <v>18238.310000000001</v>
      </c>
      <c r="U191" s="124">
        <f t="shared" ref="U191:U199" si="141">N191/1000000</f>
        <v>0</v>
      </c>
      <c r="V191" s="124">
        <f t="shared" ref="V191:V199" si="142">O191/1000000</f>
        <v>15140.896398000001</v>
      </c>
      <c r="W191" s="124">
        <f t="shared" ref="W191:W199" si="143">P191/1000000</f>
        <v>15140.896398000001</v>
      </c>
      <c r="X191" s="124">
        <f t="shared" ref="X191:X199" si="144">Q191/1000000</f>
        <v>0</v>
      </c>
    </row>
    <row r="192" spans="1:24" s="92" customFormat="1" ht="30">
      <c r="A192" s="115">
        <v>170</v>
      </c>
      <c r="B192" s="93" t="s">
        <v>660</v>
      </c>
      <c r="C192" s="106" t="str">
        <f t="shared" si="114"/>
        <v>1058267</v>
      </c>
      <c r="D192" s="105" t="s">
        <v>1081</v>
      </c>
      <c r="E192" s="129"/>
      <c r="F192" s="130">
        <v>509</v>
      </c>
      <c r="G192" s="130"/>
      <c r="H192" s="128"/>
      <c r="I192" s="90">
        <v>7054900000</v>
      </c>
      <c r="J192" s="90">
        <v>1015200000</v>
      </c>
      <c r="K192" s="90">
        <v>5952000000</v>
      </c>
      <c r="L192" s="91">
        <v>87700000</v>
      </c>
      <c r="M192" s="91">
        <v>7054900000</v>
      </c>
      <c r="N192" s="91"/>
      <c r="O192" s="90">
        <v>7016444403</v>
      </c>
      <c r="P192" s="90">
        <v>7016444403</v>
      </c>
      <c r="Q192" s="91"/>
      <c r="S192" s="124">
        <f t="shared" si="139"/>
        <v>7054.9</v>
      </c>
      <c r="T192" s="124">
        <f t="shared" si="140"/>
        <v>7054.9</v>
      </c>
      <c r="U192" s="124">
        <f t="shared" si="141"/>
        <v>0</v>
      </c>
      <c r="V192" s="124">
        <f t="shared" si="142"/>
        <v>7016.4444030000004</v>
      </c>
      <c r="W192" s="124">
        <f t="shared" si="143"/>
        <v>7016.4444030000004</v>
      </c>
      <c r="X192" s="124">
        <f t="shared" si="144"/>
        <v>0</v>
      </c>
    </row>
    <row r="193" spans="1:24" s="92" customFormat="1" ht="30">
      <c r="A193" s="115">
        <v>171</v>
      </c>
      <c r="B193" s="88" t="s">
        <v>674</v>
      </c>
      <c r="C193" s="106" t="str">
        <f t="shared" si="114"/>
        <v>1061580</v>
      </c>
      <c r="D193" s="105" t="s">
        <v>1035</v>
      </c>
      <c r="E193" s="129"/>
      <c r="F193" s="130">
        <v>422</v>
      </c>
      <c r="G193" s="130"/>
      <c r="H193" s="128"/>
      <c r="I193" s="90">
        <v>9919142424</v>
      </c>
      <c r="J193" s="90">
        <v>28570424</v>
      </c>
      <c r="K193" s="90">
        <v>9715652000</v>
      </c>
      <c r="L193" s="91">
        <v>174920000</v>
      </c>
      <c r="M193" s="91">
        <v>9919142424</v>
      </c>
      <c r="N193" s="91"/>
      <c r="O193" s="90">
        <v>9552136191</v>
      </c>
      <c r="P193" s="90">
        <v>9552136191</v>
      </c>
      <c r="Q193" s="91"/>
      <c r="S193" s="124">
        <f t="shared" si="139"/>
        <v>9919.1424239999997</v>
      </c>
      <c r="T193" s="124">
        <f t="shared" si="140"/>
        <v>9919.1424239999997</v>
      </c>
      <c r="U193" s="124">
        <f t="shared" si="141"/>
        <v>0</v>
      </c>
      <c r="V193" s="124">
        <f t="shared" si="142"/>
        <v>9552.1361909999996</v>
      </c>
      <c r="W193" s="124">
        <f t="shared" si="143"/>
        <v>9552.1361909999996</v>
      </c>
      <c r="X193" s="124">
        <f t="shared" si="144"/>
        <v>0</v>
      </c>
    </row>
    <row r="194" spans="1:24" s="92" customFormat="1" ht="30">
      <c r="A194" s="115">
        <v>172</v>
      </c>
      <c r="B194" s="99" t="s">
        <v>230</v>
      </c>
      <c r="C194" s="106" t="str">
        <f t="shared" si="114"/>
        <v>1007205</v>
      </c>
      <c r="D194" s="105" t="s">
        <v>1076</v>
      </c>
      <c r="E194" s="129"/>
      <c r="F194" s="130" t="s">
        <v>220</v>
      </c>
      <c r="G194" s="130"/>
      <c r="H194" s="128"/>
      <c r="I194" s="90">
        <v>4048788000</v>
      </c>
      <c r="J194" s="90">
        <v>152420000</v>
      </c>
      <c r="K194" s="90">
        <v>3859368000</v>
      </c>
      <c r="L194" s="91">
        <v>37000000</v>
      </c>
      <c r="M194" s="91">
        <v>4048788000</v>
      </c>
      <c r="N194" s="91"/>
      <c r="O194" s="90">
        <v>4042708000</v>
      </c>
      <c r="P194" s="90">
        <v>4042708000</v>
      </c>
      <c r="Q194" s="91"/>
      <c r="S194" s="124">
        <f t="shared" si="139"/>
        <v>4048.788</v>
      </c>
      <c r="T194" s="124">
        <f t="shared" si="140"/>
        <v>4048.788</v>
      </c>
      <c r="U194" s="124">
        <f t="shared" si="141"/>
        <v>0</v>
      </c>
      <c r="V194" s="124">
        <f t="shared" si="142"/>
        <v>4042.7080000000001</v>
      </c>
      <c r="W194" s="124">
        <f t="shared" si="143"/>
        <v>4042.7080000000001</v>
      </c>
      <c r="X194" s="124">
        <f t="shared" si="144"/>
        <v>0</v>
      </c>
    </row>
    <row r="195" spans="1:24" s="92" customFormat="1" ht="30">
      <c r="A195" s="115">
        <v>173</v>
      </c>
      <c r="B195" s="88" t="s">
        <v>790</v>
      </c>
      <c r="C195" s="106" t="str">
        <f t="shared" si="114"/>
        <v>1093941</v>
      </c>
      <c r="D195" s="105" t="s">
        <v>1188</v>
      </c>
      <c r="E195" s="129"/>
      <c r="F195" s="130">
        <v>422</v>
      </c>
      <c r="G195" s="130"/>
      <c r="H195" s="128"/>
      <c r="I195" s="90">
        <v>9229943000</v>
      </c>
      <c r="J195" s="89"/>
      <c r="K195" s="90">
        <v>8294934000</v>
      </c>
      <c r="L195" s="91">
        <v>935009000</v>
      </c>
      <c r="M195" s="91">
        <v>9229943000</v>
      </c>
      <c r="N195" s="91"/>
      <c r="O195" s="90">
        <v>8459215000</v>
      </c>
      <c r="P195" s="90">
        <v>8459215000</v>
      </c>
      <c r="Q195" s="91"/>
      <c r="S195" s="124">
        <f t="shared" si="139"/>
        <v>9229.9429999999993</v>
      </c>
      <c r="T195" s="124">
        <f t="shared" si="140"/>
        <v>9229.9429999999993</v>
      </c>
      <c r="U195" s="124">
        <f t="shared" si="141"/>
        <v>0</v>
      </c>
      <c r="V195" s="124">
        <f t="shared" si="142"/>
        <v>8459.2150000000001</v>
      </c>
      <c r="W195" s="124">
        <f t="shared" si="143"/>
        <v>8459.2150000000001</v>
      </c>
      <c r="X195" s="124">
        <f t="shared" si="144"/>
        <v>0</v>
      </c>
    </row>
    <row r="196" spans="1:24" s="92" customFormat="1" ht="30">
      <c r="A196" s="115">
        <v>174</v>
      </c>
      <c r="B196" s="88" t="s">
        <v>313</v>
      </c>
      <c r="C196" s="106" t="str">
        <f t="shared" si="114"/>
        <v>1029870</v>
      </c>
      <c r="D196" s="105" t="s">
        <v>1101</v>
      </c>
      <c r="E196" s="129"/>
      <c r="F196" s="130">
        <v>422</v>
      </c>
      <c r="G196" s="130"/>
      <c r="H196" s="128"/>
      <c r="I196" s="90">
        <v>11160435000</v>
      </c>
      <c r="J196" s="89"/>
      <c r="K196" s="90">
        <v>10464770000</v>
      </c>
      <c r="L196" s="91">
        <v>695665000</v>
      </c>
      <c r="M196" s="91">
        <v>11160435000</v>
      </c>
      <c r="N196" s="91"/>
      <c r="O196" s="90">
        <v>10289322500</v>
      </c>
      <c r="P196" s="90">
        <v>10289322500</v>
      </c>
      <c r="Q196" s="91"/>
      <c r="S196" s="124">
        <f t="shared" si="139"/>
        <v>11160.434999999999</v>
      </c>
      <c r="T196" s="124">
        <f t="shared" si="140"/>
        <v>11160.434999999999</v>
      </c>
      <c r="U196" s="124">
        <f t="shared" si="141"/>
        <v>0</v>
      </c>
      <c r="V196" s="124">
        <f t="shared" si="142"/>
        <v>10289.3225</v>
      </c>
      <c r="W196" s="124">
        <f t="shared" si="143"/>
        <v>10289.3225</v>
      </c>
      <c r="X196" s="124">
        <f t="shared" si="144"/>
        <v>0</v>
      </c>
    </row>
    <row r="197" spans="1:24" s="92" customFormat="1" ht="30">
      <c r="A197" s="115">
        <v>175</v>
      </c>
      <c r="B197" s="88" t="s">
        <v>621</v>
      </c>
      <c r="C197" s="106" t="str">
        <f t="shared" si="114"/>
        <v>1049266</v>
      </c>
      <c r="D197" s="105" t="s">
        <v>1157</v>
      </c>
      <c r="E197" s="129"/>
      <c r="F197" s="130">
        <v>422</v>
      </c>
      <c r="G197" s="130"/>
      <c r="H197" s="128"/>
      <c r="I197" s="90">
        <v>16447633000</v>
      </c>
      <c r="J197" s="90">
        <v>171195000</v>
      </c>
      <c r="K197" s="90">
        <v>15407799000</v>
      </c>
      <c r="L197" s="91">
        <v>868639000</v>
      </c>
      <c r="M197" s="91">
        <v>16447633000</v>
      </c>
      <c r="N197" s="91"/>
      <c r="O197" s="90">
        <v>15476333000</v>
      </c>
      <c r="P197" s="90">
        <v>15476333000</v>
      </c>
      <c r="Q197" s="91"/>
      <c r="S197" s="124">
        <f t="shared" si="139"/>
        <v>16447.633000000002</v>
      </c>
      <c r="T197" s="124">
        <f t="shared" si="140"/>
        <v>16447.633000000002</v>
      </c>
      <c r="U197" s="124">
        <f t="shared" si="141"/>
        <v>0</v>
      </c>
      <c r="V197" s="124">
        <f t="shared" si="142"/>
        <v>15476.333000000001</v>
      </c>
      <c r="W197" s="124">
        <f t="shared" si="143"/>
        <v>15476.333000000001</v>
      </c>
      <c r="X197" s="124">
        <f t="shared" si="144"/>
        <v>0</v>
      </c>
    </row>
    <row r="198" spans="1:24" s="92" customFormat="1" ht="30">
      <c r="A198" s="115">
        <v>176</v>
      </c>
      <c r="B198" s="88" t="s">
        <v>628</v>
      </c>
      <c r="C198" s="106" t="str">
        <f t="shared" si="114"/>
        <v>1049800</v>
      </c>
      <c r="D198" s="105" t="s">
        <v>1223</v>
      </c>
      <c r="E198" s="129"/>
      <c r="F198" s="130">
        <v>422</v>
      </c>
      <c r="G198" s="130"/>
      <c r="H198" s="128"/>
      <c r="I198" s="90">
        <v>11940320000</v>
      </c>
      <c r="J198" s="89"/>
      <c r="K198" s="90">
        <v>11687485000</v>
      </c>
      <c r="L198" s="91">
        <v>252835000</v>
      </c>
      <c r="M198" s="91">
        <v>11940320000</v>
      </c>
      <c r="N198" s="91"/>
      <c r="O198" s="90">
        <v>11926320000</v>
      </c>
      <c r="P198" s="90">
        <v>11926320000</v>
      </c>
      <c r="Q198" s="91"/>
      <c r="S198" s="124">
        <f t="shared" si="139"/>
        <v>11940.32</v>
      </c>
      <c r="T198" s="124">
        <f t="shared" si="140"/>
        <v>11940.32</v>
      </c>
      <c r="U198" s="124">
        <f t="shared" si="141"/>
        <v>0</v>
      </c>
      <c r="V198" s="124">
        <f t="shared" si="142"/>
        <v>11926.32</v>
      </c>
      <c r="W198" s="124">
        <f t="shared" si="143"/>
        <v>11926.32</v>
      </c>
      <c r="X198" s="124">
        <f t="shared" si="144"/>
        <v>0</v>
      </c>
    </row>
    <row r="199" spans="1:24" s="92" customFormat="1" ht="30">
      <c r="A199" s="115">
        <v>177</v>
      </c>
      <c r="B199" s="88" t="s">
        <v>254</v>
      </c>
      <c r="C199" s="106" t="str">
        <f t="shared" si="114"/>
        <v>1012070</v>
      </c>
      <c r="D199" s="105" t="s">
        <v>1094</v>
      </c>
      <c r="E199" s="129"/>
      <c r="F199" s="130">
        <v>422</v>
      </c>
      <c r="G199" s="130"/>
      <c r="H199" s="128"/>
      <c r="I199" s="90">
        <v>9183011000</v>
      </c>
      <c r="J199" s="89"/>
      <c r="K199" s="90">
        <v>8920897000</v>
      </c>
      <c r="L199" s="91">
        <v>262114000</v>
      </c>
      <c r="M199" s="91">
        <v>9183011000</v>
      </c>
      <c r="N199" s="91"/>
      <c r="O199" s="90">
        <v>8355089456</v>
      </c>
      <c r="P199" s="90">
        <v>8355089456</v>
      </c>
      <c r="Q199" s="91"/>
      <c r="S199" s="124">
        <f t="shared" si="139"/>
        <v>9183.0110000000004</v>
      </c>
      <c r="T199" s="124">
        <f t="shared" si="140"/>
        <v>9183.0110000000004</v>
      </c>
      <c r="U199" s="124">
        <f t="shared" si="141"/>
        <v>0</v>
      </c>
      <c r="V199" s="124">
        <f t="shared" si="142"/>
        <v>8355.0894559999997</v>
      </c>
      <c r="W199" s="124">
        <f t="shared" si="143"/>
        <v>8355.0894559999997</v>
      </c>
      <c r="X199" s="124">
        <f t="shared" si="144"/>
        <v>0</v>
      </c>
    </row>
    <row r="200" spans="1:24" s="92" customFormat="1" ht="30">
      <c r="A200" s="115">
        <v>178</v>
      </c>
      <c r="B200" s="88" t="s">
        <v>251</v>
      </c>
      <c r="C200" s="106" t="str">
        <f t="shared" si="114"/>
        <v>1012069</v>
      </c>
      <c r="D200" s="105" t="s">
        <v>1093</v>
      </c>
      <c r="E200" s="129"/>
      <c r="F200" s="130">
        <v>422</v>
      </c>
      <c r="G200" s="130"/>
      <c r="H200" s="128"/>
      <c r="I200" s="90">
        <v>11893387000</v>
      </c>
      <c r="J200" s="89"/>
      <c r="K200" s="90">
        <v>10733687000</v>
      </c>
      <c r="L200" s="91">
        <v>1159700000</v>
      </c>
      <c r="M200" s="91">
        <v>11893387000</v>
      </c>
      <c r="N200" s="91"/>
      <c r="O200" s="90">
        <v>10761596900</v>
      </c>
      <c r="P200" s="90">
        <v>10761596900</v>
      </c>
      <c r="Q200" s="91"/>
      <c r="S200" s="124">
        <f t="shared" ref="S200:S208" si="145">I200/1000000</f>
        <v>11893.387000000001</v>
      </c>
      <c r="T200" s="124">
        <f t="shared" ref="T200:T208" si="146">M200/1000000</f>
        <v>11893.387000000001</v>
      </c>
      <c r="U200" s="124">
        <f t="shared" ref="U200:U208" si="147">N200/1000000</f>
        <v>0</v>
      </c>
      <c r="V200" s="124">
        <f t="shared" ref="V200:V208" si="148">O200/1000000</f>
        <v>10761.5969</v>
      </c>
      <c r="W200" s="124">
        <f t="shared" ref="W200:W208" si="149">P200/1000000</f>
        <v>10761.5969</v>
      </c>
      <c r="X200" s="124">
        <f t="shared" ref="X200:X208" si="150">Q200/1000000</f>
        <v>0</v>
      </c>
    </row>
    <row r="201" spans="1:24" s="92" customFormat="1" ht="30">
      <c r="A201" s="115">
        <v>179</v>
      </c>
      <c r="B201" s="88" t="s">
        <v>379</v>
      </c>
      <c r="C201" s="106" t="str">
        <f t="shared" si="114"/>
        <v>1037425</v>
      </c>
      <c r="D201" s="105" t="s">
        <v>1116</v>
      </c>
      <c r="E201" s="129"/>
      <c r="F201" s="130">
        <v>422</v>
      </c>
      <c r="G201" s="130"/>
      <c r="H201" s="128"/>
      <c r="I201" s="90">
        <v>11523083000</v>
      </c>
      <c r="J201" s="89"/>
      <c r="K201" s="90">
        <v>11235770000</v>
      </c>
      <c r="L201" s="91">
        <v>287313000</v>
      </c>
      <c r="M201" s="91">
        <v>11523083000</v>
      </c>
      <c r="N201" s="91"/>
      <c r="O201" s="90">
        <v>11214569000</v>
      </c>
      <c r="P201" s="90">
        <v>11214569000</v>
      </c>
      <c r="Q201" s="91"/>
      <c r="S201" s="124">
        <f t="shared" si="145"/>
        <v>11523.083000000001</v>
      </c>
      <c r="T201" s="124">
        <f t="shared" si="146"/>
        <v>11523.083000000001</v>
      </c>
      <c r="U201" s="124">
        <f t="shared" si="147"/>
        <v>0</v>
      </c>
      <c r="V201" s="124">
        <f t="shared" si="148"/>
        <v>11214.569</v>
      </c>
      <c r="W201" s="124">
        <f t="shared" si="149"/>
        <v>11214.569</v>
      </c>
      <c r="X201" s="124">
        <f t="shared" si="150"/>
        <v>0</v>
      </c>
    </row>
    <row r="202" spans="1:24" s="92" customFormat="1" ht="30">
      <c r="A202" s="115">
        <v>180</v>
      </c>
      <c r="B202" s="88" t="s">
        <v>443</v>
      </c>
      <c r="C202" s="106" t="str">
        <f t="shared" si="114"/>
        <v>1037575</v>
      </c>
      <c r="D202" s="105" t="s">
        <v>1125</v>
      </c>
      <c r="E202" s="129"/>
      <c r="F202" s="130">
        <v>422</v>
      </c>
      <c r="G202" s="130"/>
      <c r="H202" s="128"/>
      <c r="I202" s="90">
        <v>10113566153</v>
      </c>
      <c r="J202" s="90">
        <v>41660153</v>
      </c>
      <c r="K202" s="90">
        <v>9290577000</v>
      </c>
      <c r="L202" s="91">
        <v>781329000</v>
      </c>
      <c r="M202" s="91">
        <v>10113566153</v>
      </c>
      <c r="N202" s="91"/>
      <c r="O202" s="90">
        <v>9486884003</v>
      </c>
      <c r="P202" s="90">
        <v>9486884003</v>
      </c>
      <c r="Q202" s="91"/>
      <c r="S202" s="124">
        <f t="shared" si="145"/>
        <v>10113.566153</v>
      </c>
      <c r="T202" s="124">
        <f t="shared" si="146"/>
        <v>10113.566153</v>
      </c>
      <c r="U202" s="124">
        <f t="shared" si="147"/>
        <v>0</v>
      </c>
      <c r="V202" s="124">
        <f t="shared" si="148"/>
        <v>9486.8840029999992</v>
      </c>
      <c r="W202" s="124">
        <f t="shared" si="149"/>
        <v>9486.8840029999992</v>
      </c>
      <c r="X202" s="124">
        <f t="shared" si="150"/>
        <v>0</v>
      </c>
    </row>
    <row r="203" spans="1:24" s="92" customFormat="1" ht="30">
      <c r="A203" s="115">
        <v>181</v>
      </c>
      <c r="B203" s="88" t="s">
        <v>618</v>
      </c>
      <c r="C203" s="106" t="str">
        <f t="shared" si="114"/>
        <v>1049265</v>
      </c>
      <c r="D203" s="105" t="s">
        <v>1156</v>
      </c>
      <c r="E203" s="129"/>
      <c r="F203" s="130">
        <v>422</v>
      </c>
      <c r="G203" s="130"/>
      <c r="H203" s="128"/>
      <c r="I203" s="90">
        <v>12208454000</v>
      </c>
      <c r="J203" s="89"/>
      <c r="K203" s="90">
        <v>10532557000</v>
      </c>
      <c r="L203" s="91">
        <v>1675897000</v>
      </c>
      <c r="M203" s="91">
        <v>12208454000</v>
      </c>
      <c r="N203" s="91"/>
      <c r="O203" s="90">
        <v>11140034000</v>
      </c>
      <c r="P203" s="90">
        <v>11140034000</v>
      </c>
      <c r="Q203" s="91"/>
      <c r="S203" s="124">
        <f t="shared" si="145"/>
        <v>12208.454</v>
      </c>
      <c r="T203" s="124">
        <f t="shared" si="146"/>
        <v>12208.454</v>
      </c>
      <c r="U203" s="124">
        <f t="shared" si="147"/>
        <v>0</v>
      </c>
      <c r="V203" s="124">
        <f t="shared" si="148"/>
        <v>11140.034</v>
      </c>
      <c r="W203" s="124">
        <f t="shared" si="149"/>
        <v>11140.034</v>
      </c>
      <c r="X203" s="124">
        <f t="shared" si="150"/>
        <v>0</v>
      </c>
    </row>
    <row r="204" spans="1:24" s="92" customFormat="1" ht="30">
      <c r="A204" s="115">
        <v>182</v>
      </c>
      <c r="B204" s="88" t="s">
        <v>431</v>
      </c>
      <c r="C204" s="106" t="str">
        <f t="shared" si="114"/>
        <v>1037518</v>
      </c>
      <c r="D204" s="105" t="s">
        <v>1052</v>
      </c>
      <c r="E204" s="129"/>
      <c r="F204" s="130">
        <v>422</v>
      </c>
      <c r="G204" s="130"/>
      <c r="H204" s="128"/>
      <c r="I204" s="90">
        <v>8813188000</v>
      </c>
      <c r="J204" s="89"/>
      <c r="K204" s="90">
        <v>8588588000</v>
      </c>
      <c r="L204" s="91">
        <v>224600000</v>
      </c>
      <c r="M204" s="91">
        <v>8813188000</v>
      </c>
      <c r="N204" s="91"/>
      <c r="O204" s="90">
        <v>8811888000</v>
      </c>
      <c r="P204" s="90">
        <v>8811888000</v>
      </c>
      <c r="Q204" s="91"/>
      <c r="S204" s="124">
        <f t="shared" si="145"/>
        <v>8813.1880000000001</v>
      </c>
      <c r="T204" s="124">
        <f t="shared" si="146"/>
        <v>8813.1880000000001</v>
      </c>
      <c r="U204" s="124">
        <f t="shared" si="147"/>
        <v>0</v>
      </c>
      <c r="V204" s="124">
        <f t="shared" si="148"/>
        <v>8811.8880000000008</v>
      </c>
      <c r="W204" s="124">
        <f t="shared" si="149"/>
        <v>8811.8880000000008</v>
      </c>
      <c r="X204" s="124">
        <f t="shared" si="150"/>
        <v>0</v>
      </c>
    </row>
    <row r="205" spans="1:24" s="92" customFormat="1" ht="15">
      <c r="A205" s="115">
        <v>183</v>
      </c>
      <c r="B205" s="87" t="s">
        <v>642</v>
      </c>
      <c r="C205" s="106" t="str">
        <f t="shared" si="114"/>
        <v>1050724</v>
      </c>
      <c r="D205" s="105" t="s">
        <v>1161</v>
      </c>
      <c r="E205" s="129"/>
      <c r="F205" s="130">
        <v>424</v>
      </c>
      <c r="G205" s="130"/>
      <c r="H205" s="128"/>
      <c r="I205" s="90">
        <v>10485549332</v>
      </c>
      <c r="J205" s="90">
        <v>26221332</v>
      </c>
      <c r="K205" s="90">
        <v>6756000000</v>
      </c>
      <c r="L205" s="91">
        <v>3703328000</v>
      </c>
      <c r="M205" s="91">
        <v>10485549332</v>
      </c>
      <c r="N205" s="91"/>
      <c r="O205" s="90">
        <v>7226570726</v>
      </c>
      <c r="P205" s="90">
        <v>7226570726</v>
      </c>
      <c r="Q205" s="91"/>
      <c r="S205" s="124">
        <f t="shared" si="145"/>
        <v>10485.549332000001</v>
      </c>
      <c r="T205" s="124">
        <f t="shared" si="146"/>
        <v>10485.549332000001</v>
      </c>
      <c r="U205" s="124">
        <f t="shared" si="147"/>
        <v>0</v>
      </c>
      <c r="V205" s="124">
        <f t="shared" si="148"/>
        <v>7226.5707259999999</v>
      </c>
      <c r="W205" s="124">
        <f t="shared" si="149"/>
        <v>7226.5707259999999</v>
      </c>
      <c r="X205" s="124">
        <f t="shared" si="150"/>
        <v>0</v>
      </c>
    </row>
    <row r="206" spans="1:24" s="92" customFormat="1" ht="30">
      <c r="A206" s="115">
        <v>184</v>
      </c>
      <c r="B206" s="88" t="s">
        <v>533</v>
      </c>
      <c r="C206" s="106" t="str">
        <f t="shared" si="114"/>
        <v>1047851</v>
      </c>
      <c r="D206" s="105" t="s">
        <v>1138</v>
      </c>
      <c r="E206" s="129"/>
      <c r="F206" s="130">
        <v>423</v>
      </c>
      <c r="G206" s="130"/>
      <c r="H206" s="128"/>
      <c r="I206" s="90">
        <v>3762678000</v>
      </c>
      <c r="J206" s="90">
        <v>25168000</v>
      </c>
      <c r="K206" s="90">
        <v>2562100000</v>
      </c>
      <c r="L206" s="91">
        <v>1175410000</v>
      </c>
      <c r="M206" s="91">
        <v>3762678000</v>
      </c>
      <c r="N206" s="91"/>
      <c r="O206" s="90">
        <v>2759250000</v>
      </c>
      <c r="P206" s="90">
        <v>2759250000</v>
      </c>
      <c r="Q206" s="91"/>
      <c r="S206" s="124">
        <f t="shared" si="145"/>
        <v>3762.6779999999999</v>
      </c>
      <c r="T206" s="124">
        <f t="shared" si="146"/>
        <v>3762.6779999999999</v>
      </c>
      <c r="U206" s="124">
        <f t="shared" si="147"/>
        <v>0</v>
      </c>
      <c r="V206" s="124">
        <f t="shared" si="148"/>
        <v>2759.25</v>
      </c>
      <c r="W206" s="124">
        <f t="shared" si="149"/>
        <v>2759.25</v>
      </c>
      <c r="X206" s="124">
        <f t="shared" si="150"/>
        <v>0</v>
      </c>
    </row>
    <row r="207" spans="1:24" s="92" customFormat="1" ht="45">
      <c r="A207" s="115">
        <v>185</v>
      </c>
      <c r="B207" s="136" t="s">
        <v>1075</v>
      </c>
      <c r="C207" s="106" t="str">
        <f t="shared" si="114"/>
        <v>006948-</v>
      </c>
      <c r="D207" s="105" t="s">
        <v>1165</v>
      </c>
      <c r="E207" s="129"/>
      <c r="F207" s="130">
        <v>422</v>
      </c>
      <c r="G207" s="130"/>
      <c r="H207" s="128"/>
      <c r="I207" s="89">
        <v>11338067000</v>
      </c>
      <c r="J207" s="90">
        <v>21000000</v>
      </c>
      <c r="K207" s="95">
        <v>10891513000</v>
      </c>
      <c r="L207" s="91">
        <v>425554000</v>
      </c>
      <c r="M207" s="91">
        <v>11338067000</v>
      </c>
      <c r="N207" s="91"/>
      <c r="O207" s="90">
        <v>11037267000</v>
      </c>
      <c r="P207" s="90">
        <v>11037267000</v>
      </c>
      <c r="Q207" s="91"/>
      <c r="S207" s="124">
        <f t="shared" si="145"/>
        <v>11338.066999999999</v>
      </c>
      <c r="T207" s="124">
        <f t="shared" si="146"/>
        <v>11338.066999999999</v>
      </c>
      <c r="U207" s="124">
        <f t="shared" si="147"/>
        <v>0</v>
      </c>
      <c r="V207" s="124">
        <f t="shared" si="148"/>
        <v>11037.267</v>
      </c>
      <c r="W207" s="124">
        <f t="shared" si="149"/>
        <v>11037.267</v>
      </c>
      <c r="X207" s="124">
        <f t="shared" si="150"/>
        <v>0</v>
      </c>
    </row>
    <row r="208" spans="1:24" s="92" customFormat="1" ht="45">
      <c r="A208" s="115">
        <v>186</v>
      </c>
      <c r="B208" s="88" t="s">
        <v>740</v>
      </c>
      <c r="C208" s="106" t="str">
        <f t="shared" si="114"/>
        <v>1082133</v>
      </c>
      <c r="D208" s="105" t="s">
        <v>1177</v>
      </c>
      <c r="E208" s="129"/>
      <c r="F208" s="130">
        <v>422</v>
      </c>
      <c r="G208" s="130"/>
      <c r="H208" s="128"/>
      <c r="I208" s="90">
        <v>4279674000</v>
      </c>
      <c r="J208" s="89"/>
      <c r="K208" s="90">
        <v>4213856000</v>
      </c>
      <c r="L208" s="91">
        <v>65818000</v>
      </c>
      <c r="M208" s="91">
        <v>4279674000</v>
      </c>
      <c r="N208" s="91"/>
      <c r="O208" s="90">
        <v>4234641000</v>
      </c>
      <c r="P208" s="90">
        <v>4234641000</v>
      </c>
      <c r="Q208" s="91"/>
      <c r="S208" s="124">
        <f t="shared" si="145"/>
        <v>4279.674</v>
      </c>
      <c r="T208" s="124">
        <f t="shared" si="146"/>
        <v>4279.674</v>
      </c>
      <c r="U208" s="124">
        <f t="shared" si="147"/>
        <v>0</v>
      </c>
      <c r="V208" s="124">
        <f t="shared" si="148"/>
        <v>4234.6409999999996</v>
      </c>
      <c r="W208" s="124">
        <f t="shared" si="149"/>
        <v>4234.6409999999996</v>
      </c>
      <c r="X208" s="124">
        <f t="shared" si="150"/>
        <v>0</v>
      </c>
    </row>
    <row r="209" spans="1:24" s="92" customFormat="1" ht="30">
      <c r="A209" s="115">
        <v>187</v>
      </c>
      <c r="B209" s="88" t="s">
        <v>382</v>
      </c>
      <c r="C209" s="106" t="str">
        <f t="shared" si="114"/>
        <v>1037427</v>
      </c>
      <c r="D209" s="105" t="s">
        <v>1117</v>
      </c>
      <c r="E209" s="129"/>
      <c r="F209" s="130">
        <v>422</v>
      </c>
      <c r="G209" s="130"/>
      <c r="H209" s="128"/>
      <c r="I209" s="90">
        <v>12676065000</v>
      </c>
      <c r="J209" s="90">
        <v>2420000</v>
      </c>
      <c r="K209" s="90">
        <v>12605649000</v>
      </c>
      <c r="L209" s="91">
        <v>67996000</v>
      </c>
      <c r="M209" s="91">
        <v>12676065000</v>
      </c>
      <c r="N209" s="91"/>
      <c r="O209" s="90">
        <v>12671505000</v>
      </c>
      <c r="P209" s="90">
        <v>12671505000</v>
      </c>
      <c r="Q209" s="91"/>
      <c r="S209" s="124">
        <f t="shared" ref="S209:S217" si="151">I209/1000000</f>
        <v>12676.065000000001</v>
      </c>
      <c r="T209" s="124">
        <f t="shared" ref="T209:T217" si="152">M209/1000000</f>
        <v>12676.065000000001</v>
      </c>
      <c r="U209" s="124">
        <f t="shared" ref="U209:U217" si="153">N209/1000000</f>
        <v>0</v>
      </c>
      <c r="V209" s="124">
        <f t="shared" ref="V209:V217" si="154">O209/1000000</f>
        <v>12671.504999999999</v>
      </c>
      <c r="W209" s="124">
        <f t="shared" ref="W209:W217" si="155">P209/1000000</f>
        <v>12671.504999999999</v>
      </c>
      <c r="X209" s="124">
        <f t="shared" ref="X209:X217" si="156">Q209/1000000</f>
        <v>0</v>
      </c>
    </row>
    <row r="210" spans="1:24" s="92" customFormat="1" ht="30">
      <c r="A210" s="115">
        <v>188</v>
      </c>
      <c r="B210" s="88" t="s">
        <v>256</v>
      </c>
      <c r="C210" s="106" t="str">
        <f t="shared" si="114"/>
        <v>1012071</v>
      </c>
      <c r="D210" s="105" t="s">
        <v>1095</v>
      </c>
      <c r="E210" s="129"/>
      <c r="F210" s="130">
        <v>422</v>
      </c>
      <c r="G210" s="130"/>
      <c r="H210" s="128"/>
      <c r="I210" s="90">
        <v>9478749099</v>
      </c>
      <c r="J210" s="90">
        <v>316922099</v>
      </c>
      <c r="K210" s="90">
        <v>9082855000</v>
      </c>
      <c r="L210" s="91">
        <v>78972000</v>
      </c>
      <c r="M210" s="91">
        <v>9478749099</v>
      </c>
      <c r="N210" s="91"/>
      <c r="O210" s="90">
        <v>9381982810</v>
      </c>
      <c r="P210" s="90">
        <v>9381982810</v>
      </c>
      <c r="Q210" s="91"/>
      <c r="S210" s="124">
        <f t="shared" si="151"/>
        <v>9478.7490990000006</v>
      </c>
      <c r="T210" s="124">
        <f t="shared" si="152"/>
        <v>9478.7490990000006</v>
      </c>
      <c r="U210" s="124">
        <f t="shared" si="153"/>
        <v>0</v>
      </c>
      <c r="V210" s="124">
        <f t="shared" si="154"/>
        <v>9381.9828099999995</v>
      </c>
      <c r="W210" s="124">
        <f t="shared" si="155"/>
        <v>9381.9828099999995</v>
      </c>
      <c r="X210" s="124">
        <f t="shared" si="156"/>
        <v>0</v>
      </c>
    </row>
    <row r="211" spans="1:24" s="92" customFormat="1" ht="30">
      <c r="A211" s="115">
        <v>189</v>
      </c>
      <c r="B211" s="88" t="s">
        <v>713</v>
      </c>
      <c r="C211" s="106" t="str">
        <f t="shared" si="114"/>
        <v>1067980</v>
      </c>
      <c r="D211" s="105" t="s">
        <v>1176</v>
      </c>
      <c r="E211" s="129"/>
      <c r="F211" s="130">
        <v>422</v>
      </c>
      <c r="G211" s="130"/>
      <c r="H211" s="128"/>
      <c r="I211" s="90">
        <v>7747523000</v>
      </c>
      <c r="J211" s="90">
        <v>145000000</v>
      </c>
      <c r="K211" s="90">
        <v>7527013000</v>
      </c>
      <c r="L211" s="91">
        <v>75510000</v>
      </c>
      <c r="M211" s="91">
        <v>7747523000</v>
      </c>
      <c r="N211" s="91"/>
      <c r="O211" s="90">
        <v>7741339129</v>
      </c>
      <c r="P211" s="90">
        <v>7741339129</v>
      </c>
      <c r="Q211" s="91"/>
      <c r="S211" s="124">
        <f t="shared" si="151"/>
        <v>7747.5230000000001</v>
      </c>
      <c r="T211" s="124">
        <f t="shared" si="152"/>
        <v>7747.5230000000001</v>
      </c>
      <c r="U211" s="124">
        <f t="shared" si="153"/>
        <v>0</v>
      </c>
      <c r="V211" s="124">
        <f t="shared" si="154"/>
        <v>7741.339129</v>
      </c>
      <c r="W211" s="124">
        <f t="shared" si="155"/>
        <v>7741.339129</v>
      </c>
      <c r="X211" s="124">
        <f t="shared" si="156"/>
        <v>0</v>
      </c>
    </row>
    <row r="212" spans="1:24" s="92" customFormat="1" ht="45">
      <c r="A212" s="115">
        <v>190</v>
      </c>
      <c r="B212" s="88" t="s">
        <v>743</v>
      </c>
      <c r="C212" s="106" t="str">
        <f t="shared" si="114"/>
        <v>1082134</v>
      </c>
      <c r="D212" s="105" t="s">
        <v>1178</v>
      </c>
      <c r="E212" s="129"/>
      <c r="F212" s="130">
        <v>422</v>
      </c>
      <c r="G212" s="130"/>
      <c r="H212" s="128"/>
      <c r="I212" s="90">
        <v>5627652000</v>
      </c>
      <c r="J212" s="89"/>
      <c r="K212" s="90">
        <v>5495688000</v>
      </c>
      <c r="L212" s="91">
        <v>131964000</v>
      </c>
      <c r="M212" s="91">
        <v>5627652000</v>
      </c>
      <c r="N212" s="91"/>
      <c r="O212" s="90">
        <v>5581075860</v>
      </c>
      <c r="P212" s="90">
        <v>5581075860</v>
      </c>
      <c r="Q212" s="91"/>
      <c r="S212" s="124">
        <f t="shared" si="151"/>
        <v>5627.652</v>
      </c>
      <c r="T212" s="124">
        <f t="shared" si="152"/>
        <v>5627.652</v>
      </c>
      <c r="U212" s="124">
        <f t="shared" si="153"/>
        <v>0</v>
      </c>
      <c r="V212" s="124">
        <f t="shared" si="154"/>
        <v>5581.0758599999999</v>
      </c>
      <c r="W212" s="124">
        <f t="shared" si="155"/>
        <v>5581.0758599999999</v>
      </c>
      <c r="X212" s="124">
        <f t="shared" si="156"/>
        <v>0</v>
      </c>
    </row>
    <row r="213" spans="1:24" s="92" customFormat="1" ht="45">
      <c r="A213" s="115">
        <v>191</v>
      </c>
      <c r="B213" s="88" t="s">
        <v>818</v>
      </c>
      <c r="C213" s="106" t="str">
        <f t="shared" si="114"/>
        <v>1098455</v>
      </c>
      <c r="D213" s="105" t="s">
        <v>1179</v>
      </c>
      <c r="E213" s="129"/>
      <c r="F213" s="130">
        <v>422</v>
      </c>
      <c r="G213" s="130"/>
      <c r="H213" s="128"/>
      <c r="I213" s="90">
        <v>8669501000</v>
      </c>
      <c r="J213" s="89"/>
      <c r="K213" s="90">
        <v>8328490000</v>
      </c>
      <c r="L213" s="91">
        <v>341011000</v>
      </c>
      <c r="M213" s="91">
        <v>8669501000</v>
      </c>
      <c r="N213" s="91"/>
      <c r="O213" s="90">
        <v>8361115000</v>
      </c>
      <c r="P213" s="90">
        <v>8361115000</v>
      </c>
      <c r="Q213" s="91"/>
      <c r="S213" s="124">
        <f t="shared" si="151"/>
        <v>8669.5010000000002</v>
      </c>
      <c r="T213" s="124">
        <f t="shared" si="152"/>
        <v>8669.5010000000002</v>
      </c>
      <c r="U213" s="124">
        <f t="shared" si="153"/>
        <v>0</v>
      </c>
      <c r="V213" s="124">
        <f t="shared" si="154"/>
        <v>8361.1149999999998</v>
      </c>
      <c r="W213" s="124">
        <f t="shared" si="155"/>
        <v>8361.1149999999998</v>
      </c>
      <c r="X213" s="124">
        <f t="shared" si="156"/>
        <v>0</v>
      </c>
    </row>
    <row r="214" spans="1:24" s="92" customFormat="1" ht="30">
      <c r="A214" s="115">
        <v>192</v>
      </c>
      <c r="B214" s="88" t="s">
        <v>341</v>
      </c>
      <c r="C214" s="106" t="str">
        <f t="shared" si="114"/>
        <v>1035637</v>
      </c>
      <c r="D214" s="105" t="s">
        <v>1105</v>
      </c>
      <c r="E214" s="129"/>
      <c r="F214" s="130">
        <v>422</v>
      </c>
      <c r="G214" s="130"/>
      <c r="H214" s="128"/>
      <c r="I214" s="90">
        <v>4988381000</v>
      </c>
      <c r="J214" s="89"/>
      <c r="K214" s="90">
        <v>4940146000</v>
      </c>
      <c r="L214" s="91">
        <v>48235000</v>
      </c>
      <c r="M214" s="91">
        <v>4988381000</v>
      </c>
      <c r="N214" s="91"/>
      <c r="O214" s="90">
        <v>4974983229</v>
      </c>
      <c r="P214" s="90">
        <v>4974983229</v>
      </c>
      <c r="Q214" s="91"/>
      <c r="S214" s="124">
        <f t="shared" si="151"/>
        <v>4988.3810000000003</v>
      </c>
      <c r="T214" s="124">
        <f t="shared" si="152"/>
        <v>4988.3810000000003</v>
      </c>
      <c r="U214" s="124">
        <f t="shared" si="153"/>
        <v>0</v>
      </c>
      <c r="V214" s="124">
        <f t="shared" si="154"/>
        <v>4974.9832290000004</v>
      </c>
      <c r="W214" s="124">
        <f t="shared" si="155"/>
        <v>4974.9832290000004</v>
      </c>
      <c r="X214" s="124">
        <f t="shared" si="156"/>
        <v>0</v>
      </c>
    </row>
    <row r="215" spans="1:24" s="92" customFormat="1" ht="45">
      <c r="A215" s="115">
        <v>193</v>
      </c>
      <c r="B215" s="88" t="s">
        <v>697</v>
      </c>
      <c r="C215" s="106" t="str">
        <f t="shared" ref="C215:C228" si="157">IF(B215&lt;&gt;"",IF(AND(LEFT(B215,1)&gt;="0",LEFT(B215,1)&lt;="9"),LEFT(B215,7),""),"")</f>
        <v>1063798</v>
      </c>
      <c r="D215" s="105" t="s">
        <v>1175</v>
      </c>
      <c r="E215" s="129"/>
      <c r="F215" s="130">
        <v>422</v>
      </c>
      <c r="G215" s="130"/>
      <c r="H215" s="128"/>
      <c r="I215" s="90">
        <v>6347944000</v>
      </c>
      <c r="J215" s="89"/>
      <c r="K215" s="90">
        <v>6247081000</v>
      </c>
      <c r="L215" s="91">
        <v>100863000</v>
      </c>
      <c r="M215" s="91">
        <v>6347944000</v>
      </c>
      <c r="N215" s="91"/>
      <c r="O215" s="90">
        <v>6347014500</v>
      </c>
      <c r="P215" s="90">
        <v>6347014500</v>
      </c>
      <c r="Q215" s="91"/>
      <c r="S215" s="124">
        <f t="shared" si="151"/>
        <v>6347.9440000000004</v>
      </c>
      <c r="T215" s="124">
        <f t="shared" si="152"/>
        <v>6347.9440000000004</v>
      </c>
      <c r="U215" s="124">
        <f t="shared" si="153"/>
        <v>0</v>
      </c>
      <c r="V215" s="124">
        <f t="shared" si="154"/>
        <v>6347.0145000000002</v>
      </c>
      <c r="W215" s="124">
        <f t="shared" si="155"/>
        <v>6347.0145000000002</v>
      </c>
      <c r="X215" s="124">
        <f t="shared" si="156"/>
        <v>0</v>
      </c>
    </row>
    <row r="216" spans="1:24" s="92" customFormat="1" ht="30">
      <c r="A216" s="115">
        <v>194</v>
      </c>
      <c r="B216" s="99" t="s">
        <v>295</v>
      </c>
      <c r="C216" s="106" t="str">
        <f t="shared" si="157"/>
        <v>1016743</v>
      </c>
      <c r="D216" s="105" t="s">
        <v>1098</v>
      </c>
      <c r="E216" s="129"/>
      <c r="F216" s="130">
        <v>422</v>
      </c>
      <c r="G216" s="130"/>
      <c r="H216" s="128"/>
      <c r="I216" s="90">
        <v>6737583000</v>
      </c>
      <c r="J216" s="90">
        <v>1000000</v>
      </c>
      <c r="K216" s="90">
        <v>6495427000</v>
      </c>
      <c r="L216" s="91">
        <v>241156000</v>
      </c>
      <c r="M216" s="91">
        <v>6737583000</v>
      </c>
      <c r="N216" s="91"/>
      <c r="O216" s="90">
        <v>6683067556</v>
      </c>
      <c r="P216" s="90">
        <v>6683067556</v>
      </c>
      <c r="Q216" s="91"/>
      <c r="S216" s="124">
        <f t="shared" si="151"/>
        <v>6737.5829999999996</v>
      </c>
      <c r="T216" s="124">
        <f t="shared" si="152"/>
        <v>6737.5829999999996</v>
      </c>
      <c r="U216" s="124">
        <f t="shared" si="153"/>
        <v>0</v>
      </c>
      <c r="V216" s="124">
        <f t="shared" si="154"/>
        <v>6683.067556</v>
      </c>
      <c r="W216" s="124">
        <f t="shared" si="155"/>
        <v>6683.067556</v>
      </c>
      <c r="X216" s="124">
        <f t="shared" si="156"/>
        <v>0</v>
      </c>
    </row>
    <row r="217" spans="1:24" s="92" customFormat="1" ht="31.5">
      <c r="A217" s="115">
        <v>195</v>
      </c>
      <c r="B217" s="88" t="s">
        <v>851</v>
      </c>
      <c r="C217" s="106" t="str">
        <f t="shared" si="157"/>
        <v>1106147</v>
      </c>
      <c r="D217" s="105" t="s">
        <v>1198</v>
      </c>
      <c r="E217" s="129"/>
      <c r="F217" s="130">
        <v>422</v>
      </c>
      <c r="G217" s="130"/>
      <c r="H217" s="128"/>
      <c r="I217" s="90">
        <v>3926822000</v>
      </c>
      <c r="J217" s="89"/>
      <c r="K217" s="90">
        <v>3923421000</v>
      </c>
      <c r="L217" s="91">
        <v>3401000</v>
      </c>
      <c r="M217" s="91">
        <v>3926822000</v>
      </c>
      <c r="N217" s="91"/>
      <c r="O217" s="90">
        <v>3922581500</v>
      </c>
      <c r="P217" s="90">
        <v>3922581500</v>
      </c>
      <c r="Q217" s="91"/>
      <c r="S217" s="124">
        <f t="shared" si="151"/>
        <v>3926.8220000000001</v>
      </c>
      <c r="T217" s="124">
        <f t="shared" si="152"/>
        <v>3926.8220000000001</v>
      </c>
      <c r="U217" s="124">
        <f t="shared" si="153"/>
        <v>0</v>
      </c>
      <c r="V217" s="124">
        <f t="shared" si="154"/>
        <v>3922.5814999999998</v>
      </c>
      <c r="W217" s="124">
        <f t="shared" si="155"/>
        <v>3922.5814999999998</v>
      </c>
      <c r="X217" s="124">
        <f t="shared" si="156"/>
        <v>0</v>
      </c>
    </row>
    <row r="218" spans="1:24" s="92" customFormat="1" ht="46.5">
      <c r="A218" s="115">
        <v>196</v>
      </c>
      <c r="B218" s="88" t="s">
        <v>854</v>
      </c>
      <c r="C218" s="106" t="str">
        <f t="shared" si="157"/>
        <v>1106537</v>
      </c>
      <c r="D218" s="105" t="s">
        <v>1199</v>
      </c>
      <c r="E218" s="129"/>
      <c r="F218" s="130">
        <v>422</v>
      </c>
      <c r="G218" s="130"/>
      <c r="H218" s="128"/>
      <c r="I218" s="90">
        <v>4520596288</v>
      </c>
      <c r="J218" s="90">
        <v>106288</v>
      </c>
      <c r="K218" s="90">
        <v>4055280000</v>
      </c>
      <c r="L218" s="91">
        <v>465210000</v>
      </c>
      <c r="M218" s="91">
        <v>4520596288</v>
      </c>
      <c r="N218" s="91"/>
      <c r="O218" s="90">
        <v>4091981890</v>
      </c>
      <c r="P218" s="90">
        <v>4091981890</v>
      </c>
      <c r="Q218" s="91"/>
      <c r="S218" s="124">
        <f t="shared" ref="S218:S228" si="158">I218/1000000</f>
        <v>4520.5962879999997</v>
      </c>
      <c r="T218" s="124">
        <f t="shared" ref="T218:T228" si="159">M218/1000000</f>
        <v>4520.5962879999997</v>
      </c>
      <c r="U218" s="124">
        <f t="shared" ref="U218:U228" si="160">N218/1000000</f>
        <v>0</v>
      </c>
      <c r="V218" s="124">
        <f t="shared" ref="V218:V228" si="161">O218/1000000</f>
        <v>4091.98189</v>
      </c>
      <c r="W218" s="124">
        <f t="shared" ref="W218:W228" si="162">P218/1000000</f>
        <v>4091.98189</v>
      </c>
      <c r="X218" s="124">
        <f t="shared" ref="X218:X228" si="163">Q218/1000000</f>
        <v>0</v>
      </c>
    </row>
    <row r="219" spans="1:24" s="92" customFormat="1" ht="30">
      <c r="A219" s="115">
        <v>197</v>
      </c>
      <c r="B219" s="88" t="s">
        <v>733</v>
      </c>
      <c r="C219" s="106" t="str">
        <f t="shared" si="157"/>
        <v>1081016</v>
      </c>
      <c r="D219" s="105" t="s">
        <v>1181</v>
      </c>
      <c r="E219" s="129"/>
      <c r="F219" s="130">
        <v>422</v>
      </c>
      <c r="G219" s="130"/>
      <c r="H219" s="128"/>
      <c r="I219" s="90">
        <v>6575268000</v>
      </c>
      <c r="J219" s="89"/>
      <c r="K219" s="90">
        <v>6026358000</v>
      </c>
      <c r="L219" s="91">
        <v>548910000</v>
      </c>
      <c r="M219" s="91">
        <v>6575268000</v>
      </c>
      <c r="N219" s="91"/>
      <c r="O219" s="90">
        <v>6149240500</v>
      </c>
      <c r="P219" s="90">
        <v>6149240500</v>
      </c>
      <c r="Q219" s="91"/>
      <c r="S219" s="124">
        <f t="shared" si="158"/>
        <v>6575.268</v>
      </c>
      <c r="T219" s="124">
        <f t="shared" si="159"/>
        <v>6575.268</v>
      </c>
      <c r="U219" s="124">
        <f t="shared" si="160"/>
        <v>0</v>
      </c>
      <c r="V219" s="124">
        <f t="shared" si="161"/>
        <v>6149.2404999999999</v>
      </c>
      <c r="W219" s="124">
        <f t="shared" si="162"/>
        <v>6149.2404999999999</v>
      </c>
      <c r="X219" s="124">
        <f t="shared" si="163"/>
        <v>0</v>
      </c>
    </row>
    <row r="220" spans="1:24" s="92" customFormat="1" ht="30">
      <c r="A220" s="115">
        <v>198</v>
      </c>
      <c r="B220" s="136" t="s">
        <v>1008</v>
      </c>
      <c r="C220" s="106" t="str">
        <f t="shared" si="157"/>
        <v>002685-</v>
      </c>
      <c r="D220" s="105" t="s">
        <v>1091</v>
      </c>
      <c r="E220" s="129"/>
      <c r="F220" s="130" t="s">
        <v>220</v>
      </c>
      <c r="G220" s="130"/>
      <c r="H220" s="128"/>
      <c r="I220" s="89">
        <v>7921874000</v>
      </c>
      <c r="J220" s="89"/>
      <c r="K220" s="90">
        <v>7908434000</v>
      </c>
      <c r="L220" s="91">
        <v>13440000</v>
      </c>
      <c r="M220" s="91">
        <v>7921874000</v>
      </c>
      <c r="N220" s="91"/>
      <c r="O220" s="90">
        <v>7921274000</v>
      </c>
      <c r="P220" s="90">
        <v>7921274000</v>
      </c>
      <c r="Q220" s="91"/>
      <c r="S220" s="124">
        <f t="shared" si="158"/>
        <v>7921.8739999999998</v>
      </c>
      <c r="T220" s="124">
        <f t="shared" si="159"/>
        <v>7921.8739999999998</v>
      </c>
      <c r="U220" s="124">
        <f t="shared" si="160"/>
        <v>0</v>
      </c>
      <c r="V220" s="124">
        <f t="shared" si="161"/>
        <v>7921.2740000000003</v>
      </c>
      <c r="W220" s="124">
        <f t="shared" si="162"/>
        <v>7921.2740000000003</v>
      </c>
      <c r="X220" s="124">
        <f t="shared" si="163"/>
        <v>0</v>
      </c>
    </row>
    <row r="221" spans="1:24" s="92" customFormat="1" ht="45">
      <c r="A221" s="115">
        <v>199</v>
      </c>
      <c r="B221" s="99" t="s">
        <v>842</v>
      </c>
      <c r="C221" s="106" t="str">
        <f t="shared" si="157"/>
        <v>1105650</v>
      </c>
      <c r="D221" s="105" t="s">
        <v>1196</v>
      </c>
      <c r="E221" s="129"/>
      <c r="F221" s="130">
        <v>422</v>
      </c>
      <c r="G221" s="130"/>
      <c r="H221" s="128"/>
      <c r="I221" s="90">
        <v>7474643364</v>
      </c>
      <c r="J221" s="90">
        <v>73727364</v>
      </c>
      <c r="K221" s="90">
        <v>7267388000</v>
      </c>
      <c r="L221" s="91">
        <v>133528000</v>
      </c>
      <c r="M221" s="91">
        <v>7474643364</v>
      </c>
      <c r="N221" s="91"/>
      <c r="O221" s="90">
        <v>7454327414</v>
      </c>
      <c r="P221" s="90">
        <v>7454327414</v>
      </c>
      <c r="Q221" s="91"/>
      <c r="S221" s="124">
        <f t="shared" si="158"/>
        <v>7474.6433639999996</v>
      </c>
      <c r="T221" s="124">
        <f t="shared" si="159"/>
        <v>7474.6433639999996</v>
      </c>
      <c r="U221" s="124">
        <f t="shared" si="160"/>
        <v>0</v>
      </c>
      <c r="V221" s="124">
        <f t="shared" si="161"/>
        <v>7454.3274140000003</v>
      </c>
      <c r="W221" s="124">
        <f t="shared" si="162"/>
        <v>7454.3274140000003</v>
      </c>
      <c r="X221" s="124">
        <f t="shared" si="163"/>
        <v>0</v>
      </c>
    </row>
    <row r="222" spans="1:24" s="92" customFormat="1" ht="30">
      <c r="A222" s="115">
        <v>200</v>
      </c>
      <c r="B222" s="88" t="s">
        <v>606</v>
      </c>
      <c r="C222" s="106" t="str">
        <f t="shared" si="157"/>
        <v>1048278</v>
      </c>
      <c r="D222" s="105" t="s">
        <v>1173</v>
      </c>
      <c r="E222" s="129"/>
      <c r="F222" s="130">
        <v>510</v>
      </c>
      <c r="G222" s="130"/>
      <c r="H222" s="128"/>
      <c r="I222" s="90">
        <v>6481200000</v>
      </c>
      <c r="J222" s="89"/>
      <c r="K222" s="90">
        <v>6201000000</v>
      </c>
      <c r="L222" s="91">
        <v>280200000</v>
      </c>
      <c r="M222" s="91">
        <v>6481200000</v>
      </c>
      <c r="N222" s="91"/>
      <c r="O222" s="90">
        <v>6292113575</v>
      </c>
      <c r="P222" s="90">
        <v>6292113575</v>
      </c>
      <c r="Q222" s="91"/>
      <c r="S222" s="124">
        <f t="shared" si="158"/>
        <v>6481.2</v>
      </c>
      <c r="T222" s="124">
        <f t="shared" si="159"/>
        <v>6481.2</v>
      </c>
      <c r="U222" s="124">
        <f t="shared" si="160"/>
        <v>0</v>
      </c>
      <c r="V222" s="124">
        <f t="shared" si="161"/>
        <v>6292.1135750000003</v>
      </c>
      <c r="W222" s="124">
        <f t="shared" si="162"/>
        <v>6292.1135750000003</v>
      </c>
      <c r="X222" s="124">
        <f t="shared" si="163"/>
        <v>0</v>
      </c>
    </row>
    <row r="223" spans="1:24" s="92" customFormat="1" ht="30">
      <c r="A223" s="115">
        <v>201</v>
      </c>
      <c r="B223" s="88" t="s">
        <v>825</v>
      </c>
      <c r="C223" s="106" t="str">
        <f t="shared" si="157"/>
        <v>1098957</v>
      </c>
      <c r="D223" s="105" t="s">
        <v>1192</v>
      </c>
      <c r="E223" s="129"/>
      <c r="F223" s="130">
        <v>511</v>
      </c>
      <c r="G223" s="130"/>
      <c r="H223" s="128"/>
      <c r="I223" s="90">
        <v>171000000</v>
      </c>
      <c r="J223" s="89"/>
      <c r="K223" s="90">
        <v>171000000</v>
      </c>
      <c r="L223" s="94"/>
      <c r="M223" s="91">
        <v>171000000</v>
      </c>
      <c r="N223" s="94"/>
      <c r="O223" s="90">
        <v>171000000</v>
      </c>
      <c r="P223" s="90">
        <v>171000000</v>
      </c>
      <c r="Q223" s="94"/>
      <c r="S223" s="124">
        <f t="shared" si="158"/>
        <v>171</v>
      </c>
      <c r="T223" s="124">
        <f t="shared" si="159"/>
        <v>171</v>
      </c>
      <c r="U223" s="124">
        <f t="shared" si="160"/>
        <v>0</v>
      </c>
      <c r="V223" s="124">
        <f t="shared" si="161"/>
        <v>171</v>
      </c>
      <c r="W223" s="124">
        <f t="shared" si="162"/>
        <v>171</v>
      </c>
      <c r="X223" s="124">
        <f t="shared" si="163"/>
        <v>0</v>
      </c>
    </row>
    <row r="224" spans="1:24" s="92" customFormat="1" ht="30">
      <c r="A224" s="115">
        <v>202</v>
      </c>
      <c r="B224" s="88" t="s">
        <v>727</v>
      </c>
      <c r="C224" s="106" t="str">
        <f t="shared" si="157"/>
        <v>1078438</v>
      </c>
      <c r="D224" s="105" t="s">
        <v>1062</v>
      </c>
      <c r="E224" s="129"/>
      <c r="F224" s="130">
        <v>426</v>
      </c>
      <c r="G224" s="130"/>
      <c r="H224" s="128"/>
      <c r="I224" s="90">
        <v>7742311853</v>
      </c>
      <c r="J224" s="90">
        <v>2011411853</v>
      </c>
      <c r="K224" s="90">
        <v>3338900000</v>
      </c>
      <c r="L224" s="91">
        <v>2392000000</v>
      </c>
      <c r="M224" s="91">
        <v>7742311853</v>
      </c>
      <c r="N224" s="91"/>
      <c r="O224" s="90">
        <v>6949211171</v>
      </c>
      <c r="P224" s="90">
        <v>6949211171</v>
      </c>
      <c r="Q224" s="91"/>
      <c r="S224" s="124">
        <f t="shared" si="158"/>
        <v>7742.3118530000002</v>
      </c>
      <c r="T224" s="124">
        <f t="shared" si="159"/>
        <v>7742.3118530000002</v>
      </c>
      <c r="U224" s="124">
        <f t="shared" si="160"/>
        <v>0</v>
      </c>
      <c r="V224" s="124">
        <f t="shared" si="161"/>
        <v>6949.2111709999999</v>
      </c>
      <c r="W224" s="124">
        <f t="shared" si="162"/>
        <v>6949.2111709999999</v>
      </c>
      <c r="X224" s="124">
        <f t="shared" si="163"/>
        <v>0</v>
      </c>
    </row>
    <row r="225" spans="1:24" s="92" customFormat="1" ht="60">
      <c r="A225" s="115">
        <v>203</v>
      </c>
      <c r="B225" s="88" t="s">
        <v>957</v>
      </c>
      <c r="C225" s="106" t="str">
        <f t="shared" si="157"/>
        <v>3016323</v>
      </c>
      <c r="D225" s="105" t="s">
        <v>1212</v>
      </c>
      <c r="E225" s="129"/>
      <c r="F225" s="130">
        <v>412</v>
      </c>
      <c r="G225" s="130"/>
      <c r="H225" s="128"/>
      <c r="I225" s="90">
        <v>1059920000</v>
      </c>
      <c r="J225" s="90">
        <v>162920000</v>
      </c>
      <c r="K225" s="90">
        <v>350000000</v>
      </c>
      <c r="L225" s="91">
        <v>547000000</v>
      </c>
      <c r="M225" s="91">
        <v>350000000</v>
      </c>
      <c r="N225" s="91">
        <v>709920000</v>
      </c>
      <c r="O225" s="90">
        <v>983381912</v>
      </c>
      <c r="P225" s="90">
        <v>328271912</v>
      </c>
      <c r="Q225" s="91">
        <v>655110000</v>
      </c>
      <c r="S225" s="124">
        <f t="shared" si="158"/>
        <v>1059.92</v>
      </c>
      <c r="T225" s="124">
        <f t="shared" si="159"/>
        <v>350</v>
      </c>
      <c r="U225" s="124">
        <f t="shared" si="160"/>
        <v>709.92</v>
      </c>
      <c r="V225" s="124">
        <f t="shared" si="161"/>
        <v>983.38191200000006</v>
      </c>
      <c r="W225" s="124">
        <f t="shared" si="162"/>
        <v>328.27191199999999</v>
      </c>
      <c r="X225" s="124">
        <f t="shared" si="163"/>
        <v>655.11</v>
      </c>
    </row>
    <row r="226" spans="1:24" s="92" customFormat="1" ht="30">
      <c r="A226" s="115">
        <v>204</v>
      </c>
      <c r="B226" s="88" t="s">
        <v>266</v>
      </c>
      <c r="C226" s="106" t="str">
        <f t="shared" si="157"/>
        <v>1012444</v>
      </c>
      <c r="D226" s="105" t="s">
        <v>1078</v>
      </c>
      <c r="E226" s="129"/>
      <c r="F226" s="130">
        <v>402</v>
      </c>
      <c r="G226" s="130"/>
      <c r="H226" s="128"/>
      <c r="I226" s="90">
        <v>6363445518</v>
      </c>
      <c r="J226" s="90">
        <v>69785318</v>
      </c>
      <c r="K226" s="90">
        <v>5759000000</v>
      </c>
      <c r="L226" s="91">
        <v>534660200</v>
      </c>
      <c r="M226" s="91">
        <v>6363445518</v>
      </c>
      <c r="N226" s="91"/>
      <c r="O226" s="90">
        <v>6294910105</v>
      </c>
      <c r="P226" s="90">
        <v>6294910105</v>
      </c>
      <c r="Q226" s="91"/>
      <c r="S226" s="124">
        <f t="shared" si="158"/>
        <v>6363.4455180000004</v>
      </c>
      <c r="T226" s="124">
        <f t="shared" si="159"/>
        <v>6363.4455180000004</v>
      </c>
      <c r="U226" s="124">
        <f t="shared" si="160"/>
        <v>0</v>
      </c>
      <c r="V226" s="124">
        <f t="shared" si="161"/>
        <v>6294.9101049999999</v>
      </c>
      <c r="W226" s="124">
        <f t="shared" si="162"/>
        <v>6294.9101049999999</v>
      </c>
      <c r="X226" s="124">
        <f t="shared" si="163"/>
        <v>0</v>
      </c>
    </row>
    <row r="227" spans="1:24" s="92" customFormat="1" ht="30">
      <c r="A227" s="115">
        <v>205</v>
      </c>
      <c r="B227" s="88" t="s">
        <v>263</v>
      </c>
      <c r="C227" s="106" t="str">
        <f t="shared" si="157"/>
        <v>1012078</v>
      </c>
      <c r="D227" s="105" t="s">
        <v>1017</v>
      </c>
      <c r="E227" s="129"/>
      <c r="F227" s="130">
        <v>405</v>
      </c>
      <c r="G227" s="130"/>
      <c r="H227" s="128"/>
      <c r="I227" s="90">
        <v>17689258000</v>
      </c>
      <c r="J227" s="89"/>
      <c r="K227" s="90">
        <v>16584000000</v>
      </c>
      <c r="L227" s="91">
        <v>1105258000</v>
      </c>
      <c r="M227" s="91">
        <v>17689258000</v>
      </c>
      <c r="N227" s="91"/>
      <c r="O227" s="90">
        <v>17148632375</v>
      </c>
      <c r="P227" s="90">
        <v>17148632375</v>
      </c>
      <c r="Q227" s="91"/>
      <c r="S227" s="124">
        <f t="shared" si="158"/>
        <v>17689.258000000002</v>
      </c>
      <c r="T227" s="124">
        <f t="shared" si="159"/>
        <v>17689.258000000002</v>
      </c>
      <c r="U227" s="124">
        <f t="shared" si="160"/>
        <v>0</v>
      </c>
      <c r="V227" s="124">
        <f t="shared" si="161"/>
        <v>17148.632375000001</v>
      </c>
      <c r="W227" s="124">
        <f t="shared" si="162"/>
        <v>17148.632375000001</v>
      </c>
      <c r="X227" s="124">
        <f t="shared" si="163"/>
        <v>0</v>
      </c>
    </row>
    <row r="228" spans="1:24" s="92" customFormat="1" ht="45">
      <c r="A228" s="115">
        <v>206</v>
      </c>
      <c r="B228" s="88" t="s">
        <v>893</v>
      </c>
      <c r="C228" s="106" t="str">
        <f t="shared" si="157"/>
        <v>1118341</v>
      </c>
      <c r="D228" s="105" t="s">
        <v>1219</v>
      </c>
      <c r="E228" s="129"/>
      <c r="F228" s="130">
        <v>422</v>
      </c>
      <c r="G228" s="130"/>
      <c r="H228" s="128"/>
      <c r="I228" s="90">
        <v>4513019000</v>
      </c>
      <c r="J228" s="90">
        <v>28215000</v>
      </c>
      <c r="K228" s="90">
        <v>4153169000</v>
      </c>
      <c r="L228" s="91">
        <v>331635000</v>
      </c>
      <c r="M228" s="91">
        <v>4513019000</v>
      </c>
      <c r="N228" s="91"/>
      <c r="O228" s="90">
        <v>4229034000</v>
      </c>
      <c r="P228" s="90">
        <v>4229034000</v>
      </c>
      <c r="Q228" s="91"/>
      <c r="S228" s="124">
        <f t="shared" si="158"/>
        <v>4513.0190000000002</v>
      </c>
      <c r="T228" s="124">
        <f t="shared" si="159"/>
        <v>4513.0190000000002</v>
      </c>
      <c r="U228" s="124">
        <f t="shared" si="160"/>
        <v>0</v>
      </c>
      <c r="V228" s="124">
        <f t="shared" si="161"/>
        <v>4229.0339999999997</v>
      </c>
      <c r="W228" s="124">
        <f t="shared" si="162"/>
        <v>4229.0339999999997</v>
      </c>
      <c r="X228" s="124">
        <f t="shared" si="163"/>
        <v>0</v>
      </c>
    </row>
  </sheetData>
  <sortState ref="A23:Q228">
    <sortCondition ref="D23:D228"/>
    <sortCondition ref="F23:F228"/>
  </sortState>
  <mergeCells count="30">
    <mergeCell ref="F14:F17"/>
    <mergeCell ref="G14:G17"/>
    <mergeCell ref="H14:H17"/>
    <mergeCell ref="A14:A17"/>
    <mergeCell ref="B14:B17"/>
    <mergeCell ref="E14:E17"/>
    <mergeCell ref="D14:D17"/>
    <mergeCell ref="C14:C17"/>
    <mergeCell ref="M16:M17"/>
    <mergeCell ref="N16:N17"/>
    <mergeCell ref="O14:O17"/>
    <mergeCell ref="P14:Q14"/>
    <mergeCell ref="P15:P17"/>
    <mergeCell ref="Q15:Q17"/>
    <mergeCell ref="I14:N14"/>
    <mergeCell ref="M15:N15"/>
    <mergeCell ref="I15:I17"/>
    <mergeCell ref="J15:L15"/>
    <mergeCell ref="J16:J17"/>
    <mergeCell ref="K16:K17"/>
    <mergeCell ref="L16:L17"/>
    <mergeCell ref="W14:X14"/>
    <mergeCell ref="S15:S17"/>
    <mergeCell ref="T15:U15"/>
    <mergeCell ref="W15:W17"/>
    <mergeCell ref="X15:X17"/>
    <mergeCell ref="T16:T17"/>
    <mergeCell ref="U16:U17"/>
    <mergeCell ref="S14:U14"/>
    <mergeCell ref="V14:V1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28"/>
  <sheetViews>
    <sheetView topLeftCell="A13" workbookViewId="0">
      <selection activeCell="D25" sqref="D25"/>
    </sheetView>
  </sheetViews>
  <sheetFormatPr defaultRowHeight="12.75" outlineLevelRow="1" outlineLevelCol="1"/>
  <cols>
    <col min="1" max="1" width="9.140625" style="113"/>
    <col min="2" max="2" width="31.28515625" style="72" hidden="1" customWidth="1" outlineLevel="1"/>
    <col min="3" max="3" width="10.28515625" style="72" hidden="1" customWidth="1" outlineLevel="1"/>
    <col min="4" max="4" width="46.7109375" style="72" customWidth="1" collapsed="1"/>
    <col min="5" max="7" width="9.140625" style="113"/>
    <col min="8" max="8" width="9.140625" style="131"/>
    <col min="9" max="9" width="18.5703125" style="72" customWidth="1"/>
    <col min="10" max="10" width="15" style="72" hidden="1" customWidth="1" outlineLevel="1"/>
    <col min="11" max="11" width="17.7109375" style="72" hidden="1" customWidth="1" outlineLevel="1"/>
    <col min="12" max="12" width="16" style="73" hidden="1" customWidth="1" outlineLevel="1"/>
    <col min="13" max="13" width="18.28515625" style="73" customWidth="1" collapsed="1"/>
    <col min="14" max="14" width="16" style="73" customWidth="1"/>
    <col min="15" max="17" width="17.7109375" style="72" customWidth="1"/>
    <col min="18" max="16384" width="9.140625" style="72"/>
  </cols>
  <sheetData>
    <row r="1" spans="1:24" ht="15" hidden="1" outlineLevel="1">
      <c r="A1" s="112" t="s">
        <v>178</v>
      </c>
    </row>
    <row r="2" spans="1:24" ht="15" hidden="1" outlineLevel="1">
      <c r="A2" s="112" t="s">
        <v>179</v>
      </c>
    </row>
    <row r="3" spans="1:24" hidden="1" outlineLevel="1"/>
    <row r="4" spans="1:24" ht="15" hidden="1" outlineLevel="1">
      <c r="A4" s="112" t="s">
        <v>180</v>
      </c>
    </row>
    <row r="5" spans="1:24" ht="15" hidden="1" outlineLevel="1">
      <c r="A5" s="112" t="s">
        <v>181</v>
      </c>
    </row>
    <row r="6" spans="1:24" ht="15" hidden="1" outlineLevel="1">
      <c r="A6" s="112" t="s">
        <v>182</v>
      </c>
    </row>
    <row r="7" spans="1:24" ht="15" hidden="1" outlineLevel="1">
      <c r="A7" s="112" t="s">
        <v>183</v>
      </c>
    </row>
    <row r="8" spans="1:24" hidden="1" outlineLevel="1"/>
    <row r="9" spans="1:24" ht="15" hidden="1" outlineLevel="1">
      <c r="A9" s="112" t="s">
        <v>184</v>
      </c>
    </row>
    <row r="10" spans="1:24" ht="15" hidden="1" outlineLevel="1">
      <c r="A10" s="112" t="s">
        <v>185</v>
      </c>
    </row>
    <row r="11" spans="1:24" hidden="1" outlineLevel="1"/>
    <row r="12" spans="1:24" ht="15" hidden="1" outlineLevel="1">
      <c r="A12" s="112" t="s">
        <v>186</v>
      </c>
    </row>
    <row r="13" spans="1:24" ht="18.75" customHeight="1" collapsed="1">
      <c r="F13" s="137">
        <f t="shared" ref="F13:H13" si="0">F22-F19</f>
        <v>0</v>
      </c>
      <c r="G13" s="137">
        <f t="shared" si="0"/>
        <v>0</v>
      </c>
      <c r="H13" s="137">
        <f t="shared" si="0"/>
        <v>0</v>
      </c>
      <c r="I13" s="137">
        <f>I22-I19</f>
        <v>0</v>
      </c>
      <c r="J13" s="137">
        <f t="shared" ref="J13:N13" si="1">J22-J19</f>
        <v>0</v>
      </c>
      <c r="K13" s="137">
        <f t="shared" si="1"/>
        <v>0</v>
      </c>
      <c r="L13" s="137">
        <f t="shared" si="1"/>
        <v>0</v>
      </c>
      <c r="M13" s="137">
        <f t="shared" si="1"/>
        <v>1356067046973</v>
      </c>
      <c r="N13" s="137">
        <f t="shared" si="1"/>
        <v>11049920000</v>
      </c>
      <c r="O13" s="137">
        <f>O22-O19</f>
        <v>0</v>
      </c>
      <c r="W13" s="72" t="s">
        <v>982</v>
      </c>
    </row>
    <row r="14" spans="1:24" s="120" customFormat="1" ht="15" customHeight="1">
      <c r="A14" s="219" t="s">
        <v>187</v>
      </c>
      <c r="B14" s="219" t="s">
        <v>188</v>
      </c>
      <c r="C14" s="233" t="s">
        <v>976</v>
      </c>
      <c r="D14" s="232" t="s">
        <v>977</v>
      </c>
      <c r="E14" s="229" t="s">
        <v>189</v>
      </c>
      <c r="F14" s="229" t="s">
        <v>190</v>
      </c>
      <c r="G14" s="229" t="s">
        <v>191</v>
      </c>
      <c r="H14" s="222" t="s">
        <v>192</v>
      </c>
      <c r="I14" s="225" t="s">
        <v>981</v>
      </c>
      <c r="J14" s="225"/>
      <c r="K14" s="225"/>
      <c r="L14" s="225"/>
      <c r="M14" s="225"/>
      <c r="N14" s="225"/>
      <c r="O14" s="226" t="s">
        <v>978</v>
      </c>
      <c r="P14" s="216" t="s">
        <v>52</v>
      </c>
      <c r="Q14" s="217"/>
      <c r="S14" s="225" t="s">
        <v>981</v>
      </c>
      <c r="T14" s="225"/>
      <c r="U14" s="225"/>
      <c r="V14" s="226" t="s">
        <v>978</v>
      </c>
      <c r="W14" s="216" t="s">
        <v>52</v>
      </c>
      <c r="X14" s="217"/>
    </row>
    <row r="15" spans="1:24" s="120" customFormat="1" ht="15">
      <c r="A15" s="219"/>
      <c r="B15" s="219"/>
      <c r="C15" s="233"/>
      <c r="D15" s="232"/>
      <c r="E15" s="230"/>
      <c r="F15" s="230"/>
      <c r="G15" s="230"/>
      <c r="H15" s="223"/>
      <c r="I15" s="218" t="s">
        <v>193</v>
      </c>
      <c r="J15" s="218" t="s">
        <v>194</v>
      </c>
      <c r="K15" s="218"/>
      <c r="L15" s="218"/>
      <c r="M15" s="216" t="s">
        <v>52</v>
      </c>
      <c r="N15" s="217"/>
      <c r="O15" s="226"/>
      <c r="P15" s="220" t="s">
        <v>979</v>
      </c>
      <c r="Q15" s="221" t="s">
        <v>980</v>
      </c>
      <c r="S15" s="218" t="s">
        <v>193</v>
      </c>
      <c r="T15" s="216" t="s">
        <v>52</v>
      </c>
      <c r="U15" s="217"/>
      <c r="V15" s="226"/>
      <c r="W15" s="220" t="s">
        <v>979</v>
      </c>
      <c r="X15" s="221" t="s">
        <v>980</v>
      </c>
    </row>
    <row r="16" spans="1:24" s="120" customFormat="1" ht="12.75" customHeight="1">
      <c r="A16" s="219"/>
      <c r="B16" s="219"/>
      <c r="C16" s="233"/>
      <c r="D16" s="232"/>
      <c r="E16" s="230"/>
      <c r="F16" s="230"/>
      <c r="G16" s="230"/>
      <c r="H16" s="223"/>
      <c r="I16" s="219"/>
      <c r="J16" s="227" t="s">
        <v>195</v>
      </c>
      <c r="K16" s="227" t="s">
        <v>196</v>
      </c>
      <c r="L16" s="228" t="s">
        <v>197</v>
      </c>
      <c r="M16" s="222" t="s">
        <v>979</v>
      </c>
      <c r="N16" s="222" t="s">
        <v>980</v>
      </c>
      <c r="O16" s="226"/>
      <c r="P16" s="220"/>
      <c r="Q16" s="221"/>
      <c r="S16" s="219"/>
      <c r="T16" s="222" t="s">
        <v>979</v>
      </c>
      <c r="U16" s="222" t="s">
        <v>980</v>
      </c>
      <c r="V16" s="226"/>
      <c r="W16" s="220"/>
      <c r="X16" s="221"/>
    </row>
    <row r="17" spans="1:24" s="120" customFormat="1" ht="59.25" customHeight="1">
      <c r="A17" s="219"/>
      <c r="B17" s="219"/>
      <c r="C17" s="233"/>
      <c r="D17" s="232"/>
      <c r="E17" s="231"/>
      <c r="F17" s="231"/>
      <c r="G17" s="231"/>
      <c r="H17" s="224"/>
      <c r="I17" s="219"/>
      <c r="J17" s="227"/>
      <c r="K17" s="227"/>
      <c r="L17" s="228"/>
      <c r="M17" s="223"/>
      <c r="N17" s="224"/>
      <c r="O17" s="226"/>
      <c r="P17" s="220"/>
      <c r="Q17" s="221"/>
      <c r="S17" s="219"/>
      <c r="T17" s="223"/>
      <c r="U17" s="224"/>
      <c r="V17" s="226"/>
      <c r="W17" s="220"/>
      <c r="X17" s="221"/>
    </row>
    <row r="18" spans="1:24" ht="15">
      <c r="A18" s="74" t="s">
        <v>198</v>
      </c>
      <c r="B18" s="74" t="s">
        <v>199</v>
      </c>
      <c r="C18" s="74"/>
      <c r="D18" s="74"/>
      <c r="E18" s="74" t="s">
        <v>200</v>
      </c>
      <c r="F18" s="74" t="s">
        <v>201</v>
      </c>
      <c r="G18" s="74" t="s">
        <v>202</v>
      </c>
      <c r="H18" s="132" t="s">
        <v>203</v>
      </c>
      <c r="I18" s="75" t="s">
        <v>204</v>
      </c>
      <c r="J18" s="74" t="s">
        <v>205</v>
      </c>
      <c r="K18" s="74" t="s">
        <v>206</v>
      </c>
      <c r="L18" s="121" t="s">
        <v>207</v>
      </c>
      <c r="M18" s="123"/>
      <c r="N18" s="123"/>
      <c r="O18" s="122" t="s">
        <v>208</v>
      </c>
      <c r="P18" s="74"/>
      <c r="Q18" s="74"/>
      <c r="S18" s="75" t="s">
        <v>204</v>
      </c>
      <c r="T18" s="123"/>
      <c r="U18" s="123"/>
      <c r="V18" s="122" t="s">
        <v>208</v>
      </c>
      <c r="W18" s="74"/>
      <c r="X18" s="74"/>
    </row>
    <row r="19" spans="1:24" s="76" customFormat="1" ht="15" hidden="1" outlineLevel="1">
      <c r="A19" s="31"/>
      <c r="B19" s="77" t="s">
        <v>51</v>
      </c>
      <c r="C19" s="104"/>
      <c r="D19" s="104"/>
      <c r="E19" s="125"/>
      <c r="F19" s="125"/>
      <c r="G19" s="125"/>
      <c r="H19" s="126"/>
      <c r="I19" s="78">
        <v>1367116966973</v>
      </c>
      <c r="J19" s="78">
        <v>92332580561</v>
      </c>
      <c r="K19" s="79">
        <v>1064982786772</v>
      </c>
      <c r="L19" s="80">
        <v>209801599640</v>
      </c>
      <c r="M19" s="80"/>
      <c r="N19" s="80"/>
      <c r="O19" s="81">
        <v>1245405587745</v>
      </c>
      <c r="P19" s="81"/>
      <c r="Q19" s="81"/>
    </row>
    <row r="20" spans="1:24" s="76" customFormat="1" ht="15" hidden="1" outlineLevel="1">
      <c r="A20" s="114"/>
      <c r="B20" s="82"/>
      <c r="C20" s="82"/>
      <c r="D20" s="108" t="s">
        <v>213</v>
      </c>
      <c r="E20" s="127"/>
      <c r="F20" s="127"/>
      <c r="G20" s="127"/>
      <c r="H20" s="128"/>
      <c r="I20" s="83">
        <v>1271860559373</v>
      </c>
      <c r="J20" s="83">
        <v>72903660561</v>
      </c>
      <c r="K20" s="84">
        <v>1064212496772</v>
      </c>
      <c r="L20" s="85">
        <v>134744402040</v>
      </c>
      <c r="M20" s="85"/>
      <c r="N20" s="85"/>
      <c r="O20" s="83">
        <v>1195665138417</v>
      </c>
      <c r="P20" s="83"/>
      <c r="Q20" s="83"/>
    </row>
    <row r="21" spans="1:24" s="76" customFormat="1" ht="15" hidden="1" outlineLevel="1">
      <c r="A21" s="114"/>
      <c r="B21" s="82"/>
      <c r="C21" s="82"/>
      <c r="D21" s="108" t="s">
        <v>214</v>
      </c>
      <c r="E21" s="127"/>
      <c r="F21" s="127"/>
      <c r="G21" s="127"/>
      <c r="H21" s="128"/>
      <c r="I21" s="86">
        <v>95256407600</v>
      </c>
      <c r="J21" s="83">
        <v>19428920000</v>
      </c>
      <c r="K21" s="83">
        <v>770290000</v>
      </c>
      <c r="L21" s="85">
        <v>75057197600</v>
      </c>
      <c r="M21" s="85"/>
      <c r="N21" s="85"/>
      <c r="O21" s="83">
        <v>49740449328</v>
      </c>
      <c r="P21" s="83"/>
      <c r="Q21" s="83"/>
    </row>
    <row r="22" spans="1:24" s="76" customFormat="1" collapsed="1">
      <c r="A22" s="114"/>
      <c r="B22" s="82"/>
      <c r="C22" s="82"/>
      <c r="D22" s="114" t="s">
        <v>32</v>
      </c>
      <c r="E22" s="127"/>
      <c r="F22" s="127"/>
      <c r="G22" s="127"/>
      <c r="H22" s="128"/>
      <c r="I22" s="86">
        <f>SUM(I23:I228)</f>
        <v>1367116966973</v>
      </c>
      <c r="J22" s="86">
        <f t="shared" ref="J22:Q22" si="2">SUM(J23:J228)</f>
        <v>92332580561</v>
      </c>
      <c r="K22" s="86">
        <f t="shared" si="2"/>
        <v>1064982786772</v>
      </c>
      <c r="L22" s="86">
        <f t="shared" si="2"/>
        <v>209801599640</v>
      </c>
      <c r="M22" s="86">
        <f t="shared" si="2"/>
        <v>1356067046973</v>
      </c>
      <c r="N22" s="86">
        <f t="shared" si="2"/>
        <v>11049920000</v>
      </c>
      <c r="O22" s="86">
        <f t="shared" si="2"/>
        <v>1245405587745</v>
      </c>
      <c r="P22" s="86">
        <f t="shared" si="2"/>
        <v>1236961817455</v>
      </c>
      <c r="Q22" s="86">
        <f t="shared" si="2"/>
        <v>8443770290</v>
      </c>
    </row>
    <row r="23" spans="1:24" s="92" customFormat="1" ht="30">
      <c r="A23" s="115" t="s">
        <v>215</v>
      </c>
      <c r="B23" s="136" t="s">
        <v>1008</v>
      </c>
      <c r="C23" s="106" t="str">
        <f t="shared" ref="C23:C86" si="3">IF(B23&lt;&gt;"",IF(AND(LEFT(B23,1)&gt;="0",LEFT(B23,1)&lt;="9"),LEFT(B23,7),""),"")</f>
        <v>002685-</v>
      </c>
      <c r="D23" s="105" t="s">
        <v>1091</v>
      </c>
      <c r="E23" s="129"/>
      <c r="F23" s="115" t="s">
        <v>220</v>
      </c>
      <c r="G23" s="130"/>
      <c r="H23" s="128"/>
      <c r="I23" s="89">
        <v>7921874000</v>
      </c>
      <c r="J23" s="89"/>
      <c r="K23" s="90">
        <v>7908434000</v>
      </c>
      <c r="L23" s="91">
        <v>13440000</v>
      </c>
      <c r="M23" s="91">
        <v>7921874000</v>
      </c>
      <c r="N23" s="91"/>
      <c r="O23" s="90">
        <v>7921274000</v>
      </c>
      <c r="P23" s="90">
        <v>7921274000</v>
      </c>
      <c r="Q23" s="91"/>
      <c r="S23" s="124">
        <f>I23/1000000</f>
        <v>7921.8739999999998</v>
      </c>
      <c r="T23" s="124">
        <f>M23/1000000</f>
        <v>7921.8739999999998</v>
      </c>
      <c r="U23" s="124">
        <f>N23/1000000</f>
        <v>0</v>
      </c>
      <c r="V23" s="124">
        <f>O23/1000000</f>
        <v>7921.2740000000003</v>
      </c>
      <c r="W23" s="124">
        <f t="shared" ref="W23:X38" si="4">P23/1000000</f>
        <v>7921.2740000000003</v>
      </c>
      <c r="X23" s="124">
        <f t="shared" si="4"/>
        <v>0</v>
      </c>
    </row>
    <row r="24" spans="1:24" s="92" customFormat="1" ht="45">
      <c r="A24" s="115" t="s">
        <v>225</v>
      </c>
      <c r="B24" s="136" t="s">
        <v>1075</v>
      </c>
      <c r="C24" s="106" t="str">
        <f t="shared" si="3"/>
        <v>006948-</v>
      </c>
      <c r="D24" s="105" t="s">
        <v>1165</v>
      </c>
      <c r="E24" s="129"/>
      <c r="F24" s="115">
        <v>422</v>
      </c>
      <c r="G24" s="130"/>
      <c r="H24" s="128"/>
      <c r="I24" s="89">
        <v>11338067000</v>
      </c>
      <c r="J24" s="90">
        <v>21000000</v>
      </c>
      <c r="K24" s="95">
        <v>10891513000</v>
      </c>
      <c r="L24" s="91">
        <v>425554000</v>
      </c>
      <c r="M24" s="91">
        <v>11338067000</v>
      </c>
      <c r="N24" s="91"/>
      <c r="O24" s="90">
        <v>11037267000</v>
      </c>
      <c r="P24" s="90">
        <v>11037267000</v>
      </c>
      <c r="Q24" s="91"/>
      <c r="S24" s="124">
        <f t="shared" ref="S24:S87" si="5">I24/1000000</f>
        <v>11338.066999999999</v>
      </c>
      <c r="T24" s="124">
        <f t="shared" ref="T24:X39" si="6">M24/1000000</f>
        <v>11338.066999999999</v>
      </c>
      <c r="U24" s="124">
        <f t="shared" si="6"/>
        <v>0</v>
      </c>
      <c r="V24" s="124">
        <f t="shared" si="6"/>
        <v>11037.267</v>
      </c>
      <c r="W24" s="124">
        <f t="shared" si="4"/>
        <v>11037.267</v>
      </c>
      <c r="X24" s="124">
        <f t="shared" si="4"/>
        <v>0</v>
      </c>
    </row>
    <row r="25" spans="1:24" s="92" customFormat="1" ht="30">
      <c r="A25" s="115" t="s">
        <v>200</v>
      </c>
      <c r="B25" s="99" t="s">
        <v>230</v>
      </c>
      <c r="C25" s="106" t="str">
        <f t="shared" si="3"/>
        <v>1007205</v>
      </c>
      <c r="D25" s="105" t="s">
        <v>1076</v>
      </c>
      <c r="E25" s="129"/>
      <c r="F25" s="115" t="s">
        <v>220</v>
      </c>
      <c r="G25" s="130"/>
      <c r="H25" s="128"/>
      <c r="I25" s="90">
        <v>4048788000</v>
      </c>
      <c r="J25" s="90">
        <v>152420000</v>
      </c>
      <c r="K25" s="90">
        <v>3859368000</v>
      </c>
      <c r="L25" s="91">
        <v>37000000</v>
      </c>
      <c r="M25" s="91">
        <v>4048788000</v>
      </c>
      <c r="N25" s="91"/>
      <c r="O25" s="90">
        <v>4042708000</v>
      </c>
      <c r="P25" s="90">
        <v>4042708000</v>
      </c>
      <c r="Q25" s="91"/>
      <c r="S25" s="124">
        <f t="shared" si="5"/>
        <v>4048.788</v>
      </c>
      <c r="T25" s="124">
        <f t="shared" si="6"/>
        <v>4048.788</v>
      </c>
      <c r="U25" s="124">
        <f t="shared" si="6"/>
        <v>0</v>
      </c>
      <c r="V25" s="124">
        <f t="shared" si="6"/>
        <v>4042.7080000000001</v>
      </c>
      <c r="W25" s="124">
        <f t="shared" si="4"/>
        <v>4042.7080000000001</v>
      </c>
      <c r="X25" s="124">
        <f t="shared" si="4"/>
        <v>0</v>
      </c>
    </row>
    <row r="26" spans="1:24" s="92" customFormat="1" ht="30">
      <c r="A26" s="115" t="s">
        <v>201</v>
      </c>
      <c r="B26" s="99" t="s">
        <v>235</v>
      </c>
      <c r="C26" s="106" t="str">
        <f t="shared" si="3"/>
        <v>1008744</v>
      </c>
      <c r="D26" s="105" t="s">
        <v>1047</v>
      </c>
      <c r="E26" s="129"/>
      <c r="F26" s="115" t="s">
        <v>237</v>
      </c>
      <c r="G26" s="130"/>
      <c r="H26" s="128"/>
      <c r="I26" s="90">
        <v>270000000</v>
      </c>
      <c r="J26" s="89"/>
      <c r="K26" s="90">
        <v>270000000</v>
      </c>
      <c r="L26" s="94"/>
      <c r="M26" s="91">
        <v>270000000</v>
      </c>
      <c r="N26" s="94"/>
      <c r="O26" s="90">
        <v>270000000</v>
      </c>
      <c r="P26" s="90">
        <v>270000000</v>
      </c>
      <c r="Q26" s="94"/>
      <c r="S26" s="124">
        <f t="shared" si="5"/>
        <v>270</v>
      </c>
      <c r="T26" s="124">
        <f t="shared" si="6"/>
        <v>270</v>
      </c>
      <c r="U26" s="124">
        <f t="shared" si="6"/>
        <v>0</v>
      </c>
      <c r="V26" s="124">
        <f t="shared" si="6"/>
        <v>270</v>
      </c>
      <c r="W26" s="124">
        <f t="shared" si="4"/>
        <v>270</v>
      </c>
      <c r="X26" s="124">
        <f t="shared" si="4"/>
        <v>0</v>
      </c>
    </row>
    <row r="27" spans="1:24" s="92" customFormat="1" ht="30">
      <c r="A27" s="115" t="s">
        <v>202</v>
      </c>
      <c r="B27" s="99" t="s">
        <v>239</v>
      </c>
      <c r="C27" s="106" t="str">
        <f t="shared" si="3"/>
        <v>1010558</v>
      </c>
      <c r="D27" s="105" t="s">
        <v>1016</v>
      </c>
      <c r="E27" s="129"/>
      <c r="F27" s="130">
        <v>412</v>
      </c>
      <c r="G27" s="130"/>
      <c r="H27" s="128"/>
      <c r="I27" s="90">
        <v>13708487000</v>
      </c>
      <c r="J27" s="90">
        <v>3787000000</v>
      </c>
      <c r="K27" s="90">
        <v>4813000000</v>
      </c>
      <c r="L27" s="91">
        <v>5108487000</v>
      </c>
      <c r="M27" s="91">
        <v>13708487000</v>
      </c>
      <c r="N27" s="91"/>
      <c r="O27" s="90">
        <v>8889988150</v>
      </c>
      <c r="P27" s="90">
        <v>8889988150</v>
      </c>
      <c r="Q27" s="91"/>
      <c r="S27" s="124">
        <f t="shared" si="5"/>
        <v>13708.486999999999</v>
      </c>
      <c r="T27" s="124">
        <f t="shared" si="6"/>
        <v>13708.486999999999</v>
      </c>
      <c r="U27" s="124">
        <f t="shared" si="6"/>
        <v>0</v>
      </c>
      <c r="V27" s="124">
        <f t="shared" si="6"/>
        <v>8889.9881499999992</v>
      </c>
      <c r="W27" s="124">
        <f t="shared" si="4"/>
        <v>8889.9881499999992</v>
      </c>
      <c r="X27" s="124">
        <f t="shared" si="4"/>
        <v>0</v>
      </c>
    </row>
    <row r="28" spans="1:24" s="92" customFormat="1" ht="30">
      <c r="A28" s="115" t="s">
        <v>245</v>
      </c>
      <c r="B28" s="99" t="s">
        <v>246</v>
      </c>
      <c r="C28" s="106" t="str">
        <f t="shared" si="3"/>
        <v>1010559</v>
      </c>
      <c r="D28" s="105" t="s">
        <v>1092</v>
      </c>
      <c r="E28" s="129"/>
      <c r="F28" s="130">
        <v>423</v>
      </c>
      <c r="G28" s="130"/>
      <c r="H28" s="128"/>
      <c r="I28" s="90">
        <v>174000000</v>
      </c>
      <c r="J28" s="89"/>
      <c r="K28" s="90">
        <v>174000000</v>
      </c>
      <c r="L28" s="94"/>
      <c r="M28" s="91">
        <v>174000000</v>
      </c>
      <c r="N28" s="94"/>
      <c r="O28" s="90">
        <v>174000000</v>
      </c>
      <c r="P28" s="90">
        <v>174000000</v>
      </c>
      <c r="Q28" s="94"/>
      <c r="S28" s="124">
        <f t="shared" si="5"/>
        <v>174</v>
      </c>
      <c r="T28" s="124">
        <f t="shared" si="6"/>
        <v>174</v>
      </c>
      <c r="U28" s="124">
        <f t="shared" si="6"/>
        <v>0</v>
      </c>
      <c r="V28" s="124">
        <f t="shared" si="6"/>
        <v>174</v>
      </c>
      <c r="W28" s="124">
        <f t="shared" si="4"/>
        <v>174</v>
      </c>
      <c r="X28" s="124">
        <f t="shared" si="4"/>
        <v>0</v>
      </c>
    </row>
    <row r="29" spans="1:24" s="92" customFormat="1" ht="30">
      <c r="A29" s="115" t="s">
        <v>250</v>
      </c>
      <c r="B29" s="88" t="s">
        <v>251</v>
      </c>
      <c r="C29" s="106" t="str">
        <f t="shared" si="3"/>
        <v>1012069</v>
      </c>
      <c r="D29" s="105" t="s">
        <v>1093</v>
      </c>
      <c r="E29" s="129"/>
      <c r="F29" s="130">
        <v>422</v>
      </c>
      <c r="G29" s="130"/>
      <c r="H29" s="128"/>
      <c r="I29" s="90">
        <v>11893387000</v>
      </c>
      <c r="J29" s="89"/>
      <c r="K29" s="90">
        <v>10733687000</v>
      </c>
      <c r="L29" s="91">
        <v>1159700000</v>
      </c>
      <c r="M29" s="91">
        <v>11893387000</v>
      </c>
      <c r="N29" s="91"/>
      <c r="O29" s="90">
        <v>10761596900</v>
      </c>
      <c r="P29" s="90">
        <v>10761596900</v>
      </c>
      <c r="Q29" s="91"/>
      <c r="S29" s="124">
        <f t="shared" si="5"/>
        <v>11893.387000000001</v>
      </c>
      <c r="T29" s="124">
        <f t="shared" si="6"/>
        <v>11893.387000000001</v>
      </c>
      <c r="U29" s="124">
        <f t="shared" si="6"/>
        <v>0</v>
      </c>
      <c r="V29" s="124">
        <f t="shared" si="6"/>
        <v>10761.5969</v>
      </c>
      <c r="W29" s="124">
        <f t="shared" si="4"/>
        <v>10761.5969</v>
      </c>
      <c r="X29" s="124">
        <f t="shared" si="4"/>
        <v>0</v>
      </c>
    </row>
    <row r="30" spans="1:24" s="92" customFormat="1" ht="30">
      <c r="A30" s="115" t="s">
        <v>253</v>
      </c>
      <c r="B30" s="88" t="s">
        <v>254</v>
      </c>
      <c r="C30" s="106" t="str">
        <f t="shared" si="3"/>
        <v>1012070</v>
      </c>
      <c r="D30" s="105" t="s">
        <v>1094</v>
      </c>
      <c r="E30" s="129"/>
      <c r="F30" s="130">
        <v>422</v>
      </c>
      <c r="G30" s="130"/>
      <c r="H30" s="128"/>
      <c r="I30" s="90">
        <v>9183011000</v>
      </c>
      <c r="J30" s="89"/>
      <c r="K30" s="90">
        <v>8920897000</v>
      </c>
      <c r="L30" s="91">
        <v>262114000</v>
      </c>
      <c r="M30" s="91">
        <v>9183011000</v>
      </c>
      <c r="N30" s="91"/>
      <c r="O30" s="90">
        <v>8355089456</v>
      </c>
      <c r="P30" s="90">
        <v>8355089456</v>
      </c>
      <c r="Q30" s="91"/>
      <c r="S30" s="124">
        <f t="shared" si="5"/>
        <v>9183.0110000000004</v>
      </c>
      <c r="T30" s="124">
        <f t="shared" si="6"/>
        <v>9183.0110000000004</v>
      </c>
      <c r="U30" s="124">
        <f t="shared" si="6"/>
        <v>0</v>
      </c>
      <c r="V30" s="124">
        <f t="shared" si="6"/>
        <v>8355.0894559999997</v>
      </c>
      <c r="W30" s="124">
        <f t="shared" si="4"/>
        <v>8355.0894559999997</v>
      </c>
      <c r="X30" s="124">
        <f t="shared" si="4"/>
        <v>0</v>
      </c>
    </row>
    <row r="31" spans="1:24" s="92" customFormat="1" ht="30">
      <c r="A31" s="115" t="s">
        <v>206</v>
      </c>
      <c r="B31" s="88" t="s">
        <v>256</v>
      </c>
      <c r="C31" s="106" t="str">
        <f t="shared" si="3"/>
        <v>1012071</v>
      </c>
      <c r="D31" s="105" t="s">
        <v>1095</v>
      </c>
      <c r="E31" s="129"/>
      <c r="F31" s="130">
        <v>422</v>
      </c>
      <c r="G31" s="130"/>
      <c r="H31" s="128"/>
      <c r="I31" s="90">
        <v>9478749099</v>
      </c>
      <c r="J31" s="90">
        <v>316922099</v>
      </c>
      <c r="K31" s="90">
        <v>9082855000</v>
      </c>
      <c r="L31" s="91">
        <v>78972000</v>
      </c>
      <c r="M31" s="91">
        <v>9478749099</v>
      </c>
      <c r="N31" s="91"/>
      <c r="O31" s="90">
        <v>9381982810</v>
      </c>
      <c r="P31" s="90">
        <v>9381982810</v>
      </c>
      <c r="Q31" s="91"/>
      <c r="S31" s="124">
        <f t="shared" si="5"/>
        <v>9478.7490990000006</v>
      </c>
      <c r="T31" s="124">
        <f t="shared" si="6"/>
        <v>9478.7490990000006</v>
      </c>
      <c r="U31" s="124">
        <f t="shared" si="6"/>
        <v>0</v>
      </c>
      <c r="V31" s="124">
        <f t="shared" si="6"/>
        <v>9381.9828099999995</v>
      </c>
      <c r="W31" s="124">
        <f t="shared" si="4"/>
        <v>9381.9828099999995</v>
      </c>
      <c r="X31" s="124">
        <f t="shared" si="4"/>
        <v>0</v>
      </c>
    </row>
    <row r="32" spans="1:24" s="92" customFormat="1" ht="30">
      <c r="A32" s="115" t="s">
        <v>258</v>
      </c>
      <c r="B32" s="88" t="s">
        <v>259</v>
      </c>
      <c r="C32" s="106" t="str">
        <f t="shared" si="3"/>
        <v>1012077</v>
      </c>
      <c r="D32" s="105" t="s">
        <v>1077</v>
      </c>
      <c r="E32" s="129"/>
      <c r="F32" s="130">
        <v>422</v>
      </c>
      <c r="G32" s="130"/>
      <c r="H32" s="128"/>
      <c r="I32" s="90">
        <v>4857048174</v>
      </c>
      <c r="J32" s="90">
        <v>56000174</v>
      </c>
      <c r="K32" s="90">
        <v>4651911000</v>
      </c>
      <c r="L32" s="91">
        <v>149137000</v>
      </c>
      <c r="M32" s="91">
        <v>4857048174</v>
      </c>
      <c r="N32" s="91"/>
      <c r="O32" s="90">
        <v>4810916674</v>
      </c>
      <c r="P32" s="90">
        <v>4810916674</v>
      </c>
      <c r="Q32" s="91"/>
      <c r="S32" s="124">
        <f t="shared" si="5"/>
        <v>4857.0481739999996</v>
      </c>
      <c r="T32" s="124">
        <f t="shared" si="6"/>
        <v>4857.0481739999996</v>
      </c>
      <c r="U32" s="124">
        <f t="shared" si="6"/>
        <v>0</v>
      </c>
      <c r="V32" s="124">
        <f t="shared" si="6"/>
        <v>4810.9166740000001</v>
      </c>
      <c r="W32" s="124">
        <f t="shared" si="4"/>
        <v>4810.9166740000001</v>
      </c>
      <c r="X32" s="124">
        <f t="shared" si="4"/>
        <v>0</v>
      </c>
    </row>
    <row r="33" spans="1:24" s="92" customFormat="1" ht="30">
      <c r="A33" s="115" t="s">
        <v>262</v>
      </c>
      <c r="B33" s="88" t="s">
        <v>263</v>
      </c>
      <c r="C33" s="106" t="str">
        <f t="shared" si="3"/>
        <v>1012078</v>
      </c>
      <c r="D33" s="105" t="s">
        <v>1017</v>
      </c>
      <c r="E33" s="129"/>
      <c r="F33" s="130">
        <v>405</v>
      </c>
      <c r="G33" s="130"/>
      <c r="H33" s="128"/>
      <c r="I33" s="90">
        <v>17689258000</v>
      </c>
      <c r="J33" s="89"/>
      <c r="K33" s="90">
        <v>16584000000</v>
      </c>
      <c r="L33" s="91">
        <v>1105258000</v>
      </c>
      <c r="M33" s="91">
        <v>17689258000</v>
      </c>
      <c r="N33" s="91"/>
      <c r="O33" s="90">
        <v>17148632375</v>
      </c>
      <c r="P33" s="90">
        <v>17148632375</v>
      </c>
      <c r="Q33" s="91"/>
      <c r="S33" s="124">
        <f t="shared" si="5"/>
        <v>17689.258000000002</v>
      </c>
      <c r="T33" s="124">
        <f t="shared" si="6"/>
        <v>17689.258000000002</v>
      </c>
      <c r="U33" s="124">
        <f t="shared" si="6"/>
        <v>0</v>
      </c>
      <c r="V33" s="124">
        <f t="shared" si="6"/>
        <v>17148.632375000001</v>
      </c>
      <c r="W33" s="124">
        <f t="shared" si="4"/>
        <v>17148.632375000001</v>
      </c>
      <c r="X33" s="124">
        <f t="shared" si="4"/>
        <v>0</v>
      </c>
    </row>
    <row r="34" spans="1:24" s="92" customFormat="1" ht="30">
      <c r="A34" s="115" t="s">
        <v>224</v>
      </c>
      <c r="B34" s="88" t="s">
        <v>266</v>
      </c>
      <c r="C34" s="106" t="str">
        <f t="shared" si="3"/>
        <v>1012444</v>
      </c>
      <c r="D34" s="105" t="s">
        <v>1078</v>
      </c>
      <c r="E34" s="129"/>
      <c r="F34" s="130">
        <v>402</v>
      </c>
      <c r="G34" s="130"/>
      <c r="H34" s="128"/>
      <c r="I34" s="90">
        <v>6363445518</v>
      </c>
      <c r="J34" s="90">
        <v>69785318</v>
      </c>
      <c r="K34" s="90">
        <v>5759000000</v>
      </c>
      <c r="L34" s="91">
        <v>534660200</v>
      </c>
      <c r="M34" s="91">
        <v>6363445518</v>
      </c>
      <c r="N34" s="91"/>
      <c r="O34" s="90">
        <v>6294910105</v>
      </c>
      <c r="P34" s="90">
        <v>6294910105</v>
      </c>
      <c r="Q34" s="91"/>
      <c r="S34" s="124">
        <f t="shared" si="5"/>
        <v>6363.4455180000004</v>
      </c>
      <c r="T34" s="124">
        <f t="shared" si="6"/>
        <v>6363.4455180000004</v>
      </c>
      <c r="U34" s="124">
        <f t="shared" si="6"/>
        <v>0</v>
      </c>
      <c r="V34" s="124">
        <f t="shared" si="6"/>
        <v>6294.9101049999999</v>
      </c>
      <c r="W34" s="124">
        <f t="shared" si="4"/>
        <v>6294.9101049999999</v>
      </c>
      <c r="X34" s="124">
        <f t="shared" si="4"/>
        <v>0</v>
      </c>
    </row>
    <row r="35" spans="1:24" s="92" customFormat="1" ht="30">
      <c r="A35" s="115" t="s">
        <v>209</v>
      </c>
      <c r="B35" s="88" t="s">
        <v>268</v>
      </c>
      <c r="C35" s="106" t="str">
        <f t="shared" si="3"/>
        <v>1014914</v>
      </c>
      <c r="D35" s="105" t="s">
        <v>1079</v>
      </c>
      <c r="E35" s="129"/>
      <c r="F35" s="130">
        <v>412</v>
      </c>
      <c r="G35" s="130"/>
      <c r="H35" s="128"/>
      <c r="I35" s="90">
        <v>12521100000</v>
      </c>
      <c r="J35" s="90">
        <v>540000000</v>
      </c>
      <c r="K35" s="90">
        <v>11788000000</v>
      </c>
      <c r="L35" s="91">
        <v>193100000</v>
      </c>
      <c r="M35" s="91">
        <v>12521100000</v>
      </c>
      <c r="N35" s="91"/>
      <c r="O35" s="90">
        <v>11900946662</v>
      </c>
      <c r="P35" s="90">
        <v>11900946662</v>
      </c>
      <c r="Q35" s="91"/>
      <c r="S35" s="124">
        <f t="shared" si="5"/>
        <v>12521.1</v>
      </c>
      <c r="T35" s="124">
        <f t="shared" si="6"/>
        <v>12521.1</v>
      </c>
      <c r="U35" s="124">
        <f t="shared" si="6"/>
        <v>0</v>
      </c>
      <c r="V35" s="124">
        <f t="shared" si="6"/>
        <v>11900.946662</v>
      </c>
      <c r="W35" s="124">
        <f t="shared" si="4"/>
        <v>11900.946662</v>
      </c>
      <c r="X35" s="124">
        <f t="shared" si="4"/>
        <v>0</v>
      </c>
    </row>
    <row r="36" spans="1:24" s="92" customFormat="1" ht="30">
      <c r="A36" s="115" t="s">
        <v>222</v>
      </c>
      <c r="B36" s="88" t="s">
        <v>271</v>
      </c>
      <c r="C36" s="106" t="str">
        <f t="shared" si="3"/>
        <v>1014915</v>
      </c>
      <c r="D36" s="105" t="s">
        <v>1096</v>
      </c>
      <c r="E36" s="129"/>
      <c r="F36" s="130">
        <v>412</v>
      </c>
      <c r="G36" s="130"/>
      <c r="H36" s="128"/>
      <c r="I36" s="90">
        <v>2371016000</v>
      </c>
      <c r="J36" s="90">
        <v>64000000</v>
      </c>
      <c r="K36" s="90">
        <v>1697000000</v>
      </c>
      <c r="L36" s="91">
        <v>610016000</v>
      </c>
      <c r="M36" s="91">
        <v>2371016000</v>
      </c>
      <c r="N36" s="91"/>
      <c r="O36" s="90">
        <v>2046807375</v>
      </c>
      <c r="P36" s="90">
        <v>2046807375</v>
      </c>
      <c r="Q36" s="91"/>
      <c r="S36" s="124">
        <f t="shared" si="5"/>
        <v>2371.0160000000001</v>
      </c>
      <c r="T36" s="124">
        <f t="shared" si="6"/>
        <v>2371.0160000000001</v>
      </c>
      <c r="U36" s="124">
        <f t="shared" si="6"/>
        <v>0</v>
      </c>
      <c r="V36" s="124">
        <f t="shared" si="6"/>
        <v>2046.8073750000001</v>
      </c>
      <c r="W36" s="124">
        <f t="shared" si="4"/>
        <v>2046.8073750000001</v>
      </c>
      <c r="X36" s="124">
        <f t="shared" si="4"/>
        <v>0</v>
      </c>
    </row>
    <row r="37" spans="1:24" s="92" customFormat="1" ht="30">
      <c r="A37" s="115" t="s">
        <v>210</v>
      </c>
      <c r="B37" s="88" t="s">
        <v>275</v>
      </c>
      <c r="C37" s="106" t="str">
        <f t="shared" si="3"/>
        <v>1015164</v>
      </c>
      <c r="D37" s="105" t="s">
        <v>1097</v>
      </c>
      <c r="E37" s="129"/>
      <c r="F37" s="130">
        <v>412</v>
      </c>
      <c r="G37" s="130"/>
      <c r="H37" s="128"/>
      <c r="I37" s="90">
        <v>6278654381</v>
      </c>
      <c r="J37" s="90">
        <v>130289381</v>
      </c>
      <c r="K37" s="90">
        <v>5546000000</v>
      </c>
      <c r="L37" s="91">
        <v>602365000</v>
      </c>
      <c r="M37" s="91">
        <v>6278654381</v>
      </c>
      <c r="N37" s="91"/>
      <c r="O37" s="90">
        <v>6272967381</v>
      </c>
      <c r="P37" s="90">
        <v>6272967381</v>
      </c>
      <c r="Q37" s="91"/>
      <c r="S37" s="124">
        <f t="shared" si="5"/>
        <v>6278.6543810000003</v>
      </c>
      <c r="T37" s="124">
        <f t="shared" si="6"/>
        <v>6278.6543810000003</v>
      </c>
      <c r="U37" s="124">
        <f t="shared" si="6"/>
        <v>0</v>
      </c>
      <c r="V37" s="124">
        <f t="shared" si="6"/>
        <v>6272.9673810000004</v>
      </c>
      <c r="W37" s="124">
        <f t="shared" si="4"/>
        <v>6272.9673810000004</v>
      </c>
      <c r="X37" s="124">
        <f t="shared" si="4"/>
        <v>0</v>
      </c>
    </row>
    <row r="38" spans="1:24" s="92" customFormat="1" ht="30">
      <c r="A38" s="115" t="s">
        <v>211</v>
      </c>
      <c r="B38" s="88" t="s">
        <v>277</v>
      </c>
      <c r="C38" s="106" t="str">
        <f t="shared" si="3"/>
        <v>1015165</v>
      </c>
      <c r="D38" s="105" t="s">
        <v>1018</v>
      </c>
      <c r="E38" s="129"/>
      <c r="F38" s="130">
        <v>412</v>
      </c>
      <c r="G38" s="130"/>
      <c r="H38" s="128"/>
      <c r="I38" s="90">
        <v>4966667000</v>
      </c>
      <c r="J38" s="90">
        <v>2823967000</v>
      </c>
      <c r="K38" s="90">
        <v>2114000000</v>
      </c>
      <c r="L38" s="91">
        <v>28700000</v>
      </c>
      <c r="M38" s="91">
        <v>4966667000</v>
      </c>
      <c r="N38" s="91"/>
      <c r="O38" s="90">
        <v>4757081000</v>
      </c>
      <c r="P38" s="90">
        <v>4757081000</v>
      </c>
      <c r="Q38" s="91"/>
      <c r="S38" s="124">
        <f t="shared" si="5"/>
        <v>4966.6670000000004</v>
      </c>
      <c r="T38" s="124">
        <f t="shared" si="6"/>
        <v>4966.6670000000004</v>
      </c>
      <c r="U38" s="124">
        <f t="shared" si="6"/>
        <v>0</v>
      </c>
      <c r="V38" s="124">
        <f t="shared" si="6"/>
        <v>4757.0810000000001</v>
      </c>
      <c r="W38" s="124">
        <f t="shared" si="4"/>
        <v>4757.0810000000001</v>
      </c>
      <c r="X38" s="124">
        <f t="shared" si="4"/>
        <v>0</v>
      </c>
    </row>
    <row r="39" spans="1:24" s="92" customFormat="1" ht="30">
      <c r="A39" s="115" t="s">
        <v>212</v>
      </c>
      <c r="B39" s="88" t="s">
        <v>280</v>
      </c>
      <c r="C39" s="106" t="str">
        <f t="shared" si="3"/>
        <v>1015168</v>
      </c>
      <c r="D39" s="105" t="s">
        <v>1166</v>
      </c>
      <c r="E39" s="129"/>
      <c r="F39" s="130">
        <v>412</v>
      </c>
      <c r="G39" s="130"/>
      <c r="H39" s="128"/>
      <c r="I39" s="90">
        <v>9958692000</v>
      </c>
      <c r="J39" s="90">
        <v>633592000</v>
      </c>
      <c r="K39" s="90">
        <v>8244000000</v>
      </c>
      <c r="L39" s="91">
        <v>1081100000</v>
      </c>
      <c r="M39" s="91">
        <v>9258692000</v>
      </c>
      <c r="N39" s="91">
        <v>700000000</v>
      </c>
      <c r="O39" s="90">
        <v>8909763600</v>
      </c>
      <c r="P39" s="90">
        <v>8750630600</v>
      </c>
      <c r="Q39" s="91">
        <v>159133000</v>
      </c>
      <c r="S39" s="124">
        <f t="shared" si="5"/>
        <v>9958.6919999999991</v>
      </c>
      <c r="T39" s="124">
        <f t="shared" si="6"/>
        <v>9258.6919999999991</v>
      </c>
      <c r="U39" s="124">
        <f t="shared" si="6"/>
        <v>700</v>
      </c>
      <c r="V39" s="124">
        <f t="shared" si="6"/>
        <v>8909.7636000000002</v>
      </c>
      <c r="W39" s="124">
        <f t="shared" si="6"/>
        <v>8750.6306000000004</v>
      </c>
      <c r="X39" s="124">
        <f t="shared" si="6"/>
        <v>159.13300000000001</v>
      </c>
    </row>
    <row r="40" spans="1:24" s="92" customFormat="1" ht="30">
      <c r="A40" s="115" t="s">
        <v>285</v>
      </c>
      <c r="B40" s="99" t="s">
        <v>286</v>
      </c>
      <c r="C40" s="106" t="str">
        <f t="shared" si="3"/>
        <v>1015425</v>
      </c>
      <c r="D40" s="105" t="s">
        <v>1019</v>
      </c>
      <c r="E40" s="129"/>
      <c r="F40" s="130">
        <v>412</v>
      </c>
      <c r="G40" s="130"/>
      <c r="H40" s="128"/>
      <c r="I40" s="90">
        <v>2832509000</v>
      </c>
      <c r="J40" s="90">
        <v>567000000</v>
      </c>
      <c r="K40" s="90">
        <v>1787000000</v>
      </c>
      <c r="L40" s="91">
        <v>478509000</v>
      </c>
      <c r="M40" s="91">
        <v>2832509000</v>
      </c>
      <c r="N40" s="91"/>
      <c r="O40" s="90">
        <v>2473728311</v>
      </c>
      <c r="P40" s="90">
        <v>2473728311</v>
      </c>
      <c r="Q40" s="91"/>
      <c r="S40" s="124">
        <f t="shared" si="5"/>
        <v>2832.509</v>
      </c>
      <c r="T40" s="124">
        <f t="shared" ref="T40:X55" si="7">M40/1000000</f>
        <v>2832.509</v>
      </c>
      <c r="U40" s="124">
        <f t="shared" si="7"/>
        <v>0</v>
      </c>
      <c r="V40" s="124">
        <f t="shared" si="7"/>
        <v>2473.7283109999998</v>
      </c>
      <c r="W40" s="124">
        <f t="shared" si="7"/>
        <v>2473.7283109999998</v>
      </c>
      <c r="X40" s="124">
        <f t="shared" si="7"/>
        <v>0</v>
      </c>
    </row>
    <row r="41" spans="1:24" s="92" customFormat="1" ht="30">
      <c r="A41" s="115" t="s">
        <v>289</v>
      </c>
      <c r="B41" s="99" t="s">
        <v>290</v>
      </c>
      <c r="C41" s="106" t="str">
        <f t="shared" si="3"/>
        <v>1015428</v>
      </c>
      <c r="D41" s="105" t="s">
        <v>1048</v>
      </c>
      <c r="E41" s="129"/>
      <c r="F41" s="130">
        <v>412</v>
      </c>
      <c r="G41" s="130"/>
      <c r="H41" s="128"/>
      <c r="I41" s="90">
        <v>18364075920</v>
      </c>
      <c r="J41" s="90">
        <v>270435420</v>
      </c>
      <c r="K41" s="90">
        <v>11576300000</v>
      </c>
      <c r="L41" s="91">
        <v>6517340500</v>
      </c>
      <c r="M41" s="91">
        <v>13906075920</v>
      </c>
      <c r="N41" s="91">
        <v>4458000000</v>
      </c>
      <c r="O41" s="90">
        <v>18057664370</v>
      </c>
      <c r="P41" s="90">
        <v>13601989370</v>
      </c>
      <c r="Q41" s="91">
        <v>4455675000</v>
      </c>
      <c r="S41" s="124">
        <f t="shared" si="5"/>
        <v>18364.075919999999</v>
      </c>
      <c r="T41" s="124">
        <f t="shared" si="7"/>
        <v>13906.075919999999</v>
      </c>
      <c r="U41" s="124">
        <f t="shared" si="7"/>
        <v>4458</v>
      </c>
      <c r="V41" s="124">
        <f t="shared" si="7"/>
        <v>18057.664369999999</v>
      </c>
      <c r="W41" s="124">
        <f t="shared" si="7"/>
        <v>13601.989369999999</v>
      </c>
      <c r="X41" s="124">
        <f t="shared" si="7"/>
        <v>4455.6750000000002</v>
      </c>
    </row>
    <row r="42" spans="1:24" s="92" customFormat="1" ht="30">
      <c r="A42" s="115" t="s">
        <v>294</v>
      </c>
      <c r="B42" s="99" t="s">
        <v>295</v>
      </c>
      <c r="C42" s="106" t="str">
        <f t="shared" si="3"/>
        <v>1016743</v>
      </c>
      <c r="D42" s="105" t="s">
        <v>1098</v>
      </c>
      <c r="E42" s="129"/>
      <c r="F42" s="130">
        <v>422</v>
      </c>
      <c r="G42" s="130"/>
      <c r="H42" s="128"/>
      <c r="I42" s="90">
        <v>6737583000</v>
      </c>
      <c r="J42" s="90">
        <v>1000000</v>
      </c>
      <c r="K42" s="90">
        <v>6495427000</v>
      </c>
      <c r="L42" s="91">
        <v>241156000</v>
      </c>
      <c r="M42" s="91">
        <v>6737583000</v>
      </c>
      <c r="N42" s="91"/>
      <c r="O42" s="90">
        <v>6683067556</v>
      </c>
      <c r="P42" s="90">
        <v>6683067556</v>
      </c>
      <c r="Q42" s="91"/>
      <c r="S42" s="124">
        <f t="shared" si="5"/>
        <v>6737.5829999999996</v>
      </c>
      <c r="T42" s="124">
        <f t="shared" si="7"/>
        <v>6737.5829999999996</v>
      </c>
      <c r="U42" s="124">
        <f t="shared" si="7"/>
        <v>0</v>
      </c>
      <c r="V42" s="124">
        <f t="shared" si="7"/>
        <v>6683.067556</v>
      </c>
      <c r="W42" s="124">
        <f t="shared" si="7"/>
        <v>6683.067556</v>
      </c>
      <c r="X42" s="124">
        <f t="shared" si="7"/>
        <v>0</v>
      </c>
    </row>
    <row r="43" spans="1:24" s="92" customFormat="1" ht="45">
      <c r="A43" s="115" t="s">
        <v>297</v>
      </c>
      <c r="B43" s="88" t="s">
        <v>298</v>
      </c>
      <c r="C43" s="106" t="str">
        <f t="shared" si="3"/>
        <v>1026899</v>
      </c>
      <c r="D43" s="105" t="s">
        <v>1099</v>
      </c>
      <c r="E43" s="129"/>
      <c r="F43" s="130">
        <v>412</v>
      </c>
      <c r="G43" s="130"/>
      <c r="H43" s="128"/>
      <c r="I43" s="90">
        <v>430700000</v>
      </c>
      <c r="J43" s="90">
        <v>63000000</v>
      </c>
      <c r="K43" s="90">
        <v>362000000</v>
      </c>
      <c r="L43" s="91">
        <v>5700000</v>
      </c>
      <c r="M43" s="91">
        <v>430700000</v>
      </c>
      <c r="N43" s="91"/>
      <c r="O43" s="90">
        <v>430700000</v>
      </c>
      <c r="P43" s="90">
        <v>430700000</v>
      </c>
      <c r="Q43" s="91"/>
      <c r="S43" s="124">
        <f t="shared" si="5"/>
        <v>430.7</v>
      </c>
      <c r="T43" s="124">
        <f t="shared" si="7"/>
        <v>430.7</v>
      </c>
      <c r="U43" s="124">
        <f t="shared" si="7"/>
        <v>0</v>
      </c>
      <c r="V43" s="124">
        <f t="shared" si="7"/>
        <v>430.7</v>
      </c>
      <c r="W43" s="124">
        <f t="shared" si="7"/>
        <v>430.7</v>
      </c>
      <c r="X43" s="124">
        <f t="shared" si="7"/>
        <v>0</v>
      </c>
    </row>
    <row r="44" spans="1:24" s="92" customFormat="1" ht="30">
      <c r="A44" s="115" t="s">
        <v>300</v>
      </c>
      <c r="B44" s="88" t="s">
        <v>301</v>
      </c>
      <c r="C44" s="106" t="str">
        <f t="shared" si="3"/>
        <v>1027233</v>
      </c>
      <c r="D44" s="105" t="s">
        <v>1100</v>
      </c>
      <c r="E44" s="129"/>
      <c r="F44" s="130">
        <v>599</v>
      </c>
      <c r="G44" s="130"/>
      <c r="H44" s="128"/>
      <c r="I44" s="90">
        <v>1496245345</v>
      </c>
      <c r="J44" s="89"/>
      <c r="K44" s="90">
        <v>1454155345</v>
      </c>
      <c r="L44" s="91">
        <v>42090000</v>
      </c>
      <c r="M44" s="91">
        <v>1496245345</v>
      </c>
      <c r="N44" s="91"/>
      <c r="O44" s="90">
        <v>1496245345</v>
      </c>
      <c r="P44" s="90">
        <v>1496245345</v>
      </c>
      <c r="Q44" s="91"/>
      <c r="S44" s="124">
        <f t="shared" si="5"/>
        <v>1496.245345</v>
      </c>
      <c r="T44" s="124">
        <f t="shared" si="7"/>
        <v>1496.245345</v>
      </c>
      <c r="U44" s="124">
        <f t="shared" si="7"/>
        <v>0</v>
      </c>
      <c r="V44" s="124">
        <f t="shared" si="7"/>
        <v>1496.245345</v>
      </c>
      <c r="W44" s="124">
        <f t="shared" si="7"/>
        <v>1496.245345</v>
      </c>
      <c r="X44" s="124">
        <f t="shared" si="7"/>
        <v>0</v>
      </c>
    </row>
    <row r="45" spans="1:24" s="92" customFormat="1" ht="30">
      <c r="A45" s="115" t="s">
        <v>305</v>
      </c>
      <c r="B45" s="88" t="s">
        <v>306</v>
      </c>
      <c r="C45" s="106" t="str">
        <f t="shared" si="3"/>
        <v>1028496</v>
      </c>
      <c r="D45" s="105" t="s">
        <v>1049</v>
      </c>
      <c r="E45" s="129"/>
      <c r="F45" s="130">
        <v>424</v>
      </c>
      <c r="G45" s="130"/>
      <c r="H45" s="128"/>
      <c r="I45" s="90">
        <v>2020800000</v>
      </c>
      <c r="J45" s="89"/>
      <c r="K45" s="90">
        <v>1637000000</v>
      </c>
      <c r="L45" s="91">
        <v>383800000</v>
      </c>
      <c r="M45" s="91">
        <v>1717800000</v>
      </c>
      <c r="N45" s="91">
        <v>303000000</v>
      </c>
      <c r="O45" s="90">
        <v>1732619494</v>
      </c>
      <c r="P45" s="90">
        <v>1485881000</v>
      </c>
      <c r="Q45" s="91">
        <v>246738494</v>
      </c>
      <c r="S45" s="124">
        <f t="shared" si="5"/>
        <v>2020.8</v>
      </c>
      <c r="T45" s="124">
        <f t="shared" si="7"/>
        <v>1717.8</v>
      </c>
      <c r="U45" s="124">
        <f t="shared" si="7"/>
        <v>303</v>
      </c>
      <c r="V45" s="124">
        <f t="shared" si="7"/>
        <v>1732.619494</v>
      </c>
      <c r="W45" s="124">
        <f t="shared" si="7"/>
        <v>1485.8810000000001</v>
      </c>
      <c r="X45" s="124">
        <f t="shared" si="7"/>
        <v>246.738494</v>
      </c>
    </row>
    <row r="46" spans="1:24" s="92" customFormat="1" ht="30">
      <c r="A46" s="115" t="s">
        <v>312</v>
      </c>
      <c r="B46" s="88" t="s">
        <v>313</v>
      </c>
      <c r="C46" s="106" t="str">
        <f t="shared" si="3"/>
        <v>1029870</v>
      </c>
      <c r="D46" s="105" t="s">
        <v>1101</v>
      </c>
      <c r="E46" s="129"/>
      <c r="F46" s="130">
        <v>422</v>
      </c>
      <c r="G46" s="130"/>
      <c r="H46" s="128"/>
      <c r="I46" s="90">
        <v>11160435000</v>
      </c>
      <c r="J46" s="89"/>
      <c r="K46" s="90">
        <v>10464770000</v>
      </c>
      <c r="L46" s="91">
        <v>695665000</v>
      </c>
      <c r="M46" s="91">
        <v>11160435000</v>
      </c>
      <c r="N46" s="91"/>
      <c r="O46" s="90">
        <v>10289322500</v>
      </c>
      <c r="P46" s="90">
        <v>10289322500</v>
      </c>
      <c r="Q46" s="91"/>
      <c r="S46" s="124">
        <f t="shared" si="5"/>
        <v>11160.434999999999</v>
      </c>
      <c r="T46" s="124">
        <f t="shared" si="7"/>
        <v>11160.434999999999</v>
      </c>
      <c r="U46" s="124">
        <f t="shared" si="7"/>
        <v>0</v>
      </c>
      <c r="V46" s="124">
        <f t="shared" si="7"/>
        <v>10289.3225</v>
      </c>
      <c r="W46" s="124">
        <f t="shared" si="7"/>
        <v>10289.3225</v>
      </c>
      <c r="X46" s="124">
        <f t="shared" si="7"/>
        <v>0</v>
      </c>
    </row>
    <row r="47" spans="1:24" s="92" customFormat="1" ht="30">
      <c r="A47" s="115" t="s">
        <v>315</v>
      </c>
      <c r="B47" s="88" t="s">
        <v>316</v>
      </c>
      <c r="C47" s="106" t="str">
        <f t="shared" si="3"/>
        <v>1029922</v>
      </c>
      <c r="D47" s="105" t="s">
        <v>1137</v>
      </c>
      <c r="E47" s="129"/>
      <c r="F47" s="130">
        <v>423</v>
      </c>
      <c r="G47" s="130"/>
      <c r="H47" s="128"/>
      <c r="I47" s="90">
        <v>1699710000</v>
      </c>
      <c r="J47" s="89"/>
      <c r="K47" s="90">
        <v>2456750000</v>
      </c>
      <c r="L47" s="91">
        <v>-757040000</v>
      </c>
      <c r="M47" s="91">
        <v>1699710000</v>
      </c>
      <c r="N47" s="91"/>
      <c r="O47" s="90">
        <v>1699702182</v>
      </c>
      <c r="P47" s="90">
        <v>1699702182</v>
      </c>
      <c r="Q47" s="91"/>
      <c r="S47" s="124">
        <f t="shared" si="5"/>
        <v>1699.71</v>
      </c>
      <c r="T47" s="124">
        <f t="shared" si="7"/>
        <v>1699.71</v>
      </c>
      <c r="U47" s="124">
        <f t="shared" si="7"/>
        <v>0</v>
      </c>
      <c r="V47" s="124">
        <f t="shared" si="7"/>
        <v>1699.702182</v>
      </c>
      <c r="W47" s="124">
        <f t="shared" si="7"/>
        <v>1699.702182</v>
      </c>
      <c r="X47" s="124">
        <f t="shared" si="7"/>
        <v>0</v>
      </c>
    </row>
    <row r="48" spans="1:24" s="92" customFormat="1" ht="45">
      <c r="A48" s="115" t="s">
        <v>319</v>
      </c>
      <c r="B48" s="88" t="s">
        <v>320</v>
      </c>
      <c r="C48" s="106" t="str">
        <f t="shared" si="3"/>
        <v>1030058</v>
      </c>
      <c r="D48" s="105" t="s">
        <v>1102</v>
      </c>
      <c r="E48" s="129"/>
      <c r="F48" s="130">
        <v>411</v>
      </c>
      <c r="G48" s="130"/>
      <c r="H48" s="128"/>
      <c r="I48" s="90">
        <v>2387542157</v>
      </c>
      <c r="J48" s="90">
        <v>2387542157</v>
      </c>
      <c r="K48" s="89"/>
      <c r="L48" s="94"/>
      <c r="M48" s="91">
        <v>2387542157</v>
      </c>
      <c r="N48" s="94"/>
      <c r="O48" s="90">
        <v>1130765675</v>
      </c>
      <c r="P48" s="90">
        <v>1130765675</v>
      </c>
      <c r="Q48" s="94"/>
      <c r="S48" s="124">
        <f t="shared" si="5"/>
        <v>2387.5421569999999</v>
      </c>
      <c r="T48" s="124">
        <f t="shared" si="7"/>
        <v>2387.5421569999999</v>
      </c>
      <c r="U48" s="124">
        <f t="shared" si="7"/>
        <v>0</v>
      </c>
      <c r="V48" s="124">
        <f t="shared" si="7"/>
        <v>1130.7656750000001</v>
      </c>
      <c r="W48" s="124">
        <f t="shared" si="7"/>
        <v>1130.7656750000001</v>
      </c>
      <c r="X48" s="124">
        <f t="shared" si="7"/>
        <v>0</v>
      </c>
    </row>
    <row r="49" spans="1:24" s="92" customFormat="1" ht="30">
      <c r="A49" s="115" t="s">
        <v>324</v>
      </c>
      <c r="B49" s="88" t="s">
        <v>325</v>
      </c>
      <c r="C49" s="106" t="str">
        <f t="shared" si="3"/>
        <v>1030064</v>
      </c>
      <c r="D49" s="105" t="s">
        <v>1080</v>
      </c>
      <c r="E49" s="129"/>
      <c r="F49" s="130">
        <v>516</v>
      </c>
      <c r="G49" s="130"/>
      <c r="H49" s="128"/>
      <c r="I49" s="90">
        <v>1769100000</v>
      </c>
      <c r="J49" s="89"/>
      <c r="K49" s="90">
        <v>1664000000</v>
      </c>
      <c r="L49" s="91">
        <v>105100000</v>
      </c>
      <c r="M49" s="91">
        <v>1769100000</v>
      </c>
      <c r="N49" s="91"/>
      <c r="O49" s="90">
        <v>1769100000</v>
      </c>
      <c r="P49" s="90">
        <v>1769100000</v>
      </c>
      <c r="Q49" s="91"/>
      <c r="S49" s="124">
        <f t="shared" si="5"/>
        <v>1769.1</v>
      </c>
      <c r="T49" s="124">
        <f t="shared" si="7"/>
        <v>1769.1</v>
      </c>
      <c r="U49" s="124">
        <f t="shared" si="7"/>
        <v>0</v>
      </c>
      <c r="V49" s="124">
        <f t="shared" si="7"/>
        <v>1769.1</v>
      </c>
      <c r="W49" s="124">
        <f t="shared" si="7"/>
        <v>1769.1</v>
      </c>
      <c r="X49" s="124">
        <f t="shared" si="7"/>
        <v>0</v>
      </c>
    </row>
    <row r="50" spans="1:24" s="92" customFormat="1" ht="15">
      <c r="A50" s="115" t="s">
        <v>330</v>
      </c>
      <c r="B50" s="93" t="s">
        <v>331</v>
      </c>
      <c r="C50" s="106" t="str">
        <f t="shared" si="3"/>
        <v>1030065</v>
      </c>
      <c r="D50" s="105" t="s">
        <v>1103</v>
      </c>
      <c r="E50" s="129"/>
      <c r="F50" s="130">
        <v>411</v>
      </c>
      <c r="G50" s="130"/>
      <c r="H50" s="128"/>
      <c r="I50" s="90">
        <v>14915373000</v>
      </c>
      <c r="J50" s="90">
        <v>218373000</v>
      </c>
      <c r="K50" s="90">
        <v>5650000000</v>
      </c>
      <c r="L50" s="91">
        <v>9047000000</v>
      </c>
      <c r="M50" s="91">
        <v>14915373000</v>
      </c>
      <c r="N50" s="91"/>
      <c r="O50" s="90">
        <v>14776002384</v>
      </c>
      <c r="P50" s="90">
        <v>14776002384</v>
      </c>
      <c r="Q50" s="91"/>
      <c r="S50" s="124">
        <f t="shared" si="5"/>
        <v>14915.373</v>
      </c>
      <c r="T50" s="124">
        <f t="shared" si="7"/>
        <v>14915.373</v>
      </c>
      <c r="U50" s="124">
        <f t="shared" si="7"/>
        <v>0</v>
      </c>
      <c r="V50" s="124">
        <f t="shared" si="7"/>
        <v>14776.002383999999</v>
      </c>
      <c r="W50" s="124">
        <f t="shared" si="7"/>
        <v>14776.002383999999</v>
      </c>
      <c r="X50" s="124">
        <f t="shared" si="7"/>
        <v>0</v>
      </c>
    </row>
    <row r="51" spans="1:24" s="92" customFormat="1" ht="30">
      <c r="A51" s="115" t="s">
        <v>335</v>
      </c>
      <c r="B51" s="88" t="s">
        <v>336</v>
      </c>
      <c r="C51" s="106" t="str">
        <f t="shared" si="3"/>
        <v>1030470</v>
      </c>
      <c r="D51" s="105" t="s">
        <v>1104</v>
      </c>
      <c r="E51" s="129"/>
      <c r="F51" s="130">
        <v>425</v>
      </c>
      <c r="G51" s="130"/>
      <c r="H51" s="128"/>
      <c r="I51" s="90">
        <v>1301360000</v>
      </c>
      <c r="J51" s="89"/>
      <c r="K51" s="90">
        <v>1267000000</v>
      </c>
      <c r="L51" s="91">
        <v>34360000</v>
      </c>
      <c r="M51" s="91">
        <v>1301360000</v>
      </c>
      <c r="N51" s="91"/>
      <c r="O51" s="90">
        <v>1298169800</v>
      </c>
      <c r="P51" s="90">
        <v>1298169800</v>
      </c>
      <c r="Q51" s="91"/>
      <c r="S51" s="124">
        <f t="shared" si="5"/>
        <v>1301.3599999999999</v>
      </c>
      <c r="T51" s="124">
        <f t="shared" si="7"/>
        <v>1301.3599999999999</v>
      </c>
      <c r="U51" s="124">
        <f t="shared" si="7"/>
        <v>0</v>
      </c>
      <c r="V51" s="124">
        <f t="shared" si="7"/>
        <v>1298.1697999999999</v>
      </c>
      <c r="W51" s="124">
        <f t="shared" si="7"/>
        <v>1298.1697999999999</v>
      </c>
      <c r="X51" s="124">
        <f t="shared" si="7"/>
        <v>0</v>
      </c>
    </row>
    <row r="52" spans="1:24" s="92" customFormat="1" ht="30">
      <c r="A52" s="115" t="s">
        <v>340</v>
      </c>
      <c r="B52" s="88" t="s">
        <v>341</v>
      </c>
      <c r="C52" s="106" t="str">
        <f t="shared" si="3"/>
        <v>1035637</v>
      </c>
      <c r="D52" s="105" t="s">
        <v>1105</v>
      </c>
      <c r="E52" s="129"/>
      <c r="F52" s="130">
        <v>422</v>
      </c>
      <c r="G52" s="130"/>
      <c r="H52" s="128"/>
      <c r="I52" s="90">
        <v>4988381000</v>
      </c>
      <c r="J52" s="89"/>
      <c r="K52" s="90">
        <v>4940146000</v>
      </c>
      <c r="L52" s="91">
        <v>48235000</v>
      </c>
      <c r="M52" s="91">
        <v>4988381000</v>
      </c>
      <c r="N52" s="91"/>
      <c r="O52" s="90">
        <v>4974983229</v>
      </c>
      <c r="P52" s="90">
        <v>4974983229</v>
      </c>
      <c r="Q52" s="91"/>
      <c r="S52" s="124">
        <f t="shared" si="5"/>
        <v>4988.3810000000003</v>
      </c>
      <c r="T52" s="124">
        <f t="shared" si="7"/>
        <v>4988.3810000000003</v>
      </c>
      <c r="U52" s="124">
        <f t="shared" si="7"/>
        <v>0</v>
      </c>
      <c r="V52" s="124">
        <f t="shared" si="7"/>
        <v>4974.9832290000004</v>
      </c>
      <c r="W52" s="124">
        <f t="shared" si="7"/>
        <v>4974.9832290000004</v>
      </c>
      <c r="X52" s="124">
        <f t="shared" si="7"/>
        <v>0</v>
      </c>
    </row>
    <row r="53" spans="1:24" s="92" customFormat="1" ht="30">
      <c r="A53" s="115" t="s">
        <v>343</v>
      </c>
      <c r="B53" s="88" t="s">
        <v>344</v>
      </c>
      <c r="C53" s="106" t="str">
        <f t="shared" si="3"/>
        <v>1035734</v>
      </c>
      <c r="D53" s="105" t="s">
        <v>1020</v>
      </c>
      <c r="E53" s="129"/>
      <c r="F53" s="130">
        <v>412</v>
      </c>
      <c r="G53" s="130"/>
      <c r="H53" s="128"/>
      <c r="I53" s="90">
        <v>5162270000</v>
      </c>
      <c r="J53" s="90">
        <v>528000000</v>
      </c>
      <c r="K53" s="90">
        <v>2944000000</v>
      </c>
      <c r="L53" s="91">
        <v>1690270000</v>
      </c>
      <c r="M53" s="91">
        <v>5162270000</v>
      </c>
      <c r="N53" s="91"/>
      <c r="O53" s="90">
        <v>4734270000</v>
      </c>
      <c r="P53" s="90">
        <v>4734270000</v>
      </c>
      <c r="Q53" s="91"/>
      <c r="S53" s="124">
        <f t="shared" si="5"/>
        <v>5162.2700000000004</v>
      </c>
      <c r="T53" s="124">
        <f t="shared" si="7"/>
        <v>5162.2700000000004</v>
      </c>
      <c r="U53" s="124">
        <f t="shared" si="7"/>
        <v>0</v>
      </c>
      <c r="V53" s="124">
        <f t="shared" si="7"/>
        <v>4734.2700000000004</v>
      </c>
      <c r="W53" s="124">
        <f t="shared" si="7"/>
        <v>4734.2700000000004</v>
      </c>
      <c r="X53" s="124">
        <f t="shared" si="7"/>
        <v>0</v>
      </c>
    </row>
    <row r="54" spans="1:24" s="92" customFormat="1" ht="30">
      <c r="A54" s="115" t="s">
        <v>347</v>
      </c>
      <c r="B54" s="88" t="s">
        <v>348</v>
      </c>
      <c r="C54" s="106" t="str">
        <f t="shared" si="3"/>
        <v>1035747</v>
      </c>
      <c r="D54" s="105" t="s">
        <v>1021</v>
      </c>
      <c r="E54" s="129"/>
      <c r="F54" s="130">
        <v>412</v>
      </c>
      <c r="G54" s="130"/>
      <c r="H54" s="128"/>
      <c r="I54" s="90">
        <v>14179700000</v>
      </c>
      <c r="J54" s="90">
        <v>5593000000</v>
      </c>
      <c r="K54" s="90">
        <v>4061000000</v>
      </c>
      <c r="L54" s="91">
        <v>4525700000</v>
      </c>
      <c r="M54" s="91">
        <v>14179700000</v>
      </c>
      <c r="N54" s="91"/>
      <c r="O54" s="90">
        <v>9877962452</v>
      </c>
      <c r="P54" s="90">
        <v>9877962452</v>
      </c>
      <c r="Q54" s="91"/>
      <c r="S54" s="124">
        <f t="shared" si="5"/>
        <v>14179.7</v>
      </c>
      <c r="T54" s="124">
        <f t="shared" si="7"/>
        <v>14179.7</v>
      </c>
      <c r="U54" s="124">
        <f t="shared" si="7"/>
        <v>0</v>
      </c>
      <c r="V54" s="124">
        <f t="shared" si="7"/>
        <v>9877.9624519999998</v>
      </c>
      <c r="W54" s="124">
        <f t="shared" si="7"/>
        <v>9877.9624519999998</v>
      </c>
      <c r="X54" s="124">
        <f t="shared" si="7"/>
        <v>0</v>
      </c>
    </row>
    <row r="55" spans="1:24" s="92" customFormat="1" ht="30">
      <c r="A55" s="115" t="s">
        <v>351</v>
      </c>
      <c r="B55" s="93" t="s">
        <v>352</v>
      </c>
      <c r="C55" s="106" t="str">
        <f t="shared" si="3"/>
        <v>1035748</v>
      </c>
      <c r="D55" s="105" t="s">
        <v>1022</v>
      </c>
      <c r="E55" s="129"/>
      <c r="F55" s="130">
        <v>412</v>
      </c>
      <c r="G55" s="130"/>
      <c r="H55" s="128"/>
      <c r="I55" s="90">
        <v>8966996000</v>
      </c>
      <c r="J55" s="90">
        <v>3432000000</v>
      </c>
      <c r="K55" s="90">
        <v>2533700000</v>
      </c>
      <c r="L55" s="91">
        <v>3001296000</v>
      </c>
      <c r="M55" s="91">
        <v>8966996000</v>
      </c>
      <c r="N55" s="91"/>
      <c r="O55" s="90">
        <v>6049303000</v>
      </c>
      <c r="P55" s="90">
        <v>6049303000</v>
      </c>
      <c r="Q55" s="91"/>
      <c r="S55" s="124">
        <f t="shared" si="5"/>
        <v>8966.9959999999992</v>
      </c>
      <c r="T55" s="124">
        <f t="shared" si="7"/>
        <v>8966.9959999999992</v>
      </c>
      <c r="U55" s="124">
        <f t="shared" si="7"/>
        <v>0</v>
      </c>
      <c r="V55" s="124">
        <f t="shared" si="7"/>
        <v>6049.3029999999999</v>
      </c>
      <c r="W55" s="124">
        <f t="shared" si="7"/>
        <v>6049.3029999999999</v>
      </c>
      <c r="X55" s="124">
        <f t="shared" si="7"/>
        <v>0</v>
      </c>
    </row>
    <row r="56" spans="1:24" s="92" customFormat="1" ht="30">
      <c r="A56" s="115" t="s">
        <v>355</v>
      </c>
      <c r="B56" s="88" t="s">
        <v>356</v>
      </c>
      <c r="C56" s="106" t="str">
        <f t="shared" si="3"/>
        <v>1035749</v>
      </c>
      <c r="D56" s="105" t="s">
        <v>1023</v>
      </c>
      <c r="E56" s="129"/>
      <c r="F56" s="130">
        <v>412</v>
      </c>
      <c r="G56" s="130"/>
      <c r="H56" s="128"/>
      <c r="I56" s="90">
        <v>343000000</v>
      </c>
      <c r="J56" s="89"/>
      <c r="K56" s="90">
        <v>343000000</v>
      </c>
      <c r="L56" s="94"/>
      <c r="M56" s="91">
        <v>343000000</v>
      </c>
      <c r="N56" s="94"/>
      <c r="O56" s="90">
        <v>343000000</v>
      </c>
      <c r="P56" s="90">
        <v>343000000</v>
      </c>
      <c r="Q56" s="94"/>
      <c r="S56" s="124">
        <f t="shared" si="5"/>
        <v>343</v>
      </c>
      <c r="T56" s="124">
        <f t="shared" ref="T56:X71" si="8">M56/1000000</f>
        <v>343</v>
      </c>
      <c r="U56" s="124">
        <f t="shared" si="8"/>
        <v>0</v>
      </c>
      <c r="V56" s="124">
        <f t="shared" si="8"/>
        <v>343</v>
      </c>
      <c r="W56" s="124">
        <f t="shared" si="8"/>
        <v>343</v>
      </c>
      <c r="X56" s="124">
        <f t="shared" si="8"/>
        <v>0</v>
      </c>
    </row>
    <row r="57" spans="1:24" s="92" customFormat="1" ht="30">
      <c r="A57" s="115" t="s">
        <v>358</v>
      </c>
      <c r="B57" s="93" t="s">
        <v>359</v>
      </c>
      <c r="C57" s="106" t="str">
        <f t="shared" si="3"/>
        <v>1037416</v>
      </c>
      <c r="D57" s="105" t="s">
        <v>1106</v>
      </c>
      <c r="E57" s="129"/>
      <c r="F57" s="130">
        <v>412</v>
      </c>
      <c r="G57" s="130"/>
      <c r="H57" s="128"/>
      <c r="I57" s="90">
        <v>3838214000</v>
      </c>
      <c r="J57" s="89"/>
      <c r="K57" s="90">
        <v>3338300000</v>
      </c>
      <c r="L57" s="91">
        <v>499914000</v>
      </c>
      <c r="M57" s="91">
        <v>3838214000</v>
      </c>
      <c r="N57" s="91"/>
      <c r="O57" s="90">
        <v>3826769000</v>
      </c>
      <c r="P57" s="90">
        <v>3826769000</v>
      </c>
      <c r="Q57" s="91"/>
      <c r="S57" s="124">
        <f t="shared" si="5"/>
        <v>3838.2139999999999</v>
      </c>
      <c r="T57" s="124">
        <f t="shared" si="8"/>
        <v>3838.2139999999999</v>
      </c>
      <c r="U57" s="124">
        <f t="shared" si="8"/>
        <v>0</v>
      </c>
      <c r="V57" s="124">
        <f t="shared" si="8"/>
        <v>3826.7689999999998</v>
      </c>
      <c r="W57" s="124">
        <f t="shared" si="8"/>
        <v>3826.7689999999998</v>
      </c>
      <c r="X57" s="124">
        <f t="shared" si="8"/>
        <v>0</v>
      </c>
    </row>
    <row r="58" spans="1:24" s="92" customFormat="1" ht="30">
      <c r="A58" s="115" t="s">
        <v>361</v>
      </c>
      <c r="B58" s="93" t="s">
        <v>362</v>
      </c>
      <c r="C58" s="106" t="str">
        <f t="shared" si="3"/>
        <v>1037418</v>
      </c>
      <c r="D58" s="105" t="s">
        <v>1024</v>
      </c>
      <c r="E58" s="129"/>
      <c r="F58" s="130">
        <v>412</v>
      </c>
      <c r="G58" s="130"/>
      <c r="H58" s="128"/>
      <c r="I58" s="90">
        <v>2673300000</v>
      </c>
      <c r="J58" s="89"/>
      <c r="K58" s="90">
        <v>2574300000</v>
      </c>
      <c r="L58" s="91">
        <v>99000000</v>
      </c>
      <c r="M58" s="91">
        <v>2673300000</v>
      </c>
      <c r="N58" s="91"/>
      <c r="O58" s="90">
        <v>2664070000</v>
      </c>
      <c r="P58" s="90">
        <v>2664070000</v>
      </c>
      <c r="Q58" s="91"/>
      <c r="S58" s="124">
        <f t="shared" si="5"/>
        <v>2673.3</v>
      </c>
      <c r="T58" s="124">
        <f t="shared" si="8"/>
        <v>2673.3</v>
      </c>
      <c r="U58" s="124">
        <f t="shared" si="8"/>
        <v>0</v>
      </c>
      <c r="V58" s="124">
        <f t="shared" si="8"/>
        <v>2664.07</v>
      </c>
      <c r="W58" s="124">
        <f t="shared" si="8"/>
        <v>2664.07</v>
      </c>
      <c r="X58" s="124">
        <f t="shared" si="8"/>
        <v>0</v>
      </c>
    </row>
    <row r="59" spans="1:24" s="92" customFormat="1" ht="15">
      <c r="A59" s="115" t="s">
        <v>364</v>
      </c>
      <c r="B59" s="87" t="s">
        <v>365</v>
      </c>
      <c r="C59" s="106" t="str">
        <f t="shared" si="3"/>
        <v>1037419</v>
      </c>
      <c r="D59" s="105" t="s">
        <v>1107</v>
      </c>
      <c r="E59" s="129"/>
      <c r="F59" s="130">
        <v>412</v>
      </c>
      <c r="G59" s="130"/>
      <c r="H59" s="128"/>
      <c r="I59" s="90">
        <v>3136154000</v>
      </c>
      <c r="J59" s="89"/>
      <c r="K59" s="90">
        <v>2909000000</v>
      </c>
      <c r="L59" s="91">
        <v>227154000</v>
      </c>
      <c r="M59" s="91">
        <v>3136154000</v>
      </c>
      <c r="N59" s="91"/>
      <c r="O59" s="90">
        <v>3123153000</v>
      </c>
      <c r="P59" s="90">
        <v>3123153000</v>
      </c>
      <c r="Q59" s="91"/>
      <c r="S59" s="124">
        <f t="shared" si="5"/>
        <v>3136.154</v>
      </c>
      <c r="T59" s="124">
        <f t="shared" si="8"/>
        <v>3136.154</v>
      </c>
      <c r="U59" s="124">
        <f t="shared" si="8"/>
        <v>0</v>
      </c>
      <c r="V59" s="124">
        <f t="shared" si="8"/>
        <v>3123.1529999999998</v>
      </c>
      <c r="W59" s="124">
        <f t="shared" si="8"/>
        <v>3123.1529999999998</v>
      </c>
      <c r="X59" s="124">
        <f t="shared" si="8"/>
        <v>0</v>
      </c>
    </row>
    <row r="60" spans="1:24" s="92" customFormat="1" ht="30">
      <c r="A60" s="115" t="s">
        <v>367</v>
      </c>
      <c r="B60" s="99" t="s">
        <v>368</v>
      </c>
      <c r="C60" s="106" t="str">
        <f t="shared" si="3"/>
        <v>1037420</v>
      </c>
      <c r="D60" s="105" t="s">
        <v>1113</v>
      </c>
      <c r="E60" s="129"/>
      <c r="F60" s="130">
        <v>412</v>
      </c>
      <c r="G60" s="130"/>
      <c r="H60" s="128"/>
      <c r="I60" s="90">
        <v>4487005292</v>
      </c>
      <c r="J60" s="90">
        <v>45405292</v>
      </c>
      <c r="K60" s="90">
        <v>3251800000</v>
      </c>
      <c r="L60" s="91">
        <v>1189800000</v>
      </c>
      <c r="M60" s="91">
        <v>4487005292</v>
      </c>
      <c r="N60" s="91"/>
      <c r="O60" s="90">
        <v>3527800000</v>
      </c>
      <c r="P60" s="90">
        <v>3527800000</v>
      </c>
      <c r="Q60" s="91"/>
      <c r="S60" s="124">
        <f t="shared" si="5"/>
        <v>4487.0052919999998</v>
      </c>
      <c r="T60" s="124">
        <f t="shared" si="8"/>
        <v>4487.0052919999998</v>
      </c>
      <c r="U60" s="124">
        <f t="shared" si="8"/>
        <v>0</v>
      </c>
      <c r="V60" s="124">
        <f t="shared" si="8"/>
        <v>3527.8</v>
      </c>
      <c r="W60" s="124">
        <f t="shared" si="8"/>
        <v>3527.8</v>
      </c>
      <c r="X60" s="124">
        <f t="shared" si="8"/>
        <v>0</v>
      </c>
    </row>
    <row r="61" spans="1:24" s="92" customFormat="1" ht="30">
      <c r="A61" s="115" t="s">
        <v>371</v>
      </c>
      <c r="B61" s="99" t="s">
        <v>372</v>
      </c>
      <c r="C61" s="106" t="str">
        <f t="shared" si="3"/>
        <v>1037422</v>
      </c>
      <c r="D61" s="105" t="s">
        <v>1114</v>
      </c>
      <c r="E61" s="129"/>
      <c r="F61" s="130">
        <v>514</v>
      </c>
      <c r="G61" s="130"/>
      <c r="H61" s="128"/>
      <c r="I61" s="90">
        <v>3051810000</v>
      </c>
      <c r="J61" s="89"/>
      <c r="K61" s="90">
        <v>2742000000</v>
      </c>
      <c r="L61" s="91">
        <v>309810000</v>
      </c>
      <c r="M61" s="91">
        <v>3051810000</v>
      </c>
      <c r="N61" s="91"/>
      <c r="O61" s="90">
        <v>3035507000</v>
      </c>
      <c r="P61" s="90">
        <v>3035507000</v>
      </c>
      <c r="Q61" s="91"/>
      <c r="S61" s="124">
        <f t="shared" si="5"/>
        <v>3051.81</v>
      </c>
      <c r="T61" s="124">
        <f t="shared" si="8"/>
        <v>3051.81</v>
      </c>
      <c r="U61" s="124">
        <f t="shared" si="8"/>
        <v>0</v>
      </c>
      <c r="V61" s="124">
        <f t="shared" si="8"/>
        <v>3035.5070000000001</v>
      </c>
      <c r="W61" s="124">
        <f t="shared" si="8"/>
        <v>3035.5070000000001</v>
      </c>
      <c r="X61" s="124">
        <f t="shared" si="8"/>
        <v>0</v>
      </c>
    </row>
    <row r="62" spans="1:24" s="92" customFormat="1" ht="30">
      <c r="A62" s="115" t="s">
        <v>375</v>
      </c>
      <c r="B62" s="88" t="s">
        <v>376</v>
      </c>
      <c r="C62" s="106" t="str">
        <f t="shared" si="3"/>
        <v>1037424</v>
      </c>
      <c r="D62" s="105" t="s">
        <v>1115</v>
      </c>
      <c r="E62" s="129"/>
      <c r="F62" s="130">
        <v>422</v>
      </c>
      <c r="G62" s="130"/>
      <c r="H62" s="128"/>
      <c r="I62" s="90">
        <v>1584079455</v>
      </c>
      <c r="J62" s="90">
        <v>300787455</v>
      </c>
      <c r="K62" s="90">
        <v>1283292000</v>
      </c>
      <c r="L62" s="94"/>
      <c r="M62" s="91">
        <v>1584079455</v>
      </c>
      <c r="N62" s="94"/>
      <c r="O62" s="90">
        <v>1538012413</v>
      </c>
      <c r="P62" s="90">
        <v>1538012413</v>
      </c>
      <c r="Q62" s="94"/>
      <c r="S62" s="124">
        <f t="shared" si="5"/>
        <v>1584.0794550000001</v>
      </c>
      <c r="T62" s="124">
        <f t="shared" si="8"/>
        <v>1584.0794550000001</v>
      </c>
      <c r="U62" s="124">
        <f t="shared" si="8"/>
        <v>0</v>
      </c>
      <c r="V62" s="124">
        <f t="shared" si="8"/>
        <v>1538.0124129999999</v>
      </c>
      <c r="W62" s="124">
        <f t="shared" si="8"/>
        <v>1538.0124129999999</v>
      </c>
      <c r="X62" s="124">
        <f t="shared" si="8"/>
        <v>0</v>
      </c>
    </row>
    <row r="63" spans="1:24" s="92" customFormat="1" ht="30">
      <c r="A63" s="115" t="s">
        <v>378</v>
      </c>
      <c r="B63" s="88" t="s">
        <v>379</v>
      </c>
      <c r="C63" s="106" t="str">
        <f t="shared" si="3"/>
        <v>1037425</v>
      </c>
      <c r="D63" s="105" t="s">
        <v>1116</v>
      </c>
      <c r="E63" s="129"/>
      <c r="F63" s="130">
        <v>422</v>
      </c>
      <c r="G63" s="130"/>
      <c r="H63" s="128"/>
      <c r="I63" s="90">
        <v>11523083000</v>
      </c>
      <c r="J63" s="89"/>
      <c r="K63" s="90">
        <v>11235770000</v>
      </c>
      <c r="L63" s="91">
        <v>287313000</v>
      </c>
      <c r="M63" s="91">
        <v>11523083000</v>
      </c>
      <c r="N63" s="91"/>
      <c r="O63" s="90">
        <v>11214569000</v>
      </c>
      <c r="P63" s="90">
        <v>11214569000</v>
      </c>
      <c r="Q63" s="91"/>
      <c r="S63" s="124">
        <f t="shared" si="5"/>
        <v>11523.083000000001</v>
      </c>
      <c r="T63" s="124">
        <f t="shared" si="8"/>
        <v>11523.083000000001</v>
      </c>
      <c r="U63" s="124">
        <f t="shared" si="8"/>
        <v>0</v>
      </c>
      <c r="V63" s="124">
        <f t="shared" si="8"/>
        <v>11214.569</v>
      </c>
      <c r="W63" s="124">
        <f t="shared" si="8"/>
        <v>11214.569</v>
      </c>
      <c r="X63" s="124">
        <f t="shared" si="8"/>
        <v>0</v>
      </c>
    </row>
    <row r="64" spans="1:24" s="92" customFormat="1" ht="30">
      <c r="A64" s="115" t="s">
        <v>381</v>
      </c>
      <c r="B64" s="88" t="s">
        <v>382</v>
      </c>
      <c r="C64" s="106" t="str">
        <f t="shared" si="3"/>
        <v>1037427</v>
      </c>
      <c r="D64" s="105" t="s">
        <v>1117</v>
      </c>
      <c r="E64" s="129"/>
      <c r="F64" s="130">
        <v>422</v>
      </c>
      <c r="G64" s="130"/>
      <c r="H64" s="128"/>
      <c r="I64" s="90">
        <v>12676065000</v>
      </c>
      <c r="J64" s="90">
        <v>2420000</v>
      </c>
      <c r="K64" s="90">
        <v>12605649000</v>
      </c>
      <c r="L64" s="91">
        <v>67996000</v>
      </c>
      <c r="M64" s="91">
        <v>12676065000</v>
      </c>
      <c r="N64" s="91"/>
      <c r="O64" s="90">
        <v>12671505000</v>
      </c>
      <c r="P64" s="90">
        <v>12671505000</v>
      </c>
      <c r="Q64" s="91"/>
      <c r="S64" s="124">
        <f t="shared" si="5"/>
        <v>12676.065000000001</v>
      </c>
      <c r="T64" s="124">
        <f t="shared" si="8"/>
        <v>12676.065000000001</v>
      </c>
      <c r="U64" s="124">
        <f t="shared" si="8"/>
        <v>0</v>
      </c>
      <c r="V64" s="124">
        <f t="shared" si="8"/>
        <v>12671.504999999999</v>
      </c>
      <c r="W64" s="124">
        <f t="shared" si="8"/>
        <v>12671.504999999999</v>
      </c>
      <c r="X64" s="124">
        <f t="shared" si="8"/>
        <v>0</v>
      </c>
    </row>
    <row r="65" spans="1:24" s="92" customFormat="1" ht="30">
      <c r="A65" s="115" t="s">
        <v>384</v>
      </c>
      <c r="B65" s="88" t="s">
        <v>385</v>
      </c>
      <c r="C65" s="106" t="str">
        <f t="shared" si="3"/>
        <v>1037433</v>
      </c>
      <c r="D65" s="105" t="s">
        <v>1118</v>
      </c>
      <c r="E65" s="129"/>
      <c r="F65" s="130">
        <v>412</v>
      </c>
      <c r="G65" s="130"/>
      <c r="H65" s="128"/>
      <c r="I65" s="90">
        <v>23149583821</v>
      </c>
      <c r="J65" s="90">
        <v>5483583821</v>
      </c>
      <c r="K65" s="90">
        <v>8004000000</v>
      </c>
      <c r="L65" s="91">
        <v>9662000000</v>
      </c>
      <c r="M65" s="91">
        <v>23149583821</v>
      </c>
      <c r="N65" s="91"/>
      <c r="O65" s="90">
        <v>16909146563</v>
      </c>
      <c r="P65" s="90">
        <v>16909146563</v>
      </c>
      <c r="Q65" s="91"/>
      <c r="S65" s="124">
        <f t="shared" si="5"/>
        <v>23149.583821</v>
      </c>
      <c r="T65" s="124">
        <f t="shared" si="8"/>
        <v>23149.583821</v>
      </c>
      <c r="U65" s="124">
        <f t="shared" si="8"/>
        <v>0</v>
      </c>
      <c r="V65" s="124">
        <f t="shared" si="8"/>
        <v>16909.146562999998</v>
      </c>
      <c r="W65" s="124">
        <f t="shared" si="8"/>
        <v>16909.146562999998</v>
      </c>
      <c r="X65" s="124">
        <f t="shared" si="8"/>
        <v>0</v>
      </c>
    </row>
    <row r="66" spans="1:24" s="92" customFormat="1" ht="15">
      <c r="A66" s="115" t="s">
        <v>388</v>
      </c>
      <c r="B66" s="93" t="s">
        <v>389</v>
      </c>
      <c r="C66" s="106" t="str">
        <f t="shared" si="3"/>
        <v>1037479</v>
      </c>
      <c r="D66" s="105" t="s">
        <v>53</v>
      </c>
      <c r="E66" s="129"/>
      <c r="F66" s="130">
        <v>483</v>
      </c>
      <c r="G66" s="130"/>
      <c r="H66" s="128"/>
      <c r="I66" s="90">
        <v>7518100000</v>
      </c>
      <c r="J66" s="89"/>
      <c r="K66" s="90">
        <v>4447000000</v>
      </c>
      <c r="L66" s="91">
        <v>3071100000</v>
      </c>
      <c r="M66" s="91">
        <v>5819100000</v>
      </c>
      <c r="N66" s="91">
        <v>1699000000</v>
      </c>
      <c r="O66" s="90">
        <v>7042240864</v>
      </c>
      <c r="P66" s="90">
        <v>5620952864</v>
      </c>
      <c r="Q66" s="91">
        <v>1421288000</v>
      </c>
      <c r="S66" s="124">
        <f t="shared" si="5"/>
        <v>7518.1</v>
      </c>
      <c r="T66" s="124">
        <f t="shared" si="8"/>
        <v>5819.1</v>
      </c>
      <c r="U66" s="124">
        <f t="shared" si="8"/>
        <v>1699</v>
      </c>
      <c r="V66" s="124">
        <f t="shared" si="8"/>
        <v>7042.2408640000003</v>
      </c>
      <c r="W66" s="124">
        <f t="shared" si="8"/>
        <v>5620.9528639999999</v>
      </c>
      <c r="X66" s="124">
        <f t="shared" si="8"/>
        <v>1421.288</v>
      </c>
    </row>
    <row r="67" spans="1:24" s="92" customFormat="1" ht="30">
      <c r="A67" s="115" t="s">
        <v>394</v>
      </c>
      <c r="B67" s="88" t="s">
        <v>395</v>
      </c>
      <c r="C67" s="106" t="str">
        <f t="shared" si="3"/>
        <v>1037480</v>
      </c>
      <c r="D67" s="105" t="s">
        <v>1119</v>
      </c>
      <c r="E67" s="129"/>
      <c r="F67" s="130">
        <v>414</v>
      </c>
      <c r="G67" s="130"/>
      <c r="H67" s="128"/>
      <c r="I67" s="90">
        <v>1584600000</v>
      </c>
      <c r="J67" s="89"/>
      <c r="K67" s="90">
        <v>1558000000</v>
      </c>
      <c r="L67" s="91">
        <v>26600000</v>
      </c>
      <c r="M67" s="91">
        <v>1584600000</v>
      </c>
      <c r="N67" s="91"/>
      <c r="O67" s="90">
        <v>1365288000</v>
      </c>
      <c r="P67" s="90">
        <v>1365288000</v>
      </c>
      <c r="Q67" s="91"/>
      <c r="S67" s="124">
        <f t="shared" si="5"/>
        <v>1584.6</v>
      </c>
      <c r="T67" s="124">
        <f t="shared" si="8"/>
        <v>1584.6</v>
      </c>
      <c r="U67" s="124">
        <f t="shared" si="8"/>
        <v>0</v>
      </c>
      <c r="V67" s="124">
        <f t="shared" si="8"/>
        <v>1365.288</v>
      </c>
      <c r="W67" s="124">
        <f t="shared" si="8"/>
        <v>1365.288</v>
      </c>
      <c r="X67" s="124">
        <f t="shared" si="8"/>
        <v>0</v>
      </c>
    </row>
    <row r="68" spans="1:24" s="92" customFormat="1" ht="30">
      <c r="A68" s="115" t="s">
        <v>399</v>
      </c>
      <c r="B68" s="93" t="s">
        <v>400</v>
      </c>
      <c r="C68" s="106" t="str">
        <f t="shared" si="3"/>
        <v>1037481</v>
      </c>
      <c r="D68" s="105" t="s">
        <v>1050</v>
      </c>
      <c r="E68" s="129"/>
      <c r="F68" s="130">
        <v>513</v>
      </c>
      <c r="G68" s="130"/>
      <c r="H68" s="128"/>
      <c r="I68" s="90">
        <v>3929700000</v>
      </c>
      <c r="J68" s="89"/>
      <c r="K68" s="90">
        <v>3723000000</v>
      </c>
      <c r="L68" s="91">
        <v>206700000</v>
      </c>
      <c r="M68" s="91">
        <v>3829700000</v>
      </c>
      <c r="N68" s="91">
        <v>100000000</v>
      </c>
      <c r="O68" s="90">
        <v>3915122400</v>
      </c>
      <c r="P68" s="90">
        <v>3815776100</v>
      </c>
      <c r="Q68" s="91">
        <v>99346300</v>
      </c>
      <c r="S68" s="124">
        <f t="shared" si="5"/>
        <v>3929.7</v>
      </c>
      <c r="T68" s="124">
        <f t="shared" si="8"/>
        <v>3829.7</v>
      </c>
      <c r="U68" s="124">
        <f t="shared" si="8"/>
        <v>100</v>
      </c>
      <c r="V68" s="124">
        <f t="shared" si="8"/>
        <v>3915.1224000000002</v>
      </c>
      <c r="W68" s="124">
        <f t="shared" si="8"/>
        <v>3815.7761</v>
      </c>
      <c r="X68" s="124">
        <f t="shared" si="8"/>
        <v>99.346299999999999</v>
      </c>
    </row>
    <row r="69" spans="1:24" s="92" customFormat="1" ht="30">
      <c r="A69" s="115" t="s">
        <v>404</v>
      </c>
      <c r="B69" s="88" t="s">
        <v>405</v>
      </c>
      <c r="C69" s="106" t="str">
        <f t="shared" si="3"/>
        <v>1037482</v>
      </c>
      <c r="D69" s="105" t="s">
        <v>1120</v>
      </c>
      <c r="E69" s="129"/>
      <c r="F69" s="130">
        <v>511</v>
      </c>
      <c r="G69" s="130"/>
      <c r="H69" s="128"/>
      <c r="I69" s="90">
        <v>2589834000</v>
      </c>
      <c r="J69" s="89"/>
      <c r="K69" s="90">
        <v>2200000000</v>
      </c>
      <c r="L69" s="91">
        <v>389834000</v>
      </c>
      <c r="M69" s="91">
        <v>2589834000</v>
      </c>
      <c r="N69" s="91"/>
      <c r="O69" s="90">
        <v>2589834000</v>
      </c>
      <c r="P69" s="90">
        <v>2589834000</v>
      </c>
      <c r="Q69" s="91"/>
      <c r="S69" s="124">
        <f t="shared" si="5"/>
        <v>2589.8339999999998</v>
      </c>
      <c r="T69" s="124">
        <f t="shared" si="8"/>
        <v>2589.8339999999998</v>
      </c>
      <c r="U69" s="124">
        <f t="shared" si="8"/>
        <v>0</v>
      </c>
      <c r="V69" s="124">
        <f t="shared" si="8"/>
        <v>2589.8339999999998</v>
      </c>
      <c r="W69" s="124">
        <f t="shared" si="8"/>
        <v>2589.8339999999998</v>
      </c>
      <c r="X69" s="124">
        <f t="shared" si="8"/>
        <v>0</v>
      </c>
    </row>
    <row r="70" spans="1:24" s="92" customFormat="1" ht="15">
      <c r="A70" s="115" t="s">
        <v>409</v>
      </c>
      <c r="B70" s="93" t="s">
        <v>410</v>
      </c>
      <c r="C70" s="106" t="str">
        <f t="shared" si="3"/>
        <v>1037483</v>
      </c>
      <c r="D70" s="105" t="s">
        <v>1051</v>
      </c>
      <c r="E70" s="129"/>
      <c r="F70" s="130">
        <v>511</v>
      </c>
      <c r="G70" s="130"/>
      <c r="H70" s="128"/>
      <c r="I70" s="90">
        <v>5578200000</v>
      </c>
      <c r="J70" s="89"/>
      <c r="K70" s="90">
        <v>5341000000</v>
      </c>
      <c r="L70" s="91">
        <v>237200000</v>
      </c>
      <c r="M70" s="91">
        <v>5578200000</v>
      </c>
      <c r="N70" s="91"/>
      <c r="O70" s="90">
        <v>5578200000</v>
      </c>
      <c r="P70" s="90">
        <v>5578200000</v>
      </c>
      <c r="Q70" s="91"/>
      <c r="S70" s="124">
        <f t="shared" si="5"/>
        <v>5578.2</v>
      </c>
      <c r="T70" s="124">
        <f t="shared" si="8"/>
        <v>5578.2</v>
      </c>
      <c r="U70" s="124">
        <f t="shared" si="8"/>
        <v>0</v>
      </c>
      <c r="V70" s="124">
        <f t="shared" si="8"/>
        <v>5578.2</v>
      </c>
      <c r="W70" s="124">
        <f t="shared" si="8"/>
        <v>5578.2</v>
      </c>
      <c r="X70" s="124">
        <f t="shared" si="8"/>
        <v>0</v>
      </c>
    </row>
    <row r="71" spans="1:24" s="92" customFormat="1" ht="15">
      <c r="A71" s="115" t="s">
        <v>412</v>
      </c>
      <c r="B71" s="93" t="s">
        <v>413</v>
      </c>
      <c r="C71" s="106" t="str">
        <f t="shared" si="3"/>
        <v>1037484</v>
      </c>
      <c r="D71" s="105" t="s">
        <v>1025</v>
      </c>
      <c r="E71" s="129"/>
      <c r="F71" s="130">
        <v>425</v>
      </c>
      <c r="G71" s="130"/>
      <c r="H71" s="128"/>
      <c r="I71" s="90">
        <v>2729947000</v>
      </c>
      <c r="J71" s="89"/>
      <c r="K71" s="90">
        <v>2559000000</v>
      </c>
      <c r="L71" s="91">
        <v>170947000</v>
      </c>
      <c r="M71" s="91">
        <v>2729947000</v>
      </c>
      <c r="N71" s="91"/>
      <c r="O71" s="90">
        <v>2729947000</v>
      </c>
      <c r="P71" s="90">
        <v>2729947000</v>
      </c>
      <c r="Q71" s="91"/>
      <c r="S71" s="124">
        <f t="shared" si="5"/>
        <v>2729.9470000000001</v>
      </c>
      <c r="T71" s="124">
        <f t="shared" si="8"/>
        <v>2729.9470000000001</v>
      </c>
      <c r="U71" s="124">
        <f t="shared" si="8"/>
        <v>0</v>
      </c>
      <c r="V71" s="124">
        <f t="shared" si="8"/>
        <v>2729.9470000000001</v>
      </c>
      <c r="W71" s="124">
        <f t="shared" si="8"/>
        <v>2729.9470000000001</v>
      </c>
      <c r="X71" s="124">
        <f t="shared" si="8"/>
        <v>0</v>
      </c>
    </row>
    <row r="72" spans="1:24" s="92" customFormat="1" ht="30">
      <c r="A72" s="115" t="s">
        <v>416</v>
      </c>
      <c r="B72" s="88" t="s">
        <v>417</v>
      </c>
      <c r="C72" s="106" t="str">
        <f t="shared" si="3"/>
        <v>1037488</v>
      </c>
      <c r="D72" s="105" t="s">
        <v>1121</v>
      </c>
      <c r="E72" s="129"/>
      <c r="F72" s="130">
        <v>412</v>
      </c>
      <c r="G72" s="130"/>
      <c r="H72" s="128"/>
      <c r="I72" s="90">
        <v>2261642000</v>
      </c>
      <c r="J72" s="90">
        <v>21642000</v>
      </c>
      <c r="K72" s="90">
        <v>2181000000</v>
      </c>
      <c r="L72" s="91">
        <v>59000000</v>
      </c>
      <c r="M72" s="91">
        <v>2261642000</v>
      </c>
      <c r="N72" s="91"/>
      <c r="O72" s="90">
        <v>2261642000</v>
      </c>
      <c r="P72" s="90">
        <v>2261642000</v>
      </c>
      <c r="Q72" s="91"/>
      <c r="S72" s="124">
        <f t="shared" si="5"/>
        <v>2261.6419999999998</v>
      </c>
      <c r="T72" s="124">
        <f t="shared" ref="T72:X87" si="9">M72/1000000</f>
        <v>2261.6419999999998</v>
      </c>
      <c r="U72" s="124">
        <f t="shared" si="9"/>
        <v>0</v>
      </c>
      <c r="V72" s="124">
        <f t="shared" si="9"/>
        <v>2261.6419999999998</v>
      </c>
      <c r="W72" s="124">
        <f t="shared" si="9"/>
        <v>2261.6419999999998</v>
      </c>
      <c r="X72" s="124">
        <f t="shared" si="9"/>
        <v>0</v>
      </c>
    </row>
    <row r="73" spans="1:24" s="92" customFormat="1" ht="30">
      <c r="A73" s="115" t="s">
        <v>419</v>
      </c>
      <c r="B73" s="88" t="s">
        <v>420</v>
      </c>
      <c r="C73" s="106" t="str">
        <f t="shared" si="3"/>
        <v>1037489</v>
      </c>
      <c r="D73" s="105" t="s">
        <v>1122</v>
      </c>
      <c r="E73" s="129"/>
      <c r="F73" s="130">
        <v>412</v>
      </c>
      <c r="G73" s="130"/>
      <c r="H73" s="128"/>
      <c r="I73" s="90">
        <v>2727826087</v>
      </c>
      <c r="J73" s="90">
        <v>32926087</v>
      </c>
      <c r="K73" s="90">
        <v>2201000000</v>
      </c>
      <c r="L73" s="91">
        <v>493900000</v>
      </c>
      <c r="M73" s="91">
        <v>2727826087</v>
      </c>
      <c r="N73" s="91"/>
      <c r="O73" s="90">
        <v>2036520601</v>
      </c>
      <c r="P73" s="90">
        <v>2036520601</v>
      </c>
      <c r="Q73" s="91"/>
      <c r="S73" s="124">
        <f t="shared" si="5"/>
        <v>2727.8260869999999</v>
      </c>
      <c r="T73" s="124">
        <f t="shared" si="9"/>
        <v>2727.8260869999999</v>
      </c>
      <c r="U73" s="124">
        <f t="shared" si="9"/>
        <v>0</v>
      </c>
      <c r="V73" s="124">
        <f t="shared" si="9"/>
        <v>2036.5206009999999</v>
      </c>
      <c r="W73" s="124">
        <f t="shared" si="9"/>
        <v>2036.5206009999999</v>
      </c>
      <c r="X73" s="124">
        <f t="shared" si="9"/>
        <v>0</v>
      </c>
    </row>
    <row r="74" spans="1:24" s="92" customFormat="1" ht="30">
      <c r="A74" s="115" t="s">
        <v>423</v>
      </c>
      <c r="B74" s="93" t="s">
        <v>424</v>
      </c>
      <c r="C74" s="106" t="str">
        <f t="shared" si="3"/>
        <v>1037490</v>
      </c>
      <c r="D74" s="105" t="s">
        <v>1108</v>
      </c>
      <c r="E74" s="129"/>
      <c r="F74" s="130">
        <v>412</v>
      </c>
      <c r="G74" s="130"/>
      <c r="H74" s="128"/>
      <c r="I74" s="90">
        <v>5918800000</v>
      </c>
      <c r="J74" s="89"/>
      <c r="K74" s="90">
        <v>3062800000</v>
      </c>
      <c r="L74" s="91">
        <v>2856000000</v>
      </c>
      <c r="M74" s="91">
        <v>5918800000</v>
      </c>
      <c r="N74" s="91"/>
      <c r="O74" s="90">
        <v>3158800000</v>
      </c>
      <c r="P74" s="90">
        <v>3158800000</v>
      </c>
      <c r="Q74" s="91"/>
      <c r="S74" s="124">
        <f t="shared" si="5"/>
        <v>5918.8</v>
      </c>
      <c r="T74" s="124">
        <f t="shared" si="9"/>
        <v>5918.8</v>
      </c>
      <c r="U74" s="124">
        <f t="shared" si="9"/>
        <v>0</v>
      </c>
      <c r="V74" s="124">
        <f t="shared" si="9"/>
        <v>3158.8</v>
      </c>
      <c r="W74" s="124">
        <f t="shared" si="9"/>
        <v>3158.8</v>
      </c>
      <c r="X74" s="124">
        <f t="shared" si="9"/>
        <v>0</v>
      </c>
    </row>
    <row r="75" spans="1:24" s="92" customFormat="1" ht="30">
      <c r="A75" s="115" t="s">
        <v>427</v>
      </c>
      <c r="B75" s="93" t="s">
        <v>428</v>
      </c>
      <c r="C75" s="106" t="str">
        <f t="shared" si="3"/>
        <v>1037491</v>
      </c>
      <c r="D75" s="105" t="s">
        <v>1123</v>
      </c>
      <c r="E75" s="129"/>
      <c r="F75" s="130">
        <v>412</v>
      </c>
      <c r="G75" s="130"/>
      <c r="H75" s="128"/>
      <c r="I75" s="90">
        <v>2975207000</v>
      </c>
      <c r="J75" s="89"/>
      <c r="K75" s="90">
        <v>2705000000</v>
      </c>
      <c r="L75" s="91">
        <v>270207000</v>
      </c>
      <c r="M75" s="91">
        <v>2975207000</v>
      </c>
      <c r="N75" s="91"/>
      <c r="O75" s="90">
        <v>2975207000</v>
      </c>
      <c r="P75" s="90">
        <v>2975207000</v>
      </c>
      <c r="Q75" s="91"/>
      <c r="S75" s="124">
        <f t="shared" si="5"/>
        <v>2975.2069999999999</v>
      </c>
      <c r="T75" s="124">
        <f t="shared" si="9"/>
        <v>2975.2069999999999</v>
      </c>
      <c r="U75" s="124">
        <f t="shared" si="9"/>
        <v>0</v>
      </c>
      <c r="V75" s="124">
        <f t="shared" si="9"/>
        <v>2975.2069999999999</v>
      </c>
      <c r="W75" s="124">
        <f t="shared" si="9"/>
        <v>2975.2069999999999</v>
      </c>
      <c r="X75" s="124">
        <f t="shared" si="9"/>
        <v>0</v>
      </c>
    </row>
    <row r="76" spans="1:24" s="92" customFormat="1" ht="30">
      <c r="A76" s="115" t="s">
        <v>430</v>
      </c>
      <c r="B76" s="88" t="s">
        <v>431</v>
      </c>
      <c r="C76" s="106" t="str">
        <f t="shared" si="3"/>
        <v>1037518</v>
      </c>
      <c r="D76" s="105" t="s">
        <v>1052</v>
      </c>
      <c r="E76" s="129"/>
      <c r="F76" s="130">
        <v>422</v>
      </c>
      <c r="G76" s="130"/>
      <c r="H76" s="128"/>
      <c r="I76" s="90">
        <v>8813188000</v>
      </c>
      <c r="J76" s="89"/>
      <c r="K76" s="90">
        <v>8588588000</v>
      </c>
      <c r="L76" s="91">
        <v>224600000</v>
      </c>
      <c r="M76" s="91">
        <v>8813188000</v>
      </c>
      <c r="N76" s="91"/>
      <c r="O76" s="90">
        <v>8811888000</v>
      </c>
      <c r="P76" s="90">
        <v>8811888000</v>
      </c>
      <c r="Q76" s="91"/>
      <c r="S76" s="124">
        <f t="shared" si="5"/>
        <v>8813.1880000000001</v>
      </c>
      <c r="T76" s="124">
        <f t="shared" si="9"/>
        <v>8813.1880000000001</v>
      </c>
      <c r="U76" s="124">
        <f t="shared" si="9"/>
        <v>0</v>
      </c>
      <c r="V76" s="124">
        <f t="shared" si="9"/>
        <v>8811.8880000000008</v>
      </c>
      <c r="W76" s="124">
        <f t="shared" si="9"/>
        <v>8811.8880000000008</v>
      </c>
      <c r="X76" s="124">
        <f t="shared" si="9"/>
        <v>0</v>
      </c>
    </row>
    <row r="77" spans="1:24" s="92" customFormat="1" ht="30">
      <c r="A77" s="115" t="s">
        <v>434</v>
      </c>
      <c r="B77" s="88" t="s">
        <v>435</v>
      </c>
      <c r="C77" s="106" t="str">
        <f t="shared" si="3"/>
        <v>1037519</v>
      </c>
      <c r="D77" s="105" t="s">
        <v>1163</v>
      </c>
      <c r="E77" s="129"/>
      <c r="F77" s="130">
        <v>422</v>
      </c>
      <c r="G77" s="130"/>
      <c r="H77" s="128"/>
      <c r="I77" s="90">
        <v>16586658500</v>
      </c>
      <c r="J77" s="90">
        <v>846058500</v>
      </c>
      <c r="K77" s="90">
        <v>14200000000</v>
      </c>
      <c r="L77" s="91">
        <v>1540600000</v>
      </c>
      <c r="M77" s="91">
        <v>16586658500</v>
      </c>
      <c r="N77" s="91"/>
      <c r="O77" s="90">
        <v>16560882000</v>
      </c>
      <c r="P77" s="90">
        <v>16560882000</v>
      </c>
      <c r="Q77" s="91"/>
      <c r="S77" s="124">
        <f t="shared" si="5"/>
        <v>16586.658500000001</v>
      </c>
      <c r="T77" s="124">
        <f t="shared" si="9"/>
        <v>16586.658500000001</v>
      </c>
      <c r="U77" s="124">
        <f t="shared" si="9"/>
        <v>0</v>
      </c>
      <c r="V77" s="124">
        <f t="shared" si="9"/>
        <v>16560.882000000001</v>
      </c>
      <c r="W77" s="124">
        <f t="shared" si="9"/>
        <v>16560.882000000001</v>
      </c>
      <c r="X77" s="124">
        <f t="shared" si="9"/>
        <v>0</v>
      </c>
    </row>
    <row r="78" spans="1:24" s="92" customFormat="1" ht="30">
      <c r="A78" s="115" t="s">
        <v>438</v>
      </c>
      <c r="B78" s="88" t="s">
        <v>439</v>
      </c>
      <c r="C78" s="106" t="str">
        <f t="shared" si="3"/>
        <v>1037574</v>
      </c>
      <c r="D78" s="105" t="s">
        <v>1124</v>
      </c>
      <c r="E78" s="129"/>
      <c r="F78" s="130">
        <v>422</v>
      </c>
      <c r="G78" s="130"/>
      <c r="H78" s="128"/>
      <c r="I78" s="90">
        <v>18238310000</v>
      </c>
      <c r="J78" s="90">
        <v>399984000</v>
      </c>
      <c r="K78" s="90">
        <v>15355900000</v>
      </c>
      <c r="L78" s="91">
        <v>2482426000</v>
      </c>
      <c r="M78" s="91">
        <v>18238310000</v>
      </c>
      <c r="N78" s="91"/>
      <c r="O78" s="90">
        <v>15140896398</v>
      </c>
      <c r="P78" s="90">
        <v>15140896398</v>
      </c>
      <c r="Q78" s="91"/>
      <c r="S78" s="124">
        <f t="shared" si="5"/>
        <v>18238.310000000001</v>
      </c>
      <c r="T78" s="124">
        <f t="shared" si="9"/>
        <v>18238.310000000001</v>
      </c>
      <c r="U78" s="124">
        <f t="shared" si="9"/>
        <v>0</v>
      </c>
      <c r="V78" s="124">
        <f t="shared" si="9"/>
        <v>15140.896398000001</v>
      </c>
      <c r="W78" s="124">
        <f t="shared" si="9"/>
        <v>15140.896398000001</v>
      </c>
      <c r="X78" s="124">
        <f t="shared" si="9"/>
        <v>0</v>
      </c>
    </row>
    <row r="79" spans="1:24" s="92" customFormat="1" ht="30">
      <c r="A79" s="115" t="s">
        <v>442</v>
      </c>
      <c r="B79" s="88" t="s">
        <v>443</v>
      </c>
      <c r="C79" s="106" t="str">
        <f t="shared" si="3"/>
        <v>1037575</v>
      </c>
      <c r="D79" s="105" t="s">
        <v>1125</v>
      </c>
      <c r="E79" s="129"/>
      <c r="F79" s="130">
        <v>422</v>
      </c>
      <c r="G79" s="130"/>
      <c r="H79" s="128"/>
      <c r="I79" s="90">
        <v>10113566153</v>
      </c>
      <c r="J79" s="90">
        <v>41660153</v>
      </c>
      <c r="K79" s="90">
        <v>9290577000</v>
      </c>
      <c r="L79" s="91">
        <v>781329000</v>
      </c>
      <c r="M79" s="91">
        <v>10113566153</v>
      </c>
      <c r="N79" s="91"/>
      <c r="O79" s="90">
        <v>9486884003</v>
      </c>
      <c r="P79" s="90">
        <v>9486884003</v>
      </c>
      <c r="Q79" s="91"/>
      <c r="S79" s="124">
        <f t="shared" si="5"/>
        <v>10113.566153</v>
      </c>
      <c r="T79" s="124">
        <f t="shared" si="9"/>
        <v>10113.566153</v>
      </c>
      <c r="U79" s="124">
        <f t="shared" si="9"/>
        <v>0</v>
      </c>
      <c r="V79" s="124">
        <f t="shared" si="9"/>
        <v>9486.8840029999992</v>
      </c>
      <c r="W79" s="124">
        <f t="shared" si="9"/>
        <v>9486.8840029999992</v>
      </c>
      <c r="X79" s="124">
        <f t="shared" si="9"/>
        <v>0</v>
      </c>
    </row>
    <row r="80" spans="1:24" s="92" customFormat="1" ht="30">
      <c r="A80" s="115" t="s">
        <v>445</v>
      </c>
      <c r="B80" s="93" t="s">
        <v>446</v>
      </c>
      <c r="C80" s="106" t="str">
        <f t="shared" si="3"/>
        <v>1037577</v>
      </c>
      <c r="D80" s="105" t="s">
        <v>1126</v>
      </c>
      <c r="E80" s="129"/>
      <c r="F80" s="130">
        <v>522</v>
      </c>
      <c r="G80" s="130"/>
      <c r="H80" s="128"/>
      <c r="I80" s="90">
        <v>1654000000</v>
      </c>
      <c r="J80" s="89"/>
      <c r="K80" s="90">
        <v>1614000000</v>
      </c>
      <c r="L80" s="91">
        <v>40000000</v>
      </c>
      <c r="M80" s="91">
        <v>1654000000</v>
      </c>
      <c r="N80" s="91"/>
      <c r="O80" s="90">
        <v>1654000000</v>
      </c>
      <c r="P80" s="90">
        <v>1654000000</v>
      </c>
      <c r="Q80" s="91"/>
      <c r="S80" s="124">
        <f t="shared" si="5"/>
        <v>1654</v>
      </c>
      <c r="T80" s="124">
        <f t="shared" si="9"/>
        <v>1654</v>
      </c>
      <c r="U80" s="124">
        <f t="shared" si="9"/>
        <v>0</v>
      </c>
      <c r="V80" s="124">
        <f t="shared" si="9"/>
        <v>1654</v>
      </c>
      <c r="W80" s="124">
        <f t="shared" si="9"/>
        <v>1654</v>
      </c>
      <c r="X80" s="124">
        <f t="shared" si="9"/>
        <v>0</v>
      </c>
    </row>
    <row r="81" spans="1:24" s="92" customFormat="1" ht="30">
      <c r="A81" s="115" t="s">
        <v>450</v>
      </c>
      <c r="B81" s="88" t="s">
        <v>451</v>
      </c>
      <c r="C81" s="106" t="str">
        <f t="shared" si="3"/>
        <v>1037579</v>
      </c>
      <c r="D81" s="105" t="s">
        <v>1053</v>
      </c>
      <c r="E81" s="129"/>
      <c r="F81" s="130">
        <v>425</v>
      </c>
      <c r="G81" s="130"/>
      <c r="H81" s="128"/>
      <c r="I81" s="90">
        <v>3409029000</v>
      </c>
      <c r="J81" s="90">
        <v>100000000</v>
      </c>
      <c r="K81" s="90">
        <v>3132000000</v>
      </c>
      <c r="L81" s="91">
        <v>177029000</v>
      </c>
      <c r="M81" s="91">
        <v>3409029000</v>
      </c>
      <c r="N81" s="91"/>
      <c r="O81" s="90">
        <v>3404029000</v>
      </c>
      <c r="P81" s="90">
        <v>3404029000</v>
      </c>
      <c r="Q81" s="91"/>
      <c r="S81" s="124">
        <f t="shared" si="5"/>
        <v>3409.029</v>
      </c>
      <c r="T81" s="124">
        <f t="shared" si="9"/>
        <v>3409.029</v>
      </c>
      <c r="U81" s="124">
        <f t="shared" si="9"/>
        <v>0</v>
      </c>
      <c r="V81" s="124">
        <f t="shared" si="9"/>
        <v>3404.029</v>
      </c>
      <c r="W81" s="124">
        <f t="shared" si="9"/>
        <v>3404.029</v>
      </c>
      <c r="X81" s="124">
        <f t="shared" si="9"/>
        <v>0</v>
      </c>
    </row>
    <row r="82" spans="1:24" s="92" customFormat="1" ht="30">
      <c r="A82" s="115" t="s">
        <v>455</v>
      </c>
      <c r="B82" s="88" t="s">
        <v>456</v>
      </c>
      <c r="C82" s="106" t="str">
        <f t="shared" si="3"/>
        <v>1037582</v>
      </c>
      <c r="D82" s="105" t="s">
        <v>1164</v>
      </c>
      <c r="E82" s="129"/>
      <c r="F82" s="130">
        <v>425</v>
      </c>
      <c r="G82" s="130"/>
      <c r="H82" s="128"/>
      <c r="I82" s="90">
        <v>14097089000</v>
      </c>
      <c r="J82" s="90">
        <v>349000000</v>
      </c>
      <c r="K82" s="90">
        <v>9484000000</v>
      </c>
      <c r="L82" s="91">
        <v>4264089000</v>
      </c>
      <c r="M82" s="91">
        <v>14097089000</v>
      </c>
      <c r="N82" s="91"/>
      <c r="O82" s="90">
        <v>11028347600</v>
      </c>
      <c r="P82" s="90">
        <v>11028347600</v>
      </c>
      <c r="Q82" s="91"/>
      <c r="S82" s="124">
        <f t="shared" si="5"/>
        <v>14097.089</v>
      </c>
      <c r="T82" s="124">
        <f t="shared" si="9"/>
        <v>14097.089</v>
      </c>
      <c r="U82" s="124">
        <f t="shared" si="9"/>
        <v>0</v>
      </c>
      <c r="V82" s="124">
        <f t="shared" si="9"/>
        <v>11028.347599999999</v>
      </c>
      <c r="W82" s="124">
        <f t="shared" si="9"/>
        <v>11028.347599999999</v>
      </c>
      <c r="X82" s="124">
        <f t="shared" si="9"/>
        <v>0</v>
      </c>
    </row>
    <row r="83" spans="1:24" s="92" customFormat="1" ht="15">
      <c r="A83" s="115" t="s">
        <v>460</v>
      </c>
      <c r="B83" s="87" t="s">
        <v>461</v>
      </c>
      <c r="C83" s="106" t="str">
        <f t="shared" si="3"/>
        <v>1037583</v>
      </c>
      <c r="D83" s="105" t="s">
        <v>1026</v>
      </c>
      <c r="E83" s="129"/>
      <c r="F83" s="130">
        <v>425</v>
      </c>
      <c r="G83" s="130"/>
      <c r="H83" s="128"/>
      <c r="I83" s="90">
        <v>3766093000</v>
      </c>
      <c r="J83" s="89"/>
      <c r="K83" s="90">
        <v>3355000000</v>
      </c>
      <c r="L83" s="91">
        <v>411093000</v>
      </c>
      <c r="M83" s="91">
        <v>3766093000</v>
      </c>
      <c r="N83" s="91"/>
      <c r="O83" s="90">
        <v>3765673000</v>
      </c>
      <c r="P83" s="90">
        <v>3765673000</v>
      </c>
      <c r="Q83" s="91"/>
      <c r="S83" s="124">
        <f t="shared" si="5"/>
        <v>3766.0929999999998</v>
      </c>
      <c r="T83" s="124">
        <f t="shared" si="9"/>
        <v>3766.0929999999998</v>
      </c>
      <c r="U83" s="124">
        <f t="shared" si="9"/>
        <v>0</v>
      </c>
      <c r="V83" s="124">
        <f t="shared" si="9"/>
        <v>3765.6729999999998</v>
      </c>
      <c r="W83" s="124">
        <f t="shared" si="9"/>
        <v>3765.6729999999998</v>
      </c>
      <c r="X83" s="124">
        <f t="shared" si="9"/>
        <v>0</v>
      </c>
    </row>
    <row r="84" spans="1:24" s="92" customFormat="1" ht="30">
      <c r="A84" s="115" t="s">
        <v>463</v>
      </c>
      <c r="B84" s="99" t="s">
        <v>464</v>
      </c>
      <c r="C84" s="106" t="str">
        <f t="shared" si="3"/>
        <v>1037584</v>
      </c>
      <c r="D84" s="105" t="s">
        <v>1127</v>
      </c>
      <c r="E84" s="129"/>
      <c r="F84" s="130">
        <v>425</v>
      </c>
      <c r="G84" s="130"/>
      <c r="H84" s="128"/>
      <c r="I84" s="90">
        <v>4484000000</v>
      </c>
      <c r="J84" s="89"/>
      <c r="K84" s="90">
        <v>4023000000</v>
      </c>
      <c r="L84" s="91">
        <v>461000000</v>
      </c>
      <c r="M84" s="91">
        <v>4484000000</v>
      </c>
      <c r="N84" s="91"/>
      <c r="O84" s="90">
        <v>4471904200</v>
      </c>
      <c r="P84" s="90">
        <v>4471904200</v>
      </c>
      <c r="Q84" s="91"/>
      <c r="S84" s="124">
        <f t="shared" si="5"/>
        <v>4484</v>
      </c>
      <c r="T84" s="124">
        <f t="shared" si="9"/>
        <v>4484</v>
      </c>
      <c r="U84" s="124">
        <f t="shared" si="9"/>
        <v>0</v>
      </c>
      <c r="V84" s="124">
        <f t="shared" si="9"/>
        <v>4471.9041999999999</v>
      </c>
      <c r="W84" s="124">
        <f t="shared" si="9"/>
        <v>4471.9041999999999</v>
      </c>
      <c r="X84" s="124">
        <f t="shared" si="9"/>
        <v>0</v>
      </c>
    </row>
    <row r="85" spans="1:24" s="92" customFormat="1" ht="15">
      <c r="A85" s="115" t="s">
        <v>466</v>
      </c>
      <c r="B85" s="87" t="s">
        <v>467</v>
      </c>
      <c r="C85" s="106" t="str">
        <f t="shared" si="3"/>
        <v>1037585</v>
      </c>
      <c r="D85" s="105" t="s">
        <v>1027</v>
      </c>
      <c r="E85" s="129"/>
      <c r="F85" s="130">
        <v>518</v>
      </c>
      <c r="G85" s="130"/>
      <c r="H85" s="128"/>
      <c r="I85" s="90">
        <v>1426869000</v>
      </c>
      <c r="J85" s="90">
        <v>100169000</v>
      </c>
      <c r="K85" s="90">
        <v>656000000</v>
      </c>
      <c r="L85" s="91">
        <v>670700000</v>
      </c>
      <c r="M85" s="91">
        <v>1426869000</v>
      </c>
      <c r="N85" s="91"/>
      <c r="O85" s="90">
        <v>1107797303</v>
      </c>
      <c r="P85" s="90">
        <v>1107797303</v>
      </c>
      <c r="Q85" s="91"/>
      <c r="S85" s="124">
        <f t="shared" si="5"/>
        <v>1426.8689999999999</v>
      </c>
      <c r="T85" s="124">
        <f t="shared" si="9"/>
        <v>1426.8689999999999</v>
      </c>
      <c r="U85" s="124">
        <f t="shared" si="9"/>
        <v>0</v>
      </c>
      <c r="V85" s="124">
        <f t="shared" si="9"/>
        <v>1107.7973030000001</v>
      </c>
      <c r="W85" s="124">
        <f t="shared" si="9"/>
        <v>1107.7973030000001</v>
      </c>
      <c r="X85" s="124">
        <f t="shared" si="9"/>
        <v>0</v>
      </c>
    </row>
    <row r="86" spans="1:24" s="92" customFormat="1" ht="30">
      <c r="A86" s="115" t="s">
        <v>470</v>
      </c>
      <c r="B86" s="88" t="s">
        <v>471</v>
      </c>
      <c r="C86" s="106" t="str">
        <f t="shared" si="3"/>
        <v>1037641</v>
      </c>
      <c r="D86" s="105" t="s">
        <v>1128</v>
      </c>
      <c r="E86" s="129"/>
      <c r="F86" s="130">
        <v>441</v>
      </c>
      <c r="G86" s="130"/>
      <c r="H86" s="128"/>
      <c r="I86" s="90">
        <v>11672727000</v>
      </c>
      <c r="J86" s="89"/>
      <c r="K86" s="90">
        <v>11256000000</v>
      </c>
      <c r="L86" s="91">
        <v>416727000</v>
      </c>
      <c r="M86" s="91">
        <v>11672727000</v>
      </c>
      <c r="N86" s="91"/>
      <c r="O86" s="90">
        <v>11672727000</v>
      </c>
      <c r="P86" s="90">
        <v>11672727000</v>
      </c>
      <c r="Q86" s="91"/>
      <c r="S86" s="124">
        <f t="shared" si="5"/>
        <v>11672.727000000001</v>
      </c>
      <c r="T86" s="124">
        <f t="shared" si="9"/>
        <v>11672.727000000001</v>
      </c>
      <c r="U86" s="124">
        <f t="shared" si="9"/>
        <v>0</v>
      </c>
      <c r="V86" s="124">
        <f t="shared" si="9"/>
        <v>11672.727000000001</v>
      </c>
      <c r="W86" s="124">
        <f t="shared" si="9"/>
        <v>11672.727000000001</v>
      </c>
      <c r="X86" s="124">
        <f t="shared" si="9"/>
        <v>0</v>
      </c>
    </row>
    <row r="87" spans="1:24" s="92" customFormat="1" ht="30">
      <c r="A87" s="115" t="s">
        <v>475</v>
      </c>
      <c r="B87" s="88" t="s">
        <v>476</v>
      </c>
      <c r="C87" s="106" t="str">
        <f t="shared" ref="C87:C150" si="10">IF(B87&lt;&gt;"",IF(AND(LEFT(B87,1)&gt;="0",LEFT(B87,1)&lt;="9"),LEFT(B87,7),""),"")</f>
        <v>1037642</v>
      </c>
      <c r="D87" s="105" t="s">
        <v>1129</v>
      </c>
      <c r="E87" s="129"/>
      <c r="F87" s="130">
        <v>425</v>
      </c>
      <c r="G87" s="130"/>
      <c r="H87" s="128"/>
      <c r="I87" s="90">
        <v>7783848759</v>
      </c>
      <c r="J87" s="90">
        <v>90364759</v>
      </c>
      <c r="K87" s="90">
        <v>7548000000</v>
      </c>
      <c r="L87" s="91">
        <v>145484000</v>
      </c>
      <c r="M87" s="91">
        <v>7783848759</v>
      </c>
      <c r="N87" s="91"/>
      <c r="O87" s="90">
        <v>7756553419</v>
      </c>
      <c r="P87" s="90">
        <v>7756553419</v>
      </c>
      <c r="Q87" s="91"/>
      <c r="S87" s="124">
        <f t="shared" si="5"/>
        <v>7783.8487590000004</v>
      </c>
      <c r="T87" s="124">
        <f t="shared" si="9"/>
        <v>7783.8487590000004</v>
      </c>
      <c r="U87" s="124">
        <f t="shared" si="9"/>
        <v>0</v>
      </c>
      <c r="V87" s="124">
        <f t="shared" si="9"/>
        <v>7756.5534189999998</v>
      </c>
      <c r="W87" s="124">
        <f t="shared" si="9"/>
        <v>7756.5534189999998</v>
      </c>
      <c r="X87" s="124">
        <f t="shared" si="9"/>
        <v>0</v>
      </c>
    </row>
    <row r="88" spans="1:24" s="92" customFormat="1" ht="15">
      <c r="A88" s="115" t="s">
        <v>479</v>
      </c>
      <c r="B88" s="93" t="s">
        <v>480</v>
      </c>
      <c r="C88" s="106" t="str">
        <f t="shared" si="10"/>
        <v>1037644</v>
      </c>
      <c r="D88" s="105" t="s">
        <v>1130</v>
      </c>
      <c r="E88" s="129"/>
      <c r="F88" s="130">
        <v>435</v>
      </c>
      <c r="G88" s="130"/>
      <c r="H88" s="128"/>
      <c r="I88" s="90">
        <v>27732787866</v>
      </c>
      <c r="J88" s="90">
        <v>7097658866</v>
      </c>
      <c r="K88" s="90">
        <v>16353299000</v>
      </c>
      <c r="L88" s="91">
        <v>4281830000</v>
      </c>
      <c r="M88" s="91">
        <v>27732787866</v>
      </c>
      <c r="N88" s="91"/>
      <c r="O88" s="90">
        <v>14332432450</v>
      </c>
      <c r="P88" s="90">
        <v>14332432450</v>
      </c>
      <c r="Q88" s="91"/>
      <c r="S88" s="124">
        <f t="shared" ref="S88:S151" si="11">I88/1000000</f>
        <v>27732.787865999999</v>
      </c>
      <c r="T88" s="124">
        <f t="shared" ref="T88:X103" si="12">M88/1000000</f>
        <v>27732.787865999999</v>
      </c>
      <c r="U88" s="124">
        <f t="shared" si="12"/>
        <v>0</v>
      </c>
      <c r="V88" s="124">
        <f t="shared" si="12"/>
        <v>14332.43245</v>
      </c>
      <c r="W88" s="124">
        <f t="shared" si="12"/>
        <v>14332.43245</v>
      </c>
      <c r="X88" s="124">
        <f t="shared" si="12"/>
        <v>0</v>
      </c>
    </row>
    <row r="89" spans="1:24" s="92" customFormat="1" ht="15">
      <c r="A89" s="115" t="s">
        <v>483</v>
      </c>
      <c r="B89" s="93" t="s">
        <v>484</v>
      </c>
      <c r="C89" s="106" t="str">
        <f t="shared" si="10"/>
        <v>1037649</v>
      </c>
      <c r="D89" s="105" t="s">
        <v>1131</v>
      </c>
      <c r="E89" s="129"/>
      <c r="F89" s="130">
        <v>416</v>
      </c>
      <c r="G89" s="130"/>
      <c r="H89" s="128"/>
      <c r="I89" s="90">
        <v>5728970000</v>
      </c>
      <c r="J89" s="89"/>
      <c r="K89" s="90">
        <v>5318000000</v>
      </c>
      <c r="L89" s="91">
        <v>410970000</v>
      </c>
      <c r="M89" s="91">
        <v>5728970000</v>
      </c>
      <c r="N89" s="91"/>
      <c r="O89" s="90">
        <v>5626158619</v>
      </c>
      <c r="P89" s="90">
        <v>5626158619</v>
      </c>
      <c r="Q89" s="91"/>
      <c r="S89" s="124">
        <f t="shared" si="11"/>
        <v>5728.97</v>
      </c>
      <c r="T89" s="124">
        <f t="shared" si="12"/>
        <v>5728.97</v>
      </c>
      <c r="U89" s="124">
        <f t="shared" si="12"/>
        <v>0</v>
      </c>
      <c r="V89" s="124">
        <f t="shared" si="12"/>
        <v>5626.1586189999998</v>
      </c>
      <c r="W89" s="124">
        <f t="shared" si="12"/>
        <v>5626.1586189999998</v>
      </c>
      <c r="X89" s="124">
        <f t="shared" si="12"/>
        <v>0</v>
      </c>
    </row>
    <row r="90" spans="1:24" s="92" customFormat="1" ht="30">
      <c r="A90" s="115" t="s">
        <v>487</v>
      </c>
      <c r="B90" s="88" t="s">
        <v>488</v>
      </c>
      <c r="C90" s="106" t="str">
        <f t="shared" si="10"/>
        <v>1037650</v>
      </c>
      <c r="D90" s="105" t="s">
        <v>1132</v>
      </c>
      <c r="E90" s="129"/>
      <c r="F90" s="130">
        <v>413</v>
      </c>
      <c r="G90" s="130"/>
      <c r="H90" s="128"/>
      <c r="I90" s="90">
        <v>8693361813</v>
      </c>
      <c r="J90" s="90">
        <v>876461813</v>
      </c>
      <c r="K90" s="90">
        <v>7620000000</v>
      </c>
      <c r="L90" s="91">
        <v>196900000</v>
      </c>
      <c r="M90" s="91">
        <v>8693361813</v>
      </c>
      <c r="N90" s="91"/>
      <c r="O90" s="90">
        <v>7970202110</v>
      </c>
      <c r="P90" s="90">
        <v>7970202110</v>
      </c>
      <c r="Q90" s="91"/>
      <c r="S90" s="124">
        <f t="shared" si="11"/>
        <v>8693.3618129999995</v>
      </c>
      <c r="T90" s="124">
        <f t="shared" si="12"/>
        <v>8693.3618129999995</v>
      </c>
      <c r="U90" s="124">
        <f t="shared" si="12"/>
        <v>0</v>
      </c>
      <c r="V90" s="124">
        <f t="shared" si="12"/>
        <v>7970.2021100000002</v>
      </c>
      <c r="W90" s="124">
        <f t="shared" si="12"/>
        <v>7970.2021100000002</v>
      </c>
      <c r="X90" s="124">
        <f t="shared" si="12"/>
        <v>0</v>
      </c>
    </row>
    <row r="91" spans="1:24" s="92" customFormat="1" ht="30">
      <c r="A91" s="115" t="s">
        <v>491</v>
      </c>
      <c r="B91" s="88" t="s">
        <v>492</v>
      </c>
      <c r="C91" s="106" t="str">
        <f t="shared" si="10"/>
        <v>1044909</v>
      </c>
      <c r="D91" s="105" t="s">
        <v>1054</v>
      </c>
      <c r="E91" s="129"/>
      <c r="F91" s="130">
        <v>424</v>
      </c>
      <c r="G91" s="130"/>
      <c r="H91" s="128"/>
      <c r="I91" s="90">
        <v>10253289000</v>
      </c>
      <c r="J91" s="90">
        <v>121663000</v>
      </c>
      <c r="K91" s="90">
        <v>9542000000</v>
      </c>
      <c r="L91" s="91">
        <v>589626000</v>
      </c>
      <c r="M91" s="91">
        <v>10253289000</v>
      </c>
      <c r="N91" s="91"/>
      <c r="O91" s="90">
        <v>9924850236</v>
      </c>
      <c r="P91" s="90">
        <v>9924850236</v>
      </c>
      <c r="Q91" s="91"/>
      <c r="S91" s="124">
        <f t="shared" si="11"/>
        <v>10253.289000000001</v>
      </c>
      <c r="T91" s="124">
        <f t="shared" si="12"/>
        <v>10253.289000000001</v>
      </c>
      <c r="U91" s="124">
        <f t="shared" si="12"/>
        <v>0</v>
      </c>
      <c r="V91" s="124">
        <f t="shared" si="12"/>
        <v>9924.8502360000002</v>
      </c>
      <c r="W91" s="124">
        <f t="shared" si="12"/>
        <v>9924.8502360000002</v>
      </c>
      <c r="X91" s="124">
        <f t="shared" si="12"/>
        <v>0</v>
      </c>
    </row>
    <row r="92" spans="1:24" s="92" customFormat="1" ht="30">
      <c r="A92" s="115" t="s">
        <v>495</v>
      </c>
      <c r="B92" s="88" t="s">
        <v>496</v>
      </c>
      <c r="C92" s="106" t="str">
        <f t="shared" si="10"/>
        <v>1044910</v>
      </c>
      <c r="D92" s="105" t="s">
        <v>1109</v>
      </c>
      <c r="E92" s="129"/>
      <c r="F92" s="130">
        <v>421</v>
      </c>
      <c r="G92" s="130"/>
      <c r="H92" s="128"/>
      <c r="I92" s="90">
        <v>134200000</v>
      </c>
      <c r="J92" s="89"/>
      <c r="K92" s="89"/>
      <c r="L92" s="91">
        <v>134200000</v>
      </c>
      <c r="M92" s="91">
        <v>134200000</v>
      </c>
      <c r="N92" s="91"/>
      <c r="O92" s="90">
        <v>104000000</v>
      </c>
      <c r="P92" s="90">
        <v>104000000</v>
      </c>
      <c r="Q92" s="91"/>
      <c r="S92" s="124">
        <f t="shared" si="11"/>
        <v>134.19999999999999</v>
      </c>
      <c r="T92" s="124">
        <f t="shared" si="12"/>
        <v>134.19999999999999</v>
      </c>
      <c r="U92" s="124">
        <f t="shared" si="12"/>
        <v>0</v>
      </c>
      <c r="V92" s="124">
        <f t="shared" si="12"/>
        <v>104</v>
      </c>
      <c r="W92" s="124">
        <f t="shared" si="12"/>
        <v>104</v>
      </c>
      <c r="X92" s="124">
        <f t="shared" si="12"/>
        <v>0</v>
      </c>
    </row>
    <row r="93" spans="1:24" s="92" customFormat="1" ht="30">
      <c r="A93" s="115" t="s">
        <v>500</v>
      </c>
      <c r="B93" s="88" t="s">
        <v>501</v>
      </c>
      <c r="C93" s="106" t="str">
        <f t="shared" si="10"/>
        <v>1044911</v>
      </c>
      <c r="D93" s="105" t="s">
        <v>1167</v>
      </c>
      <c r="E93" s="129"/>
      <c r="F93" s="130">
        <v>421</v>
      </c>
      <c r="G93" s="130"/>
      <c r="H93" s="128"/>
      <c r="I93" s="90">
        <v>4128600000</v>
      </c>
      <c r="J93" s="89"/>
      <c r="K93" s="90">
        <v>3381000000</v>
      </c>
      <c r="L93" s="91">
        <v>747600000</v>
      </c>
      <c r="M93" s="91">
        <v>4128600000</v>
      </c>
      <c r="N93" s="91"/>
      <c r="O93" s="90">
        <v>3740645432</v>
      </c>
      <c r="P93" s="90">
        <v>3740645432</v>
      </c>
      <c r="Q93" s="91"/>
      <c r="S93" s="124">
        <f t="shared" si="11"/>
        <v>4128.6000000000004</v>
      </c>
      <c r="T93" s="124">
        <f t="shared" si="12"/>
        <v>4128.6000000000004</v>
      </c>
      <c r="U93" s="124">
        <f t="shared" si="12"/>
        <v>0</v>
      </c>
      <c r="V93" s="124">
        <f t="shared" si="12"/>
        <v>3740.6454319999998</v>
      </c>
      <c r="W93" s="124">
        <f t="shared" si="12"/>
        <v>3740.6454319999998</v>
      </c>
      <c r="X93" s="124">
        <f t="shared" si="12"/>
        <v>0</v>
      </c>
    </row>
    <row r="94" spans="1:24" s="92" customFormat="1" ht="30">
      <c r="A94" s="115" t="s">
        <v>503</v>
      </c>
      <c r="B94" s="99" t="s">
        <v>504</v>
      </c>
      <c r="C94" s="106" t="str">
        <f t="shared" si="10"/>
        <v>1045722</v>
      </c>
      <c r="D94" s="105" t="s">
        <v>1168</v>
      </c>
      <c r="E94" s="129"/>
      <c r="F94" s="130">
        <v>424</v>
      </c>
      <c r="G94" s="130"/>
      <c r="H94" s="128"/>
      <c r="I94" s="90">
        <v>16293206021</v>
      </c>
      <c r="J94" s="90">
        <v>464053021</v>
      </c>
      <c r="K94" s="90">
        <v>13214000000</v>
      </c>
      <c r="L94" s="91">
        <v>2615153000</v>
      </c>
      <c r="M94" s="91">
        <v>15447206021</v>
      </c>
      <c r="N94" s="91">
        <v>846000000</v>
      </c>
      <c r="O94" s="90">
        <v>13731576176</v>
      </c>
      <c r="P94" s="90">
        <v>13373779176</v>
      </c>
      <c r="Q94" s="91">
        <v>357797000</v>
      </c>
      <c r="S94" s="124">
        <f t="shared" si="11"/>
        <v>16293.206021</v>
      </c>
      <c r="T94" s="124">
        <f t="shared" si="12"/>
        <v>15447.206021</v>
      </c>
      <c r="U94" s="124">
        <f t="shared" si="12"/>
        <v>846</v>
      </c>
      <c r="V94" s="124">
        <f t="shared" si="12"/>
        <v>13731.576176</v>
      </c>
      <c r="W94" s="124">
        <f t="shared" si="12"/>
        <v>13373.779176</v>
      </c>
      <c r="X94" s="124">
        <f t="shared" si="12"/>
        <v>357.79700000000003</v>
      </c>
    </row>
    <row r="95" spans="1:24" s="92" customFormat="1" ht="30">
      <c r="A95" s="115" t="s">
        <v>508</v>
      </c>
      <c r="B95" s="99" t="s">
        <v>509</v>
      </c>
      <c r="C95" s="106" t="str">
        <f t="shared" si="10"/>
        <v>1047747</v>
      </c>
      <c r="D95" s="105" t="s">
        <v>1055</v>
      </c>
      <c r="E95" s="129"/>
      <c r="F95" s="130">
        <v>509</v>
      </c>
      <c r="G95" s="130"/>
      <c r="H95" s="128"/>
      <c r="I95" s="90">
        <v>4034583000</v>
      </c>
      <c r="J95" s="89"/>
      <c r="K95" s="90">
        <v>4023500000</v>
      </c>
      <c r="L95" s="91">
        <v>11083000</v>
      </c>
      <c r="M95" s="91">
        <v>4034583000</v>
      </c>
      <c r="N95" s="91"/>
      <c r="O95" s="90">
        <v>3914583000</v>
      </c>
      <c r="P95" s="90">
        <v>3914583000</v>
      </c>
      <c r="Q95" s="91"/>
      <c r="S95" s="124">
        <f t="shared" si="11"/>
        <v>4034.5830000000001</v>
      </c>
      <c r="T95" s="124">
        <f t="shared" si="12"/>
        <v>4034.5830000000001</v>
      </c>
      <c r="U95" s="124">
        <f t="shared" si="12"/>
        <v>0</v>
      </c>
      <c r="V95" s="124">
        <f t="shared" si="12"/>
        <v>3914.5830000000001</v>
      </c>
      <c r="W95" s="124">
        <f t="shared" si="12"/>
        <v>3914.5830000000001</v>
      </c>
      <c r="X95" s="124">
        <f t="shared" si="12"/>
        <v>0</v>
      </c>
    </row>
    <row r="96" spans="1:24" s="92" customFormat="1" ht="45">
      <c r="A96" s="115" t="s">
        <v>512</v>
      </c>
      <c r="B96" s="88" t="s">
        <v>513</v>
      </c>
      <c r="C96" s="106" t="str">
        <f t="shared" si="10"/>
        <v>1047749</v>
      </c>
      <c r="D96" s="105" t="s">
        <v>1028</v>
      </c>
      <c r="E96" s="129"/>
      <c r="F96" s="130">
        <v>426</v>
      </c>
      <c r="G96" s="130"/>
      <c r="H96" s="128"/>
      <c r="I96" s="90">
        <v>1266000000</v>
      </c>
      <c r="J96" s="90">
        <v>16900000</v>
      </c>
      <c r="K96" s="90">
        <v>1086000000</v>
      </c>
      <c r="L96" s="91">
        <v>163100000</v>
      </c>
      <c r="M96" s="91">
        <v>1266000000</v>
      </c>
      <c r="N96" s="91"/>
      <c r="O96" s="90">
        <v>1266000000</v>
      </c>
      <c r="P96" s="90">
        <v>1266000000</v>
      </c>
      <c r="Q96" s="91"/>
      <c r="S96" s="124">
        <f t="shared" si="11"/>
        <v>1266</v>
      </c>
      <c r="T96" s="124">
        <f t="shared" si="12"/>
        <v>1266</v>
      </c>
      <c r="U96" s="124">
        <f t="shared" si="12"/>
        <v>0</v>
      </c>
      <c r="V96" s="124">
        <f t="shared" si="12"/>
        <v>1266</v>
      </c>
      <c r="W96" s="124">
        <f t="shared" si="12"/>
        <v>1266</v>
      </c>
      <c r="X96" s="124">
        <f t="shared" si="12"/>
        <v>0</v>
      </c>
    </row>
    <row r="97" spans="1:24" s="92" customFormat="1" ht="30">
      <c r="A97" s="115" t="s">
        <v>516</v>
      </c>
      <c r="B97" s="88" t="s">
        <v>517</v>
      </c>
      <c r="C97" s="106" t="str">
        <f t="shared" si="10"/>
        <v>1047842</v>
      </c>
      <c r="D97" s="105" t="s">
        <v>1056</v>
      </c>
      <c r="E97" s="129"/>
      <c r="F97" s="130">
        <v>423</v>
      </c>
      <c r="G97" s="130"/>
      <c r="H97" s="128"/>
      <c r="I97" s="90">
        <v>36502437000</v>
      </c>
      <c r="J97" s="89"/>
      <c r="K97" s="90">
        <v>35377000000</v>
      </c>
      <c r="L97" s="91">
        <v>1125437000</v>
      </c>
      <c r="M97" s="91">
        <v>36502437000</v>
      </c>
      <c r="N97" s="91"/>
      <c r="O97" s="90">
        <v>36502437000</v>
      </c>
      <c r="P97" s="90">
        <v>36502437000</v>
      </c>
      <c r="Q97" s="91"/>
      <c r="S97" s="124">
        <f t="shared" si="11"/>
        <v>36502.436999999998</v>
      </c>
      <c r="T97" s="124">
        <f t="shared" si="12"/>
        <v>36502.436999999998</v>
      </c>
      <c r="U97" s="124">
        <f t="shared" si="12"/>
        <v>0</v>
      </c>
      <c r="V97" s="124">
        <f t="shared" si="12"/>
        <v>36502.436999999998</v>
      </c>
      <c r="W97" s="124">
        <f t="shared" si="12"/>
        <v>36502.436999999998</v>
      </c>
      <c r="X97" s="124">
        <f t="shared" si="12"/>
        <v>0</v>
      </c>
    </row>
    <row r="98" spans="1:24" s="92" customFormat="1" ht="30">
      <c r="A98" s="115" t="s">
        <v>520</v>
      </c>
      <c r="B98" s="88" t="s">
        <v>521</v>
      </c>
      <c r="C98" s="106" t="str">
        <f t="shared" si="10"/>
        <v>1047845</v>
      </c>
      <c r="D98" s="105" t="s">
        <v>1133</v>
      </c>
      <c r="E98" s="129"/>
      <c r="F98" s="130">
        <v>423</v>
      </c>
      <c r="G98" s="130"/>
      <c r="H98" s="128"/>
      <c r="I98" s="90">
        <v>3080185600</v>
      </c>
      <c r="J98" s="89"/>
      <c r="K98" s="90">
        <v>2230840000</v>
      </c>
      <c r="L98" s="91">
        <v>849345600</v>
      </c>
      <c r="M98" s="91">
        <v>3080185600</v>
      </c>
      <c r="N98" s="91"/>
      <c r="O98" s="90">
        <v>2627440000</v>
      </c>
      <c r="P98" s="90">
        <v>2627440000</v>
      </c>
      <c r="Q98" s="91"/>
      <c r="S98" s="124">
        <f t="shared" si="11"/>
        <v>3080.1855999999998</v>
      </c>
      <c r="T98" s="124">
        <f t="shared" si="12"/>
        <v>3080.1855999999998</v>
      </c>
      <c r="U98" s="124">
        <f t="shared" si="12"/>
        <v>0</v>
      </c>
      <c r="V98" s="124">
        <f t="shared" si="12"/>
        <v>2627.44</v>
      </c>
      <c r="W98" s="124">
        <f t="shared" si="12"/>
        <v>2627.44</v>
      </c>
      <c r="X98" s="124">
        <f t="shared" si="12"/>
        <v>0</v>
      </c>
    </row>
    <row r="99" spans="1:24" s="92" customFormat="1" ht="30">
      <c r="A99" s="115" t="s">
        <v>525</v>
      </c>
      <c r="B99" s="88" t="s">
        <v>526</v>
      </c>
      <c r="C99" s="106" t="str">
        <f t="shared" si="10"/>
        <v>1047849</v>
      </c>
      <c r="D99" s="105" t="s">
        <v>1029</v>
      </c>
      <c r="E99" s="129"/>
      <c r="F99" s="130">
        <v>423</v>
      </c>
      <c r="G99" s="130"/>
      <c r="H99" s="128"/>
      <c r="I99" s="90">
        <v>2776100000</v>
      </c>
      <c r="J99" s="89"/>
      <c r="K99" s="90">
        <v>2586159572</v>
      </c>
      <c r="L99" s="91">
        <v>189940428</v>
      </c>
      <c r="M99" s="91">
        <v>2776100000</v>
      </c>
      <c r="N99" s="91"/>
      <c r="O99" s="90">
        <v>2776100000</v>
      </c>
      <c r="P99" s="90">
        <v>2776100000</v>
      </c>
      <c r="Q99" s="91"/>
      <c r="S99" s="124">
        <f t="shared" si="11"/>
        <v>2776.1</v>
      </c>
      <c r="T99" s="124">
        <f t="shared" si="12"/>
        <v>2776.1</v>
      </c>
      <c r="U99" s="124">
        <f t="shared" si="12"/>
        <v>0</v>
      </c>
      <c r="V99" s="124">
        <f t="shared" si="12"/>
        <v>2776.1</v>
      </c>
      <c r="W99" s="124">
        <f t="shared" si="12"/>
        <v>2776.1</v>
      </c>
      <c r="X99" s="124">
        <f t="shared" si="12"/>
        <v>0</v>
      </c>
    </row>
    <row r="100" spans="1:24" s="92" customFormat="1" ht="30">
      <c r="A100" s="115" t="s">
        <v>529</v>
      </c>
      <c r="B100" s="93" t="s">
        <v>530</v>
      </c>
      <c r="C100" s="106" t="str">
        <f t="shared" si="10"/>
        <v>1047850</v>
      </c>
      <c r="D100" s="105" t="s">
        <v>1030</v>
      </c>
      <c r="E100" s="129"/>
      <c r="F100" s="130">
        <v>423</v>
      </c>
      <c r="G100" s="130"/>
      <c r="H100" s="128"/>
      <c r="I100" s="90">
        <v>396000000</v>
      </c>
      <c r="J100" s="89"/>
      <c r="K100" s="90">
        <v>596060000</v>
      </c>
      <c r="L100" s="91">
        <v>-200060000</v>
      </c>
      <c r="M100" s="91">
        <v>396000000</v>
      </c>
      <c r="N100" s="91"/>
      <c r="O100" s="90">
        <v>395076874</v>
      </c>
      <c r="P100" s="90">
        <v>395076874</v>
      </c>
      <c r="Q100" s="91"/>
      <c r="S100" s="124">
        <f t="shared" si="11"/>
        <v>396</v>
      </c>
      <c r="T100" s="124">
        <f t="shared" si="12"/>
        <v>396</v>
      </c>
      <c r="U100" s="124">
        <f t="shared" si="12"/>
        <v>0</v>
      </c>
      <c r="V100" s="124">
        <f t="shared" si="12"/>
        <v>395.07687399999998</v>
      </c>
      <c r="W100" s="124">
        <f t="shared" si="12"/>
        <v>395.07687399999998</v>
      </c>
      <c r="X100" s="124">
        <f t="shared" si="12"/>
        <v>0</v>
      </c>
    </row>
    <row r="101" spans="1:24" s="92" customFormat="1" ht="30">
      <c r="A101" s="115" t="s">
        <v>532</v>
      </c>
      <c r="B101" s="88" t="s">
        <v>533</v>
      </c>
      <c r="C101" s="106" t="str">
        <f t="shared" si="10"/>
        <v>1047851</v>
      </c>
      <c r="D101" s="105" t="s">
        <v>1138</v>
      </c>
      <c r="E101" s="129"/>
      <c r="F101" s="130">
        <v>423</v>
      </c>
      <c r="G101" s="130"/>
      <c r="H101" s="128"/>
      <c r="I101" s="90">
        <v>3762678000</v>
      </c>
      <c r="J101" s="90">
        <v>25168000</v>
      </c>
      <c r="K101" s="90">
        <v>2562100000</v>
      </c>
      <c r="L101" s="91">
        <v>1175410000</v>
      </c>
      <c r="M101" s="91">
        <v>3762678000</v>
      </c>
      <c r="N101" s="91"/>
      <c r="O101" s="90">
        <v>2759250000</v>
      </c>
      <c r="P101" s="90">
        <v>2759250000</v>
      </c>
      <c r="Q101" s="91"/>
      <c r="S101" s="124">
        <f t="shared" si="11"/>
        <v>3762.6779999999999</v>
      </c>
      <c r="T101" s="124">
        <f t="shared" si="12"/>
        <v>3762.6779999999999</v>
      </c>
      <c r="U101" s="124">
        <f t="shared" si="12"/>
        <v>0</v>
      </c>
      <c r="V101" s="124">
        <f t="shared" si="12"/>
        <v>2759.25</v>
      </c>
      <c r="W101" s="124">
        <f t="shared" si="12"/>
        <v>2759.25</v>
      </c>
      <c r="X101" s="124">
        <f t="shared" si="12"/>
        <v>0</v>
      </c>
    </row>
    <row r="102" spans="1:24" s="92" customFormat="1" ht="30">
      <c r="A102" s="115" t="s">
        <v>536</v>
      </c>
      <c r="B102" s="88" t="s">
        <v>537</v>
      </c>
      <c r="C102" s="106" t="str">
        <f t="shared" si="10"/>
        <v>1047955</v>
      </c>
      <c r="D102" s="105" t="s">
        <v>1031</v>
      </c>
      <c r="E102" s="129"/>
      <c r="F102" s="130">
        <v>423</v>
      </c>
      <c r="G102" s="130"/>
      <c r="H102" s="128"/>
      <c r="I102" s="90">
        <v>3972095500</v>
      </c>
      <c r="J102" s="89"/>
      <c r="K102" s="90">
        <v>4291530000</v>
      </c>
      <c r="L102" s="91">
        <v>-319434500</v>
      </c>
      <c r="M102" s="91">
        <v>3972095500</v>
      </c>
      <c r="N102" s="91"/>
      <c r="O102" s="90">
        <v>3856859095</v>
      </c>
      <c r="P102" s="90">
        <v>3856859095</v>
      </c>
      <c r="Q102" s="91"/>
      <c r="S102" s="124">
        <f t="shared" si="11"/>
        <v>3972.0954999999999</v>
      </c>
      <c r="T102" s="124">
        <f t="shared" si="12"/>
        <v>3972.0954999999999</v>
      </c>
      <c r="U102" s="124">
        <f t="shared" si="12"/>
        <v>0</v>
      </c>
      <c r="V102" s="124">
        <f t="shared" si="12"/>
        <v>3856.8590949999998</v>
      </c>
      <c r="W102" s="124">
        <f t="shared" si="12"/>
        <v>3856.8590949999998</v>
      </c>
      <c r="X102" s="124">
        <f t="shared" si="12"/>
        <v>0</v>
      </c>
    </row>
    <row r="103" spans="1:24" s="92" customFormat="1" ht="30">
      <c r="A103" s="115" t="s">
        <v>540</v>
      </c>
      <c r="B103" s="88" t="s">
        <v>541</v>
      </c>
      <c r="C103" s="106" t="str">
        <f t="shared" si="10"/>
        <v>1047956</v>
      </c>
      <c r="D103" s="105" t="s">
        <v>1134</v>
      </c>
      <c r="E103" s="129"/>
      <c r="F103" s="130">
        <v>423</v>
      </c>
      <c r="G103" s="130"/>
      <c r="H103" s="128"/>
      <c r="I103" s="90">
        <v>15116539957</v>
      </c>
      <c r="J103" s="90">
        <v>24465155</v>
      </c>
      <c r="K103" s="90">
        <v>13564922802</v>
      </c>
      <c r="L103" s="91">
        <v>1527152000</v>
      </c>
      <c r="M103" s="91">
        <v>15116539957</v>
      </c>
      <c r="N103" s="91"/>
      <c r="O103" s="90">
        <v>14499984217</v>
      </c>
      <c r="P103" s="90">
        <v>14499984217</v>
      </c>
      <c r="Q103" s="91"/>
      <c r="S103" s="124">
        <f t="shared" si="11"/>
        <v>15116.539957000001</v>
      </c>
      <c r="T103" s="124">
        <f t="shared" si="12"/>
        <v>15116.539957000001</v>
      </c>
      <c r="U103" s="124">
        <f t="shared" si="12"/>
        <v>0</v>
      </c>
      <c r="V103" s="124">
        <f t="shared" si="12"/>
        <v>14499.984216999999</v>
      </c>
      <c r="W103" s="124">
        <f t="shared" si="12"/>
        <v>14499.984216999999</v>
      </c>
      <c r="X103" s="124">
        <f t="shared" si="12"/>
        <v>0</v>
      </c>
    </row>
    <row r="104" spans="1:24" s="92" customFormat="1" ht="15">
      <c r="A104" s="115" t="s">
        <v>544</v>
      </c>
      <c r="B104" s="93" t="s">
        <v>545</v>
      </c>
      <c r="C104" s="106" t="str">
        <f t="shared" si="10"/>
        <v>1047957</v>
      </c>
      <c r="D104" s="105" t="s">
        <v>1135</v>
      </c>
      <c r="E104" s="129"/>
      <c r="F104" s="130">
        <v>423</v>
      </c>
      <c r="G104" s="130"/>
      <c r="H104" s="128"/>
      <c r="I104" s="90">
        <v>9291181810</v>
      </c>
      <c r="J104" s="90">
        <v>2323013465</v>
      </c>
      <c r="K104" s="90">
        <v>5325000000</v>
      </c>
      <c r="L104" s="91">
        <v>1643168345</v>
      </c>
      <c r="M104" s="91">
        <v>9291181810</v>
      </c>
      <c r="N104" s="91"/>
      <c r="O104" s="90">
        <v>8103818936</v>
      </c>
      <c r="P104" s="90">
        <v>8103818936</v>
      </c>
      <c r="Q104" s="91"/>
      <c r="S104" s="124">
        <f t="shared" si="11"/>
        <v>9291.18181</v>
      </c>
      <c r="T104" s="124">
        <f t="shared" ref="T104:X119" si="13">M104/1000000</f>
        <v>9291.18181</v>
      </c>
      <c r="U104" s="124">
        <f t="shared" si="13"/>
        <v>0</v>
      </c>
      <c r="V104" s="124">
        <f t="shared" si="13"/>
        <v>8103.8189359999997</v>
      </c>
      <c r="W104" s="124">
        <f t="shared" si="13"/>
        <v>8103.8189359999997</v>
      </c>
      <c r="X104" s="124">
        <f t="shared" si="13"/>
        <v>0</v>
      </c>
    </row>
    <row r="105" spans="1:24" s="92" customFormat="1" ht="30">
      <c r="A105" s="115" t="s">
        <v>547</v>
      </c>
      <c r="B105" s="99" t="s">
        <v>548</v>
      </c>
      <c r="C105" s="106" t="str">
        <f t="shared" si="10"/>
        <v>1047958</v>
      </c>
      <c r="D105" s="105" t="s">
        <v>1136</v>
      </c>
      <c r="E105" s="129"/>
      <c r="F105" s="130">
        <v>423</v>
      </c>
      <c r="G105" s="130"/>
      <c r="H105" s="128"/>
      <c r="I105" s="90">
        <v>2770911000</v>
      </c>
      <c r="J105" s="89"/>
      <c r="K105" s="90">
        <v>2704120000</v>
      </c>
      <c r="L105" s="91">
        <v>66791000</v>
      </c>
      <c r="M105" s="91">
        <v>2770911000</v>
      </c>
      <c r="N105" s="91"/>
      <c r="O105" s="90">
        <v>2758075732</v>
      </c>
      <c r="P105" s="90">
        <v>2758075732</v>
      </c>
      <c r="Q105" s="91"/>
      <c r="S105" s="124">
        <f t="shared" si="11"/>
        <v>2770.9110000000001</v>
      </c>
      <c r="T105" s="124">
        <f t="shared" si="13"/>
        <v>2770.9110000000001</v>
      </c>
      <c r="U105" s="124">
        <f t="shared" si="13"/>
        <v>0</v>
      </c>
      <c r="V105" s="124">
        <f t="shared" si="13"/>
        <v>2758.0757319999998</v>
      </c>
      <c r="W105" s="124">
        <f t="shared" si="13"/>
        <v>2758.0757319999998</v>
      </c>
      <c r="X105" s="124">
        <f t="shared" si="13"/>
        <v>0</v>
      </c>
    </row>
    <row r="106" spans="1:24" s="92" customFormat="1" ht="30">
      <c r="A106" s="115" t="s">
        <v>550</v>
      </c>
      <c r="B106" s="99" t="s">
        <v>551</v>
      </c>
      <c r="C106" s="106" t="str">
        <f t="shared" si="10"/>
        <v>1048054</v>
      </c>
      <c r="D106" s="105" t="s">
        <v>1139</v>
      </c>
      <c r="E106" s="129"/>
      <c r="F106" s="130">
        <v>423</v>
      </c>
      <c r="G106" s="130"/>
      <c r="H106" s="128"/>
      <c r="I106" s="90">
        <v>12326488666</v>
      </c>
      <c r="J106" s="89"/>
      <c r="K106" s="90">
        <v>10854750666</v>
      </c>
      <c r="L106" s="91">
        <v>1471738000</v>
      </c>
      <c r="M106" s="91">
        <v>12326488666</v>
      </c>
      <c r="N106" s="91"/>
      <c r="O106" s="90">
        <v>12140758666</v>
      </c>
      <c r="P106" s="90">
        <v>12140758666</v>
      </c>
      <c r="Q106" s="91"/>
      <c r="S106" s="124">
        <f t="shared" si="11"/>
        <v>12326.488665999999</v>
      </c>
      <c r="T106" s="124">
        <f t="shared" si="13"/>
        <v>12326.488665999999</v>
      </c>
      <c r="U106" s="124">
        <f t="shared" si="13"/>
        <v>0</v>
      </c>
      <c r="V106" s="124">
        <f t="shared" si="13"/>
        <v>12140.758666</v>
      </c>
      <c r="W106" s="124">
        <f t="shared" si="13"/>
        <v>12140.758666</v>
      </c>
      <c r="X106" s="124">
        <f t="shared" si="13"/>
        <v>0</v>
      </c>
    </row>
    <row r="107" spans="1:24" s="92" customFormat="1" ht="30">
      <c r="A107" s="115" t="s">
        <v>554</v>
      </c>
      <c r="B107" s="99" t="s">
        <v>555</v>
      </c>
      <c r="C107" s="106" t="str">
        <f t="shared" si="10"/>
        <v>1048055</v>
      </c>
      <c r="D107" s="105" t="s">
        <v>1140</v>
      </c>
      <c r="E107" s="129"/>
      <c r="F107" s="130">
        <v>423</v>
      </c>
      <c r="G107" s="130"/>
      <c r="H107" s="128"/>
      <c r="I107" s="90">
        <v>14199748277</v>
      </c>
      <c r="J107" s="89"/>
      <c r="K107" s="90">
        <v>13281017277</v>
      </c>
      <c r="L107" s="91">
        <v>918731000</v>
      </c>
      <c r="M107" s="91">
        <v>14199748277</v>
      </c>
      <c r="N107" s="91"/>
      <c r="O107" s="90">
        <v>13738174533</v>
      </c>
      <c r="P107" s="90">
        <v>13738174533</v>
      </c>
      <c r="Q107" s="91"/>
      <c r="S107" s="124">
        <f t="shared" si="11"/>
        <v>14199.748277000001</v>
      </c>
      <c r="T107" s="124">
        <f t="shared" si="13"/>
        <v>14199.748277000001</v>
      </c>
      <c r="U107" s="124">
        <f t="shared" si="13"/>
        <v>0</v>
      </c>
      <c r="V107" s="124">
        <f t="shared" si="13"/>
        <v>13738.174532999999</v>
      </c>
      <c r="W107" s="124">
        <f t="shared" si="13"/>
        <v>13738.174532999999</v>
      </c>
      <c r="X107" s="124">
        <f t="shared" si="13"/>
        <v>0</v>
      </c>
    </row>
    <row r="108" spans="1:24" s="92" customFormat="1" ht="30">
      <c r="A108" s="115" t="s">
        <v>558</v>
      </c>
      <c r="B108" s="99" t="s">
        <v>559</v>
      </c>
      <c r="C108" s="106" t="str">
        <f t="shared" si="10"/>
        <v>1048056</v>
      </c>
      <c r="D108" s="105" t="s">
        <v>1146</v>
      </c>
      <c r="E108" s="129"/>
      <c r="F108" s="130">
        <v>423</v>
      </c>
      <c r="G108" s="130"/>
      <c r="H108" s="128"/>
      <c r="I108" s="90">
        <v>15351229533</v>
      </c>
      <c r="J108" s="89"/>
      <c r="K108" s="90">
        <v>14947609533</v>
      </c>
      <c r="L108" s="91">
        <v>403620000</v>
      </c>
      <c r="M108" s="91">
        <v>15351229533</v>
      </c>
      <c r="N108" s="91"/>
      <c r="O108" s="90">
        <v>14888900391</v>
      </c>
      <c r="P108" s="90">
        <v>14888900391</v>
      </c>
      <c r="Q108" s="91"/>
      <c r="S108" s="124">
        <f t="shared" si="11"/>
        <v>15351.229533</v>
      </c>
      <c r="T108" s="124">
        <f t="shared" si="13"/>
        <v>15351.229533</v>
      </c>
      <c r="U108" s="124">
        <f t="shared" si="13"/>
        <v>0</v>
      </c>
      <c r="V108" s="124">
        <f t="shared" si="13"/>
        <v>14888.900390999999</v>
      </c>
      <c r="W108" s="124">
        <f t="shared" si="13"/>
        <v>14888.900390999999</v>
      </c>
      <c r="X108" s="124">
        <f t="shared" si="13"/>
        <v>0</v>
      </c>
    </row>
    <row r="109" spans="1:24" s="92" customFormat="1" ht="30">
      <c r="A109" s="115" t="s">
        <v>562</v>
      </c>
      <c r="B109" s="88" t="s">
        <v>563</v>
      </c>
      <c r="C109" s="106" t="str">
        <f t="shared" si="10"/>
        <v>1048057</v>
      </c>
      <c r="D109" s="105" t="s">
        <v>1147</v>
      </c>
      <c r="E109" s="129"/>
      <c r="F109" s="130">
        <v>423</v>
      </c>
      <c r="G109" s="130"/>
      <c r="H109" s="128"/>
      <c r="I109" s="90">
        <v>19410417206</v>
      </c>
      <c r="J109" s="89"/>
      <c r="K109" s="90">
        <v>18325711806</v>
      </c>
      <c r="L109" s="91">
        <v>1084705400</v>
      </c>
      <c r="M109" s="91">
        <v>19410417206</v>
      </c>
      <c r="N109" s="91"/>
      <c r="O109" s="90">
        <v>17604265716</v>
      </c>
      <c r="P109" s="90">
        <v>17604265716</v>
      </c>
      <c r="Q109" s="91"/>
      <c r="S109" s="124">
        <f t="shared" si="11"/>
        <v>19410.417205999998</v>
      </c>
      <c r="T109" s="124">
        <f t="shared" si="13"/>
        <v>19410.417205999998</v>
      </c>
      <c r="U109" s="124">
        <f t="shared" si="13"/>
        <v>0</v>
      </c>
      <c r="V109" s="124">
        <f t="shared" si="13"/>
        <v>17604.265716000002</v>
      </c>
      <c r="W109" s="124">
        <f t="shared" si="13"/>
        <v>17604.265716000002</v>
      </c>
      <c r="X109" s="124">
        <f t="shared" si="13"/>
        <v>0</v>
      </c>
    </row>
    <row r="110" spans="1:24" s="92" customFormat="1" ht="30">
      <c r="A110" s="115" t="s">
        <v>566</v>
      </c>
      <c r="B110" s="93" t="s">
        <v>567</v>
      </c>
      <c r="C110" s="106" t="str">
        <f t="shared" si="10"/>
        <v>1048058</v>
      </c>
      <c r="D110" s="105" t="s">
        <v>1148</v>
      </c>
      <c r="E110" s="129"/>
      <c r="F110" s="130">
        <v>423</v>
      </c>
      <c r="G110" s="130"/>
      <c r="H110" s="128"/>
      <c r="I110" s="90">
        <v>12064365403</v>
      </c>
      <c r="J110" s="89"/>
      <c r="K110" s="90">
        <v>11134485403</v>
      </c>
      <c r="L110" s="91">
        <v>929880000</v>
      </c>
      <c r="M110" s="91">
        <v>12064365403</v>
      </c>
      <c r="N110" s="91"/>
      <c r="O110" s="90">
        <v>11828545403</v>
      </c>
      <c r="P110" s="90">
        <v>11828545403</v>
      </c>
      <c r="Q110" s="91"/>
      <c r="S110" s="124">
        <f t="shared" si="11"/>
        <v>12064.365403</v>
      </c>
      <c r="T110" s="124">
        <f t="shared" si="13"/>
        <v>12064.365403</v>
      </c>
      <c r="U110" s="124">
        <f t="shared" si="13"/>
        <v>0</v>
      </c>
      <c r="V110" s="124">
        <f t="shared" si="13"/>
        <v>11828.545403</v>
      </c>
      <c r="W110" s="124">
        <f t="shared" si="13"/>
        <v>11828.545403</v>
      </c>
      <c r="X110" s="124">
        <f t="shared" si="13"/>
        <v>0</v>
      </c>
    </row>
    <row r="111" spans="1:24" s="92" customFormat="1" ht="30">
      <c r="A111" s="115" t="s">
        <v>570</v>
      </c>
      <c r="B111" s="88" t="s">
        <v>571</v>
      </c>
      <c r="C111" s="106" t="str">
        <f t="shared" si="10"/>
        <v>1048059</v>
      </c>
      <c r="D111" s="105" t="s">
        <v>1149</v>
      </c>
      <c r="E111" s="129"/>
      <c r="F111" s="130">
        <v>423</v>
      </c>
      <c r="G111" s="130"/>
      <c r="H111" s="128"/>
      <c r="I111" s="90">
        <v>7711291000</v>
      </c>
      <c r="J111" s="89"/>
      <c r="K111" s="90">
        <v>6662000000</v>
      </c>
      <c r="L111" s="91">
        <v>1049291000</v>
      </c>
      <c r="M111" s="91">
        <v>7711291000</v>
      </c>
      <c r="N111" s="91"/>
      <c r="O111" s="90">
        <v>6886885750</v>
      </c>
      <c r="P111" s="90">
        <v>6886885750</v>
      </c>
      <c r="Q111" s="91"/>
      <c r="S111" s="124">
        <f t="shared" si="11"/>
        <v>7711.2910000000002</v>
      </c>
      <c r="T111" s="124">
        <f t="shared" si="13"/>
        <v>7711.2910000000002</v>
      </c>
      <c r="U111" s="124">
        <f t="shared" si="13"/>
        <v>0</v>
      </c>
      <c r="V111" s="124">
        <f t="shared" si="13"/>
        <v>6886.8857500000004</v>
      </c>
      <c r="W111" s="124">
        <f t="shared" si="13"/>
        <v>6886.8857500000004</v>
      </c>
      <c r="X111" s="124">
        <f t="shared" si="13"/>
        <v>0</v>
      </c>
    </row>
    <row r="112" spans="1:24" s="92" customFormat="1" ht="30">
      <c r="A112" s="115" t="s">
        <v>574</v>
      </c>
      <c r="B112" s="99" t="s">
        <v>575</v>
      </c>
      <c r="C112" s="106" t="str">
        <f t="shared" si="10"/>
        <v>1048060</v>
      </c>
      <c r="D112" s="105" t="s">
        <v>1150</v>
      </c>
      <c r="E112" s="129"/>
      <c r="F112" s="130">
        <v>423</v>
      </c>
      <c r="G112" s="130"/>
      <c r="H112" s="128"/>
      <c r="I112" s="90">
        <v>10352900000</v>
      </c>
      <c r="J112" s="89"/>
      <c r="K112" s="90">
        <v>9590530000</v>
      </c>
      <c r="L112" s="91">
        <v>762370000</v>
      </c>
      <c r="M112" s="91">
        <v>10352900000</v>
      </c>
      <c r="N112" s="91"/>
      <c r="O112" s="90">
        <v>9844063383</v>
      </c>
      <c r="P112" s="90">
        <v>9844063383</v>
      </c>
      <c r="Q112" s="91"/>
      <c r="S112" s="124">
        <f t="shared" si="11"/>
        <v>10352.9</v>
      </c>
      <c r="T112" s="124">
        <f t="shared" si="13"/>
        <v>10352.9</v>
      </c>
      <c r="U112" s="124">
        <f t="shared" si="13"/>
        <v>0</v>
      </c>
      <c r="V112" s="124">
        <f t="shared" si="13"/>
        <v>9844.0633830000006</v>
      </c>
      <c r="W112" s="124">
        <f t="shared" si="13"/>
        <v>9844.0633830000006</v>
      </c>
      <c r="X112" s="124">
        <f t="shared" si="13"/>
        <v>0</v>
      </c>
    </row>
    <row r="113" spans="1:24" s="92" customFormat="1" ht="30">
      <c r="A113" s="115" t="s">
        <v>578</v>
      </c>
      <c r="B113" s="99" t="s">
        <v>579</v>
      </c>
      <c r="C113" s="106" t="str">
        <f t="shared" si="10"/>
        <v>1048061</v>
      </c>
      <c r="D113" s="105" t="s">
        <v>1151</v>
      </c>
      <c r="E113" s="129"/>
      <c r="F113" s="130">
        <v>423</v>
      </c>
      <c r="G113" s="130"/>
      <c r="H113" s="128"/>
      <c r="I113" s="90">
        <v>11616508549</v>
      </c>
      <c r="J113" s="90">
        <v>31460376</v>
      </c>
      <c r="K113" s="90">
        <v>11166664173</v>
      </c>
      <c r="L113" s="91">
        <v>418384000</v>
      </c>
      <c r="M113" s="91">
        <v>11616508549</v>
      </c>
      <c r="N113" s="91"/>
      <c r="O113" s="90">
        <v>11285947331</v>
      </c>
      <c r="P113" s="90">
        <v>11285947331</v>
      </c>
      <c r="Q113" s="91"/>
      <c r="S113" s="124">
        <f t="shared" si="11"/>
        <v>11616.508549</v>
      </c>
      <c r="T113" s="124">
        <f t="shared" si="13"/>
        <v>11616.508549</v>
      </c>
      <c r="U113" s="124">
        <f t="shared" si="13"/>
        <v>0</v>
      </c>
      <c r="V113" s="124">
        <f t="shared" si="13"/>
        <v>11285.947330999999</v>
      </c>
      <c r="W113" s="124">
        <f t="shared" si="13"/>
        <v>11285.947330999999</v>
      </c>
      <c r="X113" s="124">
        <f t="shared" si="13"/>
        <v>0</v>
      </c>
    </row>
    <row r="114" spans="1:24" s="92" customFormat="1" ht="30">
      <c r="A114" s="115" t="s">
        <v>583</v>
      </c>
      <c r="B114" s="99" t="s">
        <v>584</v>
      </c>
      <c r="C114" s="106" t="str">
        <f t="shared" si="10"/>
        <v>1048063</v>
      </c>
      <c r="D114" s="105" t="s">
        <v>1152</v>
      </c>
      <c r="E114" s="129"/>
      <c r="F114" s="130">
        <v>421</v>
      </c>
      <c r="G114" s="130"/>
      <c r="H114" s="128"/>
      <c r="I114" s="90">
        <v>45299166900</v>
      </c>
      <c r="J114" s="90">
        <v>3816566900</v>
      </c>
      <c r="K114" s="90">
        <v>17495200000</v>
      </c>
      <c r="L114" s="91">
        <v>23987400000</v>
      </c>
      <c r="M114" s="91">
        <v>45299166900</v>
      </c>
      <c r="N114" s="91"/>
      <c r="O114" s="90">
        <v>39071701564</v>
      </c>
      <c r="P114" s="90">
        <v>39071701564</v>
      </c>
      <c r="Q114" s="91"/>
      <c r="S114" s="124">
        <f t="shared" si="11"/>
        <v>45299.166899999997</v>
      </c>
      <c r="T114" s="124">
        <f t="shared" si="13"/>
        <v>45299.166899999997</v>
      </c>
      <c r="U114" s="124">
        <f t="shared" si="13"/>
        <v>0</v>
      </c>
      <c r="V114" s="124">
        <f t="shared" si="13"/>
        <v>39071.701564000003</v>
      </c>
      <c r="W114" s="124">
        <f t="shared" si="13"/>
        <v>39071.701564000003</v>
      </c>
      <c r="X114" s="124">
        <f t="shared" si="13"/>
        <v>0</v>
      </c>
    </row>
    <row r="115" spans="1:24" s="92" customFormat="1" ht="15">
      <c r="A115" s="115" t="s">
        <v>586</v>
      </c>
      <c r="B115" s="87" t="s">
        <v>587</v>
      </c>
      <c r="C115" s="106" t="str">
        <f t="shared" si="10"/>
        <v>1048179</v>
      </c>
      <c r="D115" s="105" t="s">
        <v>1032</v>
      </c>
      <c r="E115" s="129"/>
      <c r="F115" s="130">
        <v>421</v>
      </c>
      <c r="G115" s="130"/>
      <c r="H115" s="128"/>
      <c r="I115" s="90">
        <v>814390476</v>
      </c>
      <c r="J115" s="90">
        <v>51390476</v>
      </c>
      <c r="K115" s="90">
        <v>343000000</v>
      </c>
      <c r="L115" s="91">
        <v>420000000</v>
      </c>
      <c r="M115" s="91">
        <v>814390476</v>
      </c>
      <c r="N115" s="91"/>
      <c r="O115" s="90">
        <v>662961630</v>
      </c>
      <c r="P115" s="90">
        <v>662961630</v>
      </c>
      <c r="Q115" s="91"/>
      <c r="S115" s="124">
        <f t="shared" si="11"/>
        <v>814.39047600000004</v>
      </c>
      <c r="T115" s="124">
        <f t="shared" si="13"/>
        <v>814.39047600000004</v>
      </c>
      <c r="U115" s="124">
        <f t="shared" si="13"/>
        <v>0</v>
      </c>
      <c r="V115" s="124">
        <f t="shared" si="13"/>
        <v>662.96163000000001</v>
      </c>
      <c r="W115" s="124">
        <f t="shared" si="13"/>
        <v>662.96163000000001</v>
      </c>
      <c r="X115" s="124">
        <f t="shared" si="13"/>
        <v>0</v>
      </c>
    </row>
    <row r="116" spans="1:24" s="92" customFormat="1" ht="15">
      <c r="A116" s="115" t="s">
        <v>589</v>
      </c>
      <c r="B116" s="87" t="s">
        <v>590</v>
      </c>
      <c r="C116" s="106" t="str">
        <f t="shared" si="10"/>
        <v>1048180</v>
      </c>
      <c r="D116" s="105" t="s">
        <v>1153</v>
      </c>
      <c r="E116" s="129"/>
      <c r="F116" s="130">
        <v>419</v>
      </c>
      <c r="G116" s="130"/>
      <c r="H116" s="128"/>
      <c r="I116" s="90">
        <v>9583131000</v>
      </c>
      <c r="J116" s="90">
        <v>782631000</v>
      </c>
      <c r="K116" s="90">
        <v>6698500000</v>
      </c>
      <c r="L116" s="91">
        <v>2102000000</v>
      </c>
      <c r="M116" s="91">
        <v>9583131000</v>
      </c>
      <c r="N116" s="91"/>
      <c r="O116" s="90">
        <v>8010677000</v>
      </c>
      <c r="P116" s="90">
        <v>8010677000</v>
      </c>
      <c r="Q116" s="91"/>
      <c r="S116" s="124">
        <f t="shared" si="11"/>
        <v>9583.1309999999994</v>
      </c>
      <c r="T116" s="124">
        <f t="shared" si="13"/>
        <v>9583.1309999999994</v>
      </c>
      <c r="U116" s="124">
        <f t="shared" si="13"/>
        <v>0</v>
      </c>
      <c r="V116" s="124">
        <f t="shared" si="13"/>
        <v>8010.6769999999997</v>
      </c>
      <c r="W116" s="124">
        <f t="shared" si="13"/>
        <v>8010.6769999999997</v>
      </c>
      <c r="X116" s="124">
        <f t="shared" si="13"/>
        <v>0</v>
      </c>
    </row>
    <row r="117" spans="1:24" s="92" customFormat="1" ht="30">
      <c r="A117" s="115" t="s">
        <v>594</v>
      </c>
      <c r="B117" s="99" t="s">
        <v>595</v>
      </c>
      <c r="C117" s="106" t="str">
        <f t="shared" si="10"/>
        <v>1048181</v>
      </c>
      <c r="D117" s="105" t="s">
        <v>1057</v>
      </c>
      <c r="E117" s="129"/>
      <c r="F117" s="130">
        <v>512</v>
      </c>
      <c r="G117" s="130"/>
      <c r="H117" s="128"/>
      <c r="I117" s="90">
        <v>5088199000</v>
      </c>
      <c r="J117" s="89"/>
      <c r="K117" s="90">
        <v>4278000000</v>
      </c>
      <c r="L117" s="91">
        <v>810199000</v>
      </c>
      <c r="M117" s="91">
        <v>5088199000</v>
      </c>
      <c r="N117" s="91"/>
      <c r="O117" s="90">
        <v>5088199000</v>
      </c>
      <c r="P117" s="90">
        <v>5088199000</v>
      </c>
      <c r="Q117" s="91"/>
      <c r="S117" s="124">
        <f t="shared" si="11"/>
        <v>5088.1989999999996</v>
      </c>
      <c r="T117" s="124">
        <f t="shared" si="13"/>
        <v>5088.1989999999996</v>
      </c>
      <c r="U117" s="124">
        <f t="shared" si="13"/>
        <v>0</v>
      </c>
      <c r="V117" s="124">
        <f t="shared" si="13"/>
        <v>5088.1989999999996</v>
      </c>
      <c r="W117" s="124">
        <f t="shared" si="13"/>
        <v>5088.1989999999996</v>
      </c>
      <c r="X117" s="124">
        <f t="shared" si="13"/>
        <v>0</v>
      </c>
    </row>
    <row r="118" spans="1:24" s="92" customFormat="1" ht="30">
      <c r="A118" s="115" t="s">
        <v>598</v>
      </c>
      <c r="B118" s="99" t="s">
        <v>599</v>
      </c>
      <c r="C118" s="106" t="str">
        <f t="shared" si="10"/>
        <v>1048182</v>
      </c>
      <c r="D118" s="105" t="s">
        <v>1154</v>
      </c>
      <c r="E118" s="129"/>
      <c r="F118" s="130">
        <v>416</v>
      </c>
      <c r="G118" s="130"/>
      <c r="H118" s="128"/>
      <c r="I118" s="90">
        <v>5384000000</v>
      </c>
      <c r="J118" s="90">
        <v>104000000</v>
      </c>
      <c r="K118" s="90">
        <v>4643400000</v>
      </c>
      <c r="L118" s="91">
        <v>636600000</v>
      </c>
      <c r="M118" s="91">
        <v>5384000000</v>
      </c>
      <c r="N118" s="91"/>
      <c r="O118" s="90">
        <v>5383965000</v>
      </c>
      <c r="P118" s="90">
        <v>5383965000</v>
      </c>
      <c r="Q118" s="91"/>
      <c r="S118" s="124">
        <f t="shared" si="11"/>
        <v>5384</v>
      </c>
      <c r="T118" s="124">
        <f t="shared" si="13"/>
        <v>5384</v>
      </c>
      <c r="U118" s="124">
        <f t="shared" si="13"/>
        <v>0</v>
      </c>
      <c r="V118" s="124">
        <f t="shared" si="13"/>
        <v>5383.9650000000001</v>
      </c>
      <c r="W118" s="124">
        <f t="shared" si="13"/>
        <v>5383.9650000000001</v>
      </c>
      <c r="X118" s="124">
        <f t="shared" si="13"/>
        <v>0</v>
      </c>
    </row>
    <row r="119" spans="1:24" s="92" customFormat="1" ht="30">
      <c r="A119" s="115" t="s">
        <v>601</v>
      </c>
      <c r="B119" s="99" t="s">
        <v>602</v>
      </c>
      <c r="C119" s="106" t="str">
        <f t="shared" si="10"/>
        <v>1048277</v>
      </c>
      <c r="D119" s="105" t="s">
        <v>1155</v>
      </c>
      <c r="E119" s="129"/>
      <c r="F119" s="130">
        <v>448</v>
      </c>
      <c r="G119" s="130"/>
      <c r="H119" s="128"/>
      <c r="I119" s="90">
        <v>2237800000</v>
      </c>
      <c r="J119" s="90">
        <v>238000000</v>
      </c>
      <c r="K119" s="90">
        <v>1823000000</v>
      </c>
      <c r="L119" s="91">
        <v>176800000</v>
      </c>
      <c r="M119" s="91">
        <v>2237800000</v>
      </c>
      <c r="N119" s="91"/>
      <c r="O119" s="90">
        <v>1952382379</v>
      </c>
      <c r="P119" s="90">
        <v>1952382379</v>
      </c>
      <c r="Q119" s="91"/>
      <c r="S119" s="124">
        <f t="shared" si="11"/>
        <v>2237.8000000000002</v>
      </c>
      <c r="T119" s="124">
        <f t="shared" si="13"/>
        <v>2237.8000000000002</v>
      </c>
      <c r="U119" s="124">
        <f t="shared" si="13"/>
        <v>0</v>
      </c>
      <c r="V119" s="124">
        <f t="shared" si="13"/>
        <v>1952.3823789999999</v>
      </c>
      <c r="W119" s="124">
        <f t="shared" si="13"/>
        <v>1952.3823789999999</v>
      </c>
      <c r="X119" s="124">
        <f t="shared" si="13"/>
        <v>0</v>
      </c>
    </row>
    <row r="120" spans="1:24" s="92" customFormat="1" ht="30">
      <c r="A120" s="115" t="s">
        <v>605</v>
      </c>
      <c r="B120" s="88" t="s">
        <v>606</v>
      </c>
      <c r="C120" s="106" t="str">
        <f t="shared" si="10"/>
        <v>1048278</v>
      </c>
      <c r="D120" s="105" t="s">
        <v>1173</v>
      </c>
      <c r="E120" s="129"/>
      <c r="F120" s="130">
        <v>510</v>
      </c>
      <c r="G120" s="130"/>
      <c r="H120" s="128"/>
      <c r="I120" s="90">
        <v>6481200000</v>
      </c>
      <c r="J120" s="89"/>
      <c r="K120" s="90">
        <v>6201000000</v>
      </c>
      <c r="L120" s="91">
        <v>280200000</v>
      </c>
      <c r="M120" s="91">
        <v>6481200000</v>
      </c>
      <c r="N120" s="91"/>
      <c r="O120" s="90">
        <v>6292113575</v>
      </c>
      <c r="P120" s="90">
        <v>6292113575</v>
      </c>
      <c r="Q120" s="91"/>
      <c r="S120" s="124">
        <f t="shared" si="11"/>
        <v>6481.2</v>
      </c>
      <c r="T120" s="124">
        <f t="shared" ref="T120:X135" si="14">M120/1000000</f>
        <v>6481.2</v>
      </c>
      <c r="U120" s="124">
        <f t="shared" si="14"/>
        <v>0</v>
      </c>
      <c r="V120" s="124">
        <f t="shared" si="14"/>
        <v>6292.1135750000003</v>
      </c>
      <c r="W120" s="124">
        <f t="shared" si="14"/>
        <v>6292.1135750000003</v>
      </c>
      <c r="X120" s="124">
        <f t="shared" si="14"/>
        <v>0</v>
      </c>
    </row>
    <row r="121" spans="1:24" s="92" customFormat="1" ht="15">
      <c r="A121" s="115" t="s">
        <v>609</v>
      </c>
      <c r="B121" s="93" t="s">
        <v>610</v>
      </c>
      <c r="C121" s="106" t="str">
        <f t="shared" si="10"/>
        <v>1048279</v>
      </c>
      <c r="D121" s="105" t="s">
        <v>106</v>
      </c>
      <c r="E121" s="129"/>
      <c r="F121" s="130">
        <v>437</v>
      </c>
      <c r="G121" s="130"/>
      <c r="H121" s="128"/>
      <c r="I121" s="90">
        <v>6006184000</v>
      </c>
      <c r="J121" s="90">
        <v>173000000</v>
      </c>
      <c r="K121" s="90">
        <v>5532000000</v>
      </c>
      <c r="L121" s="91">
        <v>301184000</v>
      </c>
      <c r="M121" s="91">
        <v>6006184000</v>
      </c>
      <c r="N121" s="91"/>
      <c r="O121" s="90">
        <v>6006184000</v>
      </c>
      <c r="P121" s="90">
        <v>6006184000</v>
      </c>
      <c r="Q121" s="91"/>
      <c r="S121" s="124">
        <f t="shared" si="11"/>
        <v>6006.1840000000002</v>
      </c>
      <c r="T121" s="124">
        <f t="shared" si="14"/>
        <v>6006.1840000000002</v>
      </c>
      <c r="U121" s="124">
        <f t="shared" si="14"/>
        <v>0</v>
      </c>
      <c r="V121" s="124">
        <f t="shared" si="14"/>
        <v>6006.1840000000002</v>
      </c>
      <c r="W121" s="124">
        <f t="shared" si="14"/>
        <v>6006.1840000000002</v>
      </c>
      <c r="X121" s="124">
        <f t="shared" si="14"/>
        <v>0</v>
      </c>
    </row>
    <row r="122" spans="1:24" s="92" customFormat="1" ht="30">
      <c r="A122" s="115" t="s">
        <v>613</v>
      </c>
      <c r="B122" s="88" t="s">
        <v>614</v>
      </c>
      <c r="C122" s="106" t="str">
        <f t="shared" si="10"/>
        <v>1049264</v>
      </c>
      <c r="D122" s="105" t="s">
        <v>1058</v>
      </c>
      <c r="E122" s="129"/>
      <c r="F122" s="130">
        <v>422</v>
      </c>
      <c r="G122" s="130"/>
      <c r="H122" s="128"/>
      <c r="I122" s="90">
        <v>10129019042</v>
      </c>
      <c r="J122" s="90">
        <v>100314042</v>
      </c>
      <c r="K122" s="90">
        <v>8529958000</v>
      </c>
      <c r="L122" s="91">
        <v>1498747000</v>
      </c>
      <c r="M122" s="91">
        <v>9959019042</v>
      </c>
      <c r="N122" s="91">
        <v>170000000</v>
      </c>
      <c r="O122" s="90">
        <v>9375340472</v>
      </c>
      <c r="P122" s="90">
        <v>9344740472</v>
      </c>
      <c r="Q122" s="91">
        <v>30600000</v>
      </c>
      <c r="S122" s="124">
        <f t="shared" si="11"/>
        <v>10129.019042</v>
      </c>
      <c r="T122" s="124">
        <f t="shared" si="14"/>
        <v>9959.0190419999999</v>
      </c>
      <c r="U122" s="124">
        <f t="shared" si="14"/>
        <v>170</v>
      </c>
      <c r="V122" s="124">
        <f t="shared" si="14"/>
        <v>9375.3404719999999</v>
      </c>
      <c r="W122" s="124">
        <f t="shared" si="14"/>
        <v>9344.7404719999995</v>
      </c>
      <c r="X122" s="124">
        <f t="shared" si="14"/>
        <v>30.6</v>
      </c>
    </row>
    <row r="123" spans="1:24" s="92" customFormat="1" ht="30">
      <c r="A123" s="115" t="s">
        <v>617</v>
      </c>
      <c r="B123" s="88" t="s">
        <v>618</v>
      </c>
      <c r="C123" s="106" t="str">
        <f t="shared" si="10"/>
        <v>1049265</v>
      </c>
      <c r="D123" s="105" t="s">
        <v>1156</v>
      </c>
      <c r="E123" s="129"/>
      <c r="F123" s="130">
        <v>422</v>
      </c>
      <c r="G123" s="130"/>
      <c r="H123" s="128"/>
      <c r="I123" s="90">
        <v>12208454000</v>
      </c>
      <c r="J123" s="89"/>
      <c r="K123" s="90">
        <v>10532557000</v>
      </c>
      <c r="L123" s="91">
        <v>1675897000</v>
      </c>
      <c r="M123" s="91">
        <v>12208454000</v>
      </c>
      <c r="N123" s="91"/>
      <c r="O123" s="90">
        <v>11140034000</v>
      </c>
      <c r="P123" s="90">
        <v>11140034000</v>
      </c>
      <c r="Q123" s="91"/>
      <c r="S123" s="124">
        <f t="shared" si="11"/>
        <v>12208.454</v>
      </c>
      <c r="T123" s="124">
        <f t="shared" si="14"/>
        <v>12208.454</v>
      </c>
      <c r="U123" s="124">
        <f t="shared" si="14"/>
        <v>0</v>
      </c>
      <c r="V123" s="124">
        <f t="shared" si="14"/>
        <v>11140.034</v>
      </c>
      <c r="W123" s="124">
        <f t="shared" si="14"/>
        <v>11140.034</v>
      </c>
      <c r="X123" s="124">
        <f t="shared" si="14"/>
        <v>0</v>
      </c>
    </row>
    <row r="124" spans="1:24" s="92" customFormat="1" ht="30">
      <c r="A124" s="115" t="s">
        <v>620</v>
      </c>
      <c r="B124" s="88" t="s">
        <v>621</v>
      </c>
      <c r="C124" s="106" t="str">
        <f t="shared" si="10"/>
        <v>1049266</v>
      </c>
      <c r="D124" s="105" t="s">
        <v>1157</v>
      </c>
      <c r="E124" s="129"/>
      <c r="F124" s="130">
        <v>422</v>
      </c>
      <c r="G124" s="130"/>
      <c r="H124" s="128"/>
      <c r="I124" s="90">
        <v>16447633000</v>
      </c>
      <c r="J124" s="90">
        <v>171195000</v>
      </c>
      <c r="K124" s="90">
        <v>15407799000</v>
      </c>
      <c r="L124" s="91">
        <v>868639000</v>
      </c>
      <c r="M124" s="91">
        <v>16447633000</v>
      </c>
      <c r="N124" s="91"/>
      <c r="O124" s="90">
        <v>15476333000</v>
      </c>
      <c r="P124" s="90">
        <v>15476333000</v>
      </c>
      <c r="Q124" s="91"/>
      <c r="S124" s="124">
        <f t="shared" si="11"/>
        <v>16447.633000000002</v>
      </c>
      <c r="T124" s="124">
        <f t="shared" si="14"/>
        <v>16447.633000000002</v>
      </c>
      <c r="U124" s="124">
        <f t="shared" si="14"/>
        <v>0</v>
      </c>
      <c r="V124" s="124">
        <f t="shared" si="14"/>
        <v>15476.333000000001</v>
      </c>
      <c r="W124" s="124">
        <f t="shared" si="14"/>
        <v>15476.333000000001</v>
      </c>
      <c r="X124" s="124">
        <f t="shared" si="14"/>
        <v>0</v>
      </c>
    </row>
    <row r="125" spans="1:24" s="92" customFormat="1" ht="30">
      <c r="A125" s="115" t="s">
        <v>623</v>
      </c>
      <c r="B125" s="88" t="s">
        <v>624</v>
      </c>
      <c r="C125" s="106" t="str">
        <f t="shared" si="10"/>
        <v>1049271</v>
      </c>
      <c r="D125" s="105" t="s">
        <v>1158</v>
      </c>
      <c r="E125" s="129"/>
      <c r="F125" s="130">
        <v>426</v>
      </c>
      <c r="G125" s="130"/>
      <c r="H125" s="128"/>
      <c r="I125" s="90">
        <v>40228144497</v>
      </c>
      <c r="J125" s="90">
        <v>16074344497</v>
      </c>
      <c r="K125" s="90">
        <v>19294800000</v>
      </c>
      <c r="L125" s="91">
        <v>4859000000</v>
      </c>
      <c r="M125" s="91">
        <v>40228144497</v>
      </c>
      <c r="N125" s="91"/>
      <c r="O125" s="90">
        <v>33415606804</v>
      </c>
      <c r="P125" s="90">
        <v>33415606804</v>
      </c>
      <c r="Q125" s="91"/>
      <c r="S125" s="124">
        <f t="shared" si="11"/>
        <v>40228.144497000001</v>
      </c>
      <c r="T125" s="124">
        <f t="shared" si="14"/>
        <v>40228.144497000001</v>
      </c>
      <c r="U125" s="124">
        <f t="shared" si="14"/>
        <v>0</v>
      </c>
      <c r="V125" s="124">
        <f t="shared" si="14"/>
        <v>33415.606804000003</v>
      </c>
      <c r="W125" s="124">
        <f t="shared" si="14"/>
        <v>33415.606804000003</v>
      </c>
      <c r="X125" s="124">
        <f t="shared" si="14"/>
        <v>0</v>
      </c>
    </row>
    <row r="126" spans="1:24" s="92" customFormat="1" ht="30">
      <c r="A126" s="115" t="s">
        <v>627</v>
      </c>
      <c r="B126" s="88" t="s">
        <v>628</v>
      </c>
      <c r="C126" s="106" t="str">
        <f t="shared" si="10"/>
        <v>1049800</v>
      </c>
      <c r="D126" s="105" t="s">
        <v>1159</v>
      </c>
      <c r="E126" s="129"/>
      <c r="F126" s="130">
        <v>422</v>
      </c>
      <c r="G126" s="130"/>
      <c r="H126" s="128"/>
      <c r="I126" s="90">
        <v>11940320000</v>
      </c>
      <c r="J126" s="89"/>
      <c r="K126" s="90">
        <v>11687485000</v>
      </c>
      <c r="L126" s="91">
        <v>252835000</v>
      </c>
      <c r="M126" s="91">
        <v>11940320000</v>
      </c>
      <c r="N126" s="91"/>
      <c r="O126" s="90">
        <v>11926320000</v>
      </c>
      <c r="P126" s="90">
        <v>11926320000</v>
      </c>
      <c r="Q126" s="91"/>
      <c r="S126" s="124">
        <f t="shared" si="11"/>
        <v>11940.32</v>
      </c>
      <c r="T126" s="124">
        <f t="shared" si="14"/>
        <v>11940.32</v>
      </c>
      <c r="U126" s="124">
        <f t="shared" si="14"/>
        <v>0</v>
      </c>
      <c r="V126" s="124">
        <f t="shared" si="14"/>
        <v>11926.32</v>
      </c>
      <c r="W126" s="124">
        <f t="shared" si="14"/>
        <v>11926.32</v>
      </c>
      <c r="X126" s="124">
        <f t="shared" si="14"/>
        <v>0</v>
      </c>
    </row>
    <row r="127" spans="1:24" s="92" customFormat="1" ht="30">
      <c r="A127" s="115" t="s">
        <v>630</v>
      </c>
      <c r="B127" s="93" t="s">
        <v>631</v>
      </c>
      <c r="C127" s="106" t="str">
        <f t="shared" si="10"/>
        <v>1050582</v>
      </c>
      <c r="D127" s="105" t="s">
        <v>1033</v>
      </c>
      <c r="E127" s="129"/>
      <c r="F127" s="130">
        <v>422</v>
      </c>
      <c r="G127" s="130"/>
      <c r="H127" s="128"/>
      <c r="I127" s="90">
        <v>2683534000</v>
      </c>
      <c r="J127" s="90">
        <v>150000000</v>
      </c>
      <c r="K127" s="90">
        <v>1512000000</v>
      </c>
      <c r="L127" s="91">
        <v>1021534000</v>
      </c>
      <c r="M127" s="91">
        <v>1983534000</v>
      </c>
      <c r="N127" s="91">
        <v>700000000</v>
      </c>
      <c r="O127" s="90">
        <v>2516100000</v>
      </c>
      <c r="P127" s="90">
        <v>1833228000</v>
      </c>
      <c r="Q127" s="91">
        <v>682872000</v>
      </c>
      <c r="S127" s="124">
        <f t="shared" si="11"/>
        <v>2683.5340000000001</v>
      </c>
      <c r="T127" s="124">
        <f t="shared" si="14"/>
        <v>1983.5340000000001</v>
      </c>
      <c r="U127" s="124">
        <f t="shared" si="14"/>
        <v>700</v>
      </c>
      <c r="V127" s="124">
        <f t="shared" si="14"/>
        <v>2516.1</v>
      </c>
      <c r="W127" s="124">
        <f t="shared" si="14"/>
        <v>1833.2280000000001</v>
      </c>
      <c r="X127" s="124">
        <f t="shared" si="14"/>
        <v>682.87199999999996</v>
      </c>
    </row>
    <row r="128" spans="1:24" s="92" customFormat="1" ht="30">
      <c r="A128" s="115" t="s">
        <v>634</v>
      </c>
      <c r="B128" s="88" t="s">
        <v>635</v>
      </c>
      <c r="C128" s="106" t="str">
        <f t="shared" si="10"/>
        <v>1050718</v>
      </c>
      <c r="D128" s="105" t="s">
        <v>1160</v>
      </c>
      <c r="E128" s="129"/>
      <c r="F128" s="130">
        <v>423</v>
      </c>
      <c r="G128" s="130"/>
      <c r="H128" s="128"/>
      <c r="I128" s="90">
        <v>2308000000</v>
      </c>
      <c r="J128" s="89"/>
      <c r="K128" s="90">
        <v>1911000000</v>
      </c>
      <c r="L128" s="91">
        <v>397000000</v>
      </c>
      <c r="M128" s="91">
        <v>2308000000</v>
      </c>
      <c r="N128" s="91"/>
      <c r="O128" s="90">
        <v>1950000000</v>
      </c>
      <c r="P128" s="90">
        <v>1950000000</v>
      </c>
      <c r="Q128" s="91"/>
      <c r="S128" s="124">
        <f t="shared" si="11"/>
        <v>2308</v>
      </c>
      <c r="T128" s="124">
        <f t="shared" si="14"/>
        <v>2308</v>
      </c>
      <c r="U128" s="124">
        <f t="shared" si="14"/>
        <v>0</v>
      </c>
      <c r="V128" s="124">
        <f t="shared" si="14"/>
        <v>1950</v>
      </c>
      <c r="W128" s="124">
        <f t="shared" si="14"/>
        <v>1950</v>
      </c>
      <c r="X128" s="124">
        <f t="shared" si="14"/>
        <v>0</v>
      </c>
    </row>
    <row r="129" spans="1:24" s="92" customFormat="1" ht="30">
      <c r="A129" s="115" t="s">
        <v>638</v>
      </c>
      <c r="B129" s="93" t="s">
        <v>639</v>
      </c>
      <c r="C129" s="106" t="str">
        <f t="shared" si="10"/>
        <v>1050722</v>
      </c>
      <c r="D129" s="105" t="s">
        <v>1034</v>
      </c>
      <c r="E129" s="129"/>
      <c r="F129" s="130">
        <v>412</v>
      </c>
      <c r="G129" s="130"/>
      <c r="H129" s="128"/>
      <c r="I129" s="90">
        <v>2821096000</v>
      </c>
      <c r="J129" s="89"/>
      <c r="K129" s="90">
        <v>2502500000</v>
      </c>
      <c r="L129" s="91">
        <v>318596000</v>
      </c>
      <c r="M129" s="91">
        <v>2821096000</v>
      </c>
      <c r="N129" s="91"/>
      <c r="O129" s="90">
        <v>2821035088</v>
      </c>
      <c r="P129" s="90">
        <v>2821035088</v>
      </c>
      <c r="Q129" s="91"/>
      <c r="S129" s="124">
        <f t="shared" si="11"/>
        <v>2821.096</v>
      </c>
      <c r="T129" s="124">
        <f t="shared" si="14"/>
        <v>2821.096</v>
      </c>
      <c r="U129" s="124">
        <f t="shared" si="14"/>
        <v>0</v>
      </c>
      <c r="V129" s="124">
        <f t="shared" si="14"/>
        <v>2821.0350880000001</v>
      </c>
      <c r="W129" s="124">
        <f t="shared" si="14"/>
        <v>2821.0350880000001</v>
      </c>
      <c r="X129" s="124">
        <f t="shared" si="14"/>
        <v>0</v>
      </c>
    </row>
    <row r="130" spans="1:24" s="92" customFormat="1" ht="15">
      <c r="A130" s="115" t="s">
        <v>641</v>
      </c>
      <c r="B130" s="87" t="s">
        <v>642</v>
      </c>
      <c r="C130" s="106" t="str">
        <f t="shared" si="10"/>
        <v>1050724</v>
      </c>
      <c r="D130" s="105" t="s">
        <v>1161</v>
      </c>
      <c r="E130" s="129"/>
      <c r="F130" s="130">
        <v>424</v>
      </c>
      <c r="G130" s="130"/>
      <c r="H130" s="128"/>
      <c r="I130" s="90">
        <v>10485549332</v>
      </c>
      <c r="J130" s="90">
        <v>26221332</v>
      </c>
      <c r="K130" s="90">
        <v>6756000000</v>
      </c>
      <c r="L130" s="91">
        <v>3703328000</v>
      </c>
      <c r="M130" s="91">
        <v>10485549332</v>
      </c>
      <c r="N130" s="91"/>
      <c r="O130" s="90">
        <v>7226570726</v>
      </c>
      <c r="P130" s="90">
        <v>7226570726</v>
      </c>
      <c r="Q130" s="91"/>
      <c r="S130" s="124">
        <f t="shared" si="11"/>
        <v>10485.549332000001</v>
      </c>
      <c r="T130" s="124">
        <f t="shared" si="14"/>
        <v>10485.549332000001</v>
      </c>
      <c r="U130" s="124">
        <f t="shared" si="14"/>
        <v>0</v>
      </c>
      <c r="V130" s="124">
        <f t="shared" si="14"/>
        <v>7226.5707259999999</v>
      </c>
      <c r="W130" s="124">
        <f t="shared" si="14"/>
        <v>7226.5707259999999</v>
      </c>
      <c r="X130" s="124">
        <f t="shared" si="14"/>
        <v>0</v>
      </c>
    </row>
    <row r="131" spans="1:24" s="92" customFormat="1" ht="30">
      <c r="A131" s="115" t="s">
        <v>645</v>
      </c>
      <c r="B131" s="99" t="s">
        <v>646</v>
      </c>
      <c r="C131" s="106" t="str">
        <f t="shared" si="10"/>
        <v>1050726</v>
      </c>
      <c r="D131" s="105" t="s">
        <v>1141</v>
      </c>
      <c r="E131" s="129"/>
      <c r="F131" s="130">
        <v>424</v>
      </c>
      <c r="G131" s="130"/>
      <c r="H131" s="128"/>
      <c r="I131" s="90">
        <v>15653265169</v>
      </c>
      <c r="J131" s="89"/>
      <c r="K131" s="90">
        <v>15520964169</v>
      </c>
      <c r="L131" s="91">
        <v>132301000</v>
      </c>
      <c r="M131" s="91">
        <v>15653265169</v>
      </c>
      <c r="N131" s="91"/>
      <c r="O131" s="90">
        <v>15049982841</v>
      </c>
      <c r="P131" s="90">
        <v>15049982841</v>
      </c>
      <c r="Q131" s="91"/>
      <c r="S131" s="124">
        <f t="shared" si="11"/>
        <v>15653.265169</v>
      </c>
      <c r="T131" s="124">
        <f t="shared" si="14"/>
        <v>15653.265169</v>
      </c>
      <c r="U131" s="124">
        <f t="shared" si="14"/>
        <v>0</v>
      </c>
      <c r="V131" s="124">
        <f t="shared" si="14"/>
        <v>15049.982840999999</v>
      </c>
      <c r="W131" s="124">
        <f t="shared" si="14"/>
        <v>15049.982840999999</v>
      </c>
      <c r="X131" s="124">
        <f t="shared" si="14"/>
        <v>0</v>
      </c>
    </row>
    <row r="132" spans="1:24" s="92" customFormat="1" ht="15">
      <c r="A132" s="115" t="s">
        <v>649</v>
      </c>
      <c r="B132" s="139" t="s">
        <v>1013</v>
      </c>
      <c r="C132" s="106" t="str">
        <f t="shared" si="10"/>
        <v>1053629</v>
      </c>
      <c r="D132" s="105" t="s">
        <v>110</v>
      </c>
      <c r="E132" s="129"/>
      <c r="F132" s="130">
        <v>560</v>
      </c>
      <c r="G132" s="130"/>
      <c r="H132" s="128"/>
      <c r="I132" s="90">
        <v>12781500000</v>
      </c>
      <c r="J132" s="90">
        <v>132000000</v>
      </c>
      <c r="K132" s="90">
        <v>9125000000</v>
      </c>
      <c r="L132" s="91">
        <v>3524500000</v>
      </c>
      <c r="M132" s="91">
        <v>12781500000</v>
      </c>
      <c r="N132" s="91"/>
      <c r="O132" s="90">
        <v>10291500000</v>
      </c>
      <c r="P132" s="90">
        <v>10291500000</v>
      </c>
      <c r="Q132" s="91"/>
      <c r="S132" s="124">
        <f t="shared" si="11"/>
        <v>12781.5</v>
      </c>
      <c r="T132" s="124">
        <f t="shared" si="14"/>
        <v>12781.5</v>
      </c>
      <c r="U132" s="124">
        <f t="shared" si="14"/>
        <v>0</v>
      </c>
      <c r="V132" s="124">
        <f t="shared" si="14"/>
        <v>10291.5</v>
      </c>
      <c r="W132" s="124">
        <f t="shared" si="14"/>
        <v>10291.5</v>
      </c>
      <c r="X132" s="124">
        <f t="shared" si="14"/>
        <v>0</v>
      </c>
    </row>
    <row r="133" spans="1:24" s="92" customFormat="1" ht="15">
      <c r="A133" s="115" t="s">
        <v>655</v>
      </c>
      <c r="B133" s="139" t="s">
        <v>1014</v>
      </c>
      <c r="C133" s="106" t="str">
        <f t="shared" si="10"/>
        <v>1053630</v>
      </c>
      <c r="D133" s="105" t="s">
        <v>113</v>
      </c>
      <c r="E133" s="129"/>
      <c r="F133" s="130">
        <v>599</v>
      </c>
      <c r="G133" s="130"/>
      <c r="H133" s="128"/>
      <c r="I133" s="90">
        <v>43322000000</v>
      </c>
      <c r="J133" s="89"/>
      <c r="K133" s="90">
        <v>41545000000</v>
      </c>
      <c r="L133" s="91">
        <v>1777000000</v>
      </c>
      <c r="M133" s="91">
        <v>43322000000</v>
      </c>
      <c r="N133" s="91"/>
      <c r="O133" s="90">
        <v>43322000000</v>
      </c>
      <c r="P133" s="90">
        <v>43322000000</v>
      </c>
      <c r="Q133" s="91"/>
      <c r="S133" s="124">
        <f t="shared" si="11"/>
        <v>43322</v>
      </c>
      <c r="T133" s="124">
        <f t="shared" si="14"/>
        <v>43322</v>
      </c>
      <c r="U133" s="124">
        <f t="shared" si="14"/>
        <v>0</v>
      </c>
      <c r="V133" s="124">
        <f t="shared" si="14"/>
        <v>43322</v>
      </c>
      <c r="W133" s="124">
        <f t="shared" si="14"/>
        <v>43322</v>
      </c>
      <c r="X133" s="124">
        <f t="shared" si="14"/>
        <v>0</v>
      </c>
    </row>
    <row r="134" spans="1:24" s="92" customFormat="1" ht="30">
      <c r="A134" s="115" t="s">
        <v>659</v>
      </c>
      <c r="B134" s="93" t="s">
        <v>660</v>
      </c>
      <c r="C134" s="106" t="str">
        <f t="shared" si="10"/>
        <v>1058267</v>
      </c>
      <c r="D134" s="105" t="s">
        <v>1081</v>
      </c>
      <c r="E134" s="129"/>
      <c r="F134" s="130">
        <v>509</v>
      </c>
      <c r="G134" s="130"/>
      <c r="H134" s="128"/>
      <c r="I134" s="90">
        <v>7054900000</v>
      </c>
      <c r="J134" s="90">
        <v>1015200000</v>
      </c>
      <c r="K134" s="90">
        <v>5952000000</v>
      </c>
      <c r="L134" s="91">
        <v>87700000</v>
      </c>
      <c r="M134" s="91">
        <v>7054900000</v>
      </c>
      <c r="N134" s="91"/>
      <c r="O134" s="90">
        <v>7016444403</v>
      </c>
      <c r="P134" s="90">
        <v>7016444403</v>
      </c>
      <c r="Q134" s="91"/>
      <c r="S134" s="124">
        <f t="shared" si="11"/>
        <v>7054.9</v>
      </c>
      <c r="T134" s="124">
        <f t="shared" si="14"/>
        <v>7054.9</v>
      </c>
      <c r="U134" s="124">
        <f t="shared" si="14"/>
        <v>0</v>
      </c>
      <c r="V134" s="124">
        <f t="shared" si="14"/>
        <v>7016.4444030000004</v>
      </c>
      <c r="W134" s="124">
        <f t="shared" si="14"/>
        <v>7016.4444030000004</v>
      </c>
      <c r="X134" s="124">
        <f t="shared" si="14"/>
        <v>0</v>
      </c>
    </row>
    <row r="135" spans="1:24" s="92" customFormat="1" ht="30">
      <c r="A135" s="115" t="s">
        <v>662</v>
      </c>
      <c r="B135" s="88" t="s">
        <v>663</v>
      </c>
      <c r="C135" s="106" t="str">
        <f t="shared" si="10"/>
        <v>1058269</v>
      </c>
      <c r="D135" s="105" t="s">
        <v>1162</v>
      </c>
      <c r="E135" s="129"/>
      <c r="F135" s="130">
        <v>417</v>
      </c>
      <c r="G135" s="130"/>
      <c r="H135" s="128"/>
      <c r="I135" s="90">
        <v>20147985360</v>
      </c>
      <c r="J135" s="90">
        <v>2791041360</v>
      </c>
      <c r="K135" s="90">
        <v>11210000000</v>
      </c>
      <c r="L135" s="91">
        <v>6146944000</v>
      </c>
      <c r="M135" s="91">
        <v>20147985360</v>
      </c>
      <c r="N135" s="91"/>
      <c r="O135" s="90">
        <v>10107450166</v>
      </c>
      <c r="P135" s="90">
        <v>10107450166</v>
      </c>
      <c r="Q135" s="91"/>
      <c r="S135" s="124">
        <f t="shared" si="11"/>
        <v>20147.985359999999</v>
      </c>
      <c r="T135" s="124">
        <f t="shared" si="14"/>
        <v>20147.985359999999</v>
      </c>
      <c r="U135" s="124">
        <f t="shared" si="14"/>
        <v>0</v>
      </c>
      <c r="V135" s="124">
        <f t="shared" si="14"/>
        <v>10107.450166000001</v>
      </c>
      <c r="W135" s="124">
        <f t="shared" si="14"/>
        <v>10107.450166000001</v>
      </c>
      <c r="X135" s="124">
        <f t="shared" si="14"/>
        <v>0</v>
      </c>
    </row>
    <row r="136" spans="1:24" s="167" customFormat="1" ht="30">
      <c r="A136" s="159" t="s">
        <v>666</v>
      </c>
      <c r="B136" s="160" t="s">
        <v>667</v>
      </c>
      <c r="C136" s="106" t="str">
        <f t="shared" si="10"/>
        <v>1060648</v>
      </c>
      <c r="D136" s="105" t="s">
        <v>109</v>
      </c>
      <c r="E136" s="161"/>
      <c r="F136" s="162">
        <v>412</v>
      </c>
      <c r="G136" s="162"/>
      <c r="H136" s="163"/>
      <c r="I136" s="164">
        <v>4421000000</v>
      </c>
      <c r="J136" s="165"/>
      <c r="K136" s="164">
        <v>2758000000</v>
      </c>
      <c r="L136" s="166">
        <v>1663000000</v>
      </c>
      <c r="M136" s="166">
        <v>4421000000</v>
      </c>
      <c r="N136" s="166"/>
      <c r="O136" s="164">
        <v>4421000000</v>
      </c>
      <c r="P136" s="164">
        <v>4421000000</v>
      </c>
      <c r="Q136" s="166"/>
      <c r="S136" s="168">
        <f t="shared" si="11"/>
        <v>4421</v>
      </c>
      <c r="T136" s="168">
        <f t="shared" ref="T136:X151" si="15">M136/1000000</f>
        <v>4421</v>
      </c>
      <c r="U136" s="168">
        <f t="shared" si="15"/>
        <v>0</v>
      </c>
      <c r="V136" s="168">
        <f t="shared" si="15"/>
        <v>4421</v>
      </c>
      <c r="W136" s="168">
        <f t="shared" si="15"/>
        <v>4421</v>
      </c>
      <c r="X136" s="168">
        <f t="shared" si="15"/>
        <v>0</v>
      </c>
    </row>
    <row r="137" spans="1:24" s="92" customFormat="1" ht="45">
      <c r="A137" s="115" t="s">
        <v>670</v>
      </c>
      <c r="B137" s="88" t="s">
        <v>671</v>
      </c>
      <c r="C137" s="106" t="str">
        <f t="shared" si="10"/>
        <v>1060884</v>
      </c>
      <c r="D137" s="105" t="s">
        <v>1059</v>
      </c>
      <c r="E137" s="129"/>
      <c r="F137" s="130">
        <v>416</v>
      </c>
      <c r="G137" s="130"/>
      <c r="H137" s="128"/>
      <c r="I137" s="90">
        <v>2767971685</v>
      </c>
      <c r="J137" s="90">
        <v>646685</v>
      </c>
      <c r="K137" s="90">
        <v>3590000000</v>
      </c>
      <c r="L137" s="91">
        <v>-822675000</v>
      </c>
      <c r="M137" s="91">
        <v>2767971685</v>
      </c>
      <c r="N137" s="91"/>
      <c r="O137" s="90">
        <v>2634948685</v>
      </c>
      <c r="P137" s="90">
        <v>2634948685</v>
      </c>
      <c r="Q137" s="91"/>
      <c r="S137" s="124">
        <f t="shared" si="11"/>
        <v>2767.971685</v>
      </c>
      <c r="T137" s="124">
        <f t="shared" si="15"/>
        <v>2767.971685</v>
      </c>
      <c r="U137" s="124">
        <f t="shared" si="15"/>
        <v>0</v>
      </c>
      <c r="V137" s="124">
        <f t="shared" si="15"/>
        <v>2634.9486849999998</v>
      </c>
      <c r="W137" s="124">
        <f t="shared" si="15"/>
        <v>2634.9486849999998</v>
      </c>
      <c r="X137" s="124">
        <f t="shared" si="15"/>
        <v>0</v>
      </c>
    </row>
    <row r="138" spans="1:24" s="92" customFormat="1" ht="30">
      <c r="A138" s="115" t="s">
        <v>673</v>
      </c>
      <c r="B138" s="88" t="s">
        <v>674</v>
      </c>
      <c r="C138" s="106" t="str">
        <f t="shared" si="10"/>
        <v>1061580</v>
      </c>
      <c r="D138" s="105" t="s">
        <v>1035</v>
      </c>
      <c r="E138" s="129"/>
      <c r="F138" s="130">
        <v>422</v>
      </c>
      <c r="G138" s="130"/>
      <c r="H138" s="128"/>
      <c r="I138" s="90">
        <v>9919142424</v>
      </c>
      <c r="J138" s="90">
        <v>28570424</v>
      </c>
      <c r="K138" s="90">
        <v>9715652000</v>
      </c>
      <c r="L138" s="91">
        <v>174920000</v>
      </c>
      <c r="M138" s="91">
        <v>9919142424</v>
      </c>
      <c r="N138" s="91"/>
      <c r="O138" s="90">
        <v>9552136191</v>
      </c>
      <c r="P138" s="90">
        <v>9552136191</v>
      </c>
      <c r="Q138" s="91"/>
      <c r="S138" s="124">
        <f t="shared" si="11"/>
        <v>9919.1424239999997</v>
      </c>
      <c r="T138" s="124">
        <f t="shared" si="15"/>
        <v>9919.1424239999997</v>
      </c>
      <c r="U138" s="124">
        <f t="shared" si="15"/>
        <v>0</v>
      </c>
      <c r="V138" s="124">
        <f t="shared" si="15"/>
        <v>9552.1361909999996</v>
      </c>
      <c r="W138" s="124">
        <f t="shared" si="15"/>
        <v>9552.1361909999996</v>
      </c>
      <c r="X138" s="124">
        <f t="shared" si="15"/>
        <v>0</v>
      </c>
    </row>
    <row r="139" spans="1:24" s="92" customFormat="1" ht="30">
      <c r="A139" s="115" t="s">
        <v>676</v>
      </c>
      <c r="B139" s="88" t="s">
        <v>677</v>
      </c>
      <c r="C139" s="106" t="str">
        <f t="shared" si="10"/>
        <v>1063790</v>
      </c>
      <c r="D139" s="105" t="s">
        <v>1036</v>
      </c>
      <c r="E139" s="129"/>
      <c r="F139" s="130">
        <v>412</v>
      </c>
      <c r="G139" s="130"/>
      <c r="H139" s="128"/>
      <c r="I139" s="90">
        <v>1899200000</v>
      </c>
      <c r="J139" s="89"/>
      <c r="K139" s="90">
        <v>1341000000</v>
      </c>
      <c r="L139" s="91">
        <v>558200000</v>
      </c>
      <c r="M139" s="91">
        <v>1899200000</v>
      </c>
      <c r="N139" s="91"/>
      <c r="O139" s="90">
        <v>1898200000</v>
      </c>
      <c r="P139" s="90">
        <v>1898200000</v>
      </c>
      <c r="Q139" s="91"/>
      <c r="S139" s="124">
        <f t="shared" si="11"/>
        <v>1899.2</v>
      </c>
      <c r="T139" s="124">
        <f t="shared" si="15"/>
        <v>1899.2</v>
      </c>
      <c r="U139" s="124">
        <f t="shared" si="15"/>
        <v>0</v>
      </c>
      <c r="V139" s="124">
        <f t="shared" si="15"/>
        <v>1898.2</v>
      </c>
      <c r="W139" s="124">
        <f t="shared" si="15"/>
        <v>1898.2</v>
      </c>
      <c r="X139" s="124">
        <f t="shared" si="15"/>
        <v>0</v>
      </c>
    </row>
    <row r="140" spans="1:24" s="92" customFormat="1" ht="30">
      <c r="A140" s="115" t="s">
        <v>680</v>
      </c>
      <c r="B140" s="99" t="s">
        <v>681</v>
      </c>
      <c r="C140" s="106" t="str">
        <f t="shared" si="10"/>
        <v>1063795</v>
      </c>
      <c r="D140" s="105" t="s">
        <v>1174</v>
      </c>
      <c r="E140" s="129"/>
      <c r="F140" s="130">
        <v>427</v>
      </c>
      <c r="G140" s="130"/>
      <c r="H140" s="128"/>
      <c r="I140" s="90">
        <v>10529498297</v>
      </c>
      <c r="J140" s="90">
        <v>200033297</v>
      </c>
      <c r="K140" s="90">
        <v>6519000000</v>
      </c>
      <c r="L140" s="91">
        <v>3810465000</v>
      </c>
      <c r="M140" s="91">
        <v>10165498297</v>
      </c>
      <c r="N140" s="91">
        <v>364000000</v>
      </c>
      <c r="O140" s="90">
        <v>9091095731</v>
      </c>
      <c r="P140" s="90">
        <v>8755885235</v>
      </c>
      <c r="Q140" s="91">
        <v>335210496</v>
      </c>
      <c r="S140" s="124">
        <f t="shared" si="11"/>
        <v>10529.498297</v>
      </c>
      <c r="T140" s="124">
        <f t="shared" si="15"/>
        <v>10165.498297</v>
      </c>
      <c r="U140" s="124">
        <f t="shared" si="15"/>
        <v>364</v>
      </c>
      <c r="V140" s="124">
        <f t="shared" si="15"/>
        <v>9091.0957309999994</v>
      </c>
      <c r="W140" s="124">
        <f t="shared" si="15"/>
        <v>8755.8852349999997</v>
      </c>
      <c r="X140" s="124">
        <f t="shared" si="15"/>
        <v>335.21049599999998</v>
      </c>
    </row>
    <row r="141" spans="1:24" s="92" customFormat="1" ht="30">
      <c r="A141" s="115" t="s">
        <v>689</v>
      </c>
      <c r="B141" s="99" t="s">
        <v>690</v>
      </c>
      <c r="C141" s="106" t="str">
        <f t="shared" si="10"/>
        <v>1063796</v>
      </c>
      <c r="D141" s="105" t="s">
        <v>1142</v>
      </c>
      <c r="E141" s="129"/>
      <c r="F141" s="130">
        <v>423</v>
      </c>
      <c r="G141" s="130"/>
      <c r="H141" s="128"/>
      <c r="I141" s="90">
        <v>15993039189</v>
      </c>
      <c r="J141" s="90">
        <v>144800000</v>
      </c>
      <c r="K141" s="90">
        <v>15270427189</v>
      </c>
      <c r="L141" s="91">
        <v>577812000</v>
      </c>
      <c r="M141" s="91">
        <v>15993039189</v>
      </c>
      <c r="N141" s="91"/>
      <c r="O141" s="90">
        <v>15513181899</v>
      </c>
      <c r="P141" s="90">
        <v>15513181899</v>
      </c>
      <c r="Q141" s="91"/>
      <c r="S141" s="124">
        <f t="shared" si="11"/>
        <v>15993.039188999999</v>
      </c>
      <c r="T141" s="124">
        <f t="shared" si="15"/>
        <v>15993.039188999999</v>
      </c>
      <c r="U141" s="124">
        <f t="shared" si="15"/>
        <v>0</v>
      </c>
      <c r="V141" s="124">
        <f t="shared" si="15"/>
        <v>15513.181898999999</v>
      </c>
      <c r="W141" s="124">
        <f t="shared" si="15"/>
        <v>15513.181898999999</v>
      </c>
      <c r="X141" s="124">
        <f t="shared" si="15"/>
        <v>0</v>
      </c>
    </row>
    <row r="142" spans="1:24" s="92" customFormat="1" ht="30">
      <c r="A142" s="115" t="s">
        <v>693</v>
      </c>
      <c r="B142" s="88" t="s">
        <v>694</v>
      </c>
      <c r="C142" s="106" t="str">
        <f t="shared" si="10"/>
        <v>1063797</v>
      </c>
      <c r="D142" s="105" t="s">
        <v>1037</v>
      </c>
      <c r="E142" s="129"/>
      <c r="F142" s="130">
        <v>412</v>
      </c>
      <c r="G142" s="130"/>
      <c r="H142" s="128"/>
      <c r="I142" s="90">
        <v>2855100000</v>
      </c>
      <c r="J142" s="89"/>
      <c r="K142" s="90">
        <v>2760100000</v>
      </c>
      <c r="L142" s="91">
        <v>95000000</v>
      </c>
      <c r="M142" s="91">
        <v>2855100000</v>
      </c>
      <c r="N142" s="91"/>
      <c r="O142" s="90">
        <v>2855100000</v>
      </c>
      <c r="P142" s="90">
        <v>2855100000</v>
      </c>
      <c r="Q142" s="91"/>
      <c r="S142" s="124">
        <f t="shared" si="11"/>
        <v>2855.1</v>
      </c>
      <c r="T142" s="124">
        <f t="shared" si="15"/>
        <v>2855.1</v>
      </c>
      <c r="U142" s="124">
        <f t="shared" si="15"/>
        <v>0</v>
      </c>
      <c r="V142" s="124">
        <f t="shared" si="15"/>
        <v>2855.1</v>
      </c>
      <c r="W142" s="124">
        <f t="shared" si="15"/>
        <v>2855.1</v>
      </c>
      <c r="X142" s="124">
        <f t="shared" si="15"/>
        <v>0</v>
      </c>
    </row>
    <row r="143" spans="1:24" s="92" customFormat="1" ht="45">
      <c r="A143" s="115" t="s">
        <v>696</v>
      </c>
      <c r="B143" s="88" t="s">
        <v>697</v>
      </c>
      <c r="C143" s="106" t="str">
        <f t="shared" si="10"/>
        <v>1063798</v>
      </c>
      <c r="D143" s="105" t="s">
        <v>1175</v>
      </c>
      <c r="E143" s="129"/>
      <c r="F143" s="130">
        <v>422</v>
      </c>
      <c r="G143" s="130"/>
      <c r="H143" s="128"/>
      <c r="I143" s="90">
        <v>6347944000</v>
      </c>
      <c r="J143" s="89"/>
      <c r="K143" s="90">
        <v>6247081000</v>
      </c>
      <c r="L143" s="91">
        <v>100863000</v>
      </c>
      <c r="M143" s="91">
        <v>6347944000</v>
      </c>
      <c r="N143" s="91"/>
      <c r="O143" s="90">
        <v>6347014500</v>
      </c>
      <c r="P143" s="90">
        <v>6347014500</v>
      </c>
      <c r="Q143" s="91"/>
      <c r="S143" s="124">
        <f t="shared" si="11"/>
        <v>6347.9440000000004</v>
      </c>
      <c r="T143" s="124">
        <f t="shared" si="15"/>
        <v>6347.9440000000004</v>
      </c>
      <c r="U143" s="124">
        <f t="shared" si="15"/>
        <v>0</v>
      </c>
      <c r="V143" s="124">
        <f t="shared" si="15"/>
        <v>6347.0145000000002</v>
      </c>
      <c r="W143" s="124">
        <f t="shared" si="15"/>
        <v>6347.0145000000002</v>
      </c>
      <c r="X143" s="124">
        <f t="shared" si="15"/>
        <v>0</v>
      </c>
    </row>
    <row r="144" spans="1:24" s="92" customFormat="1" ht="15">
      <c r="A144" s="115" t="s">
        <v>699</v>
      </c>
      <c r="B144" s="93" t="s">
        <v>700</v>
      </c>
      <c r="C144" s="106" t="str">
        <f t="shared" si="10"/>
        <v>1064680</v>
      </c>
      <c r="D144" s="105" t="s">
        <v>1169</v>
      </c>
      <c r="E144" s="129"/>
      <c r="F144" s="130">
        <v>414</v>
      </c>
      <c r="G144" s="130"/>
      <c r="H144" s="128"/>
      <c r="I144" s="90">
        <v>5453607532</v>
      </c>
      <c r="J144" s="90">
        <v>169397532</v>
      </c>
      <c r="K144" s="90">
        <v>5154842000</v>
      </c>
      <c r="L144" s="91">
        <v>129368000</v>
      </c>
      <c r="M144" s="91">
        <v>5453607532</v>
      </c>
      <c r="N144" s="91"/>
      <c r="O144" s="90">
        <v>5284987032</v>
      </c>
      <c r="P144" s="90">
        <v>5284987032</v>
      </c>
      <c r="Q144" s="91"/>
      <c r="S144" s="124">
        <f t="shared" si="11"/>
        <v>5453.607532</v>
      </c>
      <c r="T144" s="124">
        <f t="shared" si="15"/>
        <v>5453.607532</v>
      </c>
      <c r="U144" s="124">
        <f t="shared" si="15"/>
        <v>0</v>
      </c>
      <c r="V144" s="124">
        <f t="shared" si="15"/>
        <v>5284.987032</v>
      </c>
      <c r="W144" s="124">
        <f t="shared" si="15"/>
        <v>5284.987032</v>
      </c>
      <c r="X144" s="124">
        <f t="shared" si="15"/>
        <v>0</v>
      </c>
    </row>
    <row r="145" spans="1:24" s="92" customFormat="1" ht="45">
      <c r="A145" s="115" t="s">
        <v>702</v>
      </c>
      <c r="B145" s="88" t="s">
        <v>703</v>
      </c>
      <c r="C145" s="106" t="str">
        <f t="shared" si="10"/>
        <v>1065149</v>
      </c>
      <c r="D145" s="105" t="s">
        <v>1060</v>
      </c>
      <c r="E145" s="129"/>
      <c r="F145" s="130">
        <v>417</v>
      </c>
      <c r="G145" s="130"/>
      <c r="H145" s="128"/>
      <c r="I145" s="90">
        <v>1405882090</v>
      </c>
      <c r="J145" s="90">
        <v>65282090</v>
      </c>
      <c r="K145" s="90">
        <v>1338900000</v>
      </c>
      <c r="L145" s="91">
        <v>1700000</v>
      </c>
      <c r="M145" s="91">
        <v>1405882090</v>
      </c>
      <c r="N145" s="91"/>
      <c r="O145" s="90">
        <v>1337300106</v>
      </c>
      <c r="P145" s="90">
        <v>1337300106</v>
      </c>
      <c r="Q145" s="91"/>
      <c r="S145" s="124">
        <f t="shared" si="11"/>
        <v>1405.8820900000001</v>
      </c>
      <c r="T145" s="124">
        <f t="shared" si="15"/>
        <v>1405.8820900000001</v>
      </c>
      <c r="U145" s="124">
        <f t="shared" si="15"/>
        <v>0</v>
      </c>
      <c r="V145" s="124">
        <f t="shared" si="15"/>
        <v>1337.3001059999999</v>
      </c>
      <c r="W145" s="124">
        <f t="shared" si="15"/>
        <v>1337.3001059999999</v>
      </c>
      <c r="X145" s="124">
        <f t="shared" si="15"/>
        <v>0</v>
      </c>
    </row>
    <row r="146" spans="1:24" s="92" customFormat="1" ht="30">
      <c r="A146" s="115" t="s">
        <v>705</v>
      </c>
      <c r="B146" s="88" t="s">
        <v>706</v>
      </c>
      <c r="C146" s="106" t="str">
        <f t="shared" si="10"/>
        <v>1065150</v>
      </c>
      <c r="D146" s="105" t="s">
        <v>1038</v>
      </c>
      <c r="E146" s="129"/>
      <c r="F146" s="130">
        <v>417</v>
      </c>
      <c r="G146" s="130"/>
      <c r="H146" s="128"/>
      <c r="I146" s="90">
        <v>1371800000</v>
      </c>
      <c r="J146" s="89"/>
      <c r="K146" s="90">
        <v>1348000000</v>
      </c>
      <c r="L146" s="91">
        <v>23800000</v>
      </c>
      <c r="M146" s="91">
        <v>1371800000</v>
      </c>
      <c r="N146" s="91"/>
      <c r="O146" s="90">
        <v>1161647505</v>
      </c>
      <c r="P146" s="90">
        <v>1161647505</v>
      </c>
      <c r="Q146" s="91"/>
      <c r="S146" s="124">
        <f t="shared" si="11"/>
        <v>1371.8</v>
      </c>
      <c r="T146" s="124">
        <f t="shared" si="15"/>
        <v>1371.8</v>
      </c>
      <c r="U146" s="124">
        <f t="shared" si="15"/>
        <v>0</v>
      </c>
      <c r="V146" s="124">
        <f t="shared" si="15"/>
        <v>1161.6475049999999</v>
      </c>
      <c r="W146" s="124">
        <f t="shared" si="15"/>
        <v>1161.6475049999999</v>
      </c>
      <c r="X146" s="124">
        <f t="shared" si="15"/>
        <v>0</v>
      </c>
    </row>
    <row r="147" spans="1:24" s="92" customFormat="1" ht="15">
      <c r="A147" s="115" t="s">
        <v>708</v>
      </c>
      <c r="B147" s="93" t="s">
        <v>709</v>
      </c>
      <c r="C147" s="106" t="str">
        <f t="shared" si="10"/>
        <v>1065152</v>
      </c>
      <c r="D147" s="105" t="s">
        <v>1170</v>
      </c>
      <c r="E147" s="129"/>
      <c r="F147" s="130">
        <v>418</v>
      </c>
      <c r="G147" s="130"/>
      <c r="H147" s="128"/>
      <c r="I147" s="90">
        <v>8988200000</v>
      </c>
      <c r="J147" s="89"/>
      <c r="K147" s="90">
        <v>8542000000</v>
      </c>
      <c r="L147" s="91">
        <v>446200000</v>
      </c>
      <c r="M147" s="91">
        <v>8988200000</v>
      </c>
      <c r="N147" s="91"/>
      <c r="O147" s="90">
        <v>8988200000</v>
      </c>
      <c r="P147" s="90">
        <v>8988200000</v>
      </c>
      <c r="Q147" s="91"/>
      <c r="S147" s="124">
        <f t="shared" si="11"/>
        <v>8988.2000000000007</v>
      </c>
      <c r="T147" s="124">
        <f t="shared" si="15"/>
        <v>8988.2000000000007</v>
      </c>
      <c r="U147" s="124">
        <f t="shared" si="15"/>
        <v>0</v>
      </c>
      <c r="V147" s="124">
        <f t="shared" si="15"/>
        <v>8988.2000000000007</v>
      </c>
      <c r="W147" s="124">
        <f t="shared" si="15"/>
        <v>8988.2000000000007</v>
      </c>
      <c r="X147" s="124">
        <f t="shared" si="15"/>
        <v>0</v>
      </c>
    </row>
    <row r="148" spans="1:24" s="92" customFormat="1" ht="30">
      <c r="A148" s="115" t="s">
        <v>712</v>
      </c>
      <c r="B148" s="88" t="s">
        <v>713</v>
      </c>
      <c r="C148" s="106" t="str">
        <f t="shared" si="10"/>
        <v>1067980</v>
      </c>
      <c r="D148" s="105" t="s">
        <v>1176</v>
      </c>
      <c r="E148" s="129"/>
      <c r="F148" s="130">
        <v>422</v>
      </c>
      <c r="G148" s="130"/>
      <c r="H148" s="128"/>
      <c r="I148" s="90">
        <v>7747523000</v>
      </c>
      <c r="J148" s="90">
        <v>145000000</v>
      </c>
      <c r="K148" s="90">
        <v>7527013000</v>
      </c>
      <c r="L148" s="91">
        <v>75510000</v>
      </c>
      <c r="M148" s="91">
        <v>7747523000</v>
      </c>
      <c r="N148" s="91"/>
      <c r="O148" s="90">
        <v>7741339129</v>
      </c>
      <c r="P148" s="90">
        <v>7741339129</v>
      </c>
      <c r="Q148" s="91"/>
      <c r="S148" s="124">
        <f t="shared" si="11"/>
        <v>7747.5230000000001</v>
      </c>
      <c r="T148" s="124">
        <f t="shared" si="15"/>
        <v>7747.5230000000001</v>
      </c>
      <c r="U148" s="124">
        <f t="shared" si="15"/>
        <v>0</v>
      </c>
      <c r="V148" s="124">
        <f t="shared" si="15"/>
        <v>7741.339129</v>
      </c>
      <c r="W148" s="124">
        <f t="shared" si="15"/>
        <v>7741.339129</v>
      </c>
      <c r="X148" s="124">
        <f t="shared" si="15"/>
        <v>0</v>
      </c>
    </row>
    <row r="149" spans="1:24" s="92" customFormat="1" ht="30">
      <c r="A149" s="115" t="s">
        <v>715</v>
      </c>
      <c r="B149" s="88" t="s">
        <v>716</v>
      </c>
      <c r="C149" s="106" t="str">
        <f t="shared" si="10"/>
        <v>1068011</v>
      </c>
      <c r="D149" s="105" t="s">
        <v>1061</v>
      </c>
      <c r="E149" s="129"/>
      <c r="F149" s="130">
        <v>412</v>
      </c>
      <c r="G149" s="130"/>
      <c r="H149" s="128"/>
      <c r="I149" s="90">
        <v>11165089508</v>
      </c>
      <c r="J149" s="90">
        <v>1644439508</v>
      </c>
      <c r="K149" s="90">
        <v>9170400000</v>
      </c>
      <c r="L149" s="91">
        <v>350250000</v>
      </c>
      <c r="M149" s="91">
        <v>11165089508</v>
      </c>
      <c r="N149" s="91"/>
      <c r="O149" s="90">
        <v>9181406623</v>
      </c>
      <c r="P149" s="90">
        <v>9181406623</v>
      </c>
      <c r="Q149" s="91"/>
      <c r="S149" s="124">
        <f t="shared" si="11"/>
        <v>11165.089507999999</v>
      </c>
      <c r="T149" s="124">
        <f t="shared" si="15"/>
        <v>11165.089507999999</v>
      </c>
      <c r="U149" s="124">
        <f t="shared" si="15"/>
        <v>0</v>
      </c>
      <c r="V149" s="124">
        <f t="shared" si="15"/>
        <v>9181.4066230000008</v>
      </c>
      <c r="W149" s="124">
        <f t="shared" si="15"/>
        <v>9181.4066230000008</v>
      </c>
      <c r="X149" s="124">
        <f t="shared" si="15"/>
        <v>0</v>
      </c>
    </row>
    <row r="150" spans="1:24" s="92" customFormat="1" ht="30">
      <c r="A150" s="115" t="s">
        <v>718</v>
      </c>
      <c r="B150" s="88" t="s">
        <v>719</v>
      </c>
      <c r="C150" s="106" t="str">
        <f t="shared" si="10"/>
        <v>1078282</v>
      </c>
      <c r="D150" s="105" t="s">
        <v>1082</v>
      </c>
      <c r="E150" s="129"/>
      <c r="F150" s="130">
        <v>536</v>
      </c>
      <c r="G150" s="130"/>
      <c r="H150" s="128"/>
      <c r="I150" s="90">
        <v>378700000</v>
      </c>
      <c r="J150" s="89"/>
      <c r="K150" s="90">
        <v>376000000</v>
      </c>
      <c r="L150" s="91">
        <v>2700000</v>
      </c>
      <c r="M150" s="91">
        <v>378700000</v>
      </c>
      <c r="N150" s="91"/>
      <c r="O150" s="90">
        <v>378700000</v>
      </c>
      <c r="P150" s="90">
        <v>378700000</v>
      </c>
      <c r="Q150" s="91"/>
      <c r="S150" s="124">
        <f t="shared" si="11"/>
        <v>378.7</v>
      </c>
      <c r="T150" s="124">
        <f t="shared" si="15"/>
        <v>378.7</v>
      </c>
      <c r="U150" s="124">
        <f t="shared" si="15"/>
        <v>0</v>
      </c>
      <c r="V150" s="124">
        <f t="shared" si="15"/>
        <v>378.7</v>
      </c>
      <c r="W150" s="124">
        <f t="shared" si="15"/>
        <v>378.7</v>
      </c>
      <c r="X150" s="124">
        <f t="shared" si="15"/>
        <v>0</v>
      </c>
    </row>
    <row r="151" spans="1:24" s="92" customFormat="1" ht="30">
      <c r="A151" s="115" t="s">
        <v>722</v>
      </c>
      <c r="B151" s="93" t="s">
        <v>723</v>
      </c>
      <c r="C151" s="106" t="str">
        <f t="shared" ref="C151:C214" si="16">IF(B151&lt;&gt;"",IF(AND(LEFT(B151,1)&gt;="0",LEFT(B151,1)&lt;="9"),LEFT(B151,7),""),"")</f>
        <v>1078283</v>
      </c>
      <c r="D151" s="105" t="s">
        <v>1083</v>
      </c>
      <c r="E151" s="129"/>
      <c r="F151" s="130">
        <v>405</v>
      </c>
      <c r="G151" s="130"/>
      <c r="H151" s="128"/>
      <c r="I151" s="90">
        <v>390000000</v>
      </c>
      <c r="J151" s="89"/>
      <c r="K151" s="90">
        <v>390000000</v>
      </c>
      <c r="L151" s="94"/>
      <c r="M151" s="91">
        <v>390000000</v>
      </c>
      <c r="N151" s="94"/>
      <c r="O151" s="90">
        <v>390000000</v>
      </c>
      <c r="P151" s="90">
        <v>390000000</v>
      </c>
      <c r="Q151" s="94"/>
      <c r="S151" s="124">
        <f t="shared" si="11"/>
        <v>390</v>
      </c>
      <c r="T151" s="124">
        <f t="shared" si="15"/>
        <v>390</v>
      </c>
      <c r="U151" s="124">
        <f t="shared" si="15"/>
        <v>0</v>
      </c>
      <c r="V151" s="124">
        <f t="shared" si="15"/>
        <v>390</v>
      </c>
      <c r="W151" s="124">
        <f t="shared" si="15"/>
        <v>390</v>
      </c>
      <c r="X151" s="124">
        <f t="shared" si="15"/>
        <v>0</v>
      </c>
    </row>
    <row r="152" spans="1:24" s="92" customFormat="1" ht="30">
      <c r="A152" s="115" t="s">
        <v>726</v>
      </c>
      <c r="B152" s="88" t="s">
        <v>727</v>
      </c>
      <c r="C152" s="106" t="str">
        <f t="shared" si="16"/>
        <v>1078438</v>
      </c>
      <c r="D152" s="105" t="s">
        <v>1062</v>
      </c>
      <c r="E152" s="129"/>
      <c r="F152" s="130">
        <v>426</v>
      </c>
      <c r="G152" s="130"/>
      <c r="H152" s="128"/>
      <c r="I152" s="90">
        <v>7742311853</v>
      </c>
      <c r="J152" s="90">
        <v>2011411853</v>
      </c>
      <c r="K152" s="90">
        <v>3338900000</v>
      </c>
      <c r="L152" s="91">
        <v>2392000000</v>
      </c>
      <c r="M152" s="91">
        <v>7742311853</v>
      </c>
      <c r="N152" s="91"/>
      <c r="O152" s="90">
        <v>6949211171</v>
      </c>
      <c r="P152" s="90">
        <v>6949211171</v>
      </c>
      <c r="Q152" s="91"/>
      <c r="S152" s="124">
        <f t="shared" ref="S152:S215" si="17">I152/1000000</f>
        <v>7742.3118530000002</v>
      </c>
      <c r="T152" s="124">
        <f t="shared" ref="T152:X167" si="18">M152/1000000</f>
        <v>7742.3118530000002</v>
      </c>
      <c r="U152" s="124">
        <f t="shared" si="18"/>
        <v>0</v>
      </c>
      <c r="V152" s="124">
        <f t="shared" si="18"/>
        <v>6949.2111709999999</v>
      </c>
      <c r="W152" s="124">
        <f t="shared" si="18"/>
        <v>6949.2111709999999</v>
      </c>
      <c r="X152" s="124">
        <f t="shared" si="18"/>
        <v>0</v>
      </c>
    </row>
    <row r="153" spans="1:24" s="92" customFormat="1" ht="30">
      <c r="A153" s="115" t="s">
        <v>729</v>
      </c>
      <c r="B153" s="93" t="s">
        <v>730</v>
      </c>
      <c r="C153" s="106" t="str">
        <f t="shared" si="16"/>
        <v>1078439</v>
      </c>
      <c r="D153" s="105" t="s">
        <v>1180</v>
      </c>
      <c r="E153" s="129"/>
      <c r="F153" s="130">
        <v>426</v>
      </c>
      <c r="G153" s="130"/>
      <c r="H153" s="128"/>
      <c r="I153" s="90">
        <v>1319300000</v>
      </c>
      <c r="J153" s="89"/>
      <c r="K153" s="90">
        <v>574000000</v>
      </c>
      <c r="L153" s="91">
        <v>745300000</v>
      </c>
      <c r="M153" s="91">
        <v>1319300000</v>
      </c>
      <c r="N153" s="91"/>
      <c r="O153" s="90">
        <v>1209620328</v>
      </c>
      <c r="P153" s="90">
        <v>1209620328</v>
      </c>
      <c r="Q153" s="91"/>
      <c r="S153" s="124">
        <f t="shared" si="17"/>
        <v>1319.3</v>
      </c>
      <c r="T153" s="124">
        <f t="shared" si="18"/>
        <v>1319.3</v>
      </c>
      <c r="U153" s="124">
        <f t="shared" si="18"/>
        <v>0</v>
      </c>
      <c r="V153" s="124">
        <f t="shared" si="18"/>
        <v>1209.620328</v>
      </c>
      <c r="W153" s="124">
        <f t="shared" si="18"/>
        <v>1209.620328</v>
      </c>
      <c r="X153" s="124">
        <f t="shared" si="18"/>
        <v>0</v>
      </c>
    </row>
    <row r="154" spans="1:24" s="92" customFormat="1" ht="30">
      <c r="A154" s="115" t="s">
        <v>732</v>
      </c>
      <c r="B154" s="88" t="s">
        <v>733</v>
      </c>
      <c r="C154" s="106" t="str">
        <f t="shared" si="16"/>
        <v>1081016</v>
      </c>
      <c r="D154" s="105" t="s">
        <v>1181</v>
      </c>
      <c r="E154" s="129"/>
      <c r="F154" s="130">
        <v>422</v>
      </c>
      <c r="G154" s="130"/>
      <c r="H154" s="128"/>
      <c r="I154" s="90">
        <v>6575268000</v>
      </c>
      <c r="J154" s="89"/>
      <c r="K154" s="90">
        <v>6026358000</v>
      </c>
      <c r="L154" s="91">
        <v>548910000</v>
      </c>
      <c r="M154" s="91">
        <v>6575268000</v>
      </c>
      <c r="N154" s="91"/>
      <c r="O154" s="90">
        <v>6149240500</v>
      </c>
      <c r="P154" s="90">
        <v>6149240500</v>
      </c>
      <c r="Q154" s="91"/>
      <c r="S154" s="124">
        <f t="shared" si="17"/>
        <v>6575.268</v>
      </c>
      <c r="T154" s="124">
        <f t="shared" si="18"/>
        <v>6575.268</v>
      </c>
      <c r="U154" s="124">
        <f t="shared" si="18"/>
        <v>0</v>
      </c>
      <c r="V154" s="124">
        <f t="shared" si="18"/>
        <v>6149.2404999999999</v>
      </c>
      <c r="W154" s="124">
        <f t="shared" si="18"/>
        <v>6149.2404999999999</v>
      </c>
      <c r="X154" s="124">
        <f t="shared" si="18"/>
        <v>0</v>
      </c>
    </row>
    <row r="155" spans="1:24" s="92" customFormat="1" ht="30">
      <c r="A155" s="115" t="s">
        <v>735</v>
      </c>
      <c r="B155" s="88" t="s">
        <v>736</v>
      </c>
      <c r="C155" s="106" t="str">
        <f t="shared" si="16"/>
        <v>1081017</v>
      </c>
      <c r="D155" s="105" t="s">
        <v>1182</v>
      </c>
      <c r="E155" s="129"/>
      <c r="F155" s="130">
        <v>423</v>
      </c>
      <c r="G155" s="130"/>
      <c r="H155" s="128"/>
      <c r="I155" s="90">
        <v>21077000000</v>
      </c>
      <c r="J155" s="90">
        <v>882000000</v>
      </c>
      <c r="K155" s="90">
        <v>15528000000</v>
      </c>
      <c r="L155" s="91">
        <v>4667000000</v>
      </c>
      <c r="M155" s="91">
        <v>21077000000</v>
      </c>
      <c r="N155" s="91"/>
      <c r="O155" s="90">
        <v>19634993318</v>
      </c>
      <c r="P155" s="90">
        <v>19634993318</v>
      </c>
      <c r="Q155" s="91"/>
      <c r="S155" s="124">
        <f t="shared" si="17"/>
        <v>21077</v>
      </c>
      <c r="T155" s="124">
        <f t="shared" si="18"/>
        <v>21077</v>
      </c>
      <c r="U155" s="124">
        <f t="shared" si="18"/>
        <v>0</v>
      </c>
      <c r="V155" s="124">
        <f t="shared" si="18"/>
        <v>19634.993318000001</v>
      </c>
      <c r="W155" s="124">
        <f t="shared" si="18"/>
        <v>19634.993318000001</v>
      </c>
      <c r="X155" s="124">
        <f t="shared" si="18"/>
        <v>0</v>
      </c>
    </row>
    <row r="156" spans="1:24" s="92" customFormat="1" ht="45">
      <c r="A156" s="115" t="s">
        <v>739</v>
      </c>
      <c r="B156" s="88" t="s">
        <v>740</v>
      </c>
      <c r="C156" s="106" t="str">
        <f t="shared" si="16"/>
        <v>1082133</v>
      </c>
      <c r="D156" s="105" t="s">
        <v>1177</v>
      </c>
      <c r="E156" s="129"/>
      <c r="F156" s="130">
        <v>422</v>
      </c>
      <c r="G156" s="130"/>
      <c r="H156" s="128"/>
      <c r="I156" s="90">
        <v>4279674000</v>
      </c>
      <c r="J156" s="89"/>
      <c r="K156" s="90">
        <v>4213856000</v>
      </c>
      <c r="L156" s="91">
        <v>65818000</v>
      </c>
      <c r="M156" s="91">
        <v>4279674000</v>
      </c>
      <c r="N156" s="91"/>
      <c r="O156" s="90">
        <v>4234641000</v>
      </c>
      <c r="P156" s="90">
        <v>4234641000</v>
      </c>
      <c r="Q156" s="91"/>
      <c r="S156" s="124">
        <f t="shared" si="17"/>
        <v>4279.674</v>
      </c>
      <c r="T156" s="124">
        <f t="shared" si="18"/>
        <v>4279.674</v>
      </c>
      <c r="U156" s="124">
        <f t="shared" si="18"/>
        <v>0</v>
      </c>
      <c r="V156" s="124">
        <f t="shared" si="18"/>
        <v>4234.6409999999996</v>
      </c>
      <c r="W156" s="124">
        <f t="shared" si="18"/>
        <v>4234.6409999999996</v>
      </c>
      <c r="X156" s="124">
        <f t="shared" si="18"/>
        <v>0</v>
      </c>
    </row>
    <row r="157" spans="1:24" s="92" customFormat="1" ht="45">
      <c r="A157" s="115" t="s">
        <v>742</v>
      </c>
      <c r="B157" s="88" t="s">
        <v>743</v>
      </c>
      <c r="C157" s="106" t="str">
        <f t="shared" si="16"/>
        <v>1082134</v>
      </c>
      <c r="D157" s="105" t="s">
        <v>1178</v>
      </c>
      <c r="E157" s="129"/>
      <c r="F157" s="130">
        <v>422</v>
      </c>
      <c r="G157" s="130"/>
      <c r="H157" s="128"/>
      <c r="I157" s="90">
        <v>5627652000</v>
      </c>
      <c r="J157" s="89"/>
      <c r="K157" s="90">
        <v>5495688000</v>
      </c>
      <c r="L157" s="91">
        <v>131964000</v>
      </c>
      <c r="M157" s="91">
        <v>5627652000</v>
      </c>
      <c r="N157" s="91"/>
      <c r="O157" s="90">
        <v>5581075860</v>
      </c>
      <c r="P157" s="90">
        <v>5581075860</v>
      </c>
      <c r="Q157" s="91"/>
      <c r="S157" s="124">
        <f t="shared" si="17"/>
        <v>5627.652</v>
      </c>
      <c r="T157" s="124">
        <f t="shared" si="18"/>
        <v>5627.652</v>
      </c>
      <c r="U157" s="124">
        <f t="shared" si="18"/>
        <v>0</v>
      </c>
      <c r="V157" s="124">
        <f t="shared" si="18"/>
        <v>5581.0758599999999</v>
      </c>
      <c r="W157" s="124">
        <f t="shared" si="18"/>
        <v>5581.0758599999999</v>
      </c>
      <c r="X157" s="124">
        <f t="shared" si="18"/>
        <v>0</v>
      </c>
    </row>
    <row r="158" spans="1:24" s="92" customFormat="1" ht="31.5">
      <c r="A158" s="115" t="s">
        <v>745</v>
      </c>
      <c r="B158" s="99" t="s">
        <v>746</v>
      </c>
      <c r="C158" s="106" t="str">
        <f t="shared" si="16"/>
        <v>1082143</v>
      </c>
      <c r="D158" s="105" t="s">
        <v>1110</v>
      </c>
      <c r="E158" s="129"/>
      <c r="F158" s="130">
        <v>412</v>
      </c>
      <c r="G158" s="130"/>
      <c r="H158" s="128"/>
      <c r="I158" s="90">
        <v>3019365039</v>
      </c>
      <c r="J158" s="90">
        <v>128365039</v>
      </c>
      <c r="K158" s="90">
        <v>2805000000</v>
      </c>
      <c r="L158" s="91">
        <v>86000000</v>
      </c>
      <c r="M158" s="91">
        <v>3019365039</v>
      </c>
      <c r="N158" s="91"/>
      <c r="O158" s="90">
        <v>3018215039</v>
      </c>
      <c r="P158" s="90">
        <v>3018215039</v>
      </c>
      <c r="Q158" s="91"/>
      <c r="S158" s="124">
        <f t="shared" si="17"/>
        <v>3019.3650389999998</v>
      </c>
      <c r="T158" s="124">
        <f t="shared" si="18"/>
        <v>3019.3650389999998</v>
      </c>
      <c r="U158" s="124">
        <f t="shared" si="18"/>
        <v>0</v>
      </c>
      <c r="V158" s="124">
        <f t="shared" si="18"/>
        <v>3018.2150390000002</v>
      </c>
      <c r="W158" s="124">
        <f t="shared" si="18"/>
        <v>3018.2150390000002</v>
      </c>
      <c r="X158" s="124">
        <f t="shared" si="18"/>
        <v>0</v>
      </c>
    </row>
    <row r="159" spans="1:24" s="92" customFormat="1" ht="30">
      <c r="A159" s="115" t="s">
        <v>748</v>
      </c>
      <c r="B159" s="99" t="s">
        <v>749</v>
      </c>
      <c r="C159" s="106" t="str">
        <f t="shared" si="16"/>
        <v>1082144</v>
      </c>
      <c r="D159" s="105" t="s">
        <v>1039</v>
      </c>
      <c r="E159" s="129"/>
      <c r="F159" s="130">
        <v>412</v>
      </c>
      <c r="G159" s="130"/>
      <c r="H159" s="128"/>
      <c r="I159" s="90">
        <v>2142000000</v>
      </c>
      <c r="J159" s="89"/>
      <c r="K159" s="90">
        <v>2087000000</v>
      </c>
      <c r="L159" s="91">
        <v>55000000</v>
      </c>
      <c r="M159" s="91">
        <v>2142000000</v>
      </c>
      <c r="N159" s="91"/>
      <c r="O159" s="90">
        <v>2142000000</v>
      </c>
      <c r="P159" s="90">
        <v>2142000000</v>
      </c>
      <c r="Q159" s="91"/>
      <c r="S159" s="124">
        <f t="shared" si="17"/>
        <v>2142</v>
      </c>
      <c r="T159" s="124">
        <f t="shared" si="18"/>
        <v>2142</v>
      </c>
      <c r="U159" s="124">
        <f t="shared" si="18"/>
        <v>0</v>
      </c>
      <c r="V159" s="124">
        <f t="shared" si="18"/>
        <v>2142</v>
      </c>
      <c r="W159" s="124">
        <f t="shared" si="18"/>
        <v>2142</v>
      </c>
      <c r="X159" s="124">
        <f t="shared" si="18"/>
        <v>0</v>
      </c>
    </row>
    <row r="160" spans="1:24" s="92" customFormat="1" ht="31.5">
      <c r="A160" s="115" t="s">
        <v>751</v>
      </c>
      <c r="B160" s="99" t="s">
        <v>752</v>
      </c>
      <c r="C160" s="106" t="str">
        <f t="shared" si="16"/>
        <v>1082145</v>
      </c>
      <c r="D160" s="105" t="s">
        <v>1111</v>
      </c>
      <c r="E160" s="129"/>
      <c r="F160" s="130">
        <v>412</v>
      </c>
      <c r="G160" s="130"/>
      <c r="H160" s="128"/>
      <c r="I160" s="90">
        <v>2371984127</v>
      </c>
      <c r="J160" s="90">
        <v>46984127</v>
      </c>
      <c r="K160" s="90">
        <v>2253000000</v>
      </c>
      <c r="L160" s="91">
        <v>72000000</v>
      </c>
      <c r="M160" s="91">
        <v>2371984127</v>
      </c>
      <c r="N160" s="91"/>
      <c r="O160" s="90">
        <v>2371984127</v>
      </c>
      <c r="P160" s="90">
        <v>2371984127</v>
      </c>
      <c r="Q160" s="91"/>
      <c r="S160" s="124">
        <f t="shared" si="17"/>
        <v>2371.9841270000002</v>
      </c>
      <c r="T160" s="124">
        <f t="shared" si="18"/>
        <v>2371.9841270000002</v>
      </c>
      <c r="U160" s="124">
        <f t="shared" si="18"/>
        <v>0</v>
      </c>
      <c r="V160" s="124">
        <f t="shared" si="18"/>
        <v>2371.9841270000002</v>
      </c>
      <c r="W160" s="124">
        <f t="shared" si="18"/>
        <v>2371.9841270000002</v>
      </c>
      <c r="X160" s="124">
        <f t="shared" si="18"/>
        <v>0</v>
      </c>
    </row>
    <row r="161" spans="1:24" s="92" customFormat="1" ht="15">
      <c r="A161" s="115" t="s">
        <v>754</v>
      </c>
      <c r="B161" s="87" t="s">
        <v>755</v>
      </c>
      <c r="C161" s="106" t="str">
        <f t="shared" si="16"/>
        <v>1082897</v>
      </c>
      <c r="D161" s="105" t="s">
        <v>1040</v>
      </c>
      <c r="E161" s="129"/>
      <c r="F161" s="130">
        <v>412</v>
      </c>
      <c r="G161" s="130"/>
      <c r="H161" s="128"/>
      <c r="I161" s="90">
        <v>3556000000</v>
      </c>
      <c r="J161" s="89"/>
      <c r="K161" s="90">
        <v>2410000000</v>
      </c>
      <c r="L161" s="91">
        <v>1146000000</v>
      </c>
      <c r="M161" s="91">
        <v>3556000000</v>
      </c>
      <c r="N161" s="91"/>
      <c r="O161" s="90">
        <v>2468000000</v>
      </c>
      <c r="P161" s="90">
        <v>2468000000</v>
      </c>
      <c r="Q161" s="91"/>
      <c r="S161" s="124">
        <f t="shared" si="17"/>
        <v>3556</v>
      </c>
      <c r="T161" s="124">
        <f t="shared" si="18"/>
        <v>3556</v>
      </c>
      <c r="U161" s="124">
        <f t="shared" si="18"/>
        <v>0</v>
      </c>
      <c r="V161" s="124">
        <f t="shared" si="18"/>
        <v>2468</v>
      </c>
      <c r="W161" s="124">
        <f t="shared" si="18"/>
        <v>2468</v>
      </c>
      <c r="X161" s="124">
        <f t="shared" si="18"/>
        <v>0</v>
      </c>
    </row>
    <row r="162" spans="1:24" s="92" customFormat="1" ht="45">
      <c r="A162" s="115" t="s">
        <v>758</v>
      </c>
      <c r="B162" s="99" t="s">
        <v>759</v>
      </c>
      <c r="C162" s="106" t="str">
        <f t="shared" si="16"/>
        <v>1082898</v>
      </c>
      <c r="D162" s="105" t="s">
        <v>1063</v>
      </c>
      <c r="E162" s="129"/>
      <c r="F162" s="130">
        <v>412</v>
      </c>
      <c r="G162" s="130"/>
      <c r="H162" s="128"/>
      <c r="I162" s="90">
        <v>3471500000</v>
      </c>
      <c r="J162" s="89"/>
      <c r="K162" s="90">
        <v>2604000000</v>
      </c>
      <c r="L162" s="91">
        <v>867500000</v>
      </c>
      <c r="M162" s="91">
        <v>3471500000</v>
      </c>
      <c r="N162" s="91"/>
      <c r="O162" s="90">
        <v>2673500000</v>
      </c>
      <c r="P162" s="90">
        <v>2673500000</v>
      </c>
      <c r="Q162" s="91"/>
      <c r="S162" s="124">
        <f t="shared" si="17"/>
        <v>3471.5</v>
      </c>
      <c r="T162" s="124">
        <f t="shared" si="18"/>
        <v>3471.5</v>
      </c>
      <c r="U162" s="124">
        <f t="shared" si="18"/>
        <v>0</v>
      </c>
      <c r="V162" s="124">
        <f t="shared" si="18"/>
        <v>2673.5</v>
      </c>
      <c r="W162" s="124">
        <f t="shared" si="18"/>
        <v>2673.5</v>
      </c>
      <c r="X162" s="124">
        <f t="shared" si="18"/>
        <v>0</v>
      </c>
    </row>
    <row r="163" spans="1:24" s="92" customFormat="1" ht="30">
      <c r="A163" s="115" t="s">
        <v>762</v>
      </c>
      <c r="B163" s="99" t="s">
        <v>763</v>
      </c>
      <c r="C163" s="106" t="str">
        <f t="shared" si="16"/>
        <v>1083231</v>
      </c>
      <c r="D163" s="105" t="s">
        <v>1041</v>
      </c>
      <c r="E163" s="129"/>
      <c r="F163" s="130">
        <v>423</v>
      </c>
      <c r="G163" s="130"/>
      <c r="H163" s="128"/>
      <c r="I163" s="90">
        <v>6442360000</v>
      </c>
      <c r="J163" s="89"/>
      <c r="K163" s="90">
        <v>6244360000</v>
      </c>
      <c r="L163" s="91">
        <v>198000000</v>
      </c>
      <c r="M163" s="91">
        <v>6442360000</v>
      </c>
      <c r="N163" s="91"/>
      <c r="O163" s="90">
        <v>5354498909</v>
      </c>
      <c r="P163" s="90">
        <v>5354498909</v>
      </c>
      <c r="Q163" s="91"/>
      <c r="S163" s="124">
        <f t="shared" si="17"/>
        <v>6442.36</v>
      </c>
      <c r="T163" s="124">
        <f t="shared" si="18"/>
        <v>6442.36</v>
      </c>
      <c r="U163" s="124">
        <f t="shared" si="18"/>
        <v>0</v>
      </c>
      <c r="V163" s="124">
        <f t="shared" si="18"/>
        <v>5354.4989089999999</v>
      </c>
      <c r="W163" s="124">
        <f t="shared" si="18"/>
        <v>5354.4989089999999</v>
      </c>
      <c r="X163" s="124">
        <f t="shared" si="18"/>
        <v>0</v>
      </c>
    </row>
    <row r="164" spans="1:24" s="92" customFormat="1" ht="30">
      <c r="A164" s="115" t="s">
        <v>765</v>
      </c>
      <c r="B164" s="99" t="s">
        <v>766</v>
      </c>
      <c r="C164" s="106" t="str">
        <f t="shared" si="16"/>
        <v>1084079</v>
      </c>
      <c r="D164" s="105" t="s">
        <v>1183</v>
      </c>
      <c r="E164" s="129"/>
      <c r="F164" s="130">
        <v>427</v>
      </c>
      <c r="G164" s="130"/>
      <c r="H164" s="128"/>
      <c r="I164" s="90">
        <v>542600000</v>
      </c>
      <c r="J164" s="89"/>
      <c r="K164" s="90">
        <v>542600000</v>
      </c>
      <c r="L164" s="94"/>
      <c r="M164" s="91">
        <v>542600000</v>
      </c>
      <c r="N164" s="94"/>
      <c r="O164" s="90">
        <v>485095010</v>
      </c>
      <c r="P164" s="90">
        <v>485095010</v>
      </c>
      <c r="Q164" s="94"/>
      <c r="S164" s="124">
        <f t="shared" si="17"/>
        <v>542.6</v>
      </c>
      <c r="T164" s="124">
        <f t="shared" si="18"/>
        <v>542.6</v>
      </c>
      <c r="U164" s="124">
        <f t="shared" si="18"/>
        <v>0</v>
      </c>
      <c r="V164" s="124">
        <f t="shared" si="18"/>
        <v>485.09501</v>
      </c>
      <c r="W164" s="124">
        <f t="shared" si="18"/>
        <v>485.09501</v>
      </c>
      <c r="X164" s="124">
        <f t="shared" si="18"/>
        <v>0</v>
      </c>
    </row>
    <row r="165" spans="1:24" s="92" customFormat="1" ht="30">
      <c r="A165" s="115" t="s">
        <v>769</v>
      </c>
      <c r="B165" s="99" t="s">
        <v>770</v>
      </c>
      <c r="C165" s="106" t="str">
        <f t="shared" si="16"/>
        <v>1090829</v>
      </c>
      <c r="D165" s="105" t="s">
        <v>1184</v>
      </c>
      <c r="E165" s="129"/>
      <c r="F165" s="130">
        <v>414</v>
      </c>
      <c r="G165" s="130"/>
      <c r="H165" s="128"/>
      <c r="I165" s="90">
        <v>286000000</v>
      </c>
      <c r="J165" s="89"/>
      <c r="K165" s="90">
        <v>446253000</v>
      </c>
      <c r="L165" s="91">
        <v>-160253000</v>
      </c>
      <c r="M165" s="91">
        <v>286000000</v>
      </c>
      <c r="N165" s="91"/>
      <c r="O165" s="90">
        <v>286000000</v>
      </c>
      <c r="P165" s="90">
        <v>286000000</v>
      </c>
      <c r="Q165" s="91"/>
      <c r="S165" s="124">
        <f t="shared" si="17"/>
        <v>286</v>
      </c>
      <c r="T165" s="124">
        <f t="shared" si="18"/>
        <v>286</v>
      </c>
      <c r="U165" s="124">
        <f t="shared" si="18"/>
        <v>0</v>
      </c>
      <c r="V165" s="124">
        <f t="shared" si="18"/>
        <v>286</v>
      </c>
      <c r="W165" s="124">
        <f t="shared" si="18"/>
        <v>286</v>
      </c>
      <c r="X165" s="124">
        <f t="shared" si="18"/>
        <v>0</v>
      </c>
    </row>
    <row r="166" spans="1:24" s="92" customFormat="1" ht="30">
      <c r="A166" s="115" t="s">
        <v>772</v>
      </c>
      <c r="B166" s="99" t="s">
        <v>773</v>
      </c>
      <c r="C166" s="106" t="str">
        <f t="shared" si="16"/>
        <v>1093133</v>
      </c>
      <c r="D166" s="105" t="s">
        <v>1185</v>
      </c>
      <c r="E166" s="129"/>
      <c r="F166" s="130">
        <v>412</v>
      </c>
      <c r="G166" s="130"/>
      <c r="H166" s="128"/>
      <c r="I166" s="90">
        <v>3787000000</v>
      </c>
      <c r="J166" s="89"/>
      <c r="K166" s="90">
        <v>2330000000</v>
      </c>
      <c r="L166" s="91">
        <v>1457000000</v>
      </c>
      <c r="M166" s="91">
        <v>3787000000</v>
      </c>
      <c r="N166" s="91"/>
      <c r="O166" s="90">
        <v>3785094000</v>
      </c>
      <c r="P166" s="90">
        <v>3785094000</v>
      </c>
      <c r="Q166" s="91"/>
      <c r="S166" s="124">
        <f t="shared" si="17"/>
        <v>3787</v>
      </c>
      <c r="T166" s="124">
        <f t="shared" si="18"/>
        <v>3787</v>
      </c>
      <c r="U166" s="124">
        <f t="shared" si="18"/>
        <v>0</v>
      </c>
      <c r="V166" s="124">
        <f t="shared" si="18"/>
        <v>3785.0940000000001</v>
      </c>
      <c r="W166" s="124">
        <f t="shared" si="18"/>
        <v>3785.0940000000001</v>
      </c>
      <c r="X166" s="124">
        <f t="shared" si="18"/>
        <v>0</v>
      </c>
    </row>
    <row r="167" spans="1:24" s="92" customFormat="1" ht="30">
      <c r="A167" s="115" t="s">
        <v>776</v>
      </c>
      <c r="B167" s="93" t="s">
        <v>777</v>
      </c>
      <c r="C167" s="106" t="str">
        <f t="shared" si="16"/>
        <v>1093434</v>
      </c>
      <c r="D167" s="105" t="s">
        <v>1084</v>
      </c>
      <c r="E167" s="129"/>
      <c r="F167" s="130">
        <v>599</v>
      </c>
      <c r="G167" s="130"/>
      <c r="H167" s="128"/>
      <c r="I167" s="90">
        <v>25200000</v>
      </c>
      <c r="J167" s="89"/>
      <c r="K167" s="90">
        <v>20000000</v>
      </c>
      <c r="L167" s="91">
        <v>5200000</v>
      </c>
      <c r="M167" s="91">
        <v>25200000</v>
      </c>
      <c r="N167" s="91"/>
      <c r="O167" s="90">
        <v>25200000</v>
      </c>
      <c r="P167" s="90">
        <v>25200000</v>
      </c>
      <c r="Q167" s="91"/>
      <c r="S167" s="124">
        <f t="shared" si="17"/>
        <v>25.2</v>
      </c>
      <c r="T167" s="124">
        <f t="shared" si="18"/>
        <v>25.2</v>
      </c>
      <c r="U167" s="124">
        <f t="shared" si="18"/>
        <v>0</v>
      </c>
      <c r="V167" s="124">
        <f t="shared" si="18"/>
        <v>25.2</v>
      </c>
      <c r="W167" s="124">
        <f t="shared" si="18"/>
        <v>25.2</v>
      </c>
      <c r="X167" s="124">
        <f t="shared" si="18"/>
        <v>0</v>
      </c>
    </row>
    <row r="168" spans="1:24" s="92" customFormat="1" ht="15">
      <c r="A168" s="115" t="s">
        <v>779</v>
      </c>
      <c r="B168" s="93" t="s">
        <v>780</v>
      </c>
      <c r="C168" s="106" t="str">
        <f t="shared" si="16"/>
        <v>1093512</v>
      </c>
      <c r="D168" s="105" t="s">
        <v>1085</v>
      </c>
      <c r="E168" s="129"/>
      <c r="F168" s="130">
        <v>521</v>
      </c>
      <c r="G168" s="130"/>
      <c r="H168" s="128"/>
      <c r="I168" s="90">
        <v>255700000</v>
      </c>
      <c r="J168" s="89"/>
      <c r="K168" s="90">
        <v>233000000</v>
      </c>
      <c r="L168" s="91">
        <v>22700000</v>
      </c>
      <c r="M168" s="91">
        <v>255700000</v>
      </c>
      <c r="N168" s="91"/>
      <c r="O168" s="90">
        <v>255700000</v>
      </c>
      <c r="P168" s="90">
        <v>255700000</v>
      </c>
      <c r="Q168" s="91"/>
      <c r="S168" s="124">
        <f t="shared" si="17"/>
        <v>255.7</v>
      </c>
      <c r="T168" s="124">
        <f t="shared" ref="T168:X183" si="19">M168/1000000</f>
        <v>255.7</v>
      </c>
      <c r="U168" s="124">
        <f t="shared" si="19"/>
        <v>0</v>
      </c>
      <c r="V168" s="124">
        <f t="shared" si="19"/>
        <v>255.7</v>
      </c>
      <c r="W168" s="124">
        <f t="shared" si="19"/>
        <v>255.7</v>
      </c>
      <c r="X168" s="124">
        <f t="shared" si="19"/>
        <v>0</v>
      </c>
    </row>
    <row r="169" spans="1:24" s="92" customFormat="1" ht="15">
      <c r="A169" s="115" t="s">
        <v>782</v>
      </c>
      <c r="B169" s="93" t="s">
        <v>783</v>
      </c>
      <c r="C169" s="106" t="str">
        <f t="shared" si="16"/>
        <v>1093795</v>
      </c>
      <c r="D169" s="105" t="s">
        <v>1186</v>
      </c>
      <c r="E169" s="129"/>
      <c r="F169" s="130">
        <v>599</v>
      </c>
      <c r="G169" s="130"/>
      <c r="H169" s="128"/>
      <c r="I169" s="90">
        <v>246000000</v>
      </c>
      <c r="J169" s="89"/>
      <c r="K169" s="90">
        <v>158000000</v>
      </c>
      <c r="L169" s="91">
        <v>88000000</v>
      </c>
      <c r="M169" s="91">
        <v>246000000</v>
      </c>
      <c r="N169" s="91"/>
      <c r="O169" s="90">
        <v>246000000</v>
      </c>
      <c r="P169" s="90">
        <v>246000000</v>
      </c>
      <c r="Q169" s="91"/>
      <c r="S169" s="124">
        <f t="shared" si="17"/>
        <v>246</v>
      </c>
      <c r="T169" s="124">
        <f t="shared" si="19"/>
        <v>246</v>
      </c>
      <c r="U169" s="124">
        <f t="shared" si="19"/>
        <v>0</v>
      </c>
      <c r="V169" s="124">
        <f t="shared" si="19"/>
        <v>246</v>
      </c>
      <c r="W169" s="124">
        <f t="shared" si="19"/>
        <v>246</v>
      </c>
      <c r="X169" s="124">
        <f t="shared" si="19"/>
        <v>0</v>
      </c>
    </row>
    <row r="170" spans="1:24" s="92" customFormat="1" ht="30">
      <c r="A170" s="115" t="s">
        <v>785</v>
      </c>
      <c r="B170" s="93" t="s">
        <v>786</v>
      </c>
      <c r="C170" s="106" t="str">
        <f t="shared" si="16"/>
        <v>1093848</v>
      </c>
      <c r="D170" s="105" t="s">
        <v>1187</v>
      </c>
      <c r="E170" s="129"/>
      <c r="F170" s="130">
        <v>539</v>
      </c>
      <c r="G170" s="130"/>
      <c r="H170" s="128"/>
      <c r="I170" s="90">
        <v>270700000</v>
      </c>
      <c r="J170" s="89"/>
      <c r="K170" s="90">
        <v>257000000</v>
      </c>
      <c r="L170" s="91">
        <v>13700000</v>
      </c>
      <c r="M170" s="91">
        <v>270700000</v>
      </c>
      <c r="N170" s="91"/>
      <c r="O170" s="90">
        <v>270700000</v>
      </c>
      <c r="P170" s="90">
        <v>270700000</v>
      </c>
      <c r="Q170" s="91"/>
      <c r="S170" s="124">
        <f t="shared" si="17"/>
        <v>270.7</v>
      </c>
      <c r="T170" s="124">
        <f t="shared" si="19"/>
        <v>270.7</v>
      </c>
      <c r="U170" s="124">
        <f t="shared" si="19"/>
        <v>0</v>
      </c>
      <c r="V170" s="124">
        <f t="shared" si="19"/>
        <v>270.7</v>
      </c>
      <c r="W170" s="124">
        <f t="shared" si="19"/>
        <v>270.7</v>
      </c>
      <c r="X170" s="124">
        <f t="shared" si="19"/>
        <v>0</v>
      </c>
    </row>
    <row r="171" spans="1:24" s="92" customFormat="1" ht="30">
      <c r="A171" s="115" t="s">
        <v>789</v>
      </c>
      <c r="B171" s="88" t="s">
        <v>790</v>
      </c>
      <c r="C171" s="106" t="str">
        <f t="shared" si="16"/>
        <v>1093941</v>
      </c>
      <c r="D171" s="105" t="s">
        <v>1188</v>
      </c>
      <c r="E171" s="129"/>
      <c r="F171" s="130">
        <v>422</v>
      </c>
      <c r="G171" s="130"/>
      <c r="H171" s="128"/>
      <c r="I171" s="90">
        <v>9229943000</v>
      </c>
      <c r="J171" s="89"/>
      <c r="K171" s="90">
        <v>8294934000</v>
      </c>
      <c r="L171" s="91">
        <v>935009000</v>
      </c>
      <c r="M171" s="91">
        <v>9229943000</v>
      </c>
      <c r="N171" s="91"/>
      <c r="O171" s="90">
        <v>8459215000</v>
      </c>
      <c r="P171" s="90">
        <v>8459215000</v>
      </c>
      <c r="Q171" s="91"/>
      <c r="S171" s="124">
        <f t="shared" si="17"/>
        <v>9229.9429999999993</v>
      </c>
      <c r="T171" s="124">
        <f t="shared" si="19"/>
        <v>9229.9429999999993</v>
      </c>
      <c r="U171" s="124">
        <f t="shared" si="19"/>
        <v>0</v>
      </c>
      <c r="V171" s="124">
        <f t="shared" si="19"/>
        <v>8459.2150000000001</v>
      </c>
      <c r="W171" s="124">
        <f t="shared" si="19"/>
        <v>8459.2150000000001</v>
      </c>
      <c r="X171" s="124">
        <f t="shared" si="19"/>
        <v>0</v>
      </c>
    </row>
    <row r="172" spans="1:24" s="92" customFormat="1" ht="45">
      <c r="A172" s="115" t="s">
        <v>792</v>
      </c>
      <c r="B172" s="88" t="s">
        <v>793</v>
      </c>
      <c r="C172" s="106" t="str">
        <f t="shared" si="16"/>
        <v>1094591</v>
      </c>
      <c r="D172" s="105" t="s">
        <v>1189</v>
      </c>
      <c r="E172" s="129"/>
      <c r="F172" s="130">
        <v>538</v>
      </c>
      <c r="G172" s="130"/>
      <c r="H172" s="128"/>
      <c r="I172" s="90">
        <v>387700000</v>
      </c>
      <c r="J172" s="89"/>
      <c r="K172" s="90">
        <v>385000000</v>
      </c>
      <c r="L172" s="91">
        <v>2700000</v>
      </c>
      <c r="M172" s="91">
        <v>387700000</v>
      </c>
      <c r="N172" s="91"/>
      <c r="O172" s="90">
        <v>387700000</v>
      </c>
      <c r="P172" s="90">
        <v>387700000</v>
      </c>
      <c r="Q172" s="91"/>
      <c r="S172" s="124">
        <f t="shared" si="17"/>
        <v>387.7</v>
      </c>
      <c r="T172" s="124">
        <f t="shared" si="19"/>
        <v>387.7</v>
      </c>
      <c r="U172" s="124">
        <f t="shared" si="19"/>
        <v>0</v>
      </c>
      <c r="V172" s="124">
        <f t="shared" si="19"/>
        <v>387.7</v>
      </c>
      <c r="W172" s="124">
        <f t="shared" si="19"/>
        <v>387.7</v>
      </c>
      <c r="X172" s="124">
        <f t="shared" si="19"/>
        <v>0</v>
      </c>
    </row>
    <row r="173" spans="1:24" s="92" customFormat="1" ht="30">
      <c r="A173" s="115" t="s">
        <v>796</v>
      </c>
      <c r="B173" s="88" t="s">
        <v>797</v>
      </c>
      <c r="C173" s="106" t="str">
        <f t="shared" si="16"/>
        <v>1094963</v>
      </c>
      <c r="D173" s="105" t="s">
        <v>1064</v>
      </c>
      <c r="E173" s="129"/>
      <c r="F173" s="130">
        <v>537</v>
      </c>
      <c r="G173" s="130"/>
      <c r="H173" s="128"/>
      <c r="I173" s="90">
        <v>306100000</v>
      </c>
      <c r="J173" s="89"/>
      <c r="K173" s="90">
        <v>290000000</v>
      </c>
      <c r="L173" s="91">
        <v>16100000</v>
      </c>
      <c r="M173" s="91">
        <v>306100000</v>
      </c>
      <c r="N173" s="91"/>
      <c r="O173" s="90">
        <v>306100000</v>
      </c>
      <c r="P173" s="90">
        <v>306100000</v>
      </c>
      <c r="Q173" s="91"/>
      <c r="S173" s="124">
        <f t="shared" si="17"/>
        <v>306.10000000000002</v>
      </c>
      <c r="T173" s="124">
        <f t="shared" si="19"/>
        <v>306.10000000000002</v>
      </c>
      <c r="U173" s="124">
        <f t="shared" si="19"/>
        <v>0</v>
      </c>
      <c r="V173" s="124">
        <f t="shared" si="19"/>
        <v>306.10000000000002</v>
      </c>
      <c r="W173" s="124">
        <f t="shared" si="19"/>
        <v>306.10000000000002</v>
      </c>
      <c r="X173" s="124">
        <f t="shared" si="19"/>
        <v>0</v>
      </c>
    </row>
    <row r="174" spans="1:24" s="92" customFormat="1" ht="30">
      <c r="A174" s="115" t="s">
        <v>800</v>
      </c>
      <c r="B174" s="88" t="s">
        <v>801</v>
      </c>
      <c r="C174" s="106" t="str">
        <f t="shared" si="16"/>
        <v>1095546</v>
      </c>
      <c r="D174" s="105" t="s">
        <v>1190</v>
      </c>
      <c r="E174" s="129"/>
      <c r="F174" s="130">
        <v>402</v>
      </c>
      <c r="G174" s="130"/>
      <c r="H174" s="128"/>
      <c r="I174" s="90">
        <v>4872000000</v>
      </c>
      <c r="J174" s="89"/>
      <c r="K174" s="90">
        <v>4872000000</v>
      </c>
      <c r="L174" s="94"/>
      <c r="M174" s="91">
        <v>4872000000</v>
      </c>
      <c r="N174" s="94"/>
      <c r="O174" s="90">
        <v>4485877400</v>
      </c>
      <c r="P174" s="90">
        <v>4485877400</v>
      </c>
      <c r="Q174" s="94"/>
      <c r="S174" s="124">
        <f t="shared" si="17"/>
        <v>4872</v>
      </c>
      <c r="T174" s="124">
        <f t="shared" si="19"/>
        <v>4872</v>
      </c>
      <c r="U174" s="124">
        <f t="shared" si="19"/>
        <v>0</v>
      </c>
      <c r="V174" s="124">
        <f t="shared" si="19"/>
        <v>4485.8774000000003</v>
      </c>
      <c r="W174" s="124">
        <f t="shared" si="19"/>
        <v>4485.8774000000003</v>
      </c>
      <c r="X174" s="124">
        <f t="shared" si="19"/>
        <v>0</v>
      </c>
    </row>
    <row r="175" spans="1:24" s="92" customFormat="1" ht="45">
      <c r="A175" s="115" t="s">
        <v>803</v>
      </c>
      <c r="B175" s="88" t="s">
        <v>804</v>
      </c>
      <c r="C175" s="106" t="str">
        <f t="shared" si="16"/>
        <v>1096607</v>
      </c>
      <c r="D175" s="105" t="s">
        <v>1065</v>
      </c>
      <c r="E175" s="129"/>
      <c r="F175" s="130">
        <v>426</v>
      </c>
      <c r="G175" s="130"/>
      <c r="H175" s="128"/>
      <c r="I175" s="90">
        <v>1069100000</v>
      </c>
      <c r="J175" s="89"/>
      <c r="K175" s="90">
        <v>1069100000</v>
      </c>
      <c r="L175" s="94"/>
      <c r="M175" s="91">
        <v>1069100000</v>
      </c>
      <c r="N175" s="94"/>
      <c r="O175" s="90">
        <v>1069100000</v>
      </c>
      <c r="P175" s="90">
        <v>1069100000</v>
      </c>
      <c r="Q175" s="94"/>
      <c r="S175" s="124">
        <f t="shared" si="17"/>
        <v>1069.0999999999999</v>
      </c>
      <c r="T175" s="124">
        <f t="shared" si="19"/>
        <v>1069.0999999999999</v>
      </c>
      <c r="U175" s="124">
        <f t="shared" si="19"/>
        <v>0</v>
      </c>
      <c r="V175" s="124">
        <f t="shared" si="19"/>
        <v>1069.0999999999999</v>
      </c>
      <c r="W175" s="124">
        <f t="shared" si="19"/>
        <v>1069.0999999999999</v>
      </c>
      <c r="X175" s="124">
        <f t="shared" si="19"/>
        <v>0</v>
      </c>
    </row>
    <row r="176" spans="1:24" s="92" customFormat="1" ht="15">
      <c r="A176" s="115" t="s">
        <v>807</v>
      </c>
      <c r="B176" s="93" t="s">
        <v>808</v>
      </c>
      <c r="C176" s="106" t="str">
        <f t="shared" si="16"/>
        <v>1096916</v>
      </c>
      <c r="D176" s="105" t="s">
        <v>1086</v>
      </c>
      <c r="E176" s="129"/>
      <c r="F176" s="130">
        <v>599</v>
      </c>
      <c r="G176" s="130"/>
      <c r="H176" s="128"/>
      <c r="I176" s="90">
        <v>90000000</v>
      </c>
      <c r="J176" s="89"/>
      <c r="K176" s="90">
        <v>50000000</v>
      </c>
      <c r="L176" s="91">
        <v>40000000</v>
      </c>
      <c r="M176" s="91">
        <v>90000000</v>
      </c>
      <c r="N176" s="91"/>
      <c r="O176" s="90">
        <v>90000000</v>
      </c>
      <c r="P176" s="90">
        <v>90000000</v>
      </c>
      <c r="Q176" s="91"/>
      <c r="S176" s="124">
        <f t="shared" si="17"/>
        <v>90</v>
      </c>
      <c r="T176" s="124">
        <f t="shared" si="19"/>
        <v>90</v>
      </c>
      <c r="U176" s="124">
        <f t="shared" si="19"/>
        <v>0</v>
      </c>
      <c r="V176" s="124">
        <f t="shared" si="19"/>
        <v>90</v>
      </c>
      <c r="W176" s="124">
        <f t="shared" si="19"/>
        <v>90</v>
      </c>
      <c r="X176" s="124">
        <f t="shared" si="19"/>
        <v>0</v>
      </c>
    </row>
    <row r="177" spans="1:24" s="92" customFormat="1" ht="15">
      <c r="A177" s="115" t="s">
        <v>810</v>
      </c>
      <c r="B177" s="93" t="s">
        <v>811</v>
      </c>
      <c r="C177" s="106" t="str">
        <f t="shared" si="16"/>
        <v>1098089</v>
      </c>
      <c r="D177" s="105" t="s">
        <v>108</v>
      </c>
      <c r="E177" s="129"/>
      <c r="F177" s="130">
        <v>520</v>
      </c>
      <c r="G177" s="130"/>
      <c r="H177" s="128"/>
      <c r="I177" s="90">
        <v>949731750</v>
      </c>
      <c r="J177" s="90">
        <v>24231750</v>
      </c>
      <c r="K177" s="90">
        <v>820000000</v>
      </c>
      <c r="L177" s="91">
        <v>105500000</v>
      </c>
      <c r="M177" s="91">
        <v>949731750</v>
      </c>
      <c r="N177" s="91"/>
      <c r="O177" s="90">
        <v>912785750</v>
      </c>
      <c r="P177" s="90">
        <v>912785750</v>
      </c>
      <c r="Q177" s="91"/>
      <c r="S177" s="124">
        <f t="shared" si="17"/>
        <v>949.73175000000003</v>
      </c>
      <c r="T177" s="124">
        <f t="shared" si="19"/>
        <v>949.73175000000003</v>
      </c>
      <c r="U177" s="124">
        <f t="shared" si="19"/>
        <v>0</v>
      </c>
      <c r="V177" s="124">
        <f t="shared" si="19"/>
        <v>912.78575000000001</v>
      </c>
      <c r="W177" s="124">
        <f t="shared" si="19"/>
        <v>912.78575000000001</v>
      </c>
      <c r="X177" s="124">
        <f t="shared" si="19"/>
        <v>0</v>
      </c>
    </row>
    <row r="178" spans="1:24" s="92" customFormat="1" ht="30">
      <c r="A178" s="115" t="s">
        <v>814</v>
      </c>
      <c r="B178" s="88" t="s">
        <v>815</v>
      </c>
      <c r="C178" s="106" t="str">
        <f t="shared" si="16"/>
        <v>1098191</v>
      </c>
      <c r="D178" s="105" t="s">
        <v>1191</v>
      </c>
      <c r="E178" s="129"/>
      <c r="F178" s="130">
        <v>511</v>
      </c>
      <c r="G178" s="130"/>
      <c r="H178" s="128"/>
      <c r="I178" s="90">
        <v>242000000</v>
      </c>
      <c r="J178" s="89"/>
      <c r="K178" s="90">
        <v>242000000</v>
      </c>
      <c r="L178" s="94"/>
      <c r="M178" s="91">
        <v>242000000</v>
      </c>
      <c r="N178" s="94"/>
      <c r="O178" s="90">
        <v>242000000</v>
      </c>
      <c r="P178" s="90">
        <v>242000000</v>
      </c>
      <c r="Q178" s="94"/>
      <c r="S178" s="124">
        <f t="shared" si="17"/>
        <v>242</v>
      </c>
      <c r="T178" s="124">
        <f t="shared" si="19"/>
        <v>242</v>
      </c>
      <c r="U178" s="124">
        <f t="shared" si="19"/>
        <v>0</v>
      </c>
      <c r="V178" s="124">
        <f t="shared" si="19"/>
        <v>242</v>
      </c>
      <c r="W178" s="124">
        <f t="shared" si="19"/>
        <v>242</v>
      </c>
      <c r="X178" s="124">
        <f t="shared" si="19"/>
        <v>0</v>
      </c>
    </row>
    <row r="179" spans="1:24" s="92" customFormat="1" ht="45">
      <c r="A179" s="115" t="s">
        <v>817</v>
      </c>
      <c r="B179" s="88" t="s">
        <v>818</v>
      </c>
      <c r="C179" s="106" t="str">
        <f t="shared" si="16"/>
        <v>1098455</v>
      </c>
      <c r="D179" s="105" t="s">
        <v>1179</v>
      </c>
      <c r="E179" s="129"/>
      <c r="F179" s="130">
        <v>422</v>
      </c>
      <c r="G179" s="130"/>
      <c r="H179" s="128"/>
      <c r="I179" s="90">
        <v>8669501000</v>
      </c>
      <c r="J179" s="89"/>
      <c r="K179" s="90">
        <v>8328490000</v>
      </c>
      <c r="L179" s="91">
        <v>341011000</v>
      </c>
      <c r="M179" s="91">
        <v>8669501000</v>
      </c>
      <c r="N179" s="91"/>
      <c r="O179" s="90">
        <v>8361115000</v>
      </c>
      <c r="P179" s="90">
        <v>8361115000</v>
      </c>
      <c r="Q179" s="91"/>
      <c r="S179" s="124">
        <f t="shared" si="17"/>
        <v>8669.5010000000002</v>
      </c>
      <c r="T179" s="124">
        <f t="shared" si="19"/>
        <v>8669.5010000000002</v>
      </c>
      <c r="U179" s="124">
        <f t="shared" si="19"/>
        <v>0</v>
      </c>
      <c r="V179" s="124">
        <f t="shared" si="19"/>
        <v>8361.1149999999998</v>
      </c>
      <c r="W179" s="124">
        <f t="shared" si="19"/>
        <v>8361.1149999999998</v>
      </c>
      <c r="X179" s="124">
        <f t="shared" si="19"/>
        <v>0</v>
      </c>
    </row>
    <row r="180" spans="1:24" s="92" customFormat="1" ht="30">
      <c r="A180" s="115" t="s">
        <v>820</v>
      </c>
      <c r="B180" s="88" t="s">
        <v>821</v>
      </c>
      <c r="C180" s="106" t="str">
        <f t="shared" si="16"/>
        <v>1098629</v>
      </c>
      <c r="D180" s="105" t="s">
        <v>1087</v>
      </c>
      <c r="E180" s="129"/>
      <c r="F180" s="130">
        <v>423</v>
      </c>
      <c r="G180" s="130"/>
      <c r="H180" s="128"/>
      <c r="I180" s="90">
        <v>6141280182</v>
      </c>
      <c r="J180" s="89"/>
      <c r="K180" s="90">
        <v>4785430182</v>
      </c>
      <c r="L180" s="91">
        <v>1355850000</v>
      </c>
      <c r="M180" s="91">
        <v>6141280182</v>
      </c>
      <c r="N180" s="91"/>
      <c r="O180" s="90">
        <v>4845280182</v>
      </c>
      <c r="P180" s="90">
        <v>4845280182</v>
      </c>
      <c r="Q180" s="91"/>
      <c r="S180" s="124">
        <f t="shared" si="17"/>
        <v>6141.2801820000004</v>
      </c>
      <c r="T180" s="124">
        <f t="shared" si="19"/>
        <v>6141.2801820000004</v>
      </c>
      <c r="U180" s="124">
        <f t="shared" si="19"/>
        <v>0</v>
      </c>
      <c r="V180" s="124">
        <f t="shared" si="19"/>
        <v>4845.2801820000004</v>
      </c>
      <c r="W180" s="124">
        <f t="shared" si="19"/>
        <v>4845.2801820000004</v>
      </c>
      <c r="X180" s="124">
        <f t="shared" si="19"/>
        <v>0</v>
      </c>
    </row>
    <row r="181" spans="1:24" s="92" customFormat="1" ht="30">
      <c r="A181" s="115" t="s">
        <v>824</v>
      </c>
      <c r="B181" s="88" t="s">
        <v>825</v>
      </c>
      <c r="C181" s="106" t="str">
        <f t="shared" si="16"/>
        <v>1098957</v>
      </c>
      <c r="D181" s="105" t="s">
        <v>1192</v>
      </c>
      <c r="E181" s="129"/>
      <c r="F181" s="130">
        <v>511</v>
      </c>
      <c r="G181" s="130"/>
      <c r="H181" s="128"/>
      <c r="I181" s="90">
        <v>171000000</v>
      </c>
      <c r="J181" s="89"/>
      <c r="K181" s="90">
        <v>171000000</v>
      </c>
      <c r="L181" s="94"/>
      <c r="M181" s="91">
        <v>171000000</v>
      </c>
      <c r="N181" s="94"/>
      <c r="O181" s="90">
        <v>171000000</v>
      </c>
      <c r="P181" s="90">
        <v>171000000</v>
      </c>
      <c r="Q181" s="94"/>
      <c r="S181" s="124">
        <f t="shared" si="17"/>
        <v>171</v>
      </c>
      <c r="T181" s="124">
        <f t="shared" si="19"/>
        <v>171</v>
      </c>
      <c r="U181" s="124">
        <f t="shared" si="19"/>
        <v>0</v>
      </c>
      <c r="V181" s="124">
        <f t="shared" si="19"/>
        <v>171</v>
      </c>
      <c r="W181" s="124">
        <f t="shared" si="19"/>
        <v>171</v>
      </c>
      <c r="X181" s="124">
        <f t="shared" si="19"/>
        <v>0</v>
      </c>
    </row>
    <row r="182" spans="1:24" s="92" customFormat="1" ht="45">
      <c r="A182" s="115" t="s">
        <v>827</v>
      </c>
      <c r="B182" s="88" t="s">
        <v>828</v>
      </c>
      <c r="C182" s="106" t="str">
        <f t="shared" si="16"/>
        <v>1102850</v>
      </c>
      <c r="D182" s="105" t="s">
        <v>1193</v>
      </c>
      <c r="E182" s="129"/>
      <c r="F182" s="130">
        <v>412</v>
      </c>
      <c r="G182" s="130"/>
      <c r="H182" s="128"/>
      <c r="I182" s="90">
        <v>3894500000</v>
      </c>
      <c r="J182" s="89"/>
      <c r="K182" s="90">
        <v>2086000000</v>
      </c>
      <c r="L182" s="91">
        <v>1808500000</v>
      </c>
      <c r="M182" s="91">
        <v>2894500000</v>
      </c>
      <c r="N182" s="91">
        <v>1000000000</v>
      </c>
      <c r="O182" s="90">
        <v>2026025900</v>
      </c>
      <c r="P182" s="90">
        <v>2026025900</v>
      </c>
      <c r="Q182" s="91">
        <v>0</v>
      </c>
      <c r="S182" s="124">
        <f t="shared" si="17"/>
        <v>3894.5</v>
      </c>
      <c r="T182" s="124">
        <f t="shared" si="19"/>
        <v>2894.5</v>
      </c>
      <c r="U182" s="124">
        <f t="shared" si="19"/>
        <v>1000</v>
      </c>
      <c r="V182" s="124">
        <f t="shared" si="19"/>
        <v>2026.0259000000001</v>
      </c>
      <c r="W182" s="124">
        <f t="shared" si="19"/>
        <v>2026.0259000000001</v>
      </c>
      <c r="X182" s="124">
        <f t="shared" si="19"/>
        <v>0</v>
      </c>
    </row>
    <row r="183" spans="1:24" s="92" customFormat="1" ht="30">
      <c r="A183" s="115" t="s">
        <v>831</v>
      </c>
      <c r="B183" s="99" t="s">
        <v>832</v>
      </c>
      <c r="C183" s="106" t="str">
        <f t="shared" si="16"/>
        <v>1102860</v>
      </c>
      <c r="D183" s="105" t="s">
        <v>1194</v>
      </c>
      <c r="E183" s="129"/>
      <c r="F183" s="130">
        <v>599</v>
      </c>
      <c r="G183" s="130"/>
      <c r="H183" s="128"/>
      <c r="I183" s="90">
        <v>12023335321</v>
      </c>
      <c r="J183" s="90">
        <v>814797654</v>
      </c>
      <c r="K183" s="90">
        <v>10300720000</v>
      </c>
      <c r="L183" s="91">
        <v>907817667</v>
      </c>
      <c r="M183" s="91">
        <v>12023335321</v>
      </c>
      <c r="N183" s="91"/>
      <c r="O183" s="90">
        <v>11873335321</v>
      </c>
      <c r="P183" s="90">
        <v>11873335321</v>
      </c>
      <c r="Q183" s="91"/>
      <c r="S183" s="124">
        <f t="shared" si="17"/>
        <v>12023.335321</v>
      </c>
      <c r="T183" s="124">
        <f t="shared" si="19"/>
        <v>12023.335321</v>
      </c>
      <c r="U183" s="124">
        <f t="shared" si="19"/>
        <v>0</v>
      </c>
      <c r="V183" s="124">
        <f t="shared" si="19"/>
        <v>11873.335321</v>
      </c>
      <c r="W183" s="124">
        <f t="shared" si="19"/>
        <v>11873.335321</v>
      </c>
      <c r="X183" s="124">
        <f t="shared" si="19"/>
        <v>0</v>
      </c>
    </row>
    <row r="184" spans="1:24" s="92" customFormat="1" ht="45">
      <c r="A184" s="115" t="s">
        <v>835</v>
      </c>
      <c r="B184" s="99" t="s">
        <v>836</v>
      </c>
      <c r="C184" s="106" t="str">
        <f t="shared" si="16"/>
        <v>1103882</v>
      </c>
      <c r="D184" s="105" t="s">
        <v>1195</v>
      </c>
      <c r="E184" s="129"/>
      <c r="F184" s="130">
        <v>599</v>
      </c>
      <c r="G184" s="130"/>
      <c r="H184" s="128"/>
      <c r="I184" s="90">
        <v>1429280000</v>
      </c>
      <c r="J184" s="89"/>
      <c r="K184" s="90">
        <v>1429280000</v>
      </c>
      <c r="L184" s="94"/>
      <c r="M184" s="91">
        <v>1429280000</v>
      </c>
      <c r="N184" s="94"/>
      <c r="O184" s="90">
        <v>842956000</v>
      </c>
      <c r="P184" s="90">
        <v>842956000</v>
      </c>
      <c r="Q184" s="94"/>
      <c r="S184" s="124">
        <f t="shared" si="17"/>
        <v>1429.28</v>
      </c>
      <c r="T184" s="124">
        <f t="shared" ref="T184:X199" si="20">M184/1000000</f>
        <v>1429.28</v>
      </c>
      <c r="U184" s="124">
        <f t="shared" si="20"/>
        <v>0</v>
      </c>
      <c r="V184" s="124">
        <f t="shared" si="20"/>
        <v>842.95600000000002</v>
      </c>
      <c r="W184" s="124">
        <f t="shared" si="20"/>
        <v>842.95600000000002</v>
      </c>
      <c r="X184" s="124">
        <f t="shared" si="20"/>
        <v>0</v>
      </c>
    </row>
    <row r="185" spans="1:24" s="92" customFormat="1" ht="15">
      <c r="A185" s="115" t="s">
        <v>838</v>
      </c>
      <c r="B185" s="87" t="s">
        <v>839</v>
      </c>
      <c r="C185" s="106" t="str">
        <f t="shared" si="16"/>
        <v>1104765</v>
      </c>
      <c r="D185" s="105" t="s">
        <v>1066</v>
      </c>
      <c r="E185" s="129"/>
      <c r="F185" s="130">
        <v>425</v>
      </c>
      <c r="G185" s="130"/>
      <c r="H185" s="128"/>
      <c r="I185" s="90">
        <v>1452900000</v>
      </c>
      <c r="J185" s="89"/>
      <c r="K185" s="90">
        <v>1430900000</v>
      </c>
      <c r="L185" s="91">
        <v>22000000</v>
      </c>
      <c r="M185" s="91">
        <v>1452900000</v>
      </c>
      <c r="N185" s="91"/>
      <c r="O185" s="90">
        <v>1452900000</v>
      </c>
      <c r="P185" s="90">
        <v>1452900000</v>
      </c>
      <c r="Q185" s="91"/>
      <c r="S185" s="124">
        <f t="shared" si="17"/>
        <v>1452.9</v>
      </c>
      <c r="T185" s="124">
        <f t="shared" si="20"/>
        <v>1452.9</v>
      </c>
      <c r="U185" s="124">
        <f t="shared" si="20"/>
        <v>0</v>
      </c>
      <c r="V185" s="124">
        <f t="shared" si="20"/>
        <v>1452.9</v>
      </c>
      <c r="W185" s="124">
        <f t="shared" si="20"/>
        <v>1452.9</v>
      </c>
      <c r="X185" s="124">
        <f t="shared" si="20"/>
        <v>0</v>
      </c>
    </row>
    <row r="186" spans="1:24" s="92" customFormat="1" ht="45">
      <c r="A186" s="115" t="s">
        <v>841</v>
      </c>
      <c r="B186" s="99" t="s">
        <v>842</v>
      </c>
      <c r="C186" s="106" t="str">
        <f t="shared" si="16"/>
        <v>1105650</v>
      </c>
      <c r="D186" s="105" t="s">
        <v>1196</v>
      </c>
      <c r="E186" s="129"/>
      <c r="F186" s="130">
        <v>422</v>
      </c>
      <c r="G186" s="130"/>
      <c r="H186" s="128"/>
      <c r="I186" s="90">
        <v>7474643364</v>
      </c>
      <c r="J186" s="90">
        <v>73727364</v>
      </c>
      <c r="K186" s="90">
        <v>7267388000</v>
      </c>
      <c r="L186" s="91">
        <v>133528000</v>
      </c>
      <c r="M186" s="91">
        <v>7474643364</v>
      </c>
      <c r="N186" s="91"/>
      <c r="O186" s="90">
        <v>7454327414</v>
      </c>
      <c r="P186" s="90">
        <v>7454327414</v>
      </c>
      <c r="Q186" s="91"/>
      <c r="S186" s="124">
        <f t="shared" si="17"/>
        <v>7474.6433639999996</v>
      </c>
      <c r="T186" s="124">
        <f t="shared" si="20"/>
        <v>7474.6433639999996</v>
      </c>
      <c r="U186" s="124">
        <f t="shared" si="20"/>
        <v>0</v>
      </c>
      <c r="V186" s="124">
        <f t="shared" si="20"/>
        <v>7454.3274140000003</v>
      </c>
      <c r="W186" s="124">
        <f t="shared" si="20"/>
        <v>7454.3274140000003</v>
      </c>
      <c r="X186" s="124">
        <f t="shared" si="20"/>
        <v>0</v>
      </c>
    </row>
    <row r="187" spans="1:24" s="92" customFormat="1" ht="30">
      <c r="A187" s="115" t="s">
        <v>844</v>
      </c>
      <c r="B187" s="88" t="s">
        <v>845</v>
      </c>
      <c r="C187" s="106" t="str">
        <f t="shared" si="16"/>
        <v>1105744</v>
      </c>
      <c r="D187" s="105" t="s">
        <v>1143</v>
      </c>
      <c r="E187" s="129"/>
      <c r="F187" s="130">
        <v>599</v>
      </c>
      <c r="G187" s="130"/>
      <c r="H187" s="128"/>
      <c r="I187" s="90">
        <v>6078076050</v>
      </c>
      <c r="J187" s="90">
        <v>57676050</v>
      </c>
      <c r="K187" s="90">
        <v>4022400000</v>
      </c>
      <c r="L187" s="91">
        <v>1998000000</v>
      </c>
      <c r="M187" s="91">
        <v>6078076050</v>
      </c>
      <c r="N187" s="91"/>
      <c r="O187" s="90">
        <v>6077955341</v>
      </c>
      <c r="P187" s="90">
        <v>6077955341</v>
      </c>
      <c r="Q187" s="91"/>
      <c r="S187" s="124">
        <f t="shared" si="17"/>
        <v>6078.0760499999997</v>
      </c>
      <c r="T187" s="124">
        <f t="shared" si="20"/>
        <v>6078.0760499999997</v>
      </c>
      <c r="U187" s="124">
        <f t="shared" si="20"/>
        <v>0</v>
      </c>
      <c r="V187" s="124">
        <f t="shared" si="20"/>
        <v>6077.9553409999999</v>
      </c>
      <c r="W187" s="124">
        <f t="shared" si="20"/>
        <v>6077.9553409999999</v>
      </c>
      <c r="X187" s="124">
        <f t="shared" si="20"/>
        <v>0</v>
      </c>
    </row>
    <row r="188" spans="1:24" s="92" customFormat="1" ht="30">
      <c r="A188" s="115" t="s">
        <v>847</v>
      </c>
      <c r="B188" s="88" t="s">
        <v>848</v>
      </c>
      <c r="C188" s="106" t="str">
        <f t="shared" si="16"/>
        <v>1105924</v>
      </c>
      <c r="D188" s="105" t="s">
        <v>1197</v>
      </c>
      <c r="E188" s="129"/>
      <c r="F188" s="130">
        <v>511</v>
      </c>
      <c r="G188" s="130"/>
      <c r="H188" s="128"/>
      <c r="I188" s="90">
        <v>445000000</v>
      </c>
      <c r="J188" s="89"/>
      <c r="K188" s="90">
        <v>445000000</v>
      </c>
      <c r="L188" s="94"/>
      <c r="M188" s="91">
        <v>445000000</v>
      </c>
      <c r="N188" s="94"/>
      <c r="O188" s="90">
        <v>445000000</v>
      </c>
      <c r="P188" s="90">
        <v>445000000</v>
      </c>
      <c r="Q188" s="94"/>
      <c r="S188" s="124">
        <f t="shared" si="17"/>
        <v>445</v>
      </c>
      <c r="T188" s="124">
        <f t="shared" si="20"/>
        <v>445</v>
      </c>
      <c r="U188" s="124">
        <f t="shared" si="20"/>
        <v>0</v>
      </c>
      <c r="V188" s="124">
        <f t="shared" si="20"/>
        <v>445</v>
      </c>
      <c r="W188" s="124">
        <f t="shared" si="20"/>
        <v>445</v>
      </c>
      <c r="X188" s="124">
        <f t="shared" si="20"/>
        <v>0</v>
      </c>
    </row>
    <row r="189" spans="1:24" s="92" customFormat="1" ht="31.5">
      <c r="A189" s="115" t="s">
        <v>850</v>
      </c>
      <c r="B189" s="88" t="s">
        <v>851</v>
      </c>
      <c r="C189" s="106" t="str">
        <f t="shared" si="16"/>
        <v>1106147</v>
      </c>
      <c r="D189" s="105" t="s">
        <v>1198</v>
      </c>
      <c r="E189" s="129"/>
      <c r="F189" s="130">
        <v>422</v>
      </c>
      <c r="G189" s="130"/>
      <c r="H189" s="128"/>
      <c r="I189" s="90">
        <v>3926822000</v>
      </c>
      <c r="J189" s="89"/>
      <c r="K189" s="90">
        <v>3923421000</v>
      </c>
      <c r="L189" s="91">
        <v>3401000</v>
      </c>
      <c r="M189" s="91">
        <v>3926822000</v>
      </c>
      <c r="N189" s="91"/>
      <c r="O189" s="90">
        <v>3922581500</v>
      </c>
      <c r="P189" s="90">
        <v>3922581500</v>
      </c>
      <c r="Q189" s="91"/>
      <c r="S189" s="124">
        <f t="shared" si="17"/>
        <v>3926.8220000000001</v>
      </c>
      <c r="T189" s="124">
        <f t="shared" si="20"/>
        <v>3926.8220000000001</v>
      </c>
      <c r="U189" s="124">
        <f t="shared" si="20"/>
        <v>0</v>
      </c>
      <c r="V189" s="124">
        <f t="shared" si="20"/>
        <v>3922.5814999999998</v>
      </c>
      <c r="W189" s="124">
        <f t="shared" si="20"/>
        <v>3922.5814999999998</v>
      </c>
      <c r="X189" s="124">
        <f t="shared" si="20"/>
        <v>0</v>
      </c>
    </row>
    <row r="190" spans="1:24" s="92" customFormat="1" ht="46.5">
      <c r="A190" s="115" t="s">
        <v>853</v>
      </c>
      <c r="B190" s="88" t="s">
        <v>854</v>
      </c>
      <c r="C190" s="106" t="str">
        <f t="shared" si="16"/>
        <v>1106537</v>
      </c>
      <c r="D190" s="105" t="s">
        <v>1199</v>
      </c>
      <c r="E190" s="129"/>
      <c r="F190" s="130">
        <v>422</v>
      </c>
      <c r="G190" s="130"/>
      <c r="H190" s="128"/>
      <c r="I190" s="90">
        <v>4520596288</v>
      </c>
      <c r="J190" s="90">
        <v>106288</v>
      </c>
      <c r="K190" s="90">
        <v>4055280000</v>
      </c>
      <c r="L190" s="91">
        <v>465210000</v>
      </c>
      <c r="M190" s="91">
        <v>4520596288</v>
      </c>
      <c r="N190" s="91"/>
      <c r="O190" s="90">
        <v>4091981890</v>
      </c>
      <c r="P190" s="90">
        <v>4091981890</v>
      </c>
      <c r="Q190" s="91"/>
      <c r="S190" s="124">
        <f t="shared" si="17"/>
        <v>4520.5962879999997</v>
      </c>
      <c r="T190" s="124">
        <f t="shared" si="20"/>
        <v>4520.5962879999997</v>
      </c>
      <c r="U190" s="124">
        <f t="shared" si="20"/>
        <v>0</v>
      </c>
      <c r="V190" s="124">
        <f t="shared" si="20"/>
        <v>4091.98189</v>
      </c>
      <c r="W190" s="124">
        <f t="shared" si="20"/>
        <v>4091.98189</v>
      </c>
      <c r="X190" s="124">
        <f t="shared" si="20"/>
        <v>0</v>
      </c>
    </row>
    <row r="191" spans="1:24" s="92" customFormat="1" ht="45">
      <c r="A191" s="115" t="s">
        <v>856</v>
      </c>
      <c r="B191" s="99" t="s">
        <v>857</v>
      </c>
      <c r="C191" s="106" t="str">
        <f t="shared" si="16"/>
        <v>1107173</v>
      </c>
      <c r="D191" s="105" t="s">
        <v>1042</v>
      </c>
      <c r="E191" s="129"/>
      <c r="F191" s="130">
        <v>517</v>
      </c>
      <c r="G191" s="130"/>
      <c r="H191" s="128"/>
      <c r="I191" s="90">
        <v>202000000</v>
      </c>
      <c r="J191" s="89"/>
      <c r="K191" s="90">
        <v>202000000</v>
      </c>
      <c r="L191" s="94"/>
      <c r="M191" s="91">
        <v>202000000</v>
      </c>
      <c r="N191" s="94"/>
      <c r="O191" s="90">
        <v>201996206</v>
      </c>
      <c r="P191" s="90">
        <v>201996206</v>
      </c>
      <c r="Q191" s="94"/>
      <c r="S191" s="124">
        <f t="shared" si="17"/>
        <v>202</v>
      </c>
      <c r="T191" s="124">
        <f t="shared" si="20"/>
        <v>202</v>
      </c>
      <c r="U191" s="124">
        <f t="shared" si="20"/>
        <v>0</v>
      </c>
      <c r="V191" s="124">
        <f t="shared" si="20"/>
        <v>201.996206</v>
      </c>
      <c r="W191" s="124">
        <f t="shared" si="20"/>
        <v>201.996206</v>
      </c>
      <c r="X191" s="124">
        <f t="shared" si="20"/>
        <v>0</v>
      </c>
    </row>
    <row r="192" spans="1:24" s="92" customFormat="1" ht="30">
      <c r="A192" s="115" t="s">
        <v>860</v>
      </c>
      <c r="B192" s="99" t="s">
        <v>861</v>
      </c>
      <c r="C192" s="106" t="str">
        <f t="shared" si="16"/>
        <v>1108872</v>
      </c>
      <c r="D192" s="105" t="s">
        <v>1067</v>
      </c>
      <c r="E192" s="129"/>
      <c r="F192" s="130">
        <v>423</v>
      </c>
      <c r="G192" s="130"/>
      <c r="H192" s="128"/>
      <c r="I192" s="90">
        <v>3494539000</v>
      </c>
      <c r="J192" s="89"/>
      <c r="K192" s="90">
        <v>3286390000</v>
      </c>
      <c r="L192" s="91">
        <v>208149000</v>
      </c>
      <c r="M192" s="91">
        <v>3494539000</v>
      </c>
      <c r="N192" s="91"/>
      <c r="O192" s="90">
        <v>3494539000</v>
      </c>
      <c r="P192" s="90">
        <v>3494539000</v>
      </c>
      <c r="Q192" s="91"/>
      <c r="S192" s="124">
        <f t="shared" si="17"/>
        <v>3494.5390000000002</v>
      </c>
      <c r="T192" s="124">
        <f t="shared" si="20"/>
        <v>3494.5390000000002</v>
      </c>
      <c r="U192" s="124">
        <f t="shared" si="20"/>
        <v>0</v>
      </c>
      <c r="V192" s="124">
        <f t="shared" si="20"/>
        <v>3494.5390000000002</v>
      </c>
      <c r="W192" s="124">
        <f t="shared" si="20"/>
        <v>3494.5390000000002</v>
      </c>
      <c r="X192" s="124">
        <f t="shared" si="20"/>
        <v>0</v>
      </c>
    </row>
    <row r="193" spans="1:24" s="92" customFormat="1" ht="45">
      <c r="A193" s="115" t="s">
        <v>864</v>
      </c>
      <c r="B193" s="88" t="s">
        <v>865</v>
      </c>
      <c r="C193" s="106" t="str">
        <f t="shared" si="16"/>
        <v>1109490</v>
      </c>
      <c r="D193" s="105" t="s">
        <v>1200</v>
      </c>
      <c r="E193" s="129"/>
      <c r="F193" s="130">
        <v>417</v>
      </c>
      <c r="G193" s="130"/>
      <c r="H193" s="128"/>
      <c r="I193" s="90">
        <v>741076918</v>
      </c>
      <c r="J193" s="90">
        <v>76918</v>
      </c>
      <c r="K193" s="90">
        <v>732700000</v>
      </c>
      <c r="L193" s="91">
        <v>8300000</v>
      </c>
      <c r="M193" s="91">
        <v>741076918</v>
      </c>
      <c r="N193" s="91"/>
      <c r="O193" s="90">
        <v>719092918</v>
      </c>
      <c r="P193" s="90">
        <v>719092918</v>
      </c>
      <c r="Q193" s="91"/>
      <c r="S193" s="124">
        <f t="shared" si="17"/>
        <v>741.07691799999998</v>
      </c>
      <c r="T193" s="124">
        <f t="shared" si="20"/>
        <v>741.07691799999998</v>
      </c>
      <c r="U193" s="124">
        <f t="shared" si="20"/>
        <v>0</v>
      </c>
      <c r="V193" s="124">
        <f t="shared" si="20"/>
        <v>719.09291800000005</v>
      </c>
      <c r="W193" s="124">
        <f t="shared" si="20"/>
        <v>719.09291800000005</v>
      </c>
      <c r="X193" s="124">
        <f t="shared" si="20"/>
        <v>0</v>
      </c>
    </row>
    <row r="194" spans="1:24" s="92" customFormat="1" ht="30">
      <c r="A194" s="115" t="s">
        <v>867</v>
      </c>
      <c r="B194" s="99" t="s">
        <v>868</v>
      </c>
      <c r="C194" s="106" t="str">
        <f t="shared" si="16"/>
        <v>1112480</v>
      </c>
      <c r="D194" s="105" t="s">
        <v>1088</v>
      </c>
      <c r="E194" s="129"/>
      <c r="F194" s="130">
        <v>599</v>
      </c>
      <c r="G194" s="130"/>
      <c r="H194" s="128"/>
      <c r="I194" s="90">
        <v>32864412505</v>
      </c>
      <c r="J194" s="90">
        <v>320412505</v>
      </c>
      <c r="K194" s="90">
        <v>21947000000</v>
      </c>
      <c r="L194" s="91">
        <v>10597000000</v>
      </c>
      <c r="M194" s="91">
        <v>32864412505</v>
      </c>
      <c r="N194" s="91"/>
      <c r="O194" s="90">
        <v>31124412502</v>
      </c>
      <c r="P194" s="90">
        <v>31124412502</v>
      </c>
      <c r="Q194" s="91"/>
      <c r="S194" s="124">
        <f t="shared" si="17"/>
        <v>32864.412505</v>
      </c>
      <c r="T194" s="124">
        <f t="shared" si="20"/>
        <v>32864.412505</v>
      </c>
      <c r="U194" s="124">
        <f t="shared" si="20"/>
        <v>0</v>
      </c>
      <c r="V194" s="124">
        <f t="shared" si="20"/>
        <v>31124.412501999999</v>
      </c>
      <c r="W194" s="124">
        <f t="shared" si="20"/>
        <v>31124.412501999999</v>
      </c>
      <c r="X194" s="124">
        <f t="shared" si="20"/>
        <v>0</v>
      </c>
    </row>
    <row r="195" spans="1:24" s="92" customFormat="1" ht="30">
      <c r="A195" s="115" t="s">
        <v>870</v>
      </c>
      <c r="B195" s="88" t="s">
        <v>871</v>
      </c>
      <c r="C195" s="106" t="str">
        <f t="shared" si="16"/>
        <v>1113386</v>
      </c>
      <c r="D195" s="105" t="s">
        <v>1201</v>
      </c>
      <c r="E195" s="129"/>
      <c r="F195" s="130">
        <v>435</v>
      </c>
      <c r="G195" s="130"/>
      <c r="H195" s="128"/>
      <c r="I195" s="90">
        <v>1396200000</v>
      </c>
      <c r="J195" s="89"/>
      <c r="K195" s="90">
        <v>1262000000</v>
      </c>
      <c r="L195" s="91">
        <v>134200000</v>
      </c>
      <c r="M195" s="91">
        <v>1396200000</v>
      </c>
      <c r="N195" s="91"/>
      <c r="O195" s="90">
        <v>1396200000</v>
      </c>
      <c r="P195" s="90">
        <v>1396200000</v>
      </c>
      <c r="Q195" s="91"/>
      <c r="S195" s="124">
        <f t="shared" si="17"/>
        <v>1396.2</v>
      </c>
      <c r="T195" s="124">
        <f t="shared" si="20"/>
        <v>1396.2</v>
      </c>
      <c r="U195" s="124">
        <f t="shared" si="20"/>
        <v>0</v>
      </c>
      <c r="V195" s="124">
        <f t="shared" si="20"/>
        <v>1396.2</v>
      </c>
      <c r="W195" s="124">
        <f t="shared" si="20"/>
        <v>1396.2</v>
      </c>
      <c r="X195" s="124">
        <f t="shared" si="20"/>
        <v>0</v>
      </c>
    </row>
    <row r="196" spans="1:24" s="92" customFormat="1" ht="45">
      <c r="A196" s="115" t="s">
        <v>873</v>
      </c>
      <c r="B196" s="88" t="s">
        <v>874</v>
      </c>
      <c r="C196" s="106" t="str">
        <f t="shared" si="16"/>
        <v>1114113</v>
      </c>
      <c r="D196" s="105" t="s">
        <v>1202</v>
      </c>
      <c r="E196" s="129"/>
      <c r="F196" s="130">
        <v>411</v>
      </c>
      <c r="G196" s="130"/>
      <c r="H196" s="128"/>
      <c r="I196" s="90">
        <v>33874205973</v>
      </c>
      <c r="J196" s="90">
        <v>18819205973</v>
      </c>
      <c r="K196" s="90">
        <v>15055000000</v>
      </c>
      <c r="L196" s="94"/>
      <c r="M196" s="91">
        <v>33874205973</v>
      </c>
      <c r="N196" s="94"/>
      <c r="O196" s="90">
        <v>33874205973</v>
      </c>
      <c r="P196" s="90">
        <v>33874205973</v>
      </c>
      <c r="Q196" s="94"/>
      <c r="S196" s="124">
        <f t="shared" si="17"/>
        <v>33874.205972999996</v>
      </c>
      <c r="T196" s="124">
        <f t="shared" si="20"/>
        <v>33874.205972999996</v>
      </c>
      <c r="U196" s="124">
        <f t="shared" si="20"/>
        <v>0</v>
      </c>
      <c r="V196" s="124">
        <f t="shared" si="20"/>
        <v>33874.205972999996</v>
      </c>
      <c r="W196" s="124">
        <f t="shared" si="20"/>
        <v>33874.205972999996</v>
      </c>
      <c r="X196" s="124">
        <f t="shared" si="20"/>
        <v>0</v>
      </c>
    </row>
    <row r="197" spans="1:24" s="92" customFormat="1" ht="30">
      <c r="A197" s="115" t="s">
        <v>876</v>
      </c>
      <c r="B197" s="88" t="s">
        <v>877</v>
      </c>
      <c r="C197" s="106" t="str">
        <f t="shared" si="16"/>
        <v>1114511</v>
      </c>
      <c r="D197" s="105" t="s">
        <v>1203</v>
      </c>
      <c r="E197" s="129"/>
      <c r="F197" s="130">
        <v>423</v>
      </c>
      <c r="G197" s="130"/>
      <c r="H197" s="128"/>
      <c r="I197" s="90">
        <v>3210000000</v>
      </c>
      <c r="J197" s="89"/>
      <c r="K197" s="90">
        <v>3664950000</v>
      </c>
      <c r="L197" s="91">
        <v>-454950000</v>
      </c>
      <c r="M197" s="91">
        <v>3210000000</v>
      </c>
      <c r="N197" s="91"/>
      <c r="O197" s="90">
        <v>3210000000</v>
      </c>
      <c r="P197" s="90">
        <v>3210000000</v>
      </c>
      <c r="Q197" s="91"/>
      <c r="S197" s="124">
        <f t="shared" si="17"/>
        <v>3210</v>
      </c>
      <c r="T197" s="124">
        <f t="shared" si="20"/>
        <v>3210</v>
      </c>
      <c r="U197" s="124">
        <f t="shared" si="20"/>
        <v>0</v>
      </c>
      <c r="V197" s="124">
        <f t="shared" si="20"/>
        <v>3210</v>
      </c>
      <c r="W197" s="124">
        <f t="shared" si="20"/>
        <v>3210</v>
      </c>
      <c r="X197" s="124">
        <f t="shared" si="20"/>
        <v>0</v>
      </c>
    </row>
    <row r="198" spans="1:24" s="92" customFormat="1" ht="30">
      <c r="A198" s="115" t="s">
        <v>879</v>
      </c>
      <c r="B198" s="88" t="s">
        <v>880</v>
      </c>
      <c r="C198" s="106" t="str">
        <f t="shared" si="16"/>
        <v>1115051</v>
      </c>
      <c r="D198" s="105" t="s">
        <v>1089</v>
      </c>
      <c r="E198" s="129"/>
      <c r="F198" s="130">
        <v>599</v>
      </c>
      <c r="G198" s="130"/>
      <c r="H198" s="128"/>
      <c r="I198" s="90">
        <v>96000000</v>
      </c>
      <c r="J198" s="89"/>
      <c r="K198" s="90">
        <v>96000000</v>
      </c>
      <c r="L198" s="94"/>
      <c r="M198" s="91">
        <v>96000000</v>
      </c>
      <c r="N198" s="94"/>
      <c r="O198" s="90">
        <v>96000000</v>
      </c>
      <c r="P198" s="90">
        <v>96000000</v>
      </c>
      <c r="Q198" s="94"/>
      <c r="S198" s="124">
        <f t="shared" si="17"/>
        <v>96</v>
      </c>
      <c r="T198" s="124">
        <f t="shared" si="20"/>
        <v>96</v>
      </c>
      <c r="U198" s="124">
        <f t="shared" si="20"/>
        <v>0</v>
      </c>
      <c r="V198" s="124">
        <f t="shared" si="20"/>
        <v>96</v>
      </c>
      <c r="W198" s="124">
        <f t="shared" si="20"/>
        <v>96</v>
      </c>
      <c r="X198" s="124">
        <f t="shared" si="20"/>
        <v>0</v>
      </c>
    </row>
    <row r="199" spans="1:24" s="92" customFormat="1" ht="45">
      <c r="A199" s="115" t="s">
        <v>882</v>
      </c>
      <c r="B199" s="88" t="s">
        <v>883</v>
      </c>
      <c r="C199" s="106" t="str">
        <f t="shared" si="16"/>
        <v>1115161</v>
      </c>
      <c r="D199" s="105" t="s">
        <v>1204</v>
      </c>
      <c r="E199" s="129"/>
      <c r="F199" s="130">
        <v>422</v>
      </c>
      <c r="G199" s="130"/>
      <c r="H199" s="128"/>
      <c r="I199" s="90">
        <v>25040000000</v>
      </c>
      <c r="J199" s="89"/>
      <c r="K199" s="90">
        <v>5775000000</v>
      </c>
      <c r="L199" s="91">
        <v>19265000000</v>
      </c>
      <c r="M199" s="91">
        <v>25040000000</v>
      </c>
      <c r="N199" s="91"/>
      <c r="O199" s="90">
        <v>24072585000</v>
      </c>
      <c r="P199" s="90">
        <v>24072585000</v>
      </c>
      <c r="Q199" s="91"/>
      <c r="S199" s="124">
        <f t="shared" si="17"/>
        <v>25040</v>
      </c>
      <c r="T199" s="124">
        <f t="shared" si="20"/>
        <v>25040</v>
      </c>
      <c r="U199" s="124">
        <f t="shared" si="20"/>
        <v>0</v>
      </c>
      <c r="V199" s="124">
        <f t="shared" si="20"/>
        <v>24072.584999999999</v>
      </c>
      <c r="W199" s="124">
        <f t="shared" si="20"/>
        <v>24072.584999999999</v>
      </c>
      <c r="X199" s="124">
        <f t="shared" si="20"/>
        <v>0</v>
      </c>
    </row>
    <row r="200" spans="1:24" s="92" customFormat="1" ht="30">
      <c r="A200" s="115" t="s">
        <v>886</v>
      </c>
      <c r="B200" s="88" t="s">
        <v>887</v>
      </c>
      <c r="C200" s="106" t="str">
        <f t="shared" si="16"/>
        <v>1115609</v>
      </c>
      <c r="D200" s="105" t="s">
        <v>1090</v>
      </c>
      <c r="E200" s="129"/>
      <c r="F200" s="130">
        <v>413</v>
      </c>
      <c r="G200" s="130"/>
      <c r="H200" s="128"/>
      <c r="I200" s="90">
        <v>382000000</v>
      </c>
      <c r="J200" s="89"/>
      <c r="K200" s="90">
        <v>382000000</v>
      </c>
      <c r="L200" s="94"/>
      <c r="M200" s="91">
        <v>382000000</v>
      </c>
      <c r="N200" s="94"/>
      <c r="O200" s="90">
        <v>375535674</v>
      </c>
      <c r="P200" s="90">
        <v>375535674</v>
      </c>
      <c r="Q200" s="94"/>
      <c r="S200" s="124">
        <f t="shared" si="17"/>
        <v>382</v>
      </c>
      <c r="T200" s="124">
        <f t="shared" ref="T200:X215" si="21">M200/1000000</f>
        <v>382</v>
      </c>
      <c r="U200" s="124">
        <f t="shared" si="21"/>
        <v>0</v>
      </c>
      <c r="V200" s="124">
        <f t="shared" si="21"/>
        <v>375.53567399999997</v>
      </c>
      <c r="W200" s="124">
        <f t="shared" si="21"/>
        <v>375.53567399999997</v>
      </c>
      <c r="X200" s="124">
        <f t="shared" si="21"/>
        <v>0</v>
      </c>
    </row>
    <row r="201" spans="1:24" s="92" customFormat="1" ht="30">
      <c r="A201" s="115" t="s">
        <v>889</v>
      </c>
      <c r="B201" s="88" t="s">
        <v>890</v>
      </c>
      <c r="C201" s="106" t="str">
        <f t="shared" si="16"/>
        <v>1117920</v>
      </c>
      <c r="D201" s="105" t="s">
        <v>1205</v>
      </c>
      <c r="E201" s="129"/>
      <c r="F201" s="130">
        <v>599</v>
      </c>
      <c r="G201" s="130"/>
      <c r="H201" s="128"/>
      <c r="I201" s="90">
        <v>20000000</v>
      </c>
      <c r="J201" s="89"/>
      <c r="K201" s="90">
        <v>20000000</v>
      </c>
      <c r="L201" s="94"/>
      <c r="M201" s="91">
        <v>20000000</v>
      </c>
      <c r="N201" s="94"/>
      <c r="O201" s="90">
        <v>20000000</v>
      </c>
      <c r="P201" s="90">
        <v>20000000</v>
      </c>
      <c r="Q201" s="94"/>
      <c r="S201" s="124">
        <f t="shared" si="17"/>
        <v>20</v>
      </c>
      <c r="T201" s="124">
        <f t="shared" si="21"/>
        <v>20</v>
      </c>
      <c r="U201" s="124">
        <f t="shared" si="21"/>
        <v>0</v>
      </c>
      <c r="V201" s="124">
        <f t="shared" si="21"/>
        <v>20</v>
      </c>
      <c r="W201" s="124">
        <f t="shared" si="21"/>
        <v>20</v>
      </c>
      <c r="X201" s="124">
        <f t="shared" si="21"/>
        <v>0</v>
      </c>
    </row>
    <row r="202" spans="1:24" s="92" customFormat="1" ht="45">
      <c r="A202" s="115" t="s">
        <v>892</v>
      </c>
      <c r="B202" s="88" t="s">
        <v>893</v>
      </c>
      <c r="C202" s="106" t="str">
        <f t="shared" si="16"/>
        <v>1118341</v>
      </c>
      <c r="D202" s="105" t="e">
        <f>-Phân hiệu trường phổ thông Dân tộc nội trú huyện Kon Plông</f>
        <v>#NAME?</v>
      </c>
      <c r="E202" s="129"/>
      <c r="F202" s="130">
        <v>422</v>
      </c>
      <c r="G202" s="130"/>
      <c r="H202" s="128"/>
      <c r="I202" s="90">
        <v>4513019000</v>
      </c>
      <c r="J202" s="90">
        <v>28215000</v>
      </c>
      <c r="K202" s="90">
        <v>4153169000</v>
      </c>
      <c r="L202" s="91">
        <v>331635000</v>
      </c>
      <c r="M202" s="91">
        <v>4513019000</v>
      </c>
      <c r="N202" s="91"/>
      <c r="O202" s="90">
        <v>4229034000</v>
      </c>
      <c r="P202" s="90">
        <v>4229034000</v>
      </c>
      <c r="Q202" s="91"/>
      <c r="S202" s="124">
        <f t="shared" si="17"/>
        <v>4513.0190000000002</v>
      </c>
      <c r="T202" s="124">
        <f t="shared" si="21"/>
        <v>4513.0190000000002</v>
      </c>
      <c r="U202" s="124">
        <f t="shared" si="21"/>
        <v>0</v>
      </c>
      <c r="V202" s="124">
        <f t="shared" si="21"/>
        <v>4229.0339999999997</v>
      </c>
      <c r="W202" s="124">
        <f t="shared" si="21"/>
        <v>4229.0339999999997</v>
      </c>
      <c r="X202" s="124">
        <f t="shared" si="21"/>
        <v>0</v>
      </c>
    </row>
    <row r="203" spans="1:24" s="92" customFormat="1" ht="45">
      <c r="A203" s="115" t="s">
        <v>895</v>
      </c>
      <c r="B203" s="88" t="s">
        <v>896</v>
      </c>
      <c r="C203" s="106" t="str">
        <f t="shared" si="16"/>
        <v>1118342</v>
      </c>
      <c r="D203" s="105" t="s">
        <v>1206</v>
      </c>
      <c r="E203" s="129"/>
      <c r="F203" s="130">
        <v>422</v>
      </c>
      <c r="G203" s="130"/>
      <c r="H203" s="128"/>
      <c r="I203" s="90">
        <v>3898006157</v>
      </c>
      <c r="J203" s="90">
        <v>58411157</v>
      </c>
      <c r="K203" s="90">
        <v>3759257000</v>
      </c>
      <c r="L203" s="91">
        <v>80338000</v>
      </c>
      <c r="M203" s="91">
        <v>3898006157</v>
      </c>
      <c r="N203" s="91"/>
      <c r="O203" s="90">
        <v>3879514637</v>
      </c>
      <c r="P203" s="90">
        <v>3879514637</v>
      </c>
      <c r="Q203" s="91"/>
      <c r="S203" s="124">
        <f t="shared" si="17"/>
        <v>3898.0061569999998</v>
      </c>
      <c r="T203" s="124">
        <f t="shared" si="21"/>
        <v>3898.0061569999998</v>
      </c>
      <c r="U203" s="124">
        <f t="shared" si="21"/>
        <v>0</v>
      </c>
      <c r="V203" s="124">
        <f t="shared" si="21"/>
        <v>3879.5146370000002</v>
      </c>
      <c r="W203" s="124">
        <f t="shared" si="21"/>
        <v>3879.5146370000002</v>
      </c>
      <c r="X203" s="124">
        <f t="shared" si="21"/>
        <v>0</v>
      </c>
    </row>
    <row r="204" spans="1:24" s="92" customFormat="1" ht="30">
      <c r="A204" s="115" t="s">
        <v>898</v>
      </c>
      <c r="B204" s="88" t="s">
        <v>899</v>
      </c>
      <c r="C204" s="106" t="str">
        <f t="shared" si="16"/>
        <v>1121877</v>
      </c>
      <c r="D204" s="105" t="s">
        <v>1207</v>
      </c>
      <c r="E204" s="129"/>
      <c r="F204" s="130">
        <v>513</v>
      </c>
      <c r="G204" s="130"/>
      <c r="H204" s="128"/>
      <c r="I204" s="90">
        <v>135000000</v>
      </c>
      <c r="J204" s="89"/>
      <c r="K204" s="90">
        <v>135000000</v>
      </c>
      <c r="L204" s="94"/>
      <c r="M204" s="91">
        <v>135000000</v>
      </c>
      <c r="N204" s="94"/>
      <c r="O204" s="90">
        <v>80553200</v>
      </c>
      <c r="P204" s="90">
        <v>80553200</v>
      </c>
      <c r="Q204" s="94"/>
      <c r="S204" s="124">
        <f t="shared" si="17"/>
        <v>135</v>
      </c>
      <c r="T204" s="124">
        <f t="shared" si="21"/>
        <v>135</v>
      </c>
      <c r="U204" s="124">
        <f t="shared" si="21"/>
        <v>0</v>
      </c>
      <c r="V204" s="124">
        <f t="shared" si="21"/>
        <v>80.553200000000004</v>
      </c>
      <c r="W204" s="124">
        <f t="shared" si="21"/>
        <v>80.553200000000004</v>
      </c>
      <c r="X204" s="124">
        <f t="shared" si="21"/>
        <v>0</v>
      </c>
    </row>
    <row r="205" spans="1:24" s="92" customFormat="1" ht="15">
      <c r="A205" s="115" t="s">
        <v>901</v>
      </c>
      <c r="B205" s="93" t="s">
        <v>902</v>
      </c>
      <c r="C205" s="106" t="str">
        <f t="shared" si="16"/>
        <v>1121980</v>
      </c>
      <c r="D205" s="105" t="s">
        <v>1208</v>
      </c>
      <c r="E205" s="129"/>
      <c r="F205" s="130">
        <v>412</v>
      </c>
      <c r="G205" s="130"/>
      <c r="H205" s="128"/>
      <c r="I205" s="90">
        <v>2905295746</v>
      </c>
      <c r="J205" s="90">
        <v>77395746</v>
      </c>
      <c r="K205" s="90">
        <v>2783300000</v>
      </c>
      <c r="L205" s="91">
        <v>44600000</v>
      </c>
      <c r="M205" s="91">
        <v>2905295746</v>
      </c>
      <c r="N205" s="91"/>
      <c r="O205" s="90">
        <v>2905295746</v>
      </c>
      <c r="P205" s="90">
        <v>2905295746</v>
      </c>
      <c r="Q205" s="91"/>
      <c r="S205" s="124">
        <f t="shared" si="17"/>
        <v>2905.2957459999998</v>
      </c>
      <c r="T205" s="124">
        <f t="shared" si="21"/>
        <v>2905.2957459999998</v>
      </c>
      <c r="U205" s="124">
        <f t="shared" si="21"/>
        <v>0</v>
      </c>
      <c r="V205" s="124">
        <f t="shared" si="21"/>
        <v>2905.2957459999998</v>
      </c>
      <c r="W205" s="124">
        <f t="shared" si="21"/>
        <v>2905.2957459999998</v>
      </c>
      <c r="X205" s="124">
        <f t="shared" si="21"/>
        <v>0</v>
      </c>
    </row>
    <row r="206" spans="1:24" s="92" customFormat="1" ht="30">
      <c r="A206" s="115" t="s">
        <v>904</v>
      </c>
      <c r="B206" s="88" t="s">
        <v>905</v>
      </c>
      <c r="C206" s="106" t="str">
        <f t="shared" si="16"/>
        <v>1122826</v>
      </c>
      <c r="D206" s="105" t="s">
        <v>1144</v>
      </c>
      <c r="E206" s="129"/>
      <c r="F206" s="130">
        <v>423</v>
      </c>
      <c r="G206" s="130"/>
      <c r="H206" s="128"/>
      <c r="I206" s="90">
        <v>7497797682</v>
      </c>
      <c r="J206" s="90">
        <v>138277682</v>
      </c>
      <c r="K206" s="90">
        <v>5925000000</v>
      </c>
      <c r="L206" s="91">
        <v>1434520000</v>
      </c>
      <c r="M206" s="91">
        <v>7497797682</v>
      </c>
      <c r="N206" s="91"/>
      <c r="O206" s="90">
        <v>7186802082</v>
      </c>
      <c r="P206" s="90">
        <v>7186802082</v>
      </c>
      <c r="Q206" s="91"/>
      <c r="S206" s="124">
        <f t="shared" si="17"/>
        <v>7497.7976820000003</v>
      </c>
      <c r="T206" s="124">
        <f t="shared" si="21"/>
        <v>7497.7976820000003</v>
      </c>
      <c r="U206" s="124">
        <f t="shared" si="21"/>
        <v>0</v>
      </c>
      <c r="V206" s="124">
        <f t="shared" si="21"/>
        <v>7186.8020820000002</v>
      </c>
      <c r="W206" s="124">
        <f t="shared" si="21"/>
        <v>7186.8020820000002</v>
      </c>
      <c r="X206" s="124">
        <f t="shared" si="21"/>
        <v>0</v>
      </c>
    </row>
    <row r="207" spans="1:24" s="92" customFormat="1" ht="30">
      <c r="A207" s="115" t="s">
        <v>908</v>
      </c>
      <c r="B207" s="99" t="s">
        <v>909</v>
      </c>
      <c r="C207" s="106" t="str">
        <f t="shared" si="16"/>
        <v>1123107</v>
      </c>
      <c r="D207" s="105" t="s">
        <v>1171</v>
      </c>
      <c r="E207" s="129"/>
      <c r="F207" s="130">
        <v>435</v>
      </c>
      <c r="G207" s="130"/>
      <c r="H207" s="128"/>
      <c r="I207" s="90">
        <v>4124230000</v>
      </c>
      <c r="J207" s="90">
        <v>9830000</v>
      </c>
      <c r="K207" s="90">
        <v>4032000000</v>
      </c>
      <c r="L207" s="91">
        <v>82400000</v>
      </c>
      <c r="M207" s="91">
        <v>4124230000</v>
      </c>
      <c r="N207" s="91"/>
      <c r="O207" s="90">
        <v>3689429986</v>
      </c>
      <c r="P207" s="90">
        <v>3689429986</v>
      </c>
      <c r="Q207" s="91"/>
      <c r="S207" s="124">
        <f t="shared" si="17"/>
        <v>4124.2299999999996</v>
      </c>
      <c r="T207" s="124">
        <f t="shared" si="21"/>
        <v>4124.2299999999996</v>
      </c>
      <c r="U207" s="124">
        <f t="shared" si="21"/>
        <v>0</v>
      </c>
      <c r="V207" s="124">
        <f t="shared" si="21"/>
        <v>3689.4299860000001</v>
      </c>
      <c r="W207" s="124">
        <f t="shared" si="21"/>
        <v>3689.4299860000001</v>
      </c>
      <c r="X207" s="124">
        <f t="shared" si="21"/>
        <v>0</v>
      </c>
    </row>
    <row r="208" spans="1:24" s="92" customFormat="1" ht="30">
      <c r="A208" s="115" t="s">
        <v>911</v>
      </c>
      <c r="B208" s="99" t="s">
        <v>912</v>
      </c>
      <c r="C208" s="106" t="str">
        <f t="shared" si="16"/>
        <v>1123126</v>
      </c>
      <c r="D208" s="105" t="s">
        <v>1172</v>
      </c>
      <c r="E208" s="129"/>
      <c r="F208" s="130">
        <v>435</v>
      </c>
      <c r="G208" s="130"/>
      <c r="H208" s="128"/>
      <c r="I208" s="90">
        <v>2425340000</v>
      </c>
      <c r="J208" s="90">
        <v>37040000</v>
      </c>
      <c r="K208" s="90">
        <v>2017000000</v>
      </c>
      <c r="L208" s="91">
        <v>371300000</v>
      </c>
      <c r="M208" s="91">
        <v>2425340000</v>
      </c>
      <c r="N208" s="91"/>
      <c r="O208" s="90">
        <v>2314881159</v>
      </c>
      <c r="P208" s="90">
        <v>2314881159</v>
      </c>
      <c r="Q208" s="91"/>
      <c r="S208" s="124">
        <f t="shared" si="17"/>
        <v>2425.34</v>
      </c>
      <c r="T208" s="124">
        <f t="shared" si="21"/>
        <v>2425.34</v>
      </c>
      <c r="U208" s="124">
        <f t="shared" si="21"/>
        <v>0</v>
      </c>
      <c r="V208" s="124">
        <f t="shared" si="21"/>
        <v>2314.881159</v>
      </c>
      <c r="W208" s="124">
        <f t="shared" si="21"/>
        <v>2314.881159</v>
      </c>
      <c r="X208" s="124">
        <f t="shared" si="21"/>
        <v>0</v>
      </c>
    </row>
    <row r="209" spans="1:24" s="92" customFormat="1" ht="30">
      <c r="A209" s="115" t="s">
        <v>914</v>
      </c>
      <c r="B209" s="99" t="s">
        <v>915</v>
      </c>
      <c r="C209" s="106" t="str">
        <f t="shared" si="16"/>
        <v>1123648</v>
      </c>
      <c r="D209" s="105" t="s">
        <v>1068</v>
      </c>
      <c r="E209" s="129"/>
      <c r="F209" s="130">
        <v>423</v>
      </c>
      <c r="G209" s="130"/>
      <c r="H209" s="128"/>
      <c r="I209" s="90">
        <v>1952810000</v>
      </c>
      <c r="J209" s="89"/>
      <c r="K209" s="90">
        <v>1452810000</v>
      </c>
      <c r="L209" s="91">
        <v>500000000</v>
      </c>
      <c r="M209" s="91">
        <v>1952810000</v>
      </c>
      <c r="N209" s="91"/>
      <c r="O209" s="90">
        <v>1952810000</v>
      </c>
      <c r="P209" s="90">
        <v>1952810000</v>
      </c>
      <c r="Q209" s="91"/>
      <c r="S209" s="124">
        <f t="shared" si="17"/>
        <v>1952.81</v>
      </c>
      <c r="T209" s="124">
        <f t="shared" si="21"/>
        <v>1952.81</v>
      </c>
      <c r="U209" s="124">
        <f t="shared" si="21"/>
        <v>0</v>
      </c>
      <c r="V209" s="124">
        <f t="shared" si="21"/>
        <v>1952.81</v>
      </c>
      <c r="W209" s="124">
        <f t="shared" si="21"/>
        <v>1952.81</v>
      </c>
      <c r="X209" s="124">
        <f t="shared" si="21"/>
        <v>0</v>
      </c>
    </row>
    <row r="210" spans="1:24" s="92" customFormat="1" ht="45">
      <c r="A210" s="115" t="s">
        <v>917</v>
      </c>
      <c r="B210" s="99" t="s">
        <v>918</v>
      </c>
      <c r="C210" s="106" t="str">
        <f t="shared" si="16"/>
        <v>1124495</v>
      </c>
      <c r="D210" s="105" t="s">
        <v>1043</v>
      </c>
      <c r="E210" s="129"/>
      <c r="F210" s="130">
        <v>559</v>
      </c>
      <c r="G210" s="130"/>
      <c r="H210" s="128"/>
      <c r="I210" s="90">
        <v>776475243</v>
      </c>
      <c r="J210" s="89"/>
      <c r="K210" s="90">
        <v>776475243</v>
      </c>
      <c r="L210" s="94"/>
      <c r="M210" s="91">
        <v>776475243</v>
      </c>
      <c r="N210" s="94"/>
      <c r="O210" s="90">
        <v>776475243</v>
      </c>
      <c r="P210" s="90">
        <v>776475243</v>
      </c>
      <c r="Q210" s="94"/>
      <c r="S210" s="124">
        <f t="shared" si="17"/>
        <v>776.47524299999998</v>
      </c>
      <c r="T210" s="124">
        <f t="shared" si="21"/>
        <v>776.47524299999998</v>
      </c>
      <c r="U210" s="124">
        <f t="shared" si="21"/>
        <v>0</v>
      </c>
      <c r="V210" s="124">
        <f t="shared" si="21"/>
        <v>776.47524299999998</v>
      </c>
      <c r="W210" s="124">
        <f t="shared" si="21"/>
        <v>776.47524299999998</v>
      </c>
      <c r="X210" s="124">
        <f t="shared" si="21"/>
        <v>0</v>
      </c>
    </row>
    <row r="211" spans="1:24" s="92" customFormat="1" ht="30">
      <c r="A211" s="115" t="s">
        <v>593</v>
      </c>
      <c r="B211" s="99" t="s">
        <v>920</v>
      </c>
      <c r="C211" s="106" t="str">
        <f t="shared" si="16"/>
        <v>1124496</v>
      </c>
      <c r="D211" s="105" t="s">
        <v>1112</v>
      </c>
      <c r="E211" s="129"/>
      <c r="F211" s="130">
        <v>412</v>
      </c>
      <c r="G211" s="130"/>
      <c r="H211" s="128"/>
      <c r="I211" s="90">
        <v>665500000</v>
      </c>
      <c r="J211" s="89"/>
      <c r="K211" s="90">
        <v>657500000</v>
      </c>
      <c r="L211" s="91">
        <v>8000000</v>
      </c>
      <c r="M211" s="91">
        <v>665500000</v>
      </c>
      <c r="N211" s="91"/>
      <c r="O211" s="90">
        <v>665500000</v>
      </c>
      <c r="P211" s="90">
        <v>665500000</v>
      </c>
      <c r="Q211" s="91"/>
      <c r="S211" s="124">
        <f t="shared" si="17"/>
        <v>665.5</v>
      </c>
      <c r="T211" s="124">
        <f t="shared" si="21"/>
        <v>665.5</v>
      </c>
      <c r="U211" s="124">
        <f t="shared" si="21"/>
        <v>0</v>
      </c>
      <c r="V211" s="124">
        <f t="shared" si="21"/>
        <v>665.5</v>
      </c>
      <c r="W211" s="124">
        <f t="shared" si="21"/>
        <v>665.5</v>
      </c>
      <c r="X211" s="124">
        <f t="shared" si="21"/>
        <v>0</v>
      </c>
    </row>
    <row r="212" spans="1:24" s="92" customFormat="1" ht="60">
      <c r="A212" s="115" t="s">
        <v>922</v>
      </c>
      <c r="B212" s="88" t="s">
        <v>923</v>
      </c>
      <c r="C212" s="106" t="str">
        <f t="shared" si="16"/>
        <v>1124841</v>
      </c>
      <c r="D212" s="105" t="s">
        <v>1209</v>
      </c>
      <c r="E212" s="129"/>
      <c r="F212" s="130">
        <v>599</v>
      </c>
      <c r="G212" s="130"/>
      <c r="H212" s="128"/>
      <c r="I212" s="90">
        <v>720000000</v>
      </c>
      <c r="J212" s="89"/>
      <c r="K212" s="89"/>
      <c r="L212" s="91">
        <v>720000000</v>
      </c>
      <c r="M212" s="91">
        <v>720000000</v>
      </c>
      <c r="N212" s="91"/>
      <c r="O212" s="90">
        <v>505704737</v>
      </c>
      <c r="P212" s="90">
        <v>505704737</v>
      </c>
      <c r="Q212" s="91"/>
      <c r="S212" s="124">
        <f t="shared" si="17"/>
        <v>720</v>
      </c>
      <c r="T212" s="124">
        <f t="shared" si="21"/>
        <v>720</v>
      </c>
      <c r="U212" s="124">
        <f t="shared" si="21"/>
        <v>0</v>
      </c>
      <c r="V212" s="124">
        <f t="shared" si="21"/>
        <v>505.70473700000002</v>
      </c>
      <c r="W212" s="124">
        <f t="shared" si="21"/>
        <v>505.70473700000002</v>
      </c>
      <c r="X212" s="124">
        <f t="shared" si="21"/>
        <v>0</v>
      </c>
    </row>
    <row r="213" spans="1:24" s="92" customFormat="1" ht="45">
      <c r="A213" s="115" t="s">
        <v>925</v>
      </c>
      <c r="B213" s="88" t="s">
        <v>926</v>
      </c>
      <c r="C213" s="106" t="str">
        <f t="shared" si="16"/>
        <v>1125130</v>
      </c>
      <c r="D213" s="105" t="s">
        <v>1044</v>
      </c>
      <c r="E213" s="129"/>
      <c r="F213" s="130">
        <v>412</v>
      </c>
      <c r="G213" s="130"/>
      <c r="H213" s="128"/>
      <c r="I213" s="90">
        <v>812250000</v>
      </c>
      <c r="J213" s="90">
        <v>167250000</v>
      </c>
      <c r="K213" s="90">
        <v>635000000</v>
      </c>
      <c r="L213" s="91">
        <v>10000000</v>
      </c>
      <c r="M213" s="91">
        <v>812250000</v>
      </c>
      <c r="N213" s="91"/>
      <c r="O213" s="90">
        <v>812249942</v>
      </c>
      <c r="P213" s="90">
        <v>812249942</v>
      </c>
      <c r="Q213" s="91"/>
      <c r="S213" s="124">
        <f t="shared" si="17"/>
        <v>812.25</v>
      </c>
      <c r="T213" s="124">
        <f t="shared" si="21"/>
        <v>812.25</v>
      </c>
      <c r="U213" s="124">
        <f t="shared" si="21"/>
        <v>0</v>
      </c>
      <c r="V213" s="124">
        <f t="shared" si="21"/>
        <v>812.24994200000003</v>
      </c>
      <c r="W213" s="124">
        <f t="shared" si="21"/>
        <v>812.24994200000003</v>
      </c>
      <c r="X213" s="124">
        <f t="shared" si="21"/>
        <v>0</v>
      </c>
    </row>
    <row r="214" spans="1:24" s="92" customFormat="1" ht="30">
      <c r="A214" s="115" t="s">
        <v>929</v>
      </c>
      <c r="B214" s="88" t="s">
        <v>930</v>
      </c>
      <c r="C214" s="106" t="str">
        <f t="shared" si="16"/>
        <v>1125215</v>
      </c>
      <c r="D214" s="105" t="s">
        <v>1069</v>
      </c>
      <c r="E214" s="129"/>
      <c r="F214" s="130">
        <v>426</v>
      </c>
      <c r="G214" s="130"/>
      <c r="H214" s="128"/>
      <c r="I214" s="90">
        <v>902000000</v>
      </c>
      <c r="J214" s="89"/>
      <c r="K214" s="90">
        <v>767000000</v>
      </c>
      <c r="L214" s="91">
        <v>135000000</v>
      </c>
      <c r="M214" s="91">
        <v>902000000</v>
      </c>
      <c r="N214" s="91"/>
      <c r="O214" s="90">
        <v>882184940</v>
      </c>
      <c r="P214" s="90">
        <v>882184940</v>
      </c>
      <c r="Q214" s="91"/>
      <c r="S214" s="124">
        <f t="shared" si="17"/>
        <v>902</v>
      </c>
      <c r="T214" s="124">
        <f t="shared" si="21"/>
        <v>902</v>
      </c>
      <c r="U214" s="124">
        <f t="shared" si="21"/>
        <v>0</v>
      </c>
      <c r="V214" s="124">
        <f t="shared" si="21"/>
        <v>882.18493999999998</v>
      </c>
      <c r="W214" s="124">
        <f t="shared" si="21"/>
        <v>882.18493999999998</v>
      </c>
      <c r="X214" s="124">
        <f t="shared" si="21"/>
        <v>0</v>
      </c>
    </row>
    <row r="215" spans="1:24" s="92" customFormat="1" ht="30">
      <c r="A215" s="115" t="s">
        <v>932</v>
      </c>
      <c r="B215" s="88" t="s">
        <v>933</v>
      </c>
      <c r="C215" s="106" t="str">
        <f t="shared" ref="C215:C228" si="22">IF(B215&lt;&gt;"",IF(AND(LEFT(B215,1)&gt;="0",LEFT(B215,1)&lt;="9"),LEFT(B215,7),""),"")</f>
        <v>1125216</v>
      </c>
      <c r="D215" s="105" t="s">
        <v>1070</v>
      </c>
      <c r="E215" s="129"/>
      <c r="F215" s="130">
        <v>426</v>
      </c>
      <c r="G215" s="130"/>
      <c r="H215" s="128"/>
      <c r="I215" s="90">
        <v>1181700000</v>
      </c>
      <c r="J215" s="89"/>
      <c r="K215" s="90">
        <v>1036000000</v>
      </c>
      <c r="L215" s="91">
        <v>145700000</v>
      </c>
      <c r="M215" s="91">
        <v>1181700000</v>
      </c>
      <c r="N215" s="91"/>
      <c r="O215" s="90">
        <v>1175250000</v>
      </c>
      <c r="P215" s="90">
        <v>1175250000</v>
      </c>
      <c r="Q215" s="91"/>
      <c r="S215" s="124">
        <f t="shared" si="17"/>
        <v>1181.7</v>
      </c>
      <c r="T215" s="124">
        <f t="shared" si="21"/>
        <v>1181.7</v>
      </c>
      <c r="U215" s="124">
        <f t="shared" si="21"/>
        <v>0</v>
      </c>
      <c r="V215" s="124">
        <f t="shared" si="21"/>
        <v>1175.25</v>
      </c>
      <c r="W215" s="124">
        <f t="shared" si="21"/>
        <v>1175.25</v>
      </c>
      <c r="X215" s="124">
        <f t="shared" si="21"/>
        <v>0</v>
      </c>
    </row>
    <row r="216" spans="1:24" s="92" customFormat="1" ht="45">
      <c r="A216" s="115" t="s">
        <v>935</v>
      </c>
      <c r="B216" s="99" t="s">
        <v>936</v>
      </c>
      <c r="C216" s="106" t="str">
        <f t="shared" si="22"/>
        <v>1125232</v>
      </c>
      <c r="D216" s="105" t="s">
        <v>1071</v>
      </c>
      <c r="E216" s="129"/>
      <c r="F216" s="130">
        <v>417</v>
      </c>
      <c r="G216" s="130"/>
      <c r="H216" s="128"/>
      <c r="I216" s="90">
        <v>350000000</v>
      </c>
      <c r="J216" s="89"/>
      <c r="K216" s="90">
        <v>350000000</v>
      </c>
      <c r="L216" s="94"/>
      <c r="M216" s="91">
        <v>350000000</v>
      </c>
      <c r="N216" s="94"/>
      <c r="O216" s="90">
        <v>350000000</v>
      </c>
      <c r="P216" s="90">
        <v>350000000</v>
      </c>
      <c r="Q216" s="94"/>
      <c r="S216" s="124">
        <f t="shared" ref="S216:S228" si="23">I216/1000000</f>
        <v>350</v>
      </c>
      <c r="T216" s="124">
        <f t="shared" ref="T216:X228" si="24">M216/1000000</f>
        <v>350</v>
      </c>
      <c r="U216" s="124">
        <f t="shared" si="24"/>
        <v>0</v>
      </c>
      <c r="V216" s="124">
        <f t="shared" si="24"/>
        <v>350</v>
      </c>
      <c r="W216" s="124">
        <f t="shared" si="24"/>
        <v>350</v>
      </c>
      <c r="X216" s="124">
        <f t="shared" si="24"/>
        <v>0</v>
      </c>
    </row>
    <row r="217" spans="1:24" s="92" customFormat="1" ht="30">
      <c r="A217" s="115" t="s">
        <v>938</v>
      </c>
      <c r="B217" s="99" t="s">
        <v>939</v>
      </c>
      <c r="C217" s="106" t="str">
        <f t="shared" si="22"/>
        <v>1125306</v>
      </c>
      <c r="D217" s="105" t="s">
        <v>1072</v>
      </c>
      <c r="E217" s="129"/>
      <c r="F217" s="130">
        <v>419</v>
      </c>
      <c r="G217" s="130"/>
      <c r="H217" s="128"/>
      <c r="I217" s="90">
        <v>841800000</v>
      </c>
      <c r="J217" s="89"/>
      <c r="K217" s="90">
        <v>675000000</v>
      </c>
      <c r="L217" s="91">
        <v>166800000</v>
      </c>
      <c r="M217" s="91">
        <v>841800000</v>
      </c>
      <c r="N217" s="91"/>
      <c r="O217" s="90">
        <v>812504000</v>
      </c>
      <c r="P217" s="90">
        <v>812504000</v>
      </c>
      <c r="Q217" s="91"/>
      <c r="S217" s="124">
        <f t="shared" si="23"/>
        <v>841.8</v>
      </c>
      <c r="T217" s="124">
        <f t="shared" si="24"/>
        <v>841.8</v>
      </c>
      <c r="U217" s="124">
        <f t="shared" si="24"/>
        <v>0</v>
      </c>
      <c r="V217" s="124">
        <f t="shared" si="24"/>
        <v>812.50400000000002</v>
      </c>
      <c r="W217" s="124">
        <f t="shared" si="24"/>
        <v>812.50400000000002</v>
      </c>
      <c r="X217" s="124">
        <f t="shared" si="24"/>
        <v>0</v>
      </c>
    </row>
    <row r="218" spans="1:24" s="92" customFormat="1" ht="45">
      <c r="A218" s="115" t="s">
        <v>941</v>
      </c>
      <c r="B218" s="99" t="s">
        <v>942</v>
      </c>
      <c r="C218" s="106" t="str">
        <f t="shared" si="22"/>
        <v>1125318</v>
      </c>
      <c r="D218" s="105" t="s">
        <v>1045</v>
      </c>
      <c r="E218" s="129"/>
      <c r="F218" s="130">
        <v>599</v>
      </c>
      <c r="G218" s="130"/>
      <c r="H218" s="128"/>
      <c r="I218" s="90">
        <v>1173877622</v>
      </c>
      <c r="J218" s="89"/>
      <c r="K218" s="90">
        <v>1150957622</v>
      </c>
      <c r="L218" s="91">
        <v>22920000</v>
      </c>
      <c r="M218" s="91">
        <v>1173877622</v>
      </c>
      <c r="N218" s="91"/>
      <c r="O218" s="90">
        <v>1173877622</v>
      </c>
      <c r="P218" s="90">
        <v>1173877622</v>
      </c>
      <c r="Q218" s="91"/>
      <c r="S218" s="124">
        <f t="shared" si="23"/>
        <v>1173.877622</v>
      </c>
      <c r="T218" s="124">
        <f t="shared" si="24"/>
        <v>1173.877622</v>
      </c>
      <c r="U218" s="124">
        <f t="shared" si="24"/>
        <v>0</v>
      </c>
      <c r="V218" s="124">
        <f t="shared" si="24"/>
        <v>1173.877622</v>
      </c>
      <c r="W218" s="124">
        <f t="shared" si="24"/>
        <v>1173.877622</v>
      </c>
      <c r="X218" s="124">
        <f t="shared" si="24"/>
        <v>0</v>
      </c>
    </row>
    <row r="219" spans="1:24" s="92" customFormat="1" ht="45">
      <c r="A219" s="115" t="s">
        <v>944</v>
      </c>
      <c r="B219" s="99" t="s">
        <v>945</v>
      </c>
      <c r="C219" s="106" t="str">
        <f t="shared" si="22"/>
        <v>1125325</v>
      </c>
      <c r="D219" s="105" t="s">
        <v>1046</v>
      </c>
      <c r="E219" s="129"/>
      <c r="F219" s="130">
        <v>509</v>
      </c>
      <c r="G219" s="130"/>
      <c r="H219" s="128"/>
      <c r="I219" s="90">
        <v>702501790</v>
      </c>
      <c r="J219" s="89"/>
      <c r="K219" s="90">
        <v>678411790</v>
      </c>
      <c r="L219" s="91">
        <v>24090000</v>
      </c>
      <c r="M219" s="91">
        <v>702501790</v>
      </c>
      <c r="N219" s="91"/>
      <c r="O219" s="90">
        <v>702501790</v>
      </c>
      <c r="P219" s="90">
        <v>702501790</v>
      </c>
      <c r="Q219" s="91"/>
      <c r="S219" s="124">
        <f t="shared" si="23"/>
        <v>702.50179000000003</v>
      </c>
      <c r="T219" s="124">
        <f t="shared" si="24"/>
        <v>702.50179000000003</v>
      </c>
      <c r="U219" s="124">
        <f t="shared" si="24"/>
        <v>0</v>
      </c>
      <c r="V219" s="124">
        <f t="shared" si="24"/>
        <v>702.50179000000003</v>
      </c>
      <c r="W219" s="124">
        <f t="shared" si="24"/>
        <v>702.50179000000003</v>
      </c>
      <c r="X219" s="124">
        <f t="shared" si="24"/>
        <v>0</v>
      </c>
    </row>
    <row r="220" spans="1:24" s="92" customFormat="1" ht="45">
      <c r="A220" s="115" t="s">
        <v>947</v>
      </c>
      <c r="B220" s="99" t="s">
        <v>948</v>
      </c>
      <c r="C220" s="106" t="str">
        <f t="shared" si="22"/>
        <v>1125793</v>
      </c>
      <c r="D220" s="105" t="s">
        <v>1210</v>
      </c>
      <c r="E220" s="129"/>
      <c r="F220" s="130">
        <v>422</v>
      </c>
      <c r="G220" s="130"/>
      <c r="H220" s="128"/>
      <c r="I220" s="90">
        <v>1529240000</v>
      </c>
      <c r="J220" s="89"/>
      <c r="K220" s="90">
        <v>548240000</v>
      </c>
      <c r="L220" s="91">
        <v>981000000</v>
      </c>
      <c r="M220" s="91">
        <v>1529240000</v>
      </c>
      <c r="N220" s="91"/>
      <c r="O220" s="90">
        <v>1529240000</v>
      </c>
      <c r="P220" s="90">
        <v>1529240000</v>
      </c>
      <c r="Q220" s="91"/>
      <c r="S220" s="124">
        <f t="shared" si="23"/>
        <v>1529.24</v>
      </c>
      <c r="T220" s="124">
        <f t="shared" si="24"/>
        <v>1529.24</v>
      </c>
      <c r="U220" s="124">
        <f t="shared" si="24"/>
        <v>0</v>
      </c>
      <c r="V220" s="124">
        <f t="shared" si="24"/>
        <v>1529.24</v>
      </c>
      <c r="W220" s="124">
        <f t="shared" si="24"/>
        <v>1529.24</v>
      </c>
      <c r="X220" s="124">
        <f t="shared" si="24"/>
        <v>0</v>
      </c>
    </row>
    <row r="221" spans="1:24" s="92" customFormat="1" ht="30">
      <c r="A221" s="115" t="s">
        <v>950</v>
      </c>
      <c r="B221" s="88" t="s">
        <v>951</v>
      </c>
      <c r="C221" s="106" t="str">
        <f t="shared" si="22"/>
        <v>3007431</v>
      </c>
      <c r="D221" s="105" t="s">
        <v>1211</v>
      </c>
      <c r="E221" s="129"/>
      <c r="F221" s="130">
        <v>413</v>
      </c>
      <c r="G221" s="130"/>
      <c r="H221" s="128"/>
      <c r="I221" s="90">
        <v>1826647000</v>
      </c>
      <c r="J221" s="89"/>
      <c r="K221" s="90">
        <v>1643000000</v>
      </c>
      <c r="L221" s="91">
        <v>183647000</v>
      </c>
      <c r="M221" s="91">
        <v>1826647000</v>
      </c>
      <c r="N221" s="91"/>
      <c r="O221" s="90">
        <v>1821979867</v>
      </c>
      <c r="P221" s="90">
        <v>1821979867</v>
      </c>
      <c r="Q221" s="91"/>
      <c r="S221" s="124">
        <f t="shared" si="23"/>
        <v>1826.6469999999999</v>
      </c>
      <c r="T221" s="124">
        <f t="shared" si="24"/>
        <v>1826.6469999999999</v>
      </c>
      <c r="U221" s="124">
        <f t="shared" si="24"/>
        <v>0</v>
      </c>
      <c r="V221" s="124">
        <f t="shared" si="24"/>
        <v>1821.979867</v>
      </c>
      <c r="W221" s="124">
        <f t="shared" si="24"/>
        <v>1821.979867</v>
      </c>
      <c r="X221" s="124">
        <f t="shared" si="24"/>
        <v>0</v>
      </c>
    </row>
    <row r="222" spans="1:24" s="92" customFormat="1" ht="30">
      <c r="A222" s="115" t="s">
        <v>953</v>
      </c>
      <c r="B222" s="93" t="s">
        <v>954</v>
      </c>
      <c r="C222" s="106" t="str">
        <f t="shared" si="22"/>
        <v>3007905</v>
      </c>
      <c r="D222" s="105" t="s">
        <v>1073</v>
      </c>
      <c r="E222" s="129"/>
      <c r="F222" s="130">
        <v>599</v>
      </c>
      <c r="G222" s="130"/>
      <c r="H222" s="128"/>
      <c r="I222" s="90">
        <v>20000000</v>
      </c>
      <c r="J222" s="89"/>
      <c r="K222" s="90">
        <v>20000000</v>
      </c>
      <c r="L222" s="94"/>
      <c r="M222" s="91">
        <v>20000000</v>
      </c>
      <c r="N222" s="94"/>
      <c r="O222" s="90">
        <v>20000000</v>
      </c>
      <c r="P222" s="90">
        <v>20000000</v>
      </c>
      <c r="Q222" s="94"/>
      <c r="S222" s="124">
        <f t="shared" si="23"/>
        <v>20</v>
      </c>
      <c r="T222" s="124">
        <f t="shared" si="24"/>
        <v>20</v>
      </c>
      <c r="U222" s="124">
        <f t="shared" si="24"/>
        <v>0</v>
      </c>
      <c r="V222" s="124">
        <f t="shared" si="24"/>
        <v>20</v>
      </c>
      <c r="W222" s="124">
        <f t="shared" si="24"/>
        <v>20</v>
      </c>
      <c r="X222" s="124">
        <f t="shared" si="24"/>
        <v>0</v>
      </c>
    </row>
    <row r="223" spans="1:24" s="92" customFormat="1" ht="60">
      <c r="A223" s="115" t="s">
        <v>956</v>
      </c>
      <c r="B223" s="88" t="s">
        <v>957</v>
      </c>
      <c r="C223" s="106" t="str">
        <f t="shared" si="22"/>
        <v>3016323</v>
      </c>
      <c r="D223" s="105" t="s">
        <v>1212</v>
      </c>
      <c r="E223" s="129"/>
      <c r="F223" s="130">
        <v>412</v>
      </c>
      <c r="G223" s="130"/>
      <c r="H223" s="128"/>
      <c r="I223" s="90">
        <v>1059920000</v>
      </c>
      <c r="J223" s="90">
        <v>162920000</v>
      </c>
      <c r="K223" s="90">
        <v>350000000</v>
      </c>
      <c r="L223" s="91">
        <v>547000000</v>
      </c>
      <c r="M223" s="91">
        <v>350000000</v>
      </c>
      <c r="N223" s="91">
        <v>709920000</v>
      </c>
      <c r="O223" s="90">
        <v>983381912</v>
      </c>
      <c r="P223" s="90">
        <v>328271912</v>
      </c>
      <c r="Q223" s="91">
        <v>655110000</v>
      </c>
      <c r="S223" s="124">
        <f t="shared" si="23"/>
        <v>1059.92</v>
      </c>
      <c r="T223" s="124">
        <f t="shared" si="24"/>
        <v>350</v>
      </c>
      <c r="U223" s="124">
        <f t="shared" si="24"/>
        <v>709.92</v>
      </c>
      <c r="V223" s="124">
        <f t="shared" si="24"/>
        <v>983.38191200000006</v>
      </c>
      <c r="W223" s="124">
        <f t="shared" si="24"/>
        <v>328.27191199999999</v>
      </c>
      <c r="X223" s="124">
        <f t="shared" si="24"/>
        <v>655.11</v>
      </c>
    </row>
    <row r="224" spans="1:24" s="92" customFormat="1" ht="30">
      <c r="A224" s="115" t="s">
        <v>960</v>
      </c>
      <c r="B224" s="88" t="s">
        <v>961</v>
      </c>
      <c r="C224" s="106" t="str">
        <f t="shared" si="22"/>
        <v>3017052</v>
      </c>
      <c r="D224" s="105" t="s">
        <v>1213</v>
      </c>
      <c r="E224" s="129"/>
      <c r="F224" s="130">
        <v>533</v>
      </c>
      <c r="G224" s="130"/>
      <c r="H224" s="128"/>
      <c r="I224" s="90">
        <v>729700000</v>
      </c>
      <c r="J224" s="89"/>
      <c r="K224" s="90">
        <v>632000000</v>
      </c>
      <c r="L224" s="91">
        <v>97700000</v>
      </c>
      <c r="M224" s="91">
        <v>729700000</v>
      </c>
      <c r="N224" s="91"/>
      <c r="O224" s="90">
        <v>729700000</v>
      </c>
      <c r="P224" s="90">
        <v>729700000</v>
      </c>
      <c r="Q224" s="91"/>
      <c r="S224" s="124">
        <f t="shared" si="23"/>
        <v>729.7</v>
      </c>
      <c r="T224" s="124">
        <f t="shared" si="24"/>
        <v>729.7</v>
      </c>
      <c r="U224" s="124">
        <f t="shared" si="24"/>
        <v>0</v>
      </c>
      <c r="V224" s="124">
        <f t="shared" si="24"/>
        <v>729.7</v>
      </c>
      <c r="W224" s="124">
        <f t="shared" si="24"/>
        <v>729.7</v>
      </c>
      <c r="X224" s="124">
        <f t="shared" si="24"/>
        <v>0</v>
      </c>
    </row>
    <row r="225" spans="1:24" s="92" customFormat="1" ht="30">
      <c r="A225" s="115" t="s">
        <v>964</v>
      </c>
      <c r="B225" s="88" t="s">
        <v>965</v>
      </c>
      <c r="C225" s="106" t="str">
        <f t="shared" si="22"/>
        <v>3019708</v>
      </c>
      <c r="D225" s="105" t="s">
        <v>1214</v>
      </c>
      <c r="E225" s="129"/>
      <c r="F225" s="130">
        <v>414</v>
      </c>
      <c r="G225" s="130"/>
      <c r="H225" s="128"/>
      <c r="I225" s="90">
        <v>330500000</v>
      </c>
      <c r="J225" s="89"/>
      <c r="K225" s="90">
        <v>330500000</v>
      </c>
      <c r="L225" s="94"/>
      <c r="M225" s="91">
        <v>330500000</v>
      </c>
      <c r="N225" s="94"/>
      <c r="O225" s="90">
        <v>330500000</v>
      </c>
      <c r="P225" s="90">
        <v>330500000</v>
      </c>
      <c r="Q225" s="94"/>
      <c r="S225" s="124">
        <f t="shared" si="23"/>
        <v>330.5</v>
      </c>
      <c r="T225" s="124">
        <f t="shared" si="24"/>
        <v>330.5</v>
      </c>
      <c r="U225" s="124">
        <f t="shared" si="24"/>
        <v>0</v>
      </c>
      <c r="V225" s="124">
        <f t="shared" si="24"/>
        <v>330.5</v>
      </c>
      <c r="W225" s="124">
        <f t="shared" si="24"/>
        <v>330.5</v>
      </c>
      <c r="X225" s="124">
        <f t="shared" si="24"/>
        <v>0</v>
      </c>
    </row>
    <row r="226" spans="1:24" s="92" customFormat="1" ht="60">
      <c r="A226" s="115" t="s">
        <v>967</v>
      </c>
      <c r="B226" s="88" t="s">
        <v>968</v>
      </c>
      <c r="C226" s="106" t="str">
        <f t="shared" si="22"/>
        <v>3023385</v>
      </c>
      <c r="D226" s="105" t="s">
        <v>1074</v>
      </c>
      <c r="E226" s="129"/>
      <c r="F226" s="130">
        <v>423</v>
      </c>
      <c r="G226" s="130"/>
      <c r="H226" s="128"/>
      <c r="I226" s="90">
        <v>700000000</v>
      </c>
      <c r="J226" s="89"/>
      <c r="K226" s="90">
        <v>700000000</v>
      </c>
      <c r="L226" s="94"/>
      <c r="M226" s="91">
        <v>700000000</v>
      </c>
      <c r="N226" s="94"/>
      <c r="O226" s="90">
        <v>700000000</v>
      </c>
      <c r="P226" s="90">
        <v>700000000</v>
      </c>
      <c r="Q226" s="94"/>
      <c r="S226" s="124">
        <f t="shared" si="23"/>
        <v>700</v>
      </c>
      <c r="T226" s="124">
        <f t="shared" si="24"/>
        <v>700</v>
      </c>
      <c r="U226" s="124">
        <f t="shared" si="24"/>
        <v>0</v>
      </c>
      <c r="V226" s="124">
        <f t="shared" si="24"/>
        <v>700</v>
      </c>
      <c r="W226" s="124">
        <f t="shared" si="24"/>
        <v>700</v>
      </c>
      <c r="X226" s="124">
        <f t="shared" si="24"/>
        <v>0</v>
      </c>
    </row>
    <row r="227" spans="1:24" s="92" customFormat="1" ht="45">
      <c r="A227" s="115" t="s">
        <v>970</v>
      </c>
      <c r="B227" s="88" t="s">
        <v>971</v>
      </c>
      <c r="C227" s="106" t="str">
        <f t="shared" si="22"/>
        <v>3024159</v>
      </c>
      <c r="D227" s="105" t="s">
        <v>1215</v>
      </c>
      <c r="E227" s="129"/>
      <c r="F227" s="130">
        <v>599</v>
      </c>
      <c r="G227" s="130"/>
      <c r="H227" s="128"/>
      <c r="I227" s="90">
        <v>20000000</v>
      </c>
      <c r="J227" s="89"/>
      <c r="K227" s="89"/>
      <c r="L227" s="91">
        <v>20000000</v>
      </c>
      <c r="M227" s="91">
        <v>20000000</v>
      </c>
      <c r="N227" s="91"/>
      <c r="O227" s="90">
        <v>20000000</v>
      </c>
      <c r="P227" s="90">
        <v>20000000</v>
      </c>
      <c r="Q227" s="91"/>
      <c r="S227" s="124">
        <f t="shared" si="23"/>
        <v>20</v>
      </c>
      <c r="T227" s="124">
        <f t="shared" si="24"/>
        <v>20</v>
      </c>
      <c r="U227" s="124">
        <f t="shared" si="24"/>
        <v>0</v>
      </c>
      <c r="V227" s="124">
        <f t="shared" si="24"/>
        <v>20</v>
      </c>
      <c r="W227" s="124">
        <f t="shared" si="24"/>
        <v>20</v>
      </c>
      <c r="X227" s="124">
        <f t="shared" si="24"/>
        <v>0</v>
      </c>
    </row>
    <row r="228" spans="1:24" s="92" customFormat="1" ht="45">
      <c r="A228" s="115" t="s">
        <v>973</v>
      </c>
      <c r="B228" s="88" t="s">
        <v>974</v>
      </c>
      <c r="C228" s="106" t="str">
        <f t="shared" si="22"/>
        <v>3027473</v>
      </c>
      <c r="D228" s="105" t="s">
        <v>1145</v>
      </c>
      <c r="E228" s="129"/>
      <c r="F228" s="130">
        <v>423</v>
      </c>
      <c r="G228" s="130"/>
      <c r="H228" s="128"/>
      <c r="I228" s="90">
        <v>130000000</v>
      </c>
      <c r="J228" s="89"/>
      <c r="K228" s="90">
        <v>130000000</v>
      </c>
      <c r="L228" s="94"/>
      <c r="M228" s="91">
        <v>130000000</v>
      </c>
      <c r="N228" s="94"/>
      <c r="O228" s="90">
        <v>130000000</v>
      </c>
      <c r="P228" s="90">
        <v>130000000</v>
      </c>
      <c r="Q228" s="94"/>
      <c r="S228" s="124">
        <f t="shared" si="23"/>
        <v>130</v>
      </c>
      <c r="T228" s="124">
        <f t="shared" si="24"/>
        <v>130</v>
      </c>
      <c r="U228" s="124">
        <f t="shared" si="24"/>
        <v>0</v>
      </c>
      <c r="V228" s="124">
        <f t="shared" si="24"/>
        <v>130</v>
      </c>
      <c r="W228" s="124">
        <f t="shared" si="24"/>
        <v>130</v>
      </c>
      <c r="X228" s="124">
        <f t="shared" si="24"/>
        <v>0</v>
      </c>
    </row>
  </sheetData>
  <mergeCells count="30">
    <mergeCell ref="X15:X17"/>
    <mergeCell ref="J16:J17"/>
    <mergeCell ref="K16:K17"/>
    <mergeCell ref="L16:L17"/>
    <mergeCell ref="M16:M17"/>
    <mergeCell ref="N16:N17"/>
    <mergeCell ref="T16:T17"/>
    <mergeCell ref="U16:U17"/>
    <mergeCell ref="V14:V17"/>
    <mergeCell ref="W14:X14"/>
    <mergeCell ref="S15:S17"/>
    <mergeCell ref="T15:U15"/>
    <mergeCell ref="W15:W17"/>
    <mergeCell ref="S14:U14"/>
    <mergeCell ref="G14:G17"/>
    <mergeCell ref="H14:H17"/>
    <mergeCell ref="I14:N14"/>
    <mergeCell ref="O14:O17"/>
    <mergeCell ref="P14:Q14"/>
    <mergeCell ref="I15:I17"/>
    <mergeCell ref="J15:L15"/>
    <mergeCell ref="M15:N15"/>
    <mergeCell ref="P15:P17"/>
    <mergeCell ref="Q15:Q17"/>
    <mergeCell ref="F14:F17"/>
    <mergeCell ref="A14:A17"/>
    <mergeCell ref="B14:B17"/>
    <mergeCell ref="C14:C17"/>
    <mergeCell ref="D14:D17"/>
    <mergeCell ref="E14:E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56"/>
  <sheetViews>
    <sheetView topLeftCell="E13" workbookViewId="0">
      <selection activeCell="J22" sqref="J22"/>
    </sheetView>
  </sheetViews>
  <sheetFormatPr defaultRowHeight="12.75" outlineLevelRow="1" outlineLevelCol="1"/>
  <cols>
    <col min="1" max="1" width="9.140625" style="113"/>
    <col min="2" max="2" width="31.28515625" style="72" hidden="1" customWidth="1" outlineLevel="1"/>
    <col min="3" max="3" width="10.28515625" style="72" hidden="1" customWidth="1" outlineLevel="1"/>
    <col min="4" max="4" width="46.7109375" style="72" customWidth="1" collapsed="1"/>
    <col min="5" max="7" width="9.140625" style="113"/>
    <col min="8" max="8" width="9.140625" style="131"/>
    <col min="9" max="9" width="16.140625" style="131" customWidth="1"/>
    <col min="10" max="10" width="18.5703125" style="72" customWidth="1"/>
    <col min="11" max="11" width="15" style="72" hidden="1" customWidth="1" outlineLevel="1"/>
    <col min="12" max="12" width="17.7109375" style="72" hidden="1" customWidth="1" outlineLevel="1"/>
    <col min="13" max="13" width="16" style="73" hidden="1" customWidth="1" outlineLevel="1"/>
    <col min="14" max="14" width="18.28515625" style="73" customWidth="1" collapsed="1"/>
    <col min="15" max="15" width="16" style="73" customWidth="1"/>
    <col min="16" max="18" width="17.7109375" style="72" customWidth="1"/>
    <col min="19" max="16384" width="9.140625" style="72"/>
  </cols>
  <sheetData>
    <row r="1" spans="1:25" ht="15" hidden="1" outlineLevel="1">
      <c r="A1" s="112" t="s">
        <v>178</v>
      </c>
    </row>
    <row r="2" spans="1:25" ht="15" hidden="1" outlineLevel="1">
      <c r="A2" s="112" t="s">
        <v>179</v>
      </c>
    </row>
    <row r="3" spans="1:25" hidden="1" outlineLevel="1"/>
    <row r="4" spans="1:25" ht="15" hidden="1" outlineLevel="1">
      <c r="A4" s="112" t="s">
        <v>180</v>
      </c>
    </row>
    <row r="5" spans="1:25" ht="15" hidden="1" outlineLevel="1">
      <c r="A5" s="112" t="s">
        <v>181</v>
      </c>
    </row>
    <row r="6" spans="1:25" ht="15" hidden="1" outlineLevel="1">
      <c r="A6" s="112" t="s">
        <v>182</v>
      </c>
    </row>
    <row r="7" spans="1:25" ht="15" hidden="1" outlineLevel="1">
      <c r="A7" s="112" t="s">
        <v>183</v>
      </c>
    </row>
    <row r="8" spans="1:25" hidden="1" outlineLevel="1"/>
    <row r="9" spans="1:25" ht="15" hidden="1" outlineLevel="1">
      <c r="A9" s="112" t="s">
        <v>184</v>
      </c>
    </row>
    <row r="10" spans="1:25" ht="15" hidden="1" outlineLevel="1">
      <c r="A10" s="112" t="s">
        <v>185</v>
      </c>
    </row>
    <row r="11" spans="1:25" hidden="1" outlineLevel="1"/>
    <row r="12" spans="1:25" ht="15" hidden="1" outlineLevel="1">
      <c r="A12" s="112" t="s">
        <v>186</v>
      </c>
    </row>
    <row r="13" spans="1:25" ht="18.75" customHeight="1" collapsed="1">
      <c r="F13" s="137">
        <f t="shared" ref="F13:H13" si="0">F22-F19</f>
        <v>0</v>
      </c>
      <c r="G13" s="137">
        <f t="shared" si="0"/>
        <v>0</v>
      </c>
      <c r="H13" s="137">
        <f t="shared" si="0"/>
        <v>0</v>
      </c>
      <c r="I13" s="137"/>
      <c r="J13" s="137">
        <f>J22-J19</f>
        <v>350000000</v>
      </c>
      <c r="K13" s="137">
        <f t="shared" ref="K13:O13" si="1">K22-K19</f>
        <v>0</v>
      </c>
      <c r="L13" s="137">
        <f t="shared" si="1"/>
        <v>0</v>
      </c>
      <c r="M13" s="137">
        <f t="shared" si="1"/>
        <v>350000000</v>
      </c>
      <c r="N13" s="137">
        <f t="shared" si="1"/>
        <v>1356067046973</v>
      </c>
      <c r="O13" s="137">
        <f t="shared" si="1"/>
        <v>11399920000</v>
      </c>
      <c r="P13" s="137">
        <f>P22-P19</f>
        <v>0</v>
      </c>
      <c r="X13" s="72" t="s">
        <v>982</v>
      </c>
    </row>
    <row r="14" spans="1:25" s="120" customFormat="1" ht="15" customHeight="1">
      <c r="A14" s="219" t="s">
        <v>187</v>
      </c>
      <c r="B14" s="219" t="s">
        <v>188</v>
      </c>
      <c r="C14" s="233" t="s">
        <v>976</v>
      </c>
      <c r="D14" s="232" t="s">
        <v>977</v>
      </c>
      <c r="E14" s="229" t="s">
        <v>189</v>
      </c>
      <c r="F14" s="229" t="s">
        <v>190</v>
      </c>
      <c r="G14" s="229" t="s">
        <v>191</v>
      </c>
      <c r="H14" s="222" t="s">
        <v>192</v>
      </c>
      <c r="I14" s="140"/>
      <c r="J14" s="225" t="s">
        <v>981</v>
      </c>
      <c r="K14" s="225"/>
      <c r="L14" s="225"/>
      <c r="M14" s="225"/>
      <c r="N14" s="225"/>
      <c r="O14" s="225"/>
      <c r="P14" s="226" t="s">
        <v>978</v>
      </c>
      <c r="Q14" s="216" t="s">
        <v>52</v>
      </c>
      <c r="R14" s="217"/>
      <c r="T14" s="225" t="s">
        <v>981</v>
      </c>
      <c r="U14" s="225"/>
      <c r="V14" s="225"/>
      <c r="W14" s="226" t="s">
        <v>978</v>
      </c>
      <c r="X14" s="216" t="s">
        <v>52</v>
      </c>
      <c r="Y14" s="217"/>
    </row>
    <row r="15" spans="1:25" s="120" customFormat="1" ht="15">
      <c r="A15" s="219"/>
      <c r="B15" s="219"/>
      <c r="C15" s="233"/>
      <c r="D15" s="232"/>
      <c r="E15" s="230"/>
      <c r="F15" s="230"/>
      <c r="G15" s="230"/>
      <c r="H15" s="223"/>
      <c r="I15" s="141"/>
      <c r="J15" s="218" t="s">
        <v>193</v>
      </c>
      <c r="K15" s="218" t="s">
        <v>194</v>
      </c>
      <c r="L15" s="218"/>
      <c r="M15" s="218"/>
      <c r="N15" s="216" t="s">
        <v>52</v>
      </c>
      <c r="O15" s="217"/>
      <c r="P15" s="226"/>
      <c r="Q15" s="220" t="s">
        <v>979</v>
      </c>
      <c r="R15" s="221" t="s">
        <v>980</v>
      </c>
      <c r="T15" s="218" t="s">
        <v>193</v>
      </c>
      <c r="U15" s="216" t="s">
        <v>52</v>
      </c>
      <c r="V15" s="217"/>
      <c r="W15" s="226"/>
      <c r="X15" s="220" t="s">
        <v>979</v>
      </c>
      <c r="Y15" s="221" t="s">
        <v>980</v>
      </c>
    </row>
    <row r="16" spans="1:25" s="120" customFormat="1" ht="12.75" customHeight="1">
      <c r="A16" s="219"/>
      <c r="B16" s="219"/>
      <c r="C16" s="233"/>
      <c r="D16" s="232"/>
      <c r="E16" s="230"/>
      <c r="F16" s="230"/>
      <c r="G16" s="230"/>
      <c r="H16" s="223"/>
      <c r="I16" s="141"/>
      <c r="J16" s="219"/>
      <c r="K16" s="227" t="s">
        <v>195</v>
      </c>
      <c r="L16" s="227" t="s">
        <v>196</v>
      </c>
      <c r="M16" s="228" t="s">
        <v>197</v>
      </c>
      <c r="N16" s="222" t="s">
        <v>979</v>
      </c>
      <c r="O16" s="222" t="s">
        <v>980</v>
      </c>
      <c r="P16" s="226"/>
      <c r="Q16" s="220"/>
      <c r="R16" s="221"/>
      <c r="T16" s="219"/>
      <c r="U16" s="222" t="s">
        <v>979</v>
      </c>
      <c r="V16" s="222" t="s">
        <v>980</v>
      </c>
      <c r="W16" s="226"/>
      <c r="X16" s="220"/>
      <c r="Y16" s="221"/>
    </row>
    <row r="17" spans="1:25" s="120" customFormat="1" ht="59.25" customHeight="1">
      <c r="A17" s="219"/>
      <c r="B17" s="219"/>
      <c r="C17" s="233"/>
      <c r="D17" s="232"/>
      <c r="E17" s="231"/>
      <c r="F17" s="231"/>
      <c r="G17" s="231"/>
      <c r="H17" s="224"/>
      <c r="I17" s="142"/>
      <c r="J17" s="219"/>
      <c r="K17" s="227"/>
      <c r="L17" s="227"/>
      <c r="M17" s="228"/>
      <c r="N17" s="223"/>
      <c r="O17" s="224"/>
      <c r="P17" s="226"/>
      <c r="Q17" s="220"/>
      <c r="R17" s="221"/>
      <c r="T17" s="219"/>
      <c r="U17" s="223"/>
      <c r="V17" s="224"/>
      <c r="W17" s="226"/>
      <c r="X17" s="220"/>
      <c r="Y17" s="221"/>
    </row>
    <row r="18" spans="1:25" ht="15">
      <c r="A18" s="74" t="s">
        <v>198</v>
      </c>
      <c r="B18" s="74" t="s">
        <v>199</v>
      </c>
      <c r="C18" s="74"/>
      <c r="D18" s="74"/>
      <c r="E18" s="74" t="s">
        <v>200</v>
      </c>
      <c r="F18" s="74" t="s">
        <v>201</v>
      </c>
      <c r="G18" s="74" t="s">
        <v>202</v>
      </c>
      <c r="H18" s="132" t="s">
        <v>203</v>
      </c>
      <c r="I18" s="132"/>
      <c r="J18" s="75" t="s">
        <v>204</v>
      </c>
      <c r="K18" s="74" t="s">
        <v>205</v>
      </c>
      <c r="L18" s="74" t="s">
        <v>206</v>
      </c>
      <c r="M18" s="121" t="s">
        <v>207</v>
      </c>
      <c r="N18" s="123"/>
      <c r="O18" s="123"/>
      <c r="P18" s="122" t="s">
        <v>208</v>
      </c>
      <c r="Q18" s="74"/>
      <c r="R18" s="74"/>
      <c r="T18" s="75" t="s">
        <v>204</v>
      </c>
      <c r="U18" s="123"/>
      <c r="V18" s="123"/>
      <c r="W18" s="122" t="s">
        <v>208</v>
      </c>
      <c r="X18" s="74"/>
      <c r="Y18" s="74"/>
    </row>
    <row r="19" spans="1:25" s="76" customFormat="1" ht="15">
      <c r="A19" s="31"/>
      <c r="B19" s="77" t="s">
        <v>51</v>
      </c>
      <c r="C19" s="104"/>
      <c r="D19" s="104"/>
      <c r="E19" s="125"/>
      <c r="F19" s="125"/>
      <c r="G19" s="125"/>
      <c r="H19" s="126"/>
      <c r="I19" s="126"/>
      <c r="J19" s="78">
        <v>1367116966973</v>
      </c>
      <c r="K19" s="78">
        <v>92332580561</v>
      </c>
      <c r="L19" s="79">
        <v>1064982786772</v>
      </c>
      <c r="M19" s="80">
        <v>209801599640</v>
      </c>
      <c r="N19" s="80"/>
      <c r="O19" s="80"/>
      <c r="P19" s="81">
        <v>1245405587745</v>
      </c>
      <c r="Q19" s="81"/>
      <c r="R19" s="81"/>
    </row>
    <row r="20" spans="1:25" s="76" customFormat="1" ht="15">
      <c r="A20" s="114"/>
      <c r="B20" s="82"/>
      <c r="C20" s="82"/>
      <c r="D20" s="108" t="s">
        <v>213</v>
      </c>
      <c r="E20" s="127"/>
      <c r="F20" s="127"/>
      <c r="G20" s="127"/>
      <c r="H20" s="128"/>
      <c r="I20" s="128"/>
      <c r="J20" s="83">
        <v>1271860559373</v>
      </c>
      <c r="K20" s="83">
        <v>72903660561</v>
      </c>
      <c r="L20" s="84">
        <v>1064212496772</v>
      </c>
      <c r="M20" s="85">
        <v>134744402040</v>
      </c>
      <c r="N20" s="85"/>
      <c r="O20" s="85"/>
      <c r="P20" s="83">
        <v>1195665138417</v>
      </c>
      <c r="Q20" s="83"/>
      <c r="R20" s="83"/>
    </row>
    <row r="21" spans="1:25" s="76" customFormat="1" ht="15">
      <c r="A21" s="114"/>
      <c r="B21" s="82"/>
      <c r="C21" s="82"/>
      <c r="D21" s="108" t="s">
        <v>214</v>
      </c>
      <c r="E21" s="127"/>
      <c r="F21" s="127"/>
      <c r="G21" s="127"/>
      <c r="H21" s="128"/>
      <c r="I21" s="128"/>
      <c r="J21" s="86">
        <v>95256407600</v>
      </c>
      <c r="K21" s="83">
        <v>19428920000</v>
      </c>
      <c r="L21" s="83">
        <v>770290000</v>
      </c>
      <c r="M21" s="85">
        <v>75057197600</v>
      </c>
      <c r="N21" s="85"/>
      <c r="O21" s="85"/>
      <c r="P21" s="83">
        <v>49740449328</v>
      </c>
      <c r="Q21" s="83"/>
      <c r="R21" s="83"/>
    </row>
    <row r="22" spans="1:25" s="76" customFormat="1">
      <c r="A22" s="114"/>
      <c r="B22" s="82"/>
      <c r="C22" s="82"/>
      <c r="D22" s="114" t="s">
        <v>32</v>
      </c>
      <c r="E22" s="127"/>
      <c r="F22" s="127"/>
      <c r="G22" s="127"/>
      <c r="H22" s="128"/>
      <c r="I22" s="128"/>
      <c r="J22" s="86">
        <f t="shared" ref="J22:O22" si="2">SUM(J23:J256)-J40-J41-J44-J45-J50-J51-J73-J74-J77-J78-J105-J106-J108-J109-J110-J111-J140-J141-J147-J148-J162-J163-J206-J207-J249-J250-J251</f>
        <v>1367466966973</v>
      </c>
      <c r="K22" s="86">
        <f t="shared" si="2"/>
        <v>92332580561</v>
      </c>
      <c r="L22" s="86">
        <f t="shared" si="2"/>
        <v>1064982786772</v>
      </c>
      <c r="M22" s="86">
        <f t="shared" si="2"/>
        <v>210151599640</v>
      </c>
      <c r="N22" s="86">
        <f t="shared" si="2"/>
        <v>1356067046973</v>
      </c>
      <c r="O22" s="86">
        <f t="shared" si="2"/>
        <v>11399920000</v>
      </c>
      <c r="P22" s="86">
        <f>SUM(P23:P256)-P40-P41-P44-P45-P50-P51-P73-P74-P77-P78-P105-P106-P108-P109-P110-P111-P140-P141-P147-P148-P162-P163-P206-P207-P249-P250-P251</f>
        <v>1245405587745</v>
      </c>
      <c r="Q22" s="86">
        <f t="shared" ref="Q22:R22" si="3">SUM(Q23:Q256)-Q40-Q41-Q44-Q45-Q50-Q51-Q73-Q74-Q77-Q78-Q105-Q106-Q108-Q109-Q110-Q111-Q140-Q141-Q147-Q148-Q162-Q163-Q206-Q207-Q249-Q250-Q251</f>
        <v>1236961817455</v>
      </c>
      <c r="R22" s="86">
        <f t="shared" si="3"/>
        <v>8443770290</v>
      </c>
    </row>
    <row r="23" spans="1:25" s="92" customFormat="1" ht="30">
      <c r="A23" s="115" t="s">
        <v>215</v>
      </c>
      <c r="B23" s="136" t="s">
        <v>1008</v>
      </c>
      <c r="C23" s="106" t="str">
        <f t="shared" ref="C23:C86" si="4">IF(B23&lt;&gt;"",IF(AND(LEFT(B23,1)&gt;="0",LEFT(B23,1)&lt;="9"),LEFT(B23,7),""),"")</f>
        <v>002685-</v>
      </c>
      <c r="D23" s="105" t="str">
        <f t="shared" ref="D23:D39" si="5">IF(C23&lt;&gt;"",RIGHT(B23,LEN(B23)-8),"")</f>
        <v>Trường Trung Học PhS thông rrân Quốc Tuẫn</v>
      </c>
      <c r="E23" s="129"/>
      <c r="F23" s="115" t="s">
        <v>220</v>
      </c>
      <c r="G23" s="130"/>
      <c r="H23" s="128"/>
      <c r="I23" s="145">
        <f>J23-Sheet1!I22</f>
        <v>0</v>
      </c>
      <c r="J23" s="89">
        <v>7921874000</v>
      </c>
      <c r="K23" s="89"/>
      <c r="L23" s="90">
        <v>7908434000</v>
      </c>
      <c r="M23" s="91">
        <v>13440000</v>
      </c>
      <c r="N23" s="91">
        <f>J23-O23</f>
        <v>7921874000</v>
      </c>
      <c r="O23" s="91"/>
      <c r="P23" s="90">
        <v>7921274000</v>
      </c>
      <c r="Q23" s="90">
        <f>P23-R23</f>
        <v>7921274000</v>
      </c>
      <c r="R23" s="91"/>
      <c r="T23" s="124">
        <f>J23/1000000</f>
        <v>7921.8739999999998</v>
      </c>
      <c r="U23" s="124">
        <f>N23/1000000</f>
        <v>7921.8739999999998</v>
      </c>
      <c r="V23" s="124">
        <f>O23/1000000</f>
        <v>0</v>
      </c>
      <c r="W23" s="124">
        <f>P23/1000000</f>
        <v>7921.2740000000003</v>
      </c>
      <c r="X23" s="124">
        <f t="shared" ref="X23:Y38" si="6">Q23/1000000</f>
        <v>7921.2740000000003</v>
      </c>
      <c r="Y23" s="124">
        <f t="shared" si="6"/>
        <v>0</v>
      </c>
    </row>
    <row r="24" spans="1:25" s="92" customFormat="1" ht="45">
      <c r="A24" s="115" t="s">
        <v>225</v>
      </c>
      <c r="B24" s="136" t="s">
        <v>1009</v>
      </c>
      <c r="C24" s="106" t="str">
        <f t="shared" si="4"/>
        <v>006948-</v>
      </c>
      <c r="D24" s="105" t="str">
        <f t="shared" si="5"/>
        <v>Trường Trung Học Cơ sờ -rhực Hành sư phạm Lý tự Trọng tỉnh &lt;ontum</v>
      </c>
      <c r="E24" s="129"/>
      <c r="F24" s="115"/>
      <c r="G24" s="130"/>
      <c r="H24" s="128"/>
      <c r="I24" s="145">
        <f>J24-Sheet1!I31</f>
        <v>0</v>
      </c>
      <c r="J24" s="89">
        <v>11338067000</v>
      </c>
      <c r="K24" s="90">
        <v>21000000</v>
      </c>
      <c r="L24" s="95">
        <v>10891513000</v>
      </c>
      <c r="M24" s="91">
        <v>425554000</v>
      </c>
      <c r="N24" s="91">
        <f t="shared" ref="N24:N87" si="7">J24-O24</f>
        <v>11338067000</v>
      </c>
      <c r="O24" s="91"/>
      <c r="P24" s="90">
        <v>11037267000</v>
      </c>
      <c r="Q24" s="90">
        <f t="shared" ref="Q24:Q87" si="8">P24-R24</f>
        <v>11037267000</v>
      </c>
      <c r="R24" s="91"/>
      <c r="T24" s="124">
        <f t="shared" ref="T24:T87" si="9">J24/1000000</f>
        <v>11338.066999999999</v>
      </c>
      <c r="U24" s="124">
        <f t="shared" ref="U24:Y39" si="10">N24/1000000</f>
        <v>11338.066999999999</v>
      </c>
      <c r="V24" s="124">
        <f t="shared" si="10"/>
        <v>0</v>
      </c>
      <c r="W24" s="124">
        <f t="shared" si="10"/>
        <v>11037.267</v>
      </c>
      <c r="X24" s="124">
        <f t="shared" si="6"/>
        <v>11037.267</v>
      </c>
      <c r="Y24" s="124">
        <f t="shared" si="6"/>
        <v>0</v>
      </c>
    </row>
    <row r="25" spans="1:25" s="92" customFormat="1" ht="30">
      <c r="A25" s="115" t="s">
        <v>200</v>
      </c>
      <c r="B25" s="99" t="s">
        <v>230</v>
      </c>
      <c r="C25" s="106" t="str">
        <f t="shared" si="4"/>
        <v>1007205</v>
      </c>
      <c r="D25" s="105" t="str">
        <f t="shared" si="5"/>
        <v>Trường Măm non Thực hành sư phạm tỉnh Kontum</v>
      </c>
      <c r="E25" s="129"/>
      <c r="F25" s="115" t="s">
        <v>220</v>
      </c>
      <c r="G25" s="130"/>
      <c r="H25" s="128"/>
      <c r="I25" s="145">
        <f>J25-Sheet1!I42</f>
        <v>0</v>
      </c>
      <c r="J25" s="90">
        <v>4048788000</v>
      </c>
      <c r="K25" s="90">
        <v>152420000</v>
      </c>
      <c r="L25" s="90">
        <v>3859368000</v>
      </c>
      <c r="M25" s="91">
        <v>37000000</v>
      </c>
      <c r="N25" s="91">
        <f t="shared" si="7"/>
        <v>4048788000</v>
      </c>
      <c r="O25" s="91"/>
      <c r="P25" s="90">
        <v>4042708000</v>
      </c>
      <c r="Q25" s="90">
        <f t="shared" si="8"/>
        <v>4042708000</v>
      </c>
      <c r="R25" s="91"/>
      <c r="T25" s="124">
        <f t="shared" si="9"/>
        <v>4048.788</v>
      </c>
      <c r="U25" s="124">
        <f t="shared" si="10"/>
        <v>4048.788</v>
      </c>
      <c r="V25" s="124">
        <f t="shared" si="10"/>
        <v>0</v>
      </c>
      <c r="W25" s="124">
        <f t="shared" si="10"/>
        <v>4042.7080000000001</v>
      </c>
      <c r="X25" s="124">
        <f t="shared" si="6"/>
        <v>4042.7080000000001</v>
      </c>
      <c r="Y25" s="124">
        <f t="shared" si="6"/>
        <v>0</v>
      </c>
    </row>
    <row r="26" spans="1:25" s="92" customFormat="1" ht="30">
      <c r="A26" s="115" t="s">
        <v>201</v>
      </c>
      <c r="B26" s="99" t="s">
        <v>235</v>
      </c>
      <c r="C26" s="106" t="str">
        <f t="shared" si="4"/>
        <v>1008744</v>
      </c>
      <c r="D26" s="105" t="str">
        <f t="shared" si="5"/>
        <v>Đoàn Đại biều Quốc hội Tình Kon Tum</v>
      </c>
      <c r="E26" s="129"/>
      <c r="F26" s="115" t="s">
        <v>237</v>
      </c>
      <c r="G26" s="130"/>
      <c r="H26" s="128"/>
      <c r="I26" s="145">
        <f>J26-Sheet1!I50</f>
        <v>0</v>
      </c>
      <c r="J26" s="90">
        <v>270000000</v>
      </c>
      <c r="K26" s="89"/>
      <c r="L26" s="90">
        <v>270000000</v>
      </c>
      <c r="M26" s="94"/>
      <c r="N26" s="91">
        <f t="shared" si="7"/>
        <v>270000000</v>
      </c>
      <c r="O26" s="94"/>
      <c r="P26" s="90">
        <v>270000000</v>
      </c>
      <c r="Q26" s="90">
        <f t="shared" si="8"/>
        <v>270000000</v>
      </c>
      <c r="R26" s="94"/>
      <c r="T26" s="124">
        <f t="shared" si="9"/>
        <v>270</v>
      </c>
      <c r="U26" s="124">
        <f t="shared" si="10"/>
        <v>270</v>
      </c>
      <c r="V26" s="124">
        <f t="shared" si="10"/>
        <v>0</v>
      </c>
      <c r="W26" s="124">
        <f t="shared" si="10"/>
        <v>270</v>
      </c>
      <c r="X26" s="124">
        <f t="shared" si="6"/>
        <v>270</v>
      </c>
      <c r="Y26" s="124">
        <f t="shared" si="6"/>
        <v>0</v>
      </c>
    </row>
    <row r="27" spans="1:25" s="92" customFormat="1" ht="30">
      <c r="A27" s="115" t="s">
        <v>202</v>
      </c>
      <c r="B27" s="99" t="s">
        <v>239</v>
      </c>
      <c r="C27" s="106" t="str">
        <f t="shared" si="4"/>
        <v>1010558</v>
      </c>
      <c r="D27" s="105" t="str">
        <f t="shared" si="5"/>
        <v>BQL Khu bảo tồn Thiên nhiên Ngọc Linh</v>
      </c>
      <c r="E27" s="129"/>
      <c r="F27" s="130">
        <v>412</v>
      </c>
      <c r="G27" s="130"/>
      <c r="H27" s="128"/>
      <c r="I27" s="145">
        <f>J27-Sheet1!I54</f>
        <v>0</v>
      </c>
      <c r="J27" s="90">
        <v>13708487000</v>
      </c>
      <c r="K27" s="90">
        <v>3787000000</v>
      </c>
      <c r="L27" s="90">
        <v>4813000000</v>
      </c>
      <c r="M27" s="91">
        <v>5108487000</v>
      </c>
      <c r="N27" s="91">
        <f t="shared" si="7"/>
        <v>13708487000</v>
      </c>
      <c r="O27" s="91"/>
      <c r="P27" s="90">
        <v>8889988150</v>
      </c>
      <c r="Q27" s="90">
        <f t="shared" si="8"/>
        <v>8889988150</v>
      </c>
      <c r="R27" s="91"/>
      <c r="T27" s="124">
        <f t="shared" si="9"/>
        <v>13708.486999999999</v>
      </c>
      <c r="U27" s="124">
        <f t="shared" si="10"/>
        <v>13708.486999999999</v>
      </c>
      <c r="V27" s="124">
        <f t="shared" si="10"/>
        <v>0</v>
      </c>
      <c r="W27" s="124">
        <f t="shared" si="10"/>
        <v>8889.9881499999992</v>
      </c>
      <c r="X27" s="124">
        <f t="shared" si="6"/>
        <v>8889.9881499999992</v>
      </c>
      <c r="Y27" s="124">
        <f t="shared" si="6"/>
        <v>0</v>
      </c>
    </row>
    <row r="28" spans="1:25" s="92" customFormat="1" ht="30">
      <c r="A28" s="115" t="s">
        <v>245</v>
      </c>
      <c r="B28" s="99" t="s">
        <v>246</v>
      </c>
      <c r="C28" s="106" t="str">
        <f t="shared" si="4"/>
        <v>1010559</v>
      </c>
      <c r="D28" s="105" t="str">
        <f t="shared" si="5"/>
        <v>BQL Quỹ khâm chữa bệnh cho người nghèo</v>
      </c>
      <c r="E28" s="129"/>
      <c r="F28" s="130">
        <v>423</v>
      </c>
      <c r="G28" s="130"/>
      <c r="H28" s="128"/>
      <c r="I28" s="145">
        <f>J28-Sheet1!I62</f>
        <v>0</v>
      </c>
      <c r="J28" s="90">
        <v>174000000</v>
      </c>
      <c r="K28" s="89"/>
      <c r="L28" s="90">
        <v>174000000</v>
      </c>
      <c r="M28" s="94"/>
      <c r="N28" s="91">
        <f t="shared" si="7"/>
        <v>174000000</v>
      </c>
      <c r="O28" s="94"/>
      <c r="P28" s="90">
        <v>174000000</v>
      </c>
      <c r="Q28" s="90">
        <f t="shared" si="8"/>
        <v>174000000</v>
      </c>
      <c r="R28" s="94"/>
      <c r="T28" s="124">
        <f t="shared" si="9"/>
        <v>174</v>
      </c>
      <c r="U28" s="124">
        <f t="shared" si="10"/>
        <v>174</v>
      </c>
      <c r="V28" s="124">
        <f t="shared" si="10"/>
        <v>0</v>
      </c>
      <c r="W28" s="124">
        <f t="shared" si="10"/>
        <v>174</v>
      </c>
      <c r="X28" s="124">
        <f t="shared" si="6"/>
        <v>174</v>
      </c>
      <c r="Y28" s="124">
        <f t="shared" si="6"/>
        <v>0</v>
      </c>
    </row>
    <row r="29" spans="1:25" s="92" customFormat="1" ht="30">
      <c r="A29" s="115" t="s">
        <v>250</v>
      </c>
      <c r="B29" s="88" t="s">
        <v>251</v>
      </c>
      <c r="C29" s="106" t="str">
        <f t="shared" si="4"/>
        <v>1012069</v>
      </c>
      <c r="D29" s="105" t="str">
        <f t="shared" si="5"/>
        <v>Trường PT Dân tộc Nội trú luyện KonPlong</v>
      </c>
      <c r="E29" s="129"/>
      <c r="F29" s="130">
        <v>422</v>
      </c>
      <c r="G29" s="130"/>
      <c r="H29" s="128"/>
      <c r="I29" s="145">
        <f>J29-Sheet1!I67</f>
        <v>0</v>
      </c>
      <c r="J29" s="90">
        <v>11893387000</v>
      </c>
      <c r="K29" s="89"/>
      <c r="L29" s="90">
        <v>10733687000</v>
      </c>
      <c r="M29" s="91">
        <v>1159700000</v>
      </c>
      <c r="N29" s="91">
        <f t="shared" si="7"/>
        <v>11893387000</v>
      </c>
      <c r="O29" s="91"/>
      <c r="P29" s="90">
        <v>10761596900</v>
      </c>
      <c r="Q29" s="90">
        <f t="shared" si="8"/>
        <v>10761596900</v>
      </c>
      <c r="R29" s="91"/>
      <c r="T29" s="124">
        <f t="shared" si="9"/>
        <v>11893.387000000001</v>
      </c>
      <c r="U29" s="124">
        <f t="shared" si="10"/>
        <v>11893.387000000001</v>
      </c>
      <c r="V29" s="124">
        <f t="shared" si="10"/>
        <v>0</v>
      </c>
      <c r="W29" s="124">
        <f t="shared" si="10"/>
        <v>10761.5969</v>
      </c>
      <c r="X29" s="124">
        <f t="shared" si="6"/>
        <v>10761.5969</v>
      </c>
      <c r="Y29" s="124">
        <f t="shared" si="6"/>
        <v>0</v>
      </c>
    </row>
    <row r="30" spans="1:25" s="92" customFormat="1" ht="30">
      <c r="A30" s="115" t="s">
        <v>253</v>
      </c>
      <c r="B30" s="88" t="s">
        <v>254</v>
      </c>
      <c r="C30" s="106" t="str">
        <f t="shared" si="4"/>
        <v>1012070</v>
      </c>
      <c r="D30" s="105" t="str">
        <f t="shared" si="5"/>
        <v>Trường PT Dân tộc Nội trú luyện Đak tô</v>
      </c>
      <c r="E30" s="129"/>
      <c r="F30" s="130">
        <v>422</v>
      </c>
      <c r="G30" s="130"/>
      <c r="H30" s="128"/>
      <c r="I30" s="145">
        <f>J30-Sheet1!I77</f>
        <v>0</v>
      </c>
      <c r="J30" s="90">
        <v>9183011000</v>
      </c>
      <c r="K30" s="89"/>
      <c r="L30" s="90">
        <v>8920897000</v>
      </c>
      <c r="M30" s="91">
        <v>262114000</v>
      </c>
      <c r="N30" s="91">
        <f t="shared" si="7"/>
        <v>9183011000</v>
      </c>
      <c r="O30" s="91"/>
      <c r="P30" s="90">
        <v>8355089456</v>
      </c>
      <c r="Q30" s="90">
        <f t="shared" si="8"/>
        <v>8355089456</v>
      </c>
      <c r="R30" s="91"/>
      <c r="T30" s="124">
        <f t="shared" si="9"/>
        <v>9183.0110000000004</v>
      </c>
      <c r="U30" s="124">
        <f t="shared" si="10"/>
        <v>9183.0110000000004</v>
      </c>
      <c r="V30" s="124">
        <f t="shared" si="10"/>
        <v>0</v>
      </c>
      <c r="W30" s="124">
        <f t="shared" si="10"/>
        <v>8355.0894559999997</v>
      </c>
      <c r="X30" s="124">
        <f t="shared" si="6"/>
        <v>8355.0894559999997</v>
      </c>
      <c r="Y30" s="124">
        <f t="shared" si="6"/>
        <v>0</v>
      </c>
    </row>
    <row r="31" spans="1:25" s="92" customFormat="1" ht="30">
      <c r="A31" s="115" t="s">
        <v>206</v>
      </c>
      <c r="B31" s="88" t="s">
        <v>256</v>
      </c>
      <c r="C31" s="106" t="str">
        <f t="shared" si="4"/>
        <v>1012071</v>
      </c>
      <c r="D31" s="105" t="str">
        <f t="shared" si="5"/>
        <v>Trường Trung học phS thông Duy Tân</v>
      </c>
      <c r="E31" s="129"/>
      <c r="F31" s="130">
        <v>422</v>
      </c>
      <c r="G31" s="130"/>
      <c r="H31" s="128"/>
      <c r="I31" s="145">
        <f>J31-Sheet1!I87</f>
        <v>0</v>
      </c>
      <c r="J31" s="90">
        <v>9478749099</v>
      </c>
      <c r="K31" s="90">
        <v>316922099</v>
      </c>
      <c r="L31" s="90">
        <v>9082855000</v>
      </c>
      <c r="M31" s="91">
        <v>78972000</v>
      </c>
      <c r="N31" s="91">
        <f t="shared" si="7"/>
        <v>9478749099</v>
      </c>
      <c r="O31" s="91"/>
      <c r="P31" s="90">
        <v>9381982810</v>
      </c>
      <c r="Q31" s="90">
        <f t="shared" si="8"/>
        <v>9381982810</v>
      </c>
      <c r="R31" s="91"/>
      <c r="T31" s="124">
        <f t="shared" si="9"/>
        <v>9478.7490990000006</v>
      </c>
      <c r="U31" s="124">
        <f t="shared" si="10"/>
        <v>9478.7490990000006</v>
      </c>
      <c r="V31" s="124">
        <f t="shared" si="10"/>
        <v>0</v>
      </c>
      <c r="W31" s="124">
        <f t="shared" si="10"/>
        <v>9381.9828099999995</v>
      </c>
      <c r="X31" s="124">
        <f t="shared" si="6"/>
        <v>9381.9828099999995</v>
      </c>
      <c r="Y31" s="124">
        <f t="shared" si="6"/>
        <v>0</v>
      </c>
    </row>
    <row r="32" spans="1:25" s="92" customFormat="1" ht="30">
      <c r="A32" s="115" t="s">
        <v>258</v>
      </c>
      <c r="B32" s="88" t="s">
        <v>259</v>
      </c>
      <c r="C32" s="106" t="str">
        <f t="shared" si="4"/>
        <v>1012077</v>
      </c>
      <c r="D32" s="105" t="str">
        <f t="shared" si="5"/>
        <v>Trung tâm Giáo dục Thường xuyên Kontum</v>
      </c>
      <c r="E32" s="129"/>
      <c r="F32" s="130">
        <v>422</v>
      </c>
      <c r="G32" s="130"/>
      <c r="H32" s="128"/>
      <c r="I32" s="145">
        <f>J32-Sheet1!I95</f>
        <v>0</v>
      </c>
      <c r="J32" s="90">
        <v>4857048174</v>
      </c>
      <c r="K32" s="90">
        <v>56000174</v>
      </c>
      <c r="L32" s="90">
        <v>4651911000</v>
      </c>
      <c r="M32" s="91">
        <v>149137000</v>
      </c>
      <c r="N32" s="91">
        <f t="shared" si="7"/>
        <v>4857048174</v>
      </c>
      <c r="O32" s="91"/>
      <c r="P32" s="90">
        <v>4810916674</v>
      </c>
      <c r="Q32" s="90">
        <f t="shared" si="8"/>
        <v>4810916674</v>
      </c>
      <c r="R32" s="91"/>
      <c r="T32" s="124">
        <f t="shared" si="9"/>
        <v>4857.0481739999996</v>
      </c>
      <c r="U32" s="124">
        <f t="shared" si="10"/>
        <v>4857.0481739999996</v>
      </c>
      <c r="V32" s="124">
        <f t="shared" si="10"/>
        <v>0</v>
      </c>
      <c r="W32" s="124">
        <f t="shared" si="10"/>
        <v>4810.9166740000001</v>
      </c>
      <c r="X32" s="124">
        <f t="shared" si="6"/>
        <v>4810.9166740000001</v>
      </c>
      <c r="Y32" s="124">
        <f t="shared" si="6"/>
        <v>0</v>
      </c>
    </row>
    <row r="33" spans="1:25" s="92" customFormat="1" ht="30">
      <c r="A33" s="115" t="s">
        <v>262</v>
      </c>
      <c r="B33" s="88" t="s">
        <v>263</v>
      </c>
      <c r="C33" s="106" t="str">
        <f t="shared" si="4"/>
        <v>1012078</v>
      </c>
      <c r="D33" s="105" t="str">
        <f t="shared" si="5"/>
        <v>Văn phòng ủy ban Nhân dân tỉnh</v>
      </c>
      <c r="E33" s="129"/>
      <c r="F33" s="130">
        <v>405</v>
      </c>
      <c r="G33" s="130"/>
      <c r="H33" s="128"/>
      <c r="I33" s="145">
        <f>J33-Sheet1!I105</f>
        <v>0</v>
      </c>
      <c r="J33" s="90">
        <v>17689258000</v>
      </c>
      <c r="K33" s="89"/>
      <c r="L33" s="90">
        <v>16584000000</v>
      </c>
      <c r="M33" s="91">
        <v>1105258000</v>
      </c>
      <c r="N33" s="91">
        <f t="shared" si="7"/>
        <v>17689258000</v>
      </c>
      <c r="O33" s="91"/>
      <c r="P33" s="90">
        <v>17148632375</v>
      </c>
      <c r="Q33" s="90">
        <f t="shared" si="8"/>
        <v>17148632375</v>
      </c>
      <c r="R33" s="91"/>
      <c r="T33" s="124">
        <f t="shared" si="9"/>
        <v>17689.258000000002</v>
      </c>
      <c r="U33" s="124">
        <f t="shared" si="10"/>
        <v>17689.258000000002</v>
      </c>
      <c r="V33" s="124">
        <f t="shared" si="10"/>
        <v>0</v>
      </c>
      <c r="W33" s="124">
        <f t="shared" si="10"/>
        <v>17148.632375000001</v>
      </c>
      <c r="X33" s="124">
        <f t="shared" si="6"/>
        <v>17148.632375000001</v>
      </c>
      <c r="Y33" s="124">
        <f t="shared" si="6"/>
        <v>0</v>
      </c>
    </row>
    <row r="34" spans="1:25" s="92" customFormat="1" ht="30">
      <c r="A34" s="115" t="s">
        <v>224</v>
      </c>
      <c r="B34" s="88" t="s">
        <v>266</v>
      </c>
      <c r="C34" s="106" t="str">
        <f t="shared" si="4"/>
        <v>1012444</v>
      </c>
      <c r="D34" s="105" t="str">
        <f t="shared" si="5"/>
        <v>Văn phòng Hội đồng Nhân dân tỉnh Kontum</v>
      </c>
      <c r="E34" s="129"/>
      <c r="F34" s="130">
        <v>402</v>
      </c>
      <c r="G34" s="130"/>
      <c r="H34" s="128"/>
      <c r="I34" s="145">
        <f>J34-Sheet1!I113</f>
        <v>0</v>
      </c>
      <c r="J34" s="90">
        <v>6363445518</v>
      </c>
      <c r="K34" s="90">
        <v>69785318</v>
      </c>
      <c r="L34" s="90">
        <v>5759000000</v>
      </c>
      <c r="M34" s="91">
        <v>534660200</v>
      </c>
      <c r="N34" s="91">
        <f t="shared" si="7"/>
        <v>6363445518</v>
      </c>
      <c r="O34" s="91"/>
      <c r="P34" s="90">
        <v>6294910105</v>
      </c>
      <c r="Q34" s="90">
        <f t="shared" si="8"/>
        <v>6294910105</v>
      </c>
      <c r="R34" s="91"/>
      <c r="T34" s="124">
        <f t="shared" si="9"/>
        <v>6363.4455180000004</v>
      </c>
      <c r="U34" s="124">
        <f t="shared" si="10"/>
        <v>6363.4455180000004</v>
      </c>
      <c r="V34" s="124">
        <f t="shared" si="10"/>
        <v>0</v>
      </c>
      <c r="W34" s="124">
        <f t="shared" si="10"/>
        <v>6294.9101049999999</v>
      </c>
      <c r="X34" s="124">
        <f t="shared" si="6"/>
        <v>6294.9101049999999</v>
      </c>
      <c r="Y34" s="124">
        <f t="shared" si="6"/>
        <v>0</v>
      </c>
    </row>
    <row r="35" spans="1:25" s="92" customFormat="1" ht="30">
      <c r="A35" s="115" t="s">
        <v>209</v>
      </c>
      <c r="B35" s="88" t="s">
        <v>268</v>
      </c>
      <c r="C35" s="106" t="str">
        <f t="shared" si="4"/>
        <v>1014914</v>
      </c>
      <c r="D35" s="105" t="str">
        <f t="shared" si="5"/>
        <v>Trung tâm Khuyẽn nông tỉnh Kontum</v>
      </c>
      <c r="E35" s="129"/>
      <c r="F35" s="130">
        <v>412</v>
      </c>
      <c r="G35" s="130"/>
      <c r="H35" s="128"/>
      <c r="I35" s="145">
        <f>J35-Sheet1!I120</f>
        <v>0</v>
      </c>
      <c r="J35" s="90">
        <v>12521100000</v>
      </c>
      <c r="K35" s="90">
        <v>540000000</v>
      </c>
      <c r="L35" s="90">
        <v>11788000000</v>
      </c>
      <c r="M35" s="91">
        <v>193100000</v>
      </c>
      <c r="N35" s="91">
        <f t="shared" si="7"/>
        <v>12521100000</v>
      </c>
      <c r="O35" s="91"/>
      <c r="P35" s="90">
        <v>11900946662</v>
      </c>
      <c r="Q35" s="90">
        <f t="shared" si="8"/>
        <v>11900946662</v>
      </c>
      <c r="R35" s="91"/>
      <c r="T35" s="124">
        <f t="shared" si="9"/>
        <v>12521.1</v>
      </c>
      <c r="U35" s="124">
        <f t="shared" si="10"/>
        <v>12521.1</v>
      </c>
      <c r="V35" s="124">
        <f t="shared" si="10"/>
        <v>0</v>
      </c>
      <c r="W35" s="124">
        <f t="shared" si="10"/>
        <v>11900.946662</v>
      </c>
      <c r="X35" s="124">
        <f t="shared" si="6"/>
        <v>11900.946662</v>
      </c>
      <c r="Y35" s="124">
        <f t="shared" si="6"/>
        <v>0</v>
      </c>
    </row>
    <row r="36" spans="1:25" s="92" customFormat="1" ht="30">
      <c r="A36" s="115" t="s">
        <v>222</v>
      </c>
      <c r="B36" s="88" t="s">
        <v>271</v>
      </c>
      <c r="C36" s="106" t="str">
        <f t="shared" si="4"/>
        <v>1014915</v>
      </c>
      <c r="D36" s="105" t="str">
        <f t="shared" si="5"/>
        <v>Trung tâm Giống cây trồng, 1/ật nuôi, thủy sản</v>
      </c>
      <c r="E36" s="129"/>
      <c r="F36" s="130">
        <v>412</v>
      </c>
      <c r="G36" s="130"/>
      <c r="H36" s="128"/>
      <c r="I36" s="145">
        <f>J36-Sheet1!I128</f>
        <v>0</v>
      </c>
      <c r="J36" s="90">
        <v>2371016000</v>
      </c>
      <c r="K36" s="90">
        <v>64000000</v>
      </c>
      <c r="L36" s="90">
        <v>1697000000</v>
      </c>
      <c r="M36" s="91">
        <v>610016000</v>
      </c>
      <c r="N36" s="91">
        <f t="shared" si="7"/>
        <v>2371016000</v>
      </c>
      <c r="O36" s="91"/>
      <c r="P36" s="90">
        <v>2046807375</v>
      </c>
      <c r="Q36" s="90">
        <f t="shared" si="8"/>
        <v>2046807375</v>
      </c>
      <c r="R36" s="91"/>
      <c r="T36" s="124">
        <f t="shared" si="9"/>
        <v>2371.0160000000001</v>
      </c>
      <c r="U36" s="124">
        <f t="shared" si="10"/>
        <v>2371.0160000000001</v>
      </c>
      <c r="V36" s="124">
        <f t="shared" si="10"/>
        <v>0</v>
      </c>
      <c r="W36" s="124">
        <f t="shared" si="10"/>
        <v>2046.8073750000001</v>
      </c>
      <c r="X36" s="124">
        <f t="shared" si="6"/>
        <v>2046.8073750000001</v>
      </c>
      <c r="Y36" s="124">
        <f t="shared" si="6"/>
        <v>0</v>
      </c>
    </row>
    <row r="37" spans="1:25" s="92" customFormat="1" ht="30">
      <c r="A37" s="115" t="s">
        <v>210</v>
      </c>
      <c r="B37" s="88" t="s">
        <v>275</v>
      </c>
      <c r="C37" s="106" t="str">
        <f t="shared" si="4"/>
        <v>1015164</v>
      </c>
      <c r="D37" s="105" t="str">
        <f t="shared" si="5"/>
        <v>Chi cục Trồng trọt và Bảo vệ tiực vật tỉnh Kon Tum</v>
      </c>
      <c r="E37" s="129"/>
      <c r="F37" s="130">
        <v>412</v>
      </c>
      <c r="G37" s="130"/>
      <c r="H37" s="128"/>
      <c r="I37" s="145">
        <f>J37-Sheet1!I137</f>
        <v>0</v>
      </c>
      <c r="J37" s="90">
        <v>6278654381</v>
      </c>
      <c r="K37" s="90">
        <v>130289381</v>
      </c>
      <c r="L37" s="90">
        <v>5546000000</v>
      </c>
      <c r="M37" s="91">
        <v>602365000</v>
      </c>
      <c r="N37" s="91">
        <f t="shared" si="7"/>
        <v>6278654381</v>
      </c>
      <c r="O37" s="91"/>
      <c r="P37" s="90">
        <v>6272967381</v>
      </c>
      <c r="Q37" s="90">
        <f t="shared" si="8"/>
        <v>6272967381</v>
      </c>
      <c r="R37" s="91"/>
      <c r="T37" s="124">
        <f t="shared" si="9"/>
        <v>6278.6543810000003</v>
      </c>
      <c r="U37" s="124">
        <f t="shared" si="10"/>
        <v>6278.6543810000003</v>
      </c>
      <c r="V37" s="124">
        <f t="shared" si="10"/>
        <v>0</v>
      </c>
      <c r="W37" s="124">
        <f t="shared" si="10"/>
        <v>6272.9673810000004</v>
      </c>
      <c r="X37" s="124">
        <f t="shared" si="6"/>
        <v>6272.9673810000004</v>
      </c>
      <c r="Y37" s="124">
        <f t="shared" si="6"/>
        <v>0</v>
      </c>
    </row>
    <row r="38" spans="1:25" s="92" customFormat="1" ht="30">
      <c r="A38" s="115" t="s">
        <v>211</v>
      </c>
      <c r="B38" s="88" t="s">
        <v>277</v>
      </c>
      <c r="C38" s="106" t="str">
        <f t="shared" si="4"/>
        <v>1015165</v>
      </c>
      <c r="D38" s="105" t="str">
        <f t="shared" si="5"/>
        <v>Trung tâm Nước sinh hoạt và vs MT nông thôn</v>
      </c>
      <c r="E38" s="129"/>
      <c r="F38" s="130">
        <v>412</v>
      </c>
      <c r="G38" s="130"/>
      <c r="H38" s="128"/>
      <c r="I38" s="145">
        <f>J38-Sheet1!I147</f>
        <v>0</v>
      </c>
      <c r="J38" s="90">
        <v>4966667000</v>
      </c>
      <c r="K38" s="90">
        <v>2823967000</v>
      </c>
      <c r="L38" s="90">
        <v>2114000000</v>
      </c>
      <c r="M38" s="91">
        <v>28700000</v>
      </c>
      <c r="N38" s="91">
        <f t="shared" si="7"/>
        <v>4966667000</v>
      </c>
      <c r="O38" s="91"/>
      <c r="P38" s="90">
        <v>4757081000</v>
      </c>
      <c r="Q38" s="90">
        <f t="shared" si="8"/>
        <v>4757081000</v>
      </c>
      <c r="R38" s="91"/>
      <c r="T38" s="124">
        <f t="shared" si="9"/>
        <v>4966.6670000000004</v>
      </c>
      <c r="U38" s="124">
        <f t="shared" si="10"/>
        <v>4966.6670000000004</v>
      </c>
      <c r="V38" s="124">
        <f t="shared" si="10"/>
        <v>0</v>
      </c>
      <c r="W38" s="124">
        <f t="shared" si="10"/>
        <v>4757.0810000000001</v>
      </c>
      <c r="X38" s="124">
        <f t="shared" si="6"/>
        <v>4757.0810000000001</v>
      </c>
      <c r="Y38" s="124">
        <f t="shared" si="6"/>
        <v>0</v>
      </c>
    </row>
    <row r="39" spans="1:25" s="92" customFormat="1" ht="30">
      <c r="A39" s="115" t="s">
        <v>212</v>
      </c>
      <c r="B39" s="88" t="s">
        <v>280</v>
      </c>
      <c r="C39" s="106" t="str">
        <f t="shared" si="4"/>
        <v>1015168</v>
      </c>
      <c r="D39" s="105" t="str">
        <f t="shared" si="5"/>
        <v>Văn phòng sờ Nông nghiệp 1/à Phát triền Nông thôn</v>
      </c>
      <c r="E39" s="129"/>
      <c r="F39" s="130">
        <v>412</v>
      </c>
      <c r="G39" s="130"/>
      <c r="H39" s="128"/>
      <c r="I39" s="145">
        <f>J39-Sheet1!I154</f>
        <v>0</v>
      </c>
      <c r="J39" s="90">
        <v>9958692000</v>
      </c>
      <c r="K39" s="90">
        <v>633592000</v>
      </c>
      <c r="L39" s="90">
        <v>8244000000</v>
      </c>
      <c r="M39" s="91">
        <v>1081100000</v>
      </c>
      <c r="N39" s="91">
        <f t="shared" si="7"/>
        <v>9258692000</v>
      </c>
      <c r="O39" s="91">
        <f>O40+O41</f>
        <v>700000000</v>
      </c>
      <c r="P39" s="90">
        <v>8909763600</v>
      </c>
      <c r="Q39" s="90">
        <f t="shared" si="8"/>
        <v>8750630600</v>
      </c>
      <c r="R39" s="91">
        <f>R40+R41</f>
        <v>159133000</v>
      </c>
      <c r="T39" s="124">
        <f t="shared" si="9"/>
        <v>9958.6919999999991</v>
      </c>
      <c r="U39" s="124">
        <f t="shared" si="10"/>
        <v>9258.6919999999991</v>
      </c>
      <c r="V39" s="124">
        <f t="shared" si="10"/>
        <v>700</v>
      </c>
      <c r="W39" s="124">
        <f t="shared" si="10"/>
        <v>8909.7636000000002</v>
      </c>
      <c r="X39" s="124">
        <f t="shared" si="10"/>
        <v>8750.6306000000004</v>
      </c>
      <c r="Y39" s="124">
        <f t="shared" si="10"/>
        <v>159.13300000000001</v>
      </c>
    </row>
    <row r="40" spans="1:25" s="92" customFormat="1" ht="15">
      <c r="A40" s="115"/>
      <c r="B40" s="93" t="s">
        <v>218</v>
      </c>
      <c r="C40" s="106" t="str">
        <f t="shared" si="4"/>
        <v/>
      </c>
      <c r="D40" s="105" t="s">
        <v>1004</v>
      </c>
      <c r="E40" s="129"/>
      <c r="F40" s="130">
        <v>412</v>
      </c>
      <c r="G40" s="130"/>
      <c r="H40" s="128"/>
      <c r="I40" s="128"/>
      <c r="J40" s="90">
        <v>9258692000</v>
      </c>
      <c r="K40" s="90">
        <v>633592000</v>
      </c>
      <c r="L40" s="90">
        <v>8244000000</v>
      </c>
      <c r="M40" s="91">
        <v>381100000</v>
      </c>
      <c r="N40" s="91">
        <f t="shared" si="7"/>
        <v>9258692000</v>
      </c>
      <c r="O40" s="91"/>
      <c r="P40" s="90">
        <v>8750630600</v>
      </c>
      <c r="Q40" s="90">
        <f t="shared" si="8"/>
        <v>8750630600</v>
      </c>
      <c r="R40" s="91"/>
      <c r="T40" s="124">
        <f t="shared" si="9"/>
        <v>9258.6919999999991</v>
      </c>
      <c r="U40" s="124">
        <f t="shared" ref="U40:Y55" si="11">N40/1000000</f>
        <v>9258.6919999999991</v>
      </c>
      <c r="V40" s="124">
        <f t="shared" si="11"/>
        <v>0</v>
      </c>
      <c r="W40" s="124">
        <f t="shared" si="11"/>
        <v>8750.6306000000004</v>
      </c>
      <c r="X40" s="124">
        <f t="shared" si="11"/>
        <v>8750.6306000000004</v>
      </c>
      <c r="Y40" s="124">
        <f t="shared" si="11"/>
        <v>0</v>
      </c>
    </row>
    <row r="41" spans="1:25" s="92" customFormat="1" ht="15">
      <c r="A41" s="115"/>
      <c r="B41" s="93" t="s">
        <v>274</v>
      </c>
      <c r="C41" s="106" t="str">
        <f t="shared" si="4"/>
        <v/>
      </c>
      <c r="D41" s="105" t="s">
        <v>1005</v>
      </c>
      <c r="E41" s="115" t="s">
        <v>224</v>
      </c>
      <c r="F41" s="115" t="s">
        <v>241</v>
      </c>
      <c r="G41" s="115" t="s">
        <v>270</v>
      </c>
      <c r="H41" s="133" t="s">
        <v>985</v>
      </c>
      <c r="I41" s="133"/>
      <c r="J41" s="90">
        <v>700000000</v>
      </c>
      <c r="K41" s="89"/>
      <c r="L41" s="89"/>
      <c r="M41" s="91">
        <v>700000000</v>
      </c>
      <c r="N41" s="91">
        <f t="shared" si="7"/>
        <v>0</v>
      </c>
      <c r="O41" s="91">
        <f>J41</f>
        <v>700000000</v>
      </c>
      <c r="P41" s="90">
        <v>159133000</v>
      </c>
      <c r="Q41" s="90">
        <f t="shared" si="8"/>
        <v>0</v>
      </c>
      <c r="R41" s="91">
        <f>P41</f>
        <v>159133000</v>
      </c>
      <c r="T41" s="124">
        <f t="shared" si="9"/>
        <v>700</v>
      </c>
      <c r="U41" s="124">
        <f t="shared" si="11"/>
        <v>0</v>
      </c>
      <c r="V41" s="124">
        <f t="shared" si="11"/>
        <v>700</v>
      </c>
      <c r="W41" s="124">
        <f t="shared" si="11"/>
        <v>159.13300000000001</v>
      </c>
      <c r="X41" s="124">
        <f t="shared" si="11"/>
        <v>0</v>
      </c>
      <c r="Y41" s="124">
        <f t="shared" si="11"/>
        <v>159.13300000000001</v>
      </c>
    </row>
    <row r="42" spans="1:25" s="92" customFormat="1" ht="30">
      <c r="A42" s="115" t="s">
        <v>285</v>
      </c>
      <c r="B42" s="99" t="s">
        <v>286</v>
      </c>
      <c r="C42" s="106" t="str">
        <f t="shared" si="4"/>
        <v>1015425</v>
      </c>
      <c r="D42" s="105" t="str">
        <f t="shared" ref="D42:D43" si="12">IF(C42&lt;&gt;"",RIGHT(B42,LEN(B42)-8),"")</f>
        <v>Chi cục Thủy lợi tỉnh Kon rum</v>
      </c>
      <c r="E42" s="129"/>
      <c r="F42" s="130">
        <v>412</v>
      </c>
      <c r="G42" s="130"/>
      <c r="H42" s="128"/>
      <c r="I42" s="145">
        <f>J42-Sheet1!I168</f>
        <v>0</v>
      </c>
      <c r="J42" s="90">
        <v>2832509000</v>
      </c>
      <c r="K42" s="90">
        <v>567000000</v>
      </c>
      <c r="L42" s="90">
        <v>1787000000</v>
      </c>
      <c r="M42" s="91">
        <v>478509000</v>
      </c>
      <c r="N42" s="91">
        <f t="shared" si="7"/>
        <v>2832509000</v>
      </c>
      <c r="O42" s="91"/>
      <c r="P42" s="90">
        <v>2473728311</v>
      </c>
      <c r="Q42" s="90">
        <f t="shared" si="8"/>
        <v>2473728311</v>
      </c>
      <c r="R42" s="91"/>
      <c r="T42" s="124">
        <f t="shared" si="9"/>
        <v>2832.509</v>
      </c>
      <c r="U42" s="124">
        <f t="shared" si="11"/>
        <v>2832.509</v>
      </c>
      <c r="V42" s="124">
        <f t="shared" si="11"/>
        <v>0</v>
      </c>
      <c r="W42" s="124">
        <f t="shared" si="11"/>
        <v>2473.7283109999998</v>
      </c>
      <c r="X42" s="124">
        <f t="shared" si="11"/>
        <v>2473.7283109999998</v>
      </c>
      <c r="Y42" s="124">
        <f t="shared" si="11"/>
        <v>0</v>
      </c>
    </row>
    <row r="43" spans="1:25" s="92" customFormat="1" ht="30">
      <c r="A43" s="115" t="s">
        <v>289</v>
      </c>
      <c r="B43" s="99" t="s">
        <v>290</v>
      </c>
      <c r="C43" s="106" t="str">
        <f t="shared" si="4"/>
        <v>1015428</v>
      </c>
      <c r="D43" s="105" t="str">
        <f t="shared" si="12"/>
        <v>Chi cục Chăn nuôi và Thú y :ỉnh Kon Tum</v>
      </c>
      <c r="E43" s="129"/>
      <c r="F43" s="130">
        <v>412</v>
      </c>
      <c r="G43" s="130"/>
      <c r="H43" s="128"/>
      <c r="I43" s="145">
        <f>J43-Sheet1!I175</f>
        <v>0</v>
      </c>
      <c r="J43" s="90">
        <v>18364075920</v>
      </c>
      <c r="K43" s="90">
        <v>270435420</v>
      </c>
      <c r="L43" s="90">
        <v>11576300000</v>
      </c>
      <c r="M43" s="91">
        <v>6517340500</v>
      </c>
      <c r="N43" s="91">
        <f t="shared" si="7"/>
        <v>13906075920</v>
      </c>
      <c r="O43" s="91">
        <f>O44+O45</f>
        <v>4458000000</v>
      </c>
      <c r="P43" s="90">
        <v>18057664370</v>
      </c>
      <c r="Q43" s="90">
        <f t="shared" si="8"/>
        <v>13601989370</v>
      </c>
      <c r="R43" s="91">
        <f>R44+R45</f>
        <v>4455675000</v>
      </c>
      <c r="T43" s="124">
        <f t="shared" si="9"/>
        <v>18364.075919999999</v>
      </c>
      <c r="U43" s="124">
        <f t="shared" si="11"/>
        <v>13906.075919999999</v>
      </c>
      <c r="V43" s="124">
        <f t="shared" si="11"/>
        <v>4458</v>
      </c>
      <c r="W43" s="124">
        <f t="shared" si="11"/>
        <v>18057.664369999999</v>
      </c>
      <c r="X43" s="124">
        <f t="shared" si="11"/>
        <v>13601.989369999999</v>
      </c>
      <c r="Y43" s="124">
        <f t="shared" si="11"/>
        <v>4455.6750000000002</v>
      </c>
    </row>
    <row r="44" spans="1:25" s="92" customFormat="1" ht="15">
      <c r="A44" s="115"/>
      <c r="B44" s="87" t="s">
        <v>218</v>
      </c>
      <c r="C44" s="106" t="str">
        <f t="shared" si="4"/>
        <v/>
      </c>
      <c r="D44" s="105" t="s">
        <v>1004</v>
      </c>
      <c r="E44" s="129"/>
      <c r="F44" s="130"/>
      <c r="G44" s="130"/>
      <c r="H44" s="128"/>
      <c r="I44" s="128"/>
      <c r="J44" s="90">
        <v>13906075920</v>
      </c>
      <c r="K44" s="90">
        <v>270435420</v>
      </c>
      <c r="L44" s="90">
        <v>11576300000</v>
      </c>
      <c r="M44" s="91">
        <v>2059340500</v>
      </c>
      <c r="N44" s="91">
        <f t="shared" si="7"/>
        <v>13906075920</v>
      </c>
      <c r="O44" s="91"/>
      <c r="P44" s="90">
        <v>13601989370</v>
      </c>
      <c r="Q44" s="90">
        <f t="shared" si="8"/>
        <v>13601989370</v>
      </c>
      <c r="R44" s="91"/>
      <c r="T44" s="124">
        <f t="shared" si="9"/>
        <v>13906.075919999999</v>
      </c>
      <c r="U44" s="124">
        <f t="shared" si="11"/>
        <v>13906.075919999999</v>
      </c>
      <c r="V44" s="124">
        <f t="shared" si="11"/>
        <v>0</v>
      </c>
      <c r="W44" s="124">
        <f t="shared" si="11"/>
        <v>13601.989369999999</v>
      </c>
      <c r="X44" s="124">
        <f t="shared" si="11"/>
        <v>13601.989369999999</v>
      </c>
      <c r="Y44" s="124">
        <f t="shared" si="11"/>
        <v>0</v>
      </c>
    </row>
    <row r="45" spans="1:25" s="92" customFormat="1" ht="15">
      <c r="A45" s="115"/>
      <c r="B45" s="87" t="s">
        <v>274</v>
      </c>
      <c r="C45" s="106" t="str">
        <f t="shared" si="4"/>
        <v/>
      </c>
      <c r="D45" s="105" t="s">
        <v>1006</v>
      </c>
      <c r="E45" s="115" t="s">
        <v>224</v>
      </c>
      <c r="F45" s="115" t="s">
        <v>241</v>
      </c>
      <c r="G45" s="115" t="s">
        <v>292</v>
      </c>
      <c r="H45" s="133" t="s">
        <v>986</v>
      </c>
      <c r="I45" s="133"/>
      <c r="J45" s="90">
        <v>4458000000</v>
      </c>
      <c r="K45" s="89"/>
      <c r="L45" s="89"/>
      <c r="M45" s="91">
        <v>4458000000</v>
      </c>
      <c r="N45" s="91">
        <f t="shared" si="7"/>
        <v>0</v>
      </c>
      <c r="O45" s="91">
        <f>J45</f>
        <v>4458000000</v>
      </c>
      <c r="P45" s="90">
        <v>4455675000</v>
      </c>
      <c r="Q45" s="90">
        <f>P45-R45</f>
        <v>0</v>
      </c>
      <c r="R45" s="91">
        <f>P45</f>
        <v>4455675000</v>
      </c>
      <c r="T45" s="124">
        <f t="shared" si="9"/>
        <v>4458</v>
      </c>
      <c r="U45" s="124">
        <f t="shared" si="11"/>
        <v>0</v>
      </c>
      <c r="V45" s="124">
        <f t="shared" si="11"/>
        <v>4458</v>
      </c>
      <c r="W45" s="124">
        <f t="shared" si="11"/>
        <v>4455.6750000000002</v>
      </c>
      <c r="X45" s="124">
        <f t="shared" si="11"/>
        <v>0</v>
      </c>
      <c r="Y45" s="124">
        <f t="shared" si="11"/>
        <v>4455.6750000000002</v>
      </c>
    </row>
    <row r="46" spans="1:25" s="92" customFormat="1" ht="30">
      <c r="A46" s="115" t="s">
        <v>294</v>
      </c>
      <c r="B46" s="99" t="s">
        <v>295</v>
      </c>
      <c r="C46" s="106" t="str">
        <f t="shared" si="4"/>
        <v>1016743</v>
      </c>
      <c r="D46" s="105" t="str">
        <f t="shared" ref="D46:D49" si="13">IF(C46&lt;&gt;"",RIGHT(B46,LEN(B46)-8),"")</f>
        <v>Trường Trung học PhS thông Mguyên Văn Cừ</v>
      </c>
      <c r="E46" s="129"/>
      <c r="F46" s="130">
        <v>422</v>
      </c>
      <c r="G46" s="130"/>
      <c r="H46" s="128"/>
      <c r="I46" s="145">
        <f>J46-Sheet1!I188</f>
        <v>0</v>
      </c>
      <c r="J46" s="90">
        <v>6737583000</v>
      </c>
      <c r="K46" s="90">
        <v>1000000</v>
      </c>
      <c r="L46" s="90">
        <v>6495427000</v>
      </c>
      <c r="M46" s="91">
        <v>241156000</v>
      </c>
      <c r="N46" s="91">
        <f t="shared" si="7"/>
        <v>6737583000</v>
      </c>
      <c r="O46" s="91"/>
      <c r="P46" s="90">
        <v>6683067556</v>
      </c>
      <c r="Q46" s="90">
        <f t="shared" si="8"/>
        <v>6683067556</v>
      </c>
      <c r="R46" s="91"/>
      <c r="T46" s="124">
        <f t="shared" si="9"/>
        <v>6737.5829999999996</v>
      </c>
      <c r="U46" s="124">
        <f t="shared" si="11"/>
        <v>6737.5829999999996</v>
      </c>
      <c r="V46" s="124">
        <f t="shared" si="11"/>
        <v>0</v>
      </c>
      <c r="W46" s="124">
        <f t="shared" si="11"/>
        <v>6683.067556</v>
      </c>
      <c r="X46" s="124">
        <f t="shared" si="11"/>
        <v>6683.067556</v>
      </c>
      <c r="Y46" s="124">
        <f t="shared" si="11"/>
        <v>0</v>
      </c>
    </row>
    <row r="47" spans="1:25" s="92" customFormat="1" ht="45">
      <c r="A47" s="115" t="s">
        <v>297</v>
      </c>
      <c r="B47" s="88" t="s">
        <v>298</v>
      </c>
      <c r="C47" s="106" t="str">
        <f t="shared" si="4"/>
        <v>1026899</v>
      </c>
      <c r="D47" s="105" t="str">
        <f t="shared" si="13"/>
        <v>Ban chỉ huy phòng chổng thiên tai và tim kiẽm cứu nạn tỉnh Kon Tum</v>
      </c>
      <c r="E47" s="129"/>
      <c r="F47" s="130">
        <v>412</v>
      </c>
      <c r="G47" s="130"/>
      <c r="H47" s="128"/>
      <c r="I47" s="145">
        <f>J47-Sheet1!I198</f>
        <v>0</v>
      </c>
      <c r="J47" s="90">
        <v>430700000</v>
      </c>
      <c r="K47" s="90">
        <v>63000000</v>
      </c>
      <c r="L47" s="90">
        <v>362000000</v>
      </c>
      <c r="M47" s="91">
        <v>5700000</v>
      </c>
      <c r="N47" s="91">
        <f t="shared" si="7"/>
        <v>430700000</v>
      </c>
      <c r="O47" s="91"/>
      <c r="P47" s="90">
        <v>430700000</v>
      </c>
      <c r="Q47" s="90">
        <f t="shared" si="8"/>
        <v>430700000</v>
      </c>
      <c r="R47" s="91"/>
      <c r="T47" s="124">
        <f t="shared" si="9"/>
        <v>430.7</v>
      </c>
      <c r="U47" s="124">
        <f t="shared" si="11"/>
        <v>430.7</v>
      </c>
      <c r="V47" s="124">
        <f t="shared" si="11"/>
        <v>0</v>
      </c>
      <c r="W47" s="124">
        <f t="shared" si="11"/>
        <v>430.7</v>
      </c>
      <c r="X47" s="124">
        <f t="shared" si="11"/>
        <v>430.7</v>
      </c>
      <c r="Y47" s="124">
        <f t="shared" si="11"/>
        <v>0</v>
      </c>
    </row>
    <row r="48" spans="1:25" s="92" customFormat="1" ht="30">
      <c r="A48" s="115" t="s">
        <v>300</v>
      </c>
      <c r="B48" s="88" t="s">
        <v>301</v>
      </c>
      <c r="C48" s="106" t="str">
        <f t="shared" si="4"/>
        <v>1027233</v>
      </c>
      <c r="D48" s="105" t="str">
        <f t="shared" si="13"/>
        <v>Trung tâm giáo dục nghễ nghiệp nông nghiệp công nghệ cao</v>
      </c>
      <c r="E48" s="129"/>
      <c r="F48" s="130">
        <v>599</v>
      </c>
      <c r="G48" s="130"/>
      <c r="H48" s="128"/>
      <c r="I48" s="145">
        <f>J48-Sheet1!I203</f>
        <v>0</v>
      </c>
      <c r="J48" s="90">
        <v>1496245345</v>
      </c>
      <c r="K48" s="89"/>
      <c r="L48" s="90">
        <v>1454155345</v>
      </c>
      <c r="M48" s="91">
        <v>42090000</v>
      </c>
      <c r="N48" s="91">
        <f t="shared" si="7"/>
        <v>1496245345</v>
      </c>
      <c r="O48" s="91"/>
      <c r="P48" s="90">
        <v>1496245345</v>
      </c>
      <c r="Q48" s="90">
        <f t="shared" si="8"/>
        <v>1496245345</v>
      </c>
      <c r="R48" s="91"/>
      <c r="T48" s="124">
        <f t="shared" si="9"/>
        <v>1496.245345</v>
      </c>
      <c r="U48" s="124">
        <f t="shared" si="11"/>
        <v>1496.245345</v>
      </c>
      <c r="V48" s="124">
        <f t="shared" si="11"/>
        <v>0</v>
      </c>
      <c r="W48" s="124">
        <f t="shared" si="11"/>
        <v>1496.245345</v>
      </c>
      <c r="X48" s="124">
        <f t="shared" si="11"/>
        <v>1496.245345</v>
      </c>
      <c r="Y48" s="124">
        <f t="shared" si="11"/>
        <v>0</v>
      </c>
    </row>
    <row r="49" spans="1:25" s="92" customFormat="1" ht="30">
      <c r="A49" s="115" t="s">
        <v>305</v>
      </c>
      <c r="B49" s="88" t="s">
        <v>306</v>
      </c>
      <c r="C49" s="106" t="str">
        <f t="shared" si="4"/>
        <v>1028496</v>
      </c>
      <c r="D49" s="105" t="str">
        <f t="shared" si="13"/>
        <v>Trung tâm dịch vụ việc làm tỉnh Kon Tum</v>
      </c>
      <c r="E49" s="129"/>
      <c r="F49" s="130">
        <v>424</v>
      </c>
      <c r="G49" s="130"/>
      <c r="H49" s="128"/>
      <c r="I49" s="145">
        <f>J49-Sheet1!I209</f>
        <v>0</v>
      </c>
      <c r="J49" s="90">
        <v>2020800000</v>
      </c>
      <c r="K49" s="89"/>
      <c r="L49" s="90">
        <v>1637000000</v>
      </c>
      <c r="M49" s="91">
        <v>383800000</v>
      </c>
      <c r="N49" s="91">
        <f t="shared" si="7"/>
        <v>1717800000</v>
      </c>
      <c r="O49" s="91">
        <f>O50+O51</f>
        <v>303000000</v>
      </c>
      <c r="P49" s="90">
        <v>1732619494</v>
      </c>
      <c r="Q49" s="90">
        <f t="shared" si="8"/>
        <v>1485881000</v>
      </c>
      <c r="R49" s="91">
        <f>R50+R51</f>
        <v>246738494</v>
      </c>
      <c r="T49" s="124">
        <f t="shared" si="9"/>
        <v>2020.8</v>
      </c>
      <c r="U49" s="124">
        <f t="shared" si="11"/>
        <v>1717.8</v>
      </c>
      <c r="V49" s="124">
        <f t="shared" si="11"/>
        <v>303</v>
      </c>
      <c r="W49" s="124">
        <f t="shared" si="11"/>
        <v>1732.619494</v>
      </c>
      <c r="X49" s="124">
        <f t="shared" si="11"/>
        <v>1485.8810000000001</v>
      </c>
      <c r="Y49" s="124">
        <f t="shared" si="11"/>
        <v>246.738494</v>
      </c>
    </row>
    <row r="50" spans="1:25" s="92" customFormat="1" ht="15">
      <c r="A50" s="115"/>
      <c r="B50" s="93" t="s">
        <v>232</v>
      </c>
      <c r="C50" s="106" t="str">
        <f t="shared" si="4"/>
        <v/>
      </c>
      <c r="D50" s="105" t="s">
        <v>1004</v>
      </c>
      <c r="E50" s="129"/>
      <c r="F50" s="130"/>
      <c r="G50" s="130"/>
      <c r="H50" s="128"/>
      <c r="I50" s="128"/>
      <c r="J50" s="90">
        <v>1717800000</v>
      </c>
      <c r="K50" s="90">
        <v>0</v>
      </c>
      <c r="L50" s="90">
        <v>1637000000</v>
      </c>
      <c r="M50" s="90">
        <v>80800000</v>
      </c>
      <c r="N50" s="91">
        <f t="shared" si="7"/>
        <v>1717800000</v>
      </c>
      <c r="O50" s="90">
        <v>0</v>
      </c>
      <c r="P50" s="90">
        <v>1485881000</v>
      </c>
      <c r="Q50" s="90">
        <f t="shared" si="8"/>
        <v>1485881000</v>
      </c>
      <c r="R50" s="90">
        <v>0</v>
      </c>
      <c r="T50" s="124">
        <f t="shared" si="9"/>
        <v>1717.8</v>
      </c>
      <c r="U50" s="124">
        <f t="shared" si="11"/>
        <v>1717.8</v>
      </c>
      <c r="V50" s="124">
        <f t="shared" si="11"/>
        <v>0</v>
      </c>
      <c r="W50" s="124">
        <f t="shared" si="11"/>
        <v>1485.8810000000001</v>
      </c>
      <c r="X50" s="124">
        <f t="shared" si="11"/>
        <v>1485.8810000000001</v>
      </c>
      <c r="Y50" s="124">
        <f t="shared" si="11"/>
        <v>0</v>
      </c>
    </row>
    <row r="51" spans="1:25" s="92" customFormat="1" ht="15">
      <c r="A51" s="116"/>
      <c r="B51" s="110"/>
      <c r="C51" s="106" t="str">
        <f t="shared" si="4"/>
        <v/>
      </c>
      <c r="D51" s="105" t="s">
        <v>1006</v>
      </c>
      <c r="E51" s="115" t="s">
        <v>224</v>
      </c>
      <c r="F51" s="115" t="s">
        <v>308</v>
      </c>
      <c r="G51" s="115" t="s">
        <v>310</v>
      </c>
      <c r="H51" s="133" t="s">
        <v>987</v>
      </c>
      <c r="I51" s="133"/>
      <c r="J51" s="90">
        <v>303000000</v>
      </c>
      <c r="K51" s="89"/>
      <c r="L51" s="89"/>
      <c r="M51" s="91">
        <v>303000000</v>
      </c>
      <c r="N51" s="91">
        <f t="shared" si="7"/>
        <v>0</v>
      </c>
      <c r="O51" s="91">
        <f>J51</f>
        <v>303000000</v>
      </c>
      <c r="P51" s="90">
        <v>246738494</v>
      </c>
      <c r="Q51" s="90">
        <f t="shared" si="8"/>
        <v>0</v>
      </c>
      <c r="R51" s="91">
        <f>P51</f>
        <v>246738494</v>
      </c>
      <c r="T51" s="124">
        <f t="shared" si="9"/>
        <v>303</v>
      </c>
      <c r="U51" s="124">
        <f t="shared" si="11"/>
        <v>0</v>
      </c>
      <c r="V51" s="124">
        <f t="shared" si="11"/>
        <v>303</v>
      </c>
      <c r="W51" s="124">
        <f t="shared" si="11"/>
        <v>246.738494</v>
      </c>
      <c r="X51" s="124">
        <f t="shared" si="11"/>
        <v>0</v>
      </c>
      <c r="Y51" s="124">
        <f t="shared" si="11"/>
        <v>246.738494</v>
      </c>
    </row>
    <row r="52" spans="1:25" s="92" customFormat="1" ht="30">
      <c r="A52" s="115" t="s">
        <v>312</v>
      </c>
      <c r="B52" s="88" t="s">
        <v>313</v>
      </c>
      <c r="C52" s="106" t="str">
        <f t="shared" si="4"/>
        <v>1029870</v>
      </c>
      <c r="D52" s="105" t="str">
        <f t="shared" ref="D52:D72" si="14">IF(C52&lt;&gt;"",RIGHT(B52,LEN(B52)-8),"")</f>
        <v>Trường PhS thông dân tộc Nội trú huyện Tu Mơ Rông</v>
      </c>
      <c r="E52" s="129"/>
      <c r="F52" s="130">
        <v>422</v>
      </c>
      <c r="G52" s="130"/>
      <c r="H52" s="128"/>
      <c r="I52" s="145">
        <f>J52-Sheet1!I221</f>
        <v>0</v>
      </c>
      <c r="J52" s="90">
        <v>11160435000</v>
      </c>
      <c r="K52" s="89"/>
      <c r="L52" s="90">
        <v>10464770000</v>
      </c>
      <c r="M52" s="91">
        <v>695665000</v>
      </c>
      <c r="N52" s="91">
        <f t="shared" si="7"/>
        <v>11160435000</v>
      </c>
      <c r="O52" s="91"/>
      <c r="P52" s="90">
        <v>10289322500</v>
      </c>
      <c r="Q52" s="90">
        <f t="shared" si="8"/>
        <v>10289322500</v>
      </c>
      <c r="R52" s="91"/>
      <c r="T52" s="124">
        <f t="shared" si="9"/>
        <v>11160.434999999999</v>
      </c>
      <c r="U52" s="124">
        <f t="shared" si="11"/>
        <v>11160.434999999999</v>
      </c>
      <c r="V52" s="124">
        <f t="shared" si="11"/>
        <v>0</v>
      </c>
      <c r="W52" s="124">
        <f t="shared" si="11"/>
        <v>10289.3225</v>
      </c>
      <c r="X52" s="124">
        <f t="shared" si="11"/>
        <v>10289.3225</v>
      </c>
      <c r="Y52" s="124">
        <f t="shared" si="11"/>
        <v>0</v>
      </c>
    </row>
    <row r="53" spans="1:25" s="92" customFormat="1" ht="30">
      <c r="A53" s="115" t="s">
        <v>315</v>
      </c>
      <c r="B53" s="88" t="s">
        <v>316</v>
      </c>
      <c r="C53" s="106" t="str">
        <f t="shared" si="4"/>
        <v>1029922</v>
      </c>
      <c r="D53" s="105" t="str">
        <f t="shared" si="14"/>
        <v>Trung tâm Kiểm dịch Y tẽ Quốc tẽ</v>
      </c>
      <c r="E53" s="129"/>
      <c r="F53" s="130">
        <v>423</v>
      </c>
      <c r="G53" s="130"/>
      <c r="H53" s="128"/>
      <c r="I53" s="145">
        <f>J53-Sheet1!I232</f>
        <v>0</v>
      </c>
      <c r="J53" s="90">
        <v>1699710000</v>
      </c>
      <c r="K53" s="89"/>
      <c r="L53" s="90">
        <v>2456750000</v>
      </c>
      <c r="M53" s="91">
        <v>-757040000</v>
      </c>
      <c r="N53" s="91">
        <f t="shared" si="7"/>
        <v>1699710000</v>
      </c>
      <c r="O53" s="91"/>
      <c r="P53" s="90">
        <v>1699702182</v>
      </c>
      <c r="Q53" s="90">
        <f t="shared" si="8"/>
        <v>1699702182</v>
      </c>
      <c r="R53" s="91"/>
      <c r="T53" s="124">
        <f t="shared" si="9"/>
        <v>1699.71</v>
      </c>
      <c r="U53" s="124">
        <f t="shared" si="11"/>
        <v>1699.71</v>
      </c>
      <c r="V53" s="124">
        <f t="shared" si="11"/>
        <v>0</v>
      </c>
      <c r="W53" s="124">
        <f t="shared" si="11"/>
        <v>1699.702182</v>
      </c>
      <c r="X53" s="124">
        <f t="shared" si="11"/>
        <v>1699.702182</v>
      </c>
      <c r="Y53" s="124">
        <f t="shared" si="11"/>
        <v>0</v>
      </c>
    </row>
    <row r="54" spans="1:25" s="92" customFormat="1" ht="45">
      <c r="A54" s="115" t="s">
        <v>319</v>
      </c>
      <c r="B54" s="88" t="s">
        <v>320</v>
      </c>
      <c r="C54" s="106" t="str">
        <f t="shared" si="4"/>
        <v>1030058</v>
      </c>
      <c r="D54" s="105" t="str">
        <f t="shared" si="14"/>
        <v>Ban Chỉ đạo phân giới, cắm mổc tỉnh Kontum (Việt nam - Lào)</v>
      </c>
      <c r="E54" s="129"/>
      <c r="F54" s="130">
        <v>411</v>
      </c>
      <c r="G54" s="130"/>
      <c r="H54" s="128"/>
      <c r="I54" s="145">
        <f>J54-Sheet1!I238</f>
        <v>0</v>
      </c>
      <c r="J54" s="90">
        <v>2387542157</v>
      </c>
      <c r="K54" s="90">
        <v>2387542157</v>
      </c>
      <c r="L54" s="89"/>
      <c r="M54" s="94"/>
      <c r="N54" s="91">
        <f t="shared" si="7"/>
        <v>2387542157</v>
      </c>
      <c r="O54" s="94"/>
      <c r="P54" s="90">
        <v>1130765675</v>
      </c>
      <c r="Q54" s="90">
        <f t="shared" si="8"/>
        <v>1130765675</v>
      </c>
      <c r="R54" s="94"/>
      <c r="T54" s="124">
        <f t="shared" si="9"/>
        <v>2387.5421569999999</v>
      </c>
      <c r="U54" s="124">
        <f t="shared" si="11"/>
        <v>2387.5421569999999</v>
      </c>
      <c r="V54" s="124">
        <f t="shared" si="11"/>
        <v>0</v>
      </c>
      <c r="W54" s="124">
        <f t="shared" si="11"/>
        <v>1130.7656750000001</v>
      </c>
      <c r="X54" s="124">
        <f t="shared" si="11"/>
        <v>1130.7656750000001</v>
      </c>
      <c r="Y54" s="124">
        <f t="shared" si="11"/>
        <v>0</v>
      </c>
    </row>
    <row r="55" spans="1:25" s="92" customFormat="1" ht="30">
      <c r="A55" s="115" t="s">
        <v>324</v>
      </c>
      <c r="B55" s="88" t="s">
        <v>325</v>
      </c>
      <c r="C55" s="106" t="str">
        <f t="shared" si="4"/>
        <v>1030064</v>
      </c>
      <c r="D55" s="105" t="str">
        <f t="shared" si="14"/>
        <v>Liên hiệp các Hội KH&amp;KT tỉnh Kontum</v>
      </c>
      <c r="E55" s="129"/>
      <c r="F55" s="130">
        <v>516</v>
      </c>
      <c r="G55" s="130"/>
      <c r="H55" s="128"/>
      <c r="I55" s="145">
        <f>J55-Sheet1!I242</f>
        <v>0</v>
      </c>
      <c r="J55" s="90">
        <v>1769100000</v>
      </c>
      <c r="K55" s="89"/>
      <c r="L55" s="90">
        <v>1664000000</v>
      </c>
      <c r="M55" s="91">
        <v>105100000</v>
      </c>
      <c r="N55" s="91">
        <f t="shared" si="7"/>
        <v>1769100000</v>
      </c>
      <c r="O55" s="91"/>
      <c r="P55" s="90">
        <v>1769100000</v>
      </c>
      <c r="Q55" s="90">
        <f t="shared" si="8"/>
        <v>1769100000</v>
      </c>
      <c r="R55" s="91"/>
      <c r="T55" s="124">
        <f t="shared" si="9"/>
        <v>1769.1</v>
      </c>
      <c r="U55" s="124">
        <f t="shared" si="11"/>
        <v>1769.1</v>
      </c>
      <c r="V55" s="124">
        <f t="shared" si="11"/>
        <v>0</v>
      </c>
      <c r="W55" s="124">
        <f t="shared" si="11"/>
        <v>1769.1</v>
      </c>
      <c r="X55" s="124">
        <f t="shared" si="11"/>
        <v>1769.1</v>
      </c>
      <c r="Y55" s="124">
        <f t="shared" si="11"/>
        <v>0</v>
      </c>
    </row>
    <row r="56" spans="1:25" s="92" customFormat="1" ht="15">
      <c r="A56" s="115" t="s">
        <v>330</v>
      </c>
      <c r="B56" s="93" t="s">
        <v>331</v>
      </c>
      <c r="C56" s="106" t="str">
        <f t="shared" si="4"/>
        <v>1030065</v>
      </c>
      <c r="D56" s="105" t="str">
        <f t="shared" si="14"/>
        <v>SỜ Ngoại vụ</v>
      </c>
      <c r="E56" s="129"/>
      <c r="F56" s="130">
        <v>411</v>
      </c>
      <c r="G56" s="130"/>
      <c r="H56" s="128"/>
      <c r="I56" s="145">
        <f>J56-Sheet1!I248</f>
        <v>0</v>
      </c>
      <c r="J56" s="90">
        <v>14915373000</v>
      </c>
      <c r="K56" s="90">
        <v>218373000</v>
      </c>
      <c r="L56" s="90">
        <v>5650000000</v>
      </c>
      <c r="M56" s="91">
        <v>9047000000</v>
      </c>
      <c r="N56" s="91">
        <f t="shared" si="7"/>
        <v>14915373000</v>
      </c>
      <c r="O56" s="91"/>
      <c r="P56" s="90">
        <v>14776002384</v>
      </c>
      <c r="Q56" s="90">
        <f t="shared" si="8"/>
        <v>14776002384</v>
      </c>
      <c r="R56" s="91"/>
      <c r="T56" s="124">
        <f t="shared" si="9"/>
        <v>14915.373</v>
      </c>
      <c r="U56" s="124">
        <f t="shared" ref="U56:Y71" si="15">N56/1000000</f>
        <v>14915.373</v>
      </c>
      <c r="V56" s="124">
        <f t="shared" si="15"/>
        <v>0</v>
      </c>
      <c r="W56" s="124">
        <f t="shared" si="15"/>
        <v>14776.002383999999</v>
      </c>
      <c r="X56" s="124">
        <f t="shared" si="15"/>
        <v>14776.002383999999</v>
      </c>
      <c r="Y56" s="124">
        <f t="shared" si="15"/>
        <v>0</v>
      </c>
    </row>
    <row r="57" spans="1:25" s="92" customFormat="1" ht="30">
      <c r="A57" s="115" t="s">
        <v>335</v>
      </c>
      <c r="B57" s="88" t="s">
        <v>336</v>
      </c>
      <c r="C57" s="106" t="str">
        <f t="shared" si="4"/>
        <v>1030470</v>
      </c>
      <c r="D57" s="105" t="str">
        <f t="shared" si="14"/>
        <v>Trung tâm Phát hành Phim &amp; Chiẽu bống tỉnh Kontum</v>
      </c>
      <c r="E57" s="129"/>
      <c r="F57" s="130">
        <v>425</v>
      </c>
      <c r="G57" s="130"/>
      <c r="H57" s="128"/>
      <c r="I57" s="145">
        <f>J57-Sheet1!I258</f>
        <v>0</v>
      </c>
      <c r="J57" s="90">
        <v>1301360000</v>
      </c>
      <c r="K57" s="89"/>
      <c r="L57" s="90">
        <v>1267000000</v>
      </c>
      <c r="M57" s="91">
        <v>34360000</v>
      </c>
      <c r="N57" s="91">
        <f t="shared" si="7"/>
        <v>1301360000</v>
      </c>
      <c r="O57" s="91"/>
      <c r="P57" s="90">
        <v>1298169800</v>
      </c>
      <c r="Q57" s="90">
        <f t="shared" si="8"/>
        <v>1298169800</v>
      </c>
      <c r="R57" s="91"/>
      <c r="T57" s="124">
        <f t="shared" si="9"/>
        <v>1301.3599999999999</v>
      </c>
      <c r="U57" s="124">
        <f t="shared" si="15"/>
        <v>1301.3599999999999</v>
      </c>
      <c r="V57" s="124">
        <f t="shared" si="15"/>
        <v>0</v>
      </c>
      <c r="W57" s="124">
        <f t="shared" si="15"/>
        <v>1298.1697999999999</v>
      </c>
      <c r="X57" s="124">
        <f t="shared" si="15"/>
        <v>1298.1697999999999</v>
      </c>
      <c r="Y57" s="124">
        <f t="shared" si="15"/>
        <v>0</v>
      </c>
    </row>
    <row r="58" spans="1:25" s="92" customFormat="1" ht="30">
      <c r="A58" s="115" t="s">
        <v>340</v>
      </c>
      <c r="B58" s="88" t="s">
        <v>341</v>
      </c>
      <c r="C58" s="106" t="str">
        <f t="shared" si="4"/>
        <v>1035637</v>
      </c>
      <c r="D58" s="105" t="str">
        <f t="shared" si="14"/>
        <v>Trường Trung học PhS thông Nguyễn Du</v>
      </c>
      <c r="E58" s="129"/>
      <c r="F58" s="130">
        <v>422</v>
      </c>
      <c r="G58" s="130"/>
      <c r="H58" s="128"/>
      <c r="I58" s="145">
        <f>J58-Sheet1!I265</f>
        <v>0</v>
      </c>
      <c r="J58" s="90">
        <v>4988381000</v>
      </c>
      <c r="K58" s="89"/>
      <c r="L58" s="90">
        <v>4940146000</v>
      </c>
      <c r="M58" s="91">
        <v>48235000</v>
      </c>
      <c r="N58" s="91">
        <f t="shared" si="7"/>
        <v>4988381000</v>
      </c>
      <c r="O58" s="91"/>
      <c r="P58" s="90">
        <v>4974983229</v>
      </c>
      <c r="Q58" s="90">
        <f t="shared" si="8"/>
        <v>4974983229</v>
      </c>
      <c r="R58" s="91"/>
      <c r="T58" s="124">
        <f t="shared" si="9"/>
        <v>4988.3810000000003</v>
      </c>
      <c r="U58" s="124">
        <f t="shared" si="15"/>
        <v>4988.3810000000003</v>
      </c>
      <c r="V58" s="124">
        <f t="shared" si="15"/>
        <v>0</v>
      </c>
      <c r="W58" s="124">
        <f t="shared" si="15"/>
        <v>4974.9832290000004</v>
      </c>
      <c r="X58" s="124">
        <f t="shared" si="15"/>
        <v>4974.9832290000004</v>
      </c>
      <c r="Y58" s="124">
        <f t="shared" si="15"/>
        <v>0</v>
      </c>
    </row>
    <row r="59" spans="1:25" s="92" customFormat="1" ht="30">
      <c r="A59" s="115" t="s">
        <v>343</v>
      </c>
      <c r="B59" s="88" t="s">
        <v>344</v>
      </c>
      <c r="C59" s="106" t="str">
        <f t="shared" si="4"/>
        <v>1035734</v>
      </c>
      <c r="D59" s="105" t="str">
        <f t="shared" si="14"/>
        <v>BQL Rừng Phòng hộ Đăk Nhoong</v>
      </c>
      <c r="E59" s="129"/>
      <c r="F59" s="130">
        <v>412</v>
      </c>
      <c r="G59" s="130"/>
      <c r="H59" s="128"/>
      <c r="I59" s="145">
        <f>J59-Sheet1!I274</f>
        <v>0</v>
      </c>
      <c r="J59" s="90">
        <v>5162270000</v>
      </c>
      <c r="K59" s="90">
        <v>528000000</v>
      </c>
      <c r="L59" s="90">
        <v>2944000000</v>
      </c>
      <c r="M59" s="91">
        <v>1690270000</v>
      </c>
      <c r="N59" s="91">
        <f t="shared" si="7"/>
        <v>5162270000</v>
      </c>
      <c r="O59" s="91"/>
      <c r="P59" s="90">
        <v>4734270000</v>
      </c>
      <c r="Q59" s="90">
        <f t="shared" si="8"/>
        <v>4734270000</v>
      </c>
      <c r="R59" s="91"/>
      <c r="T59" s="124">
        <f t="shared" si="9"/>
        <v>5162.2700000000004</v>
      </c>
      <c r="U59" s="124">
        <f t="shared" si="15"/>
        <v>5162.2700000000004</v>
      </c>
      <c r="V59" s="124">
        <f t="shared" si="15"/>
        <v>0</v>
      </c>
      <c r="W59" s="124">
        <f t="shared" si="15"/>
        <v>4734.2700000000004</v>
      </c>
      <c r="X59" s="124">
        <f t="shared" si="15"/>
        <v>4734.2700000000004</v>
      </c>
      <c r="Y59" s="124">
        <f t="shared" si="15"/>
        <v>0</v>
      </c>
    </row>
    <row r="60" spans="1:25" s="92" customFormat="1" ht="30">
      <c r="A60" s="115" t="s">
        <v>347</v>
      </c>
      <c r="B60" s="88" t="s">
        <v>348</v>
      </c>
      <c r="C60" s="106" t="str">
        <f t="shared" si="4"/>
        <v>1035747</v>
      </c>
      <c r="D60" s="105" t="str">
        <f t="shared" si="14"/>
        <v>BQL Rừng Phòng hộ Thạch Mham</v>
      </c>
      <c r="E60" s="129"/>
      <c r="F60" s="130">
        <v>412</v>
      </c>
      <c r="G60" s="130"/>
      <c r="H60" s="128"/>
      <c r="I60" s="145">
        <f>J60-Sheet1!I283</f>
        <v>0</v>
      </c>
      <c r="J60" s="90">
        <v>14179700000</v>
      </c>
      <c r="K60" s="90">
        <v>5593000000</v>
      </c>
      <c r="L60" s="90">
        <v>4061000000</v>
      </c>
      <c r="M60" s="91">
        <v>4525700000</v>
      </c>
      <c r="N60" s="91">
        <f t="shared" si="7"/>
        <v>14179700000</v>
      </c>
      <c r="O60" s="91"/>
      <c r="P60" s="90">
        <v>9877962452</v>
      </c>
      <c r="Q60" s="90">
        <f t="shared" si="8"/>
        <v>9877962452</v>
      </c>
      <c r="R60" s="91"/>
      <c r="T60" s="124">
        <f t="shared" si="9"/>
        <v>14179.7</v>
      </c>
      <c r="U60" s="124">
        <f t="shared" si="15"/>
        <v>14179.7</v>
      </c>
      <c r="V60" s="124">
        <f t="shared" si="15"/>
        <v>0</v>
      </c>
      <c r="W60" s="124">
        <f t="shared" si="15"/>
        <v>9877.9624519999998</v>
      </c>
      <c r="X60" s="124">
        <f t="shared" si="15"/>
        <v>9877.9624519999998</v>
      </c>
      <c r="Y60" s="124">
        <f t="shared" si="15"/>
        <v>0</v>
      </c>
    </row>
    <row r="61" spans="1:25" s="92" customFormat="1" ht="30">
      <c r="A61" s="115" t="s">
        <v>351</v>
      </c>
      <c r="B61" s="93" t="s">
        <v>352</v>
      </c>
      <c r="C61" s="106" t="str">
        <f t="shared" si="4"/>
        <v>1035748</v>
      </c>
      <c r="D61" s="105" t="str">
        <f t="shared" si="14"/>
        <v>BQL Rừng Phòng Hộ ĐăkBlô</v>
      </c>
      <c r="E61" s="129"/>
      <c r="F61" s="130">
        <v>412</v>
      </c>
      <c r="G61" s="130"/>
      <c r="H61" s="128"/>
      <c r="I61" s="145">
        <f>J61-Sheet1!I291</f>
        <v>0</v>
      </c>
      <c r="J61" s="90">
        <v>8966996000</v>
      </c>
      <c r="K61" s="90">
        <v>3432000000</v>
      </c>
      <c r="L61" s="90">
        <v>2533700000</v>
      </c>
      <c r="M61" s="91">
        <v>3001296000</v>
      </c>
      <c r="N61" s="91">
        <f t="shared" si="7"/>
        <v>8966996000</v>
      </c>
      <c r="O61" s="91"/>
      <c r="P61" s="90">
        <v>6049303000</v>
      </c>
      <c r="Q61" s="90">
        <f t="shared" si="8"/>
        <v>6049303000</v>
      </c>
      <c r="R61" s="91"/>
      <c r="T61" s="124">
        <f t="shared" si="9"/>
        <v>8966.9959999999992</v>
      </c>
      <c r="U61" s="124">
        <f t="shared" si="15"/>
        <v>8966.9959999999992</v>
      </c>
      <c r="V61" s="124">
        <f t="shared" si="15"/>
        <v>0</v>
      </c>
      <c r="W61" s="124">
        <f t="shared" si="15"/>
        <v>6049.3029999999999</v>
      </c>
      <c r="X61" s="124">
        <f t="shared" si="15"/>
        <v>6049.3029999999999</v>
      </c>
      <c r="Y61" s="124">
        <f t="shared" si="15"/>
        <v>0</v>
      </c>
    </row>
    <row r="62" spans="1:25" s="92" customFormat="1" ht="30">
      <c r="A62" s="115" t="s">
        <v>355</v>
      </c>
      <c r="B62" s="88" t="s">
        <v>356</v>
      </c>
      <c r="C62" s="106" t="str">
        <f t="shared" si="4"/>
        <v>1035749</v>
      </c>
      <c r="D62" s="105" t="str">
        <f t="shared" si="14"/>
        <v>BQL Dự án Phát triển Cao su Mhân dân</v>
      </c>
      <c r="E62" s="129"/>
      <c r="F62" s="130">
        <v>412</v>
      </c>
      <c r="G62" s="130"/>
      <c r="H62" s="128"/>
      <c r="I62" s="145">
        <f>J62-Sheet1!I299</f>
        <v>0</v>
      </c>
      <c r="J62" s="90">
        <v>343000000</v>
      </c>
      <c r="K62" s="89"/>
      <c r="L62" s="90">
        <v>343000000</v>
      </c>
      <c r="M62" s="94"/>
      <c r="N62" s="91">
        <f t="shared" si="7"/>
        <v>343000000</v>
      </c>
      <c r="O62" s="94"/>
      <c r="P62" s="90">
        <v>343000000</v>
      </c>
      <c r="Q62" s="90">
        <f t="shared" si="8"/>
        <v>343000000</v>
      </c>
      <c r="R62" s="94"/>
      <c r="T62" s="124">
        <f t="shared" si="9"/>
        <v>343</v>
      </c>
      <c r="U62" s="124">
        <f t="shared" si="15"/>
        <v>343</v>
      </c>
      <c r="V62" s="124">
        <f t="shared" si="15"/>
        <v>0</v>
      </c>
      <c r="W62" s="124">
        <f t="shared" si="15"/>
        <v>343</v>
      </c>
      <c r="X62" s="124">
        <f t="shared" si="15"/>
        <v>343</v>
      </c>
      <c r="Y62" s="124">
        <f t="shared" si="15"/>
        <v>0</v>
      </c>
    </row>
    <row r="63" spans="1:25" s="92" customFormat="1" ht="30">
      <c r="A63" s="115" t="s">
        <v>358</v>
      </c>
      <c r="B63" s="93" t="s">
        <v>359</v>
      </c>
      <c r="C63" s="106" t="str">
        <f t="shared" si="4"/>
        <v>1037416</v>
      </c>
      <c r="D63" s="105" t="str">
        <f t="shared" si="14"/>
        <v>Hạt kiềm lâm huyện Đak Glei</v>
      </c>
      <c r="E63" s="129"/>
      <c r="F63" s="130">
        <v>412</v>
      </c>
      <c r="G63" s="130"/>
      <c r="H63" s="128"/>
      <c r="I63" s="145">
        <f>J63-Sheet1!I303</f>
        <v>0</v>
      </c>
      <c r="J63" s="90">
        <v>3838214000</v>
      </c>
      <c r="K63" s="89"/>
      <c r="L63" s="90">
        <v>3338300000</v>
      </c>
      <c r="M63" s="91">
        <v>499914000</v>
      </c>
      <c r="N63" s="91">
        <f t="shared" si="7"/>
        <v>3838214000</v>
      </c>
      <c r="O63" s="91"/>
      <c r="P63" s="90">
        <v>3826769000</v>
      </c>
      <c r="Q63" s="90">
        <f t="shared" si="8"/>
        <v>3826769000</v>
      </c>
      <c r="R63" s="91"/>
      <c r="T63" s="124">
        <f t="shared" si="9"/>
        <v>3838.2139999999999</v>
      </c>
      <c r="U63" s="124">
        <f t="shared" si="15"/>
        <v>3838.2139999999999</v>
      </c>
      <c r="V63" s="124">
        <f t="shared" si="15"/>
        <v>0</v>
      </c>
      <c r="W63" s="124">
        <f t="shared" si="15"/>
        <v>3826.7689999999998</v>
      </c>
      <c r="X63" s="124">
        <f t="shared" si="15"/>
        <v>3826.7689999999998</v>
      </c>
      <c r="Y63" s="124">
        <f t="shared" si="15"/>
        <v>0</v>
      </c>
    </row>
    <row r="64" spans="1:25" s="92" customFormat="1" ht="30">
      <c r="A64" s="115" t="s">
        <v>361</v>
      </c>
      <c r="B64" s="93" t="s">
        <v>362</v>
      </c>
      <c r="C64" s="106" t="str">
        <f t="shared" si="4"/>
        <v>1037418</v>
      </c>
      <c r="D64" s="105" t="str">
        <f t="shared" si="14"/>
        <v>Hạt Kiểm lâm huyện Đak tô</v>
      </c>
      <c r="E64" s="129"/>
      <c r="F64" s="130">
        <v>412</v>
      </c>
      <c r="G64" s="130"/>
      <c r="H64" s="128"/>
      <c r="I64" s="145">
        <f>J64-Sheet1!I311</f>
        <v>0</v>
      </c>
      <c r="J64" s="90">
        <v>2673300000</v>
      </c>
      <c r="K64" s="89"/>
      <c r="L64" s="90">
        <v>2574300000</v>
      </c>
      <c r="M64" s="91">
        <v>99000000</v>
      </c>
      <c r="N64" s="91">
        <f t="shared" si="7"/>
        <v>2673300000</v>
      </c>
      <c r="O64" s="91"/>
      <c r="P64" s="90">
        <v>2664070000</v>
      </c>
      <c r="Q64" s="90">
        <f t="shared" si="8"/>
        <v>2664070000</v>
      </c>
      <c r="R64" s="91"/>
      <c r="T64" s="124">
        <f t="shared" si="9"/>
        <v>2673.3</v>
      </c>
      <c r="U64" s="124">
        <f t="shared" si="15"/>
        <v>2673.3</v>
      </c>
      <c r="V64" s="124">
        <f t="shared" si="15"/>
        <v>0</v>
      </c>
      <c r="W64" s="124">
        <f t="shared" si="15"/>
        <v>2664.07</v>
      </c>
      <c r="X64" s="124">
        <f t="shared" si="15"/>
        <v>2664.07</v>
      </c>
      <c r="Y64" s="124">
        <f t="shared" si="15"/>
        <v>0</v>
      </c>
    </row>
    <row r="65" spans="1:25" s="92" customFormat="1" ht="15">
      <c r="A65" s="115" t="s">
        <v>364</v>
      </c>
      <c r="B65" s="87" t="s">
        <v>365</v>
      </c>
      <c r="C65" s="106" t="str">
        <f t="shared" si="4"/>
        <v>1037419</v>
      </c>
      <c r="D65" s="105" t="str">
        <f t="shared" si="14"/>
        <v>Hạt Kiềm lâm huyện Đak hà</v>
      </c>
      <c r="E65" s="129"/>
      <c r="F65" s="130">
        <v>412</v>
      </c>
      <c r="G65" s="130"/>
      <c r="H65" s="128"/>
      <c r="I65" s="145">
        <f>J65-Sheet1!I320</f>
        <v>0</v>
      </c>
      <c r="J65" s="90">
        <v>3136154000</v>
      </c>
      <c r="K65" s="89"/>
      <c r="L65" s="90">
        <v>2909000000</v>
      </c>
      <c r="M65" s="91">
        <v>227154000</v>
      </c>
      <c r="N65" s="91">
        <f t="shared" si="7"/>
        <v>3136154000</v>
      </c>
      <c r="O65" s="91"/>
      <c r="P65" s="90">
        <v>3123153000</v>
      </c>
      <c r="Q65" s="90">
        <f t="shared" si="8"/>
        <v>3123153000</v>
      </c>
      <c r="R65" s="91"/>
      <c r="T65" s="124">
        <f t="shared" si="9"/>
        <v>3136.154</v>
      </c>
      <c r="U65" s="124">
        <f t="shared" si="15"/>
        <v>3136.154</v>
      </c>
      <c r="V65" s="124">
        <f t="shared" si="15"/>
        <v>0</v>
      </c>
      <c r="W65" s="124">
        <f t="shared" si="15"/>
        <v>3123.1529999999998</v>
      </c>
      <c r="X65" s="124">
        <f t="shared" si="15"/>
        <v>3123.1529999999998</v>
      </c>
      <c r="Y65" s="124">
        <f t="shared" si="15"/>
        <v>0</v>
      </c>
    </row>
    <row r="66" spans="1:25" s="92" customFormat="1" ht="30">
      <c r="A66" s="115" t="s">
        <v>367</v>
      </c>
      <c r="B66" s="99" t="s">
        <v>368</v>
      </c>
      <c r="C66" s="106" t="str">
        <f t="shared" si="4"/>
        <v>1037420</v>
      </c>
      <c r="D66" s="105" t="str">
        <f t="shared" si="14"/>
        <v>Hạt kiểm lâm huyện &lt;onPlong</v>
      </c>
      <c r="E66" s="129"/>
      <c r="F66" s="130">
        <v>412</v>
      </c>
      <c r="G66" s="130"/>
      <c r="H66" s="128"/>
      <c r="I66" s="145">
        <f>J66-Sheet1!I328</f>
        <v>0</v>
      </c>
      <c r="J66" s="90">
        <v>4487005292</v>
      </c>
      <c r="K66" s="90">
        <v>45405292</v>
      </c>
      <c r="L66" s="90">
        <v>3251800000</v>
      </c>
      <c r="M66" s="91">
        <v>1189800000</v>
      </c>
      <c r="N66" s="91">
        <f t="shared" si="7"/>
        <v>4487005292</v>
      </c>
      <c r="O66" s="91"/>
      <c r="P66" s="90">
        <v>3527800000</v>
      </c>
      <c r="Q66" s="90">
        <f t="shared" si="8"/>
        <v>3527800000</v>
      </c>
      <c r="R66" s="91"/>
      <c r="T66" s="124">
        <f t="shared" si="9"/>
        <v>4487.0052919999998</v>
      </c>
      <c r="U66" s="124">
        <f t="shared" si="15"/>
        <v>4487.0052919999998</v>
      </c>
      <c r="V66" s="124">
        <f t="shared" si="15"/>
        <v>0</v>
      </c>
      <c r="W66" s="124">
        <f t="shared" si="15"/>
        <v>3527.8</v>
      </c>
      <c r="X66" s="124">
        <f t="shared" si="15"/>
        <v>3527.8</v>
      </c>
      <c r="Y66" s="124">
        <f t="shared" si="15"/>
        <v>0</v>
      </c>
    </row>
    <row r="67" spans="1:25" s="92" customFormat="1" ht="30">
      <c r="A67" s="115" t="s">
        <v>371</v>
      </c>
      <c r="B67" s="99" t="s">
        <v>372</v>
      </c>
      <c r="C67" s="106" t="str">
        <f t="shared" si="4"/>
        <v>1037422</v>
      </c>
      <c r="D67" s="105" t="str">
        <f t="shared" si="14"/>
        <v>Hội cựu chiẽn binh tỉnh &lt;ontum</v>
      </c>
      <c r="E67" s="129"/>
      <c r="F67" s="130">
        <v>514</v>
      </c>
      <c r="G67" s="130"/>
      <c r="H67" s="128"/>
      <c r="I67" s="145">
        <f>J67-Sheet1!I338</f>
        <v>0</v>
      </c>
      <c r="J67" s="90">
        <v>3051810000</v>
      </c>
      <c r="K67" s="89"/>
      <c r="L67" s="90">
        <v>2742000000</v>
      </c>
      <c r="M67" s="91">
        <v>309810000</v>
      </c>
      <c r="N67" s="91">
        <f t="shared" si="7"/>
        <v>3051810000</v>
      </c>
      <c r="O67" s="91"/>
      <c r="P67" s="90">
        <v>3035507000</v>
      </c>
      <c r="Q67" s="90">
        <f t="shared" si="8"/>
        <v>3035507000</v>
      </c>
      <c r="R67" s="91"/>
      <c r="T67" s="124">
        <f t="shared" si="9"/>
        <v>3051.81</v>
      </c>
      <c r="U67" s="124">
        <f t="shared" si="15"/>
        <v>3051.81</v>
      </c>
      <c r="V67" s="124">
        <f t="shared" si="15"/>
        <v>0</v>
      </c>
      <c r="W67" s="124">
        <f t="shared" si="15"/>
        <v>3035.5070000000001</v>
      </c>
      <c r="X67" s="124">
        <f t="shared" si="15"/>
        <v>3035.5070000000001</v>
      </c>
      <c r="Y67" s="124">
        <f t="shared" si="15"/>
        <v>0</v>
      </c>
    </row>
    <row r="68" spans="1:25" s="92" customFormat="1" ht="30">
      <c r="A68" s="115" t="s">
        <v>375</v>
      </c>
      <c r="B68" s="88" t="s">
        <v>376</v>
      </c>
      <c r="C68" s="106" t="str">
        <f t="shared" si="4"/>
        <v>1037424</v>
      </c>
      <c r="D68" s="105" t="str">
        <f t="shared" si="14"/>
        <v>Trung tâm Ngoại ngữ - Tin 1ỌC Kontum</v>
      </c>
      <c r="E68" s="129"/>
      <c r="F68" s="130">
        <v>422</v>
      </c>
      <c r="G68" s="130"/>
      <c r="H68" s="128"/>
      <c r="I68" s="145">
        <f>J68-Sheet1!I347</f>
        <v>0</v>
      </c>
      <c r="J68" s="90">
        <v>1584079455</v>
      </c>
      <c r="K68" s="90">
        <v>300787455</v>
      </c>
      <c r="L68" s="90">
        <v>1283292000</v>
      </c>
      <c r="M68" s="94"/>
      <c r="N68" s="91">
        <f t="shared" si="7"/>
        <v>1584079455</v>
      </c>
      <c r="O68" s="94"/>
      <c r="P68" s="90">
        <v>1538012413</v>
      </c>
      <c r="Q68" s="90">
        <f t="shared" si="8"/>
        <v>1538012413</v>
      </c>
      <c r="R68" s="94"/>
      <c r="T68" s="124">
        <f t="shared" si="9"/>
        <v>1584.0794550000001</v>
      </c>
      <c r="U68" s="124">
        <f t="shared" si="15"/>
        <v>1584.0794550000001</v>
      </c>
      <c r="V68" s="124">
        <f t="shared" si="15"/>
        <v>0</v>
      </c>
      <c r="W68" s="124">
        <f t="shared" si="15"/>
        <v>1538.0124129999999</v>
      </c>
      <c r="X68" s="124">
        <f t="shared" si="15"/>
        <v>1538.0124129999999</v>
      </c>
      <c r="Y68" s="124">
        <f t="shared" si="15"/>
        <v>0</v>
      </c>
    </row>
    <row r="69" spans="1:25" s="92" customFormat="1" ht="30">
      <c r="A69" s="115" t="s">
        <v>378</v>
      </c>
      <c r="B69" s="88" t="s">
        <v>379</v>
      </c>
      <c r="C69" s="106" t="str">
        <f t="shared" si="4"/>
        <v>1037425</v>
      </c>
      <c r="D69" s="105" t="str">
        <f t="shared" si="14"/>
        <v>Trường PT Dân tộc Nội trú luyện Đak hà</v>
      </c>
      <c r="E69" s="129"/>
      <c r="F69" s="130">
        <v>422</v>
      </c>
      <c r="G69" s="130"/>
      <c r="H69" s="128"/>
      <c r="I69" s="145">
        <f>J69-Sheet1!I354</f>
        <v>0</v>
      </c>
      <c r="J69" s="90">
        <v>11523083000</v>
      </c>
      <c r="K69" s="89"/>
      <c r="L69" s="90">
        <v>11235770000</v>
      </c>
      <c r="M69" s="91">
        <v>287313000</v>
      </c>
      <c r="N69" s="91">
        <f t="shared" si="7"/>
        <v>11523083000</v>
      </c>
      <c r="O69" s="91"/>
      <c r="P69" s="90">
        <v>11214569000</v>
      </c>
      <c r="Q69" s="90">
        <f t="shared" si="8"/>
        <v>11214569000</v>
      </c>
      <c r="R69" s="91"/>
      <c r="T69" s="124">
        <f t="shared" si="9"/>
        <v>11523.083000000001</v>
      </c>
      <c r="U69" s="124">
        <f t="shared" si="15"/>
        <v>11523.083000000001</v>
      </c>
      <c r="V69" s="124">
        <f t="shared" si="15"/>
        <v>0</v>
      </c>
      <c r="W69" s="124">
        <f t="shared" si="15"/>
        <v>11214.569</v>
      </c>
      <c r="X69" s="124">
        <f t="shared" si="15"/>
        <v>11214.569</v>
      </c>
      <c r="Y69" s="124">
        <f t="shared" si="15"/>
        <v>0</v>
      </c>
    </row>
    <row r="70" spans="1:25" s="92" customFormat="1" ht="30">
      <c r="A70" s="115" t="s">
        <v>381</v>
      </c>
      <c r="B70" s="88" t="s">
        <v>382</v>
      </c>
      <c r="C70" s="106" t="str">
        <f t="shared" si="4"/>
        <v>1037427</v>
      </c>
      <c r="D70" s="105" t="str">
        <f t="shared" si="14"/>
        <v>Trường Trung học PhS thông Chuyên Nguyễn Tãt Thành</v>
      </c>
      <c r="E70" s="129"/>
      <c r="F70" s="130">
        <v>422</v>
      </c>
      <c r="G70" s="130"/>
      <c r="H70" s="128"/>
      <c r="I70" s="145">
        <f>J70-Sheet1!I364</f>
        <v>0</v>
      </c>
      <c r="J70" s="90">
        <v>12676065000</v>
      </c>
      <c r="K70" s="90">
        <v>2420000</v>
      </c>
      <c r="L70" s="90">
        <v>12605649000</v>
      </c>
      <c r="M70" s="91">
        <v>67996000</v>
      </c>
      <c r="N70" s="91">
        <f t="shared" si="7"/>
        <v>12676065000</v>
      </c>
      <c r="O70" s="91"/>
      <c r="P70" s="90">
        <v>12671505000</v>
      </c>
      <c r="Q70" s="90">
        <f t="shared" si="8"/>
        <v>12671505000</v>
      </c>
      <c r="R70" s="91"/>
      <c r="T70" s="124">
        <f t="shared" si="9"/>
        <v>12676.065000000001</v>
      </c>
      <c r="U70" s="124">
        <f t="shared" si="15"/>
        <v>12676.065000000001</v>
      </c>
      <c r="V70" s="124">
        <f t="shared" si="15"/>
        <v>0</v>
      </c>
      <c r="W70" s="124">
        <f t="shared" si="15"/>
        <v>12671.504999999999</v>
      </c>
      <c r="X70" s="124">
        <f t="shared" si="15"/>
        <v>12671.504999999999</v>
      </c>
      <c r="Y70" s="124">
        <f t="shared" si="15"/>
        <v>0</v>
      </c>
    </row>
    <row r="71" spans="1:25" s="92" customFormat="1" ht="30">
      <c r="A71" s="115" t="s">
        <v>384</v>
      </c>
      <c r="B71" s="88" t="s">
        <v>385</v>
      </c>
      <c r="C71" s="106" t="str">
        <f t="shared" si="4"/>
        <v>1037433</v>
      </c>
      <c r="D71" s="105" t="str">
        <f t="shared" si="14"/>
        <v>BQL vườn quốc gia Chư Mom Ray</v>
      </c>
      <c r="E71" s="129"/>
      <c r="F71" s="130">
        <v>412</v>
      </c>
      <c r="G71" s="130"/>
      <c r="H71" s="128"/>
      <c r="I71" s="145">
        <f>J71-Sheet1!I373</f>
        <v>0</v>
      </c>
      <c r="J71" s="90">
        <v>23149583821</v>
      </c>
      <c r="K71" s="90">
        <v>5483583821</v>
      </c>
      <c r="L71" s="90">
        <v>8004000000</v>
      </c>
      <c r="M71" s="91">
        <v>9662000000</v>
      </c>
      <c r="N71" s="91">
        <f t="shared" si="7"/>
        <v>23149583821</v>
      </c>
      <c r="O71" s="91"/>
      <c r="P71" s="90">
        <v>16909146563</v>
      </c>
      <c r="Q71" s="90">
        <f t="shared" si="8"/>
        <v>16909146563</v>
      </c>
      <c r="R71" s="91"/>
      <c r="T71" s="124">
        <f t="shared" si="9"/>
        <v>23149.583821</v>
      </c>
      <c r="U71" s="124">
        <f t="shared" si="15"/>
        <v>23149.583821</v>
      </c>
      <c r="V71" s="124">
        <f t="shared" si="15"/>
        <v>0</v>
      </c>
      <c r="W71" s="124">
        <f t="shared" si="15"/>
        <v>16909.146562999998</v>
      </c>
      <c r="X71" s="124">
        <f t="shared" si="15"/>
        <v>16909.146562999998</v>
      </c>
      <c r="Y71" s="124">
        <f t="shared" si="15"/>
        <v>0</v>
      </c>
    </row>
    <row r="72" spans="1:25" s="92" customFormat="1" ht="15">
      <c r="A72" s="115" t="s">
        <v>388</v>
      </c>
      <c r="B72" s="93" t="s">
        <v>389</v>
      </c>
      <c r="C72" s="106" t="str">
        <f t="shared" si="4"/>
        <v>1037479</v>
      </c>
      <c r="D72" s="105" t="str">
        <f t="shared" si="14"/>
        <v>Ban Dân tộc</v>
      </c>
      <c r="E72" s="129"/>
      <c r="F72" s="130">
        <v>483</v>
      </c>
      <c r="G72" s="130"/>
      <c r="H72" s="128"/>
      <c r="I72" s="145">
        <f>J72-Sheet1!I385</f>
        <v>0</v>
      </c>
      <c r="J72" s="90">
        <v>7518100000</v>
      </c>
      <c r="K72" s="89"/>
      <c r="L72" s="90">
        <v>4447000000</v>
      </c>
      <c r="M72" s="91">
        <v>3071100000</v>
      </c>
      <c r="N72" s="91">
        <f t="shared" si="7"/>
        <v>5819100000</v>
      </c>
      <c r="O72" s="91">
        <f>O73+O74</f>
        <v>1699000000</v>
      </c>
      <c r="P72" s="90">
        <v>7042240864</v>
      </c>
      <c r="Q72" s="90">
        <f t="shared" si="8"/>
        <v>5620952864</v>
      </c>
      <c r="R72" s="91">
        <f>R73+R74</f>
        <v>1421288000</v>
      </c>
      <c r="T72" s="124">
        <f t="shared" si="9"/>
        <v>7518.1</v>
      </c>
      <c r="U72" s="124">
        <f t="shared" ref="U72:Y87" si="16">N72/1000000</f>
        <v>5819.1</v>
      </c>
      <c r="V72" s="124">
        <f t="shared" si="16"/>
        <v>1699</v>
      </c>
      <c r="W72" s="124">
        <f t="shared" si="16"/>
        <v>7042.2408640000003</v>
      </c>
      <c r="X72" s="124">
        <f t="shared" si="16"/>
        <v>5620.9528639999999</v>
      </c>
      <c r="Y72" s="124">
        <f t="shared" si="16"/>
        <v>1421.288</v>
      </c>
    </row>
    <row r="73" spans="1:25" s="92" customFormat="1" ht="15">
      <c r="A73" s="115"/>
      <c r="B73" s="93" t="s">
        <v>232</v>
      </c>
      <c r="C73" s="106" t="str">
        <f t="shared" si="4"/>
        <v/>
      </c>
      <c r="D73" s="105" t="s">
        <v>1004</v>
      </c>
      <c r="E73" s="129"/>
      <c r="F73" s="130">
        <v>483</v>
      </c>
      <c r="G73" s="130"/>
      <c r="H73" s="128"/>
      <c r="I73" s="128"/>
      <c r="J73" s="90">
        <v>5819100000</v>
      </c>
      <c r="K73" s="89"/>
      <c r="L73" s="90">
        <v>4447000000</v>
      </c>
      <c r="M73" s="91">
        <v>1372100000</v>
      </c>
      <c r="N73" s="91">
        <f t="shared" si="7"/>
        <v>5819100000</v>
      </c>
      <c r="O73" s="91"/>
      <c r="P73" s="90">
        <v>5620952864</v>
      </c>
      <c r="Q73" s="90">
        <f t="shared" si="8"/>
        <v>5620952864</v>
      </c>
      <c r="R73" s="91"/>
      <c r="T73" s="124">
        <f t="shared" si="9"/>
        <v>5819.1</v>
      </c>
      <c r="U73" s="124">
        <f t="shared" si="16"/>
        <v>5819.1</v>
      </c>
      <c r="V73" s="124">
        <f t="shared" si="16"/>
        <v>0</v>
      </c>
      <c r="W73" s="124">
        <f t="shared" si="16"/>
        <v>5620.9528639999999</v>
      </c>
      <c r="X73" s="124">
        <f t="shared" si="16"/>
        <v>5620.9528639999999</v>
      </c>
      <c r="Y73" s="124">
        <f t="shared" si="16"/>
        <v>0</v>
      </c>
    </row>
    <row r="74" spans="1:25" s="92" customFormat="1" ht="15">
      <c r="A74" s="115"/>
      <c r="B74" s="87"/>
      <c r="C74" s="106" t="str">
        <f t="shared" si="4"/>
        <v/>
      </c>
      <c r="D74" s="105" t="s">
        <v>1007</v>
      </c>
      <c r="E74" s="115" t="s">
        <v>224</v>
      </c>
      <c r="F74" s="115" t="s">
        <v>391</v>
      </c>
      <c r="G74" s="115" t="s">
        <v>393</v>
      </c>
      <c r="H74" s="133" t="s">
        <v>990</v>
      </c>
      <c r="I74" s="133"/>
      <c r="J74" s="90">
        <v>1699000000</v>
      </c>
      <c r="K74" s="89"/>
      <c r="L74" s="89"/>
      <c r="M74" s="91">
        <v>1699000000</v>
      </c>
      <c r="N74" s="91">
        <f t="shared" si="7"/>
        <v>0</v>
      </c>
      <c r="O74" s="91">
        <f>J74</f>
        <v>1699000000</v>
      </c>
      <c r="P74" s="90">
        <v>1421288000</v>
      </c>
      <c r="Q74" s="90">
        <f t="shared" si="8"/>
        <v>0</v>
      </c>
      <c r="R74" s="91">
        <f>P74</f>
        <v>1421288000</v>
      </c>
      <c r="T74" s="124">
        <f t="shared" si="9"/>
        <v>1699</v>
      </c>
      <c r="U74" s="124">
        <f t="shared" si="16"/>
        <v>0</v>
      </c>
      <c r="V74" s="124">
        <f t="shared" si="16"/>
        <v>1699</v>
      </c>
      <c r="W74" s="124">
        <f t="shared" si="16"/>
        <v>1421.288</v>
      </c>
      <c r="X74" s="124">
        <f t="shared" si="16"/>
        <v>0</v>
      </c>
      <c r="Y74" s="124">
        <f t="shared" si="16"/>
        <v>1421.288</v>
      </c>
    </row>
    <row r="75" spans="1:25" s="92" customFormat="1" ht="30">
      <c r="A75" s="115" t="s">
        <v>394</v>
      </c>
      <c r="B75" s="88" t="s">
        <v>395</v>
      </c>
      <c r="C75" s="106" t="str">
        <f t="shared" si="4"/>
        <v>1037480</v>
      </c>
      <c r="D75" s="105" t="str">
        <f t="shared" ref="D75" si="17">IF(C75&lt;&gt;"",RIGHT(B75,LEN(B75)-7),"")</f>
        <v>-Trung tâm Trợ giúp Pháp lý nhà nước</v>
      </c>
      <c r="E75" s="129"/>
      <c r="F75" s="130">
        <v>414</v>
      </c>
      <c r="G75" s="130"/>
      <c r="H75" s="128"/>
      <c r="I75" s="145">
        <f>J75-Sheet1!I395</f>
        <v>0</v>
      </c>
      <c r="J75" s="90">
        <v>1584600000</v>
      </c>
      <c r="K75" s="89"/>
      <c r="L75" s="90">
        <v>1558000000</v>
      </c>
      <c r="M75" s="91">
        <v>26600000</v>
      </c>
      <c r="N75" s="91">
        <f t="shared" si="7"/>
        <v>1584600000</v>
      </c>
      <c r="O75" s="91"/>
      <c r="P75" s="90">
        <v>1365288000</v>
      </c>
      <c r="Q75" s="90">
        <f t="shared" si="8"/>
        <v>1365288000</v>
      </c>
      <c r="R75" s="91"/>
      <c r="T75" s="124">
        <f t="shared" si="9"/>
        <v>1584.6</v>
      </c>
      <c r="U75" s="124">
        <f t="shared" si="16"/>
        <v>1584.6</v>
      </c>
      <c r="V75" s="124">
        <f t="shared" si="16"/>
        <v>0</v>
      </c>
      <c r="W75" s="124">
        <f t="shared" si="16"/>
        <v>1365.288</v>
      </c>
      <c r="X75" s="124">
        <f t="shared" si="16"/>
        <v>1365.288</v>
      </c>
      <c r="Y75" s="124">
        <f t="shared" si="16"/>
        <v>0</v>
      </c>
    </row>
    <row r="76" spans="1:25" s="92" customFormat="1" ht="30">
      <c r="A76" s="115" t="s">
        <v>399</v>
      </c>
      <c r="B76" s="93" t="s">
        <v>400</v>
      </c>
      <c r="C76" s="106" t="str">
        <f t="shared" si="4"/>
        <v>1037481</v>
      </c>
      <c r="D76" s="105" t="str">
        <f>IF(C76&lt;&gt;"",RIGHT(B76,LEN(B76)-8),"")</f>
        <v>Hội Nông dân tinh Kon Tum</v>
      </c>
      <c r="E76" s="129"/>
      <c r="F76" s="130">
        <v>513</v>
      </c>
      <c r="G76" s="130"/>
      <c r="H76" s="128"/>
      <c r="I76" s="145">
        <f>J76-Sheet1!I402</f>
        <v>0</v>
      </c>
      <c r="J76" s="90">
        <v>3929700000</v>
      </c>
      <c r="K76" s="89"/>
      <c r="L76" s="90">
        <v>3723000000</v>
      </c>
      <c r="M76" s="91">
        <v>206700000</v>
      </c>
      <c r="N76" s="91">
        <f t="shared" si="7"/>
        <v>3829700000</v>
      </c>
      <c r="O76" s="91">
        <f>O77+O78</f>
        <v>100000000</v>
      </c>
      <c r="P76" s="90">
        <v>3915122400</v>
      </c>
      <c r="Q76" s="90">
        <f t="shared" si="8"/>
        <v>3815776100</v>
      </c>
      <c r="R76" s="91">
        <f>R77+R78</f>
        <v>99346300</v>
      </c>
      <c r="T76" s="124">
        <f t="shared" si="9"/>
        <v>3929.7</v>
      </c>
      <c r="U76" s="124">
        <f t="shared" si="16"/>
        <v>3829.7</v>
      </c>
      <c r="V76" s="124">
        <f t="shared" si="16"/>
        <v>100</v>
      </c>
      <c r="W76" s="124">
        <f t="shared" si="16"/>
        <v>3915.1224000000002</v>
      </c>
      <c r="X76" s="124">
        <f t="shared" si="16"/>
        <v>3815.7761</v>
      </c>
      <c r="Y76" s="124">
        <f t="shared" si="16"/>
        <v>99.346299999999999</v>
      </c>
    </row>
    <row r="77" spans="1:25" s="92" customFormat="1" ht="15">
      <c r="A77" s="115"/>
      <c r="B77" s="93" t="s">
        <v>232</v>
      </c>
      <c r="C77" s="106" t="str">
        <f t="shared" si="4"/>
        <v/>
      </c>
      <c r="D77" s="105" t="s">
        <v>1004</v>
      </c>
      <c r="E77" s="129"/>
      <c r="F77" s="130"/>
      <c r="G77" s="130"/>
      <c r="H77" s="128"/>
      <c r="I77" s="128"/>
      <c r="J77" s="90">
        <v>3829700000</v>
      </c>
      <c r="K77" s="89"/>
      <c r="L77" s="90">
        <v>3723000000</v>
      </c>
      <c r="M77" s="91">
        <v>106700000</v>
      </c>
      <c r="N77" s="91">
        <f t="shared" si="7"/>
        <v>3829700000</v>
      </c>
      <c r="O77" s="91"/>
      <c r="P77" s="90">
        <v>3815776100</v>
      </c>
      <c r="Q77" s="90">
        <f t="shared" si="8"/>
        <v>3815776100</v>
      </c>
      <c r="R77" s="91"/>
      <c r="T77" s="124">
        <f t="shared" si="9"/>
        <v>3829.7</v>
      </c>
      <c r="U77" s="124">
        <f t="shared" si="16"/>
        <v>3829.7</v>
      </c>
      <c r="V77" s="124">
        <f t="shared" si="16"/>
        <v>0</v>
      </c>
      <c r="W77" s="124">
        <f t="shared" si="16"/>
        <v>3815.7761</v>
      </c>
      <c r="X77" s="124">
        <f t="shared" si="16"/>
        <v>3815.7761</v>
      </c>
      <c r="Y77" s="124">
        <f t="shared" si="16"/>
        <v>0</v>
      </c>
    </row>
    <row r="78" spans="1:25" s="92" customFormat="1" ht="15">
      <c r="A78" s="115"/>
      <c r="B78" s="87"/>
      <c r="C78" s="106" t="str">
        <f t="shared" si="4"/>
        <v/>
      </c>
      <c r="D78" s="105" t="s">
        <v>1010</v>
      </c>
      <c r="E78" s="115" t="s">
        <v>224</v>
      </c>
      <c r="F78" s="115" t="s">
        <v>402</v>
      </c>
      <c r="G78" s="115" t="s">
        <v>329</v>
      </c>
      <c r="H78" s="133" t="s">
        <v>991</v>
      </c>
      <c r="I78" s="133"/>
      <c r="J78" s="90">
        <v>100000000</v>
      </c>
      <c r="K78" s="89"/>
      <c r="L78" s="89"/>
      <c r="M78" s="91">
        <v>100000000</v>
      </c>
      <c r="N78" s="91">
        <f t="shared" si="7"/>
        <v>0</v>
      </c>
      <c r="O78" s="91">
        <f>J78</f>
        <v>100000000</v>
      </c>
      <c r="P78" s="90">
        <v>99346300</v>
      </c>
      <c r="Q78" s="90">
        <f t="shared" si="8"/>
        <v>0</v>
      </c>
      <c r="R78" s="91">
        <f>P78</f>
        <v>99346300</v>
      </c>
      <c r="T78" s="124">
        <f t="shared" si="9"/>
        <v>100</v>
      </c>
      <c r="U78" s="124">
        <f t="shared" si="16"/>
        <v>0</v>
      </c>
      <c r="V78" s="124">
        <f t="shared" si="16"/>
        <v>100</v>
      </c>
      <c r="W78" s="124">
        <f t="shared" si="16"/>
        <v>99.346299999999999</v>
      </c>
      <c r="X78" s="124">
        <f t="shared" si="16"/>
        <v>0</v>
      </c>
      <c r="Y78" s="124">
        <f t="shared" si="16"/>
        <v>99.346299999999999</v>
      </c>
    </row>
    <row r="79" spans="1:25" s="92" customFormat="1" ht="30">
      <c r="A79" s="115" t="s">
        <v>404</v>
      </c>
      <c r="B79" s="88" t="s">
        <v>405</v>
      </c>
      <c r="C79" s="106" t="str">
        <f t="shared" si="4"/>
        <v>1037482</v>
      </c>
      <c r="D79" s="105" t="str">
        <f t="shared" ref="D79:D142" si="18">IF(C79&lt;&gt;"",RIGHT(B79,LEN(B79)-8),"")</f>
        <v>Trung tâm văn hóa Thể thao rhanh thiẽu nhi tỉnh Kon Tum</v>
      </c>
      <c r="E79" s="129"/>
      <c r="F79" s="130">
        <v>511</v>
      </c>
      <c r="G79" s="130"/>
      <c r="H79" s="128"/>
      <c r="I79" s="145">
        <f>J79-Sheet1!I412</f>
        <v>0</v>
      </c>
      <c r="J79" s="90">
        <v>2589834000</v>
      </c>
      <c r="K79" s="89"/>
      <c r="L79" s="90">
        <v>2200000000</v>
      </c>
      <c r="M79" s="91">
        <v>389834000</v>
      </c>
      <c r="N79" s="91">
        <f t="shared" si="7"/>
        <v>2589834000</v>
      </c>
      <c r="O79" s="91"/>
      <c r="P79" s="90">
        <v>2589834000</v>
      </c>
      <c r="Q79" s="90">
        <f t="shared" si="8"/>
        <v>2589834000</v>
      </c>
      <c r="R79" s="91"/>
      <c r="T79" s="124">
        <f t="shared" si="9"/>
        <v>2589.8339999999998</v>
      </c>
      <c r="U79" s="124">
        <f t="shared" si="16"/>
        <v>2589.8339999999998</v>
      </c>
      <c r="V79" s="124">
        <f t="shared" si="16"/>
        <v>0</v>
      </c>
      <c r="W79" s="124">
        <f t="shared" si="16"/>
        <v>2589.8339999999998</v>
      </c>
      <c r="X79" s="124">
        <f t="shared" si="16"/>
        <v>2589.8339999999998</v>
      </c>
      <c r="Y79" s="124">
        <f t="shared" si="16"/>
        <v>0</v>
      </c>
    </row>
    <row r="80" spans="1:25" s="92" customFormat="1" ht="15">
      <c r="A80" s="115" t="s">
        <v>409</v>
      </c>
      <c r="B80" s="93" t="s">
        <v>410</v>
      </c>
      <c r="C80" s="106" t="str">
        <f t="shared" si="4"/>
        <v>1037483</v>
      </c>
      <c r="D80" s="105" t="str">
        <f t="shared" si="18"/>
        <v>Tỉnh đoàn Kon Tum</v>
      </c>
      <c r="E80" s="129"/>
      <c r="F80" s="130">
        <v>511</v>
      </c>
      <c r="G80" s="130"/>
      <c r="H80" s="128"/>
      <c r="I80" s="145">
        <f>J80-Sheet1!I419</f>
        <v>0</v>
      </c>
      <c r="J80" s="90">
        <v>5578200000</v>
      </c>
      <c r="K80" s="89"/>
      <c r="L80" s="90">
        <v>5341000000</v>
      </c>
      <c r="M80" s="91">
        <v>237200000</v>
      </c>
      <c r="N80" s="91">
        <f t="shared" si="7"/>
        <v>5578200000</v>
      </c>
      <c r="O80" s="91"/>
      <c r="P80" s="90">
        <v>5578200000</v>
      </c>
      <c r="Q80" s="90">
        <f t="shared" si="8"/>
        <v>5578200000</v>
      </c>
      <c r="R80" s="91"/>
      <c r="T80" s="124">
        <f t="shared" si="9"/>
        <v>5578.2</v>
      </c>
      <c r="U80" s="124">
        <f t="shared" si="16"/>
        <v>5578.2</v>
      </c>
      <c r="V80" s="124">
        <f t="shared" si="16"/>
        <v>0</v>
      </c>
      <c r="W80" s="124">
        <f t="shared" si="16"/>
        <v>5578.2</v>
      </c>
      <c r="X80" s="124">
        <f t="shared" si="16"/>
        <v>5578.2</v>
      </c>
      <c r="Y80" s="124">
        <f t="shared" si="16"/>
        <v>0</v>
      </c>
    </row>
    <row r="81" spans="1:25" s="92" customFormat="1" ht="15">
      <c r="A81" s="115" t="s">
        <v>412</v>
      </c>
      <c r="B81" s="93" t="s">
        <v>413</v>
      </c>
      <c r="C81" s="106" t="str">
        <f t="shared" si="4"/>
        <v>1037484</v>
      </c>
      <c r="D81" s="105" t="str">
        <f t="shared" si="18"/>
        <v>Thư viện Tinh</v>
      </c>
      <c r="E81" s="129"/>
      <c r="F81" s="130">
        <v>425</v>
      </c>
      <c r="G81" s="130"/>
      <c r="H81" s="128"/>
      <c r="I81" s="145">
        <f>J81-Sheet1!I427</f>
        <v>0</v>
      </c>
      <c r="J81" s="90">
        <v>2729947000</v>
      </c>
      <c r="K81" s="89"/>
      <c r="L81" s="90">
        <v>2559000000</v>
      </c>
      <c r="M81" s="91">
        <v>170947000</v>
      </c>
      <c r="N81" s="91">
        <f t="shared" si="7"/>
        <v>2729947000</v>
      </c>
      <c r="O81" s="91"/>
      <c r="P81" s="90">
        <v>2729947000</v>
      </c>
      <c r="Q81" s="90">
        <f t="shared" si="8"/>
        <v>2729947000</v>
      </c>
      <c r="R81" s="91"/>
      <c r="T81" s="124">
        <f t="shared" si="9"/>
        <v>2729.9470000000001</v>
      </c>
      <c r="U81" s="124">
        <f t="shared" si="16"/>
        <v>2729.9470000000001</v>
      </c>
      <c r="V81" s="124">
        <f t="shared" si="16"/>
        <v>0</v>
      </c>
      <c r="W81" s="124">
        <f t="shared" si="16"/>
        <v>2729.9470000000001</v>
      </c>
      <c r="X81" s="124">
        <f t="shared" si="16"/>
        <v>2729.9470000000001</v>
      </c>
      <c r="Y81" s="124">
        <f t="shared" si="16"/>
        <v>0</v>
      </c>
    </row>
    <row r="82" spans="1:25" s="92" customFormat="1" ht="30">
      <c r="A82" s="115" t="s">
        <v>416</v>
      </c>
      <c r="B82" s="88" t="s">
        <v>417</v>
      </c>
      <c r="C82" s="106" t="str">
        <f t="shared" si="4"/>
        <v>1037488</v>
      </c>
      <c r="D82" s="105" t="str">
        <f t="shared" si="18"/>
        <v>Hạt Kiềm lâm thành phố Kon rum</v>
      </c>
      <c r="E82" s="129"/>
      <c r="F82" s="130">
        <v>412</v>
      </c>
      <c r="G82" s="130"/>
      <c r="H82" s="128"/>
      <c r="I82" s="145">
        <f>J82-Sheet1!I434</f>
        <v>0</v>
      </c>
      <c r="J82" s="90">
        <v>2261642000</v>
      </c>
      <c r="K82" s="90">
        <v>21642000</v>
      </c>
      <c r="L82" s="90">
        <v>2181000000</v>
      </c>
      <c r="M82" s="91">
        <v>59000000</v>
      </c>
      <c r="N82" s="91">
        <f t="shared" si="7"/>
        <v>2261642000</v>
      </c>
      <c r="O82" s="91"/>
      <c r="P82" s="90">
        <v>2261642000</v>
      </c>
      <c r="Q82" s="90">
        <f t="shared" si="8"/>
        <v>2261642000</v>
      </c>
      <c r="R82" s="91"/>
      <c r="T82" s="124">
        <f t="shared" si="9"/>
        <v>2261.6419999999998</v>
      </c>
      <c r="U82" s="124">
        <f t="shared" si="16"/>
        <v>2261.6419999999998</v>
      </c>
      <c r="V82" s="124">
        <f t="shared" si="16"/>
        <v>0</v>
      </c>
      <c r="W82" s="124">
        <f t="shared" si="16"/>
        <v>2261.6419999999998</v>
      </c>
      <c r="X82" s="124">
        <f t="shared" si="16"/>
        <v>2261.6419999999998</v>
      </c>
      <c r="Y82" s="124">
        <f t="shared" si="16"/>
        <v>0</v>
      </c>
    </row>
    <row r="83" spans="1:25" s="92" customFormat="1" ht="30">
      <c r="A83" s="115" t="s">
        <v>419</v>
      </c>
      <c r="B83" s="88" t="s">
        <v>420</v>
      </c>
      <c r="C83" s="106" t="str">
        <f t="shared" si="4"/>
        <v>1037489</v>
      </c>
      <c r="D83" s="105" t="str">
        <f t="shared" si="18"/>
        <v>Ban quản lý rừng Đặc dụng Dak uy</v>
      </c>
      <c r="E83" s="129"/>
      <c r="F83" s="130">
        <v>412</v>
      </c>
      <c r="G83" s="130"/>
      <c r="H83" s="128"/>
      <c r="I83" s="145">
        <f>J83-Sheet1!I443</f>
        <v>0</v>
      </c>
      <c r="J83" s="90">
        <v>2727826087</v>
      </c>
      <c r="K83" s="90">
        <v>32926087</v>
      </c>
      <c r="L83" s="90">
        <v>2201000000</v>
      </c>
      <c r="M83" s="91">
        <v>493900000</v>
      </c>
      <c r="N83" s="91">
        <f t="shared" si="7"/>
        <v>2727826087</v>
      </c>
      <c r="O83" s="91"/>
      <c r="P83" s="90">
        <v>2036520601</v>
      </c>
      <c r="Q83" s="90">
        <f t="shared" si="8"/>
        <v>2036520601</v>
      </c>
      <c r="R83" s="91"/>
      <c r="T83" s="124">
        <f t="shared" si="9"/>
        <v>2727.8260869999999</v>
      </c>
      <c r="U83" s="124">
        <f t="shared" si="16"/>
        <v>2727.8260869999999</v>
      </c>
      <c r="V83" s="124">
        <f t="shared" si="16"/>
        <v>0</v>
      </c>
      <c r="W83" s="124">
        <f t="shared" si="16"/>
        <v>2036.5206009999999</v>
      </c>
      <c r="X83" s="124">
        <f t="shared" si="16"/>
        <v>2036.5206009999999</v>
      </c>
      <c r="Y83" s="124">
        <f t="shared" si="16"/>
        <v>0</v>
      </c>
    </row>
    <row r="84" spans="1:25" s="92" customFormat="1" ht="30">
      <c r="A84" s="115" t="s">
        <v>423</v>
      </c>
      <c r="B84" s="93" t="s">
        <v>424</v>
      </c>
      <c r="C84" s="106" t="str">
        <f t="shared" si="4"/>
        <v>1037490</v>
      </c>
      <c r="D84" s="105" t="str">
        <f t="shared" si="18"/>
        <v>Hạt kiềm lâm huyện Sa thây</v>
      </c>
      <c r="E84" s="129"/>
      <c r="F84" s="130">
        <v>412</v>
      </c>
      <c r="G84" s="130"/>
      <c r="H84" s="128"/>
      <c r="I84" s="145">
        <f>J84-Sheet1!I453</f>
        <v>0</v>
      </c>
      <c r="J84" s="90">
        <v>5918800000</v>
      </c>
      <c r="K84" s="89"/>
      <c r="L84" s="90">
        <v>3062800000</v>
      </c>
      <c r="M84" s="91">
        <v>2856000000</v>
      </c>
      <c r="N84" s="91">
        <f t="shared" si="7"/>
        <v>5918800000</v>
      </c>
      <c r="O84" s="91"/>
      <c r="P84" s="90">
        <v>3158800000</v>
      </c>
      <c r="Q84" s="90">
        <f t="shared" si="8"/>
        <v>3158800000</v>
      </c>
      <c r="R84" s="91"/>
      <c r="T84" s="124">
        <f t="shared" si="9"/>
        <v>5918.8</v>
      </c>
      <c r="U84" s="124">
        <f t="shared" si="16"/>
        <v>5918.8</v>
      </c>
      <c r="V84" s="124">
        <f t="shared" si="16"/>
        <v>0</v>
      </c>
      <c r="W84" s="124">
        <f t="shared" si="16"/>
        <v>3158.8</v>
      </c>
      <c r="X84" s="124">
        <f t="shared" si="16"/>
        <v>3158.8</v>
      </c>
      <c r="Y84" s="124">
        <f t="shared" si="16"/>
        <v>0</v>
      </c>
    </row>
    <row r="85" spans="1:25" s="92" customFormat="1" ht="30">
      <c r="A85" s="115" t="s">
        <v>427</v>
      </c>
      <c r="B85" s="93" t="s">
        <v>428</v>
      </c>
      <c r="C85" s="106" t="str">
        <f t="shared" si="4"/>
        <v>1037491</v>
      </c>
      <c r="D85" s="105" t="str">
        <f t="shared" si="18"/>
        <v>Hạt kiểm lâm huyện Ngọc hồ'</v>
      </c>
      <c r="E85" s="129"/>
      <c r="F85" s="130">
        <v>412</v>
      </c>
      <c r="G85" s="130"/>
      <c r="H85" s="128"/>
      <c r="I85" s="145">
        <f>J85-Sheet1!I463</f>
        <v>0</v>
      </c>
      <c r="J85" s="90">
        <v>2975207000</v>
      </c>
      <c r="K85" s="89"/>
      <c r="L85" s="90">
        <v>2705000000</v>
      </c>
      <c r="M85" s="91">
        <v>270207000</v>
      </c>
      <c r="N85" s="91">
        <f t="shared" si="7"/>
        <v>2975207000</v>
      </c>
      <c r="O85" s="91"/>
      <c r="P85" s="90">
        <v>2975207000</v>
      </c>
      <c r="Q85" s="90">
        <f t="shared" si="8"/>
        <v>2975207000</v>
      </c>
      <c r="R85" s="91"/>
      <c r="T85" s="124">
        <f t="shared" si="9"/>
        <v>2975.2069999999999</v>
      </c>
      <c r="U85" s="124">
        <f t="shared" si="16"/>
        <v>2975.2069999999999</v>
      </c>
      <c r="V85" s="124">
        <f t="shared" si="16"/>
        <v>0</v>
      </c>
      <c r="W85" s="124">
        <f t="shared" si="16"/>
        <v>2975.2069999999999</v>
      </c>
      <c r="X85" s="124">
        <f t="shared" si="16"/>
        <v>2975.2069999999999</v>
      </c>
      <c r="Y85" s="124">
        <f t="shared" si="16"/>
        <v>0</v>
      </c>
    </row>
    <row r="86" spans="1:25" s="92" customFormat="1" ht="30">
      <c r="A86" s="115" t="s">
        <v>430</v>
      </c>
      <c r="B86" s="88" t="s">
        <v>431</v>
      </c>
      <c r="C86" s="106" t="str">
        <f t="shared" si="4"/>
        <v>1037518</v>
      </c>
      <c r="D86" s="105" t="str">
        <f t="shared" si="18"/>
        <v>Trường Tiểu học Thực hành sư phạm Ngụy Như Kon Tum</v>
      </c>
      <c r="E86" s="129"/>
      <c r="F86" s="130">
        <v>422</v>
      </c>
      <c r="G86" s="130"/>
      <c r="H86" s="128"/>
      <c r="I86" s="145">
        <f>J86-Sheet1!I471</f>
        <v>0</v>
      </c>
      <c r="J86" s="90">
        <v>8813188000</v>
      </c>
      <c r="K86" s="89"/>
      <c r="L86" s="90">
        <v>8588588000</v>
      </c>
      <c r="M86" s="91">
        <v>224600000</v>
      </c>
      <c r="N86" s="91">
        <f t="shared" si="7"/>
        <v>8813188000</v>
      </c>
      <c r="O86" s="91"/>
      <c r="P86" s="90">
        <v>8811888000</v>
      </c>
      <c r="Q86" s="90">
        <f t="shared" si="8"/>
        <v>8811888000</v>
      </c>
      <c r="R86" s="91"/>
      <c r="T86" s="124">
        <f t="shared" si="9"/>
        <v>8813.1880000000001</v>
      </c>
      <c r="U86" s="124">
        <f t="shared" si="16"/>
        <v>8813.1880000000001</v>
      </c>
      <c r="V86" s="124">
        <f t="shared" si="16"/>
        <v>0</v>
      </c>
      <c r="W86" s="124">
        <f t="shared" si="16"/>
        <v>8811.8880000000008</v>
      </c>
      <c r="X86" s="124">
        <f t="shared" si="16"/>
        <v>8811.8880000000008</v>
      </c>
      <c r="Y86" s="124">
        <f t="shared" si="16"/>
        <v>0</v>
      </c>
    </row>
    <row r="87" spans="1:25" s="92" customFormat="1" ht="30">
      <c r="A87" s="115" t="s">
        <v>434</v>
      </c>
      <c r="B87" s="88" t="s">
        <v>435</v>
      </c>
      <c r="C87" s="106" t="str">
        <f t="shared" ref="C87:C150" si="19">IF(B87&lt;&gt;"",IF(AND(LEFT(B87,1)&gt;="0",LEFT(B87,1)&lt;="9"),LEFT(B87,7),""),"")</f>
        <v>1037519</v>
      </c>
      <c r="D87" s="105" t="str">
        <f t="shared" si="18"/>
        <v>Văn phòng sờ Giáo dục và Dào tạo</v>
      </c>
      <c r="E87" s="129"/>
      <c r="F87" s="130">
        <v>422</v>
      </c>
      <c r="G87" s="130"/>
      <c r="H87" s="128"/>
      <c r="I87" s="145">
        <f>J87-Sheet1!I479</f>
        <v>0</v>
      </c>
      <c r="J87" s="90">
        <v>16586658500</v>
      </c>
      <c r="K87" s="90">
        <v>846058500</v>
      </c>
      <c r="L87" s="90">
        <v>14200000000</v>
      </c>
      <c r="M87" s="91">
        <v>1540600000</v>
      </c>
      <c r="N87" s="91">
        <f t="shared" si="7"/>
        <v>16586658500</v>
      </c>
      <c r="O87" s="91"/>
      <c r="P87" s="90">
        <v>16560882000</v>
      </c>
      <c r="Q87" s="90">
        <f t="shared" si="8"/>
        <v>16560882000</v>
      </c>
      <c r="R87" s="91"/>
      <c r="T87" s="124">
        <f t="shared" si="9"/>
        <v>16586.658500000001</v>
      </c>
      <c r="U87" s="124">
        <f t="shared" si="16"/>
        <v>16586.658500000001</v>
      </c>
      <c r="V87" s="124">
        <f t="shared" si="16"/>
        <v>0</v>
      </c>
      <c r="W87" s="124">
        <f t="shared" si="16"/>
        <v>16560.882000000001</v>
      </c>
      <c r="X87" s="124">
        <f t="shared" si="16"/>
        <v>16560.882000000001</v>
      </c>
      <c r="Y87" s="124">
        <f t="shared" si="16"/>
        <v>0</v>
      </c>
    </row>
    <row r="88" spans="1:25" s="92" customFormat="1" ht="30">
      <c r="A88" s="115" t="s">
        <v>438</v>
      </c>
      <c r="B88" s="88" t="s">
        <v>439</v>
      </c>
      <c r="C88" s="106" t="str">
        <f t="shared" si="19"/>
        <v>1037574</v>
      </c>
      <c r="D88" s="105" t="str">
        <f t="shared" si="18"/>
        <v>Trường Cao đẳng sư phạm rỉnh Kontum</v>
      </c>
      <c r="E88" s="129"/>
      <c r="F88" s="130">
        <v>422</v>
      </c>
      <c r="G88" s="130"/>
      <c r="H88" s="128"/>
      <c r="I88" s="145">
        <f>J88-Sheet1!I490</f>
        <v>0</v>
      </c>
      <c r="J88" s="90">
        <v>18238310000</v>
      </c>
      <c r="K88" s="90">
        <v>399984000</v>
      </c>
      <c r="L88" s="90">
        <v>15355900000</v>
      </c>
      <c r="M88" s="91">
        <v>2482426000</v>
      </c>
      <c r="N88" s="91">
        <f t="shared" ref="N88:N151" si="20">J88-O88</f>
        <v>18238310000</v>
      </c>
      <c r="O88" s="91"/>
      <c r="P88" s="90">
        <v>15140896398</v>
      </c>
      <c r="Q88" s="90">
        <f t="shared" ref="Q88:Q151" si="21">P88-R88</f>
        <v>15140896398</v>
      </c>
      <c r="R88" s="91"/>
      <c r="T88" s="124">
        <f t="shared" ref="T88:T151" si="22">J88/1000000</f>
        <v>18238.310000000001</v>
      </c>
      <c r="U88" s="124">
        <f t="shared" ref="U88:Y103" si="23">N88/1000000</f>
        <v>18238.310000000001</v>
      </c>
      <c r="V88" s="124">
        <f t="shared" si="23"/>
        <v>0</v>
      </c>
      <c r="W88" s="124">
        <f t="shared" si="23"/>
        <v>15140.896398000001</v>
      </c>
      <c r="X88" s="124">
        <f t="shared" si="23"/>
        <v>15140.896398000001</v>
      </c>
      <c r="Y88" s="124">
        <f t="shared" si="23"/>
        <v>0</v>
      </c>
    </row>
    <row r="89" spans="1:25" s="92" customFormat="1" ht="30">
      <c r="A89" s="115" t="s">
        <v>442</v>
      </c>
      <c r="B89" s="88" t="s">
        <v>443</v>
      </c>
      <c r="C89" s="106" t="str">
        <f t="shared" si="19"/>
        <v>1037575</v>
      </c>
      <c r="D89" s="105" t="str">
        <f t="shared" si="18"/>
        <v>Trường PT Dân tộc Nội trú luyện Ngọc hSi</v>
      </c>
      <c r="E89" s="129"/>
      <c r="F89" s="130">
        <v>422</v>
      </c>
      <c r="G89" s="130"/>
      <c r="H89" s="128"/>
      <c r="I89" s="145">
        <f>J89-Sheet1!I502</f>
        <v>0</v>
      </c>
      <c r="J89" s="90">
        <v>10113566153</v>
      </c>
      <c r="K89" s="90">
        <v>41660153</v>
      </c>
      <c r="L89" s="90">
        <v>9290577000</v>
      </c>
      <c r="M89" s="91">
        <v>781329000</v>
      </c>
      <c r="N89" s="91">
        <f t="shared" si="20"/>
        <v>10113566153</v>
      </c>
      <c r="O89" s="91"/>
      <c r="P89" s="90">
        <v>9486884003</v>
      </c>
      <c r="Q89" s="90">
        <f t="shared" si="21"/>
        <v>9486884003</v>
      </c>
      <c r="R89" s="91"/>
      <c r="T89" s="124">
        <f t="shared" si="22"/>
        <v>10113.566153</v>
      </c>
      <c r="U89" s="124">
        <f t="shared" si="23"/>
        <v>10113.566153</v>
      </c>
      <c r="V89" s="124">
        <f t="shared" si="23"/>
        <v>0</v>
      </c>
      <c r="W89" s="124">
        <f t="shared" si="23"/>
        <v>9486.8840029999992</v>
      </c>
      <c r="X89" s="124">
        <f t="shared" si="23"/>
        <v>9486.8840029999992</v>
      </c>
      <c r="Y89" s="124">
        <f t="shared" si="23"/>
        <v>0</v>
      </c>
    </row>
    <row r="90" spans="1:25" s="92" customFormat="1" ht="30">
      <c r="A90" s="115" t="s">
        <v>445</v>
      </c>
      <c r="B90" s="93" t="s">
        <v>446</v>
      </c>
      <c r="C90" s="106" t="str">
        <f t="shared" si="19"/>
        <v>1037577</v>
      </c>
      <c r="D90" s="105" t="str">
        <f t="shared" si="18"/>
        <v>Hội chử thập đỏ tỉnh Kontum</v>
      </c>
      <c r="E90" s="129"/>
      <c r="F90" s="130">
        <v>522</v>
      </c>
      <c r="G90" s="130"/>
      <c r="H90" s="128"/>
      <c r="I90" s="145">
        <f>J90-Sheet1!I513</f>
        <v>0</v>
      </c>
      <c r="J90" s="90">
        <v>1654000000</v>
      </c>
      <c r="K90" s="89"/>
      <c r="L90" s="90">
        <v>1614000000</v>
      </c>
      <c r="M90" s="91">
        <v>40000000</v>
      </c>
      <c r="N90" s="91">
        <f t="shared" si="20"/>
        <v>1654000000</v>
      </c>
      <c r="O90" s="91"/>
      <c r="P90" s="90">
        <v>1654000000</v>
      </c>
      <c r="Q90" s="90">
        <f t="shared" si="21"/>
        <v>1654000000</v>
      </c>
      <c r="R90" s="91"/>
      <c r="T90" s="124">
        <f t="shared" si="22"/>
        <v>1654</v>
      </c>
      <c r="U90" s="124">
        <f t="shared" si="23"/>
        <v>1654</v>
      </c>
      <c r="V90" s="124">
        <f t="shared" si="23"/>
        <v>0</v>
      </c>
      <c r="W90" s="124">
        <f t="shared" si="23"/>
        <v>1654</v>
      </c>
      <c r="X90" s="124">
        <f t="shared" si="23"/>
        <v>1654</v>
      </c>
      <c r="Y90" s="124">
        <f t="shared" si="23"/>
        <v>0</v>
      </c>
    </row>
    <row r="91" spans="1:25" s="92" customFormat="1" ht="30">
      <c r="A91" s="115" t="s">
        <v>450</v>
      </c>
      <c r="B91" s="88" t="s">
        <v>451</v>
      </c>
      <c r="C91" s="106" t="str">
        <f t="shared" si="19"/>
        <v>1037579</v>
      </c>
      <c r="D91" s="105" t="str">
        <f t="shared" si="18"/>
        <v>Bảo tàng - Thư viện tỉnh Kon Tum</v>
      </c>
      <c r="E91" s="129"/>
      <c r="F91" s="130">
        <v>425</v>
      </c>
      <c r="G91" s="130"/>
      <c r="H91" s="128"/>
      <c r="I91" s="145">
        <f>J91-Sheet1!I518</f>
        <v>0</v>
      </c>
      <c r="J91" s="90">
        <v>3409029000</v>
      </c>
      <c r="K91" s="90">
        <v>100000000</v>
      </c>
      <c r="L91" s="90">
        <v>3132000000</v>
      </c>
      <c r="M91" s="91">
        <v>177029000</v>
      </c>
      <c r="N91" s="91">
        <f t="shared" si="20"/>
        <v>3409029000</v>
      </c>
      <c r="O91" s="91"/>
      <c r="P91" s="90">
        <v>3404029000</v>
      </c>
      <c r="Q91" s="90">
        <f t="shared" si="21"/>
        <v>3404029000</v>
      </c>
      <c r="R91" s="91"/>
      <c r="T91" s="124">
        <f t="shared" si="22"/>
        <v>3409.029</v>
      </c>
      <c r="U91" s="124">
        <f t="shared" si="23"/>
        <v>3409.029</v>
      </c>
      <c r="V91" s="124">
        <f t="shared" si="23"/>
        <v>0</v>
      </c>
      <c r="W91" s="124">
        <f t="shared" si="23"/>
        <v>3404.029</v>
      </c>
      <c r="X91" s="124">
        <f t="shared" si="23"/>
        <v>3404.029</v>
      </c>
      <c r="Y91" s="124">
        <f t="shared" si="23"/>
        <v>0</v>
      </c>
    </row>
    <row r="92" spans="1:25" s="92" customFormat="1" ht="30">
      <c r="A92" s="115" t="s">
        <v>455</v>
      </c>
      <c r="B92" s="88" t="s">
        <v>456</v>
      </c>
      <c r="C92" s="106" t="str">
        <f t="shared" si="19"/>
        <v>1037582</v>
      </c>
      <c r="D92" s="105" t="str">
        <f t="shared" si="18"/>
        <v>Văn phòng sờ Văn hoá Thể thao và Du lịch tỉnh Kontum</v>
      </c>
      <c r="E92" s="129"/>
      <c r="F92" s="130">
        <v>425</v>
      </c>
      <c r="G92" s="130"/>
      <c r="H92" s="128"/>
      <c r="I92" s="145">
        <f>J92-Sheet1!I526</f>
        <v>0</v>
      </c>
      <c r="J92" s="90">
        <v>14097089000</v>
      </c>
      <c r="K92" s="90">
        <v>349000000</v>
      </c>
      <c r="L92" s="90">
        <v>9484000000</v>
      </c>
      <c r="M92" s="91">
        <v>4264089000</v>
      </c>
      <c r="N92" s="91">
        <f t="shared" si="20"/>
        <v>14097089000</v>
      </c>
      <c r="O92" s="91"/>
      <c r="P92" s="90">
        <v>11028347600</v>
      </c>
      <c r="Q92" s="90">
        <f t="shared" si="21"/>
        <v>11028347600</v>
      </c>
      <c r="R92" s="91"/>
      <c r="T92" s="124">
        <f t="shared" si="22"/>
        <v>14097.089</v>
      </c>
      <c r="U92" s="124">
        <f t="shared" si="23"/>
        <v>14097.089</v>
      </c>
      <c r="V92" s="124">
        <f t="shared" si="23"/>
        <v>0</v>
      </c>
      <c r="W92" s="124">
        <f t="shared" si="23"/>
        <v>11028.347599999999</v>
      </c>
      <c r="X92" s="124">
        <f t="shared" si="23"/>
        <v>11028.347599999999</v>
      </c>
      <c r="Y92" s="124">
        <f t="shared" si="23"/>
        <v>0</v>
      </c>
    </row>
    <row r="93" spans="1:25" s="92" customFormat="1" ht="15">
      <c r="A93" s="115" t="s">
        <v>460</v>
      </c>
      <c r="B93" s="87" t="s">
        <v>461</v>
      </c>
      <c r="C93" s="106" t="str">
        <f t="shared" si="19"/>
        <v>1037583</v>
      </c>
      <c r="D93" s="105" t="str">
        <f t="shared" si="18"/>
        <v>Trung tâm Văn hóa Tỉnh</v>
      </c>
      <c r="E93" s="129"/>
      <c r="F93" s="130">
        <v>425</v>
      </c>
      <c r="G93" s="130"/>
      <c r="H93" s="128"/>
      <c r="I93" s="145">
        <f>J93-Sheet1!I541</f>
        <v>0</v>
      </c>
      <c r="J93" s="90">
        <v>3766093000</v>
      </c>
      <c r="K93" s="89"/>
      <c r="L93" s="90">
        <v>3355000000</v>
      </c>
      <c r="M93" s="91">
        <v>411093000</v>
      </c>
      <c r="N93" s="91">
        <f t="shared" si="20"/>
        <v>3766093000</v>
      </c>
      <c r="O93" s="91"/>
      <c r="P93" s="90">
        <v>3765673000</v>
      </c>
      <c r="Q93" s="90">
        <f t="shared" si="21"/>
        <v>3765673000</v>
      </c>
      <c r="R93" s="91"/>
      <c r="T93" s="124">
        <f t="shared" si="22"/>
        <v>3766.0929999999998</v>
      </c>
      <c r="U93" s="124">
        <f t="shared" si="23"/>
        <v>3766.0929999999998</v>
      </c>
      <c r="V93" s="124">
        <f t="shared" si="23"/>
        <v>0</v>
      </c>
      <c r="W93" s="124">
        <f t="shared" si="23"/>
        <v>3765.6729999999998</v>
      </c>
      <c r="X93" s="124">
        <f t="shared" si="23"/>
        <v>3765.6729999999998</v>
      </c>
      <c r="Y93" s="124">
        <f t="shared" si="23"/>
        <v>0</v>
      </c>
    </row>
    <row r="94" spans="1:25" s="92" customFormat="1" ht="30">
      <c r="A94" s="115" t="s">
        <v>463</v>
      </c>
      <c r="B94" s="99" t="s">
        <v>464</v>
      </c>
      <c r="C94" s="106" t="str">
        <f t="shared" si="19"/>
        <v>1037584</v>
      </c>
      <c r="D94" s="105" t="str">
        <f t="shared" si="18"/>
        <v>Trung tâm Văn hóa - nghệ liuậttỉnh Kon Tum</v>
      </c>
      <c r="E94" s="129"/>
      <c r="F94" s="130">
        <v>425</v>
      </c>
      <c r="G94" s="130"/>
      <c r="H94" s="128"/>
      <c r="I94" s="145">
        <f>J94-Sheet1!I548</f>
        <v>0</v>
      </c>
      <c r="J94" s="90">
        <v>4484000000</v>
      </c>
      <c r="K94" s="89"/>
      <c r="L94" s="90">
        <v>4023000000</v>
      </c>
      <c r="M94" s="91">
        <v>461000000</v>
      </c>
      <c r="N94" s="91">
        <f t="shared" si="20"/>
        <v>4484000000</v>
      </c>
      <c r="O94" s="91"/>
      <c r="P94" s="90">
        <v>4471904200</v>
      </c>
      <c r="Q94" s="90">
        <f t="shared" si="21"/>
        <v>4471904200</v>
      </c>
      <c r="R94" s="91"/>
      <c r="T94" s="124">
        <f t="shared" si="22"/>
        <v>4484</v>
      </c>
      <c r="U94" s="124">
        <f t="shared" si="23"/>
        <v>4484</v>
      </c>
      <c r="V94" s="124">
        <f t="shared" si="23"/>
        <v>0</v>
      </c>
      <c r="W94" s="124">
        <f t="shared" si="23"/>
        <v>4471.9041999999999</v>
      </c>
      <c r="X94" s="124">
        <f t="shared" si="23"/>
        <v>4471.9041999999999</v>
      </c>
      <c r="Y94" s="124">
        <f t="shared" si="23"/>
        <v>0</v>
      </c>
    </row>
    <row r="95" spans="1:25" s="92" customFormat="1" ht="15">
      <c r="A95" s="115" t="s">
        <v>466</v>
      </c>
      <c r="B95" s="87" t="s">
        <v>467</v>
      </c>
      <c r="C95" s="106" t="str">
        <f t="shared" si="19"/>
        <v>1037585</v>
      </c>
      <c r="D95" s="105" t="str">
        <f t="shared" si="18"/>
        <v>Hội văn học Nghệ thuật</v>
      </c>
      <c r="E95" s="129"/>
      <c r="F95" s="130">
        <v>518</v>
      </c>
      <c r="G95" s="130"/>
      <c r="H95" s="128"/>
      <c r="I95" s="145">
        <f>J95-Sheet1!I555</f>
        <v>0</v>
      </c>
      <c r="J95" s="90">
        <v>1426869000</v>
      </c>
      <c r="K95" s="90">
        <v>100169000</v>
      </c>
      <c r="L95" s="90">
        <v>656000000</v>
      </c>
      <c r="M95" s="91">
        <v>670700000</v>
      </c>
      <c r="N95" s="91">
        <f t="shared" si="20"/>
        <v>1426869000</v>
      </c>
      <c r="O95" s="91"/>
      <c r="P95" s="90">
        <v>1107797303</v>
      </c>
      <c r="Q95" s="90">
        <f t="shared" si="21"/>
        <v>1107797303</v>
      </c>
      <c r="R95" s="91"/>
      <c r="T95" s="124">
        <f t="shared" si="22"/>
        <v>1426.8689999999999</v>
      </c>
      <c r="U95" s="124">
        <f t="shared" si="23"/>
        <v>1426.8689999999999</v>
      </c>
      <c r="V95" s="124">
        <f t="shared" si="23"/>
        <v>0</v>
      </c>
      <c r="W95" s="124">
        <f t="shared" si="23"/>
        <v>1107.7973030000001</v>
      </c>
      <c r="X95" s="124">
        <f t="shared" si="23"/>
        <v>1107.7973030000001</v>
      </c>
      <c r="Y95" s="124">
        <f t="shared" si="23"/>
        <v>0</v>
      </c>
    </row>
    <row r="96" spans="1:25" s="92" customFormat="1" ht="30">
      <c r="A96" s="115" t="s">
        <v>470</v>
      </c>
      <c r="B96" s="88" t="s">
        <v>471</v>
      </c>
      <c r="C96" s="106" t="str">
        <f t="shared" si="19"/>
        <v>1037641</v>
      </c>
      <c r="D96" s="105" t="str">
        <f t="shared" si="18"/>
        <v>Đài Phát thanh và TruyỄn lình</v>
      </c>
      <c r="E96" s="129"/>
      <c r="F96" s="130">
        <v>441</v>
      </c>
      <c r="G96" s="130"/>
      <c r="H96" s="128"/>
      <c r="I96" s="145">
        <f>J96-Sheet1!I562</f>
        <v>0</v>
      </c>
      <c r="J96" s="90">
        <v>11672727000</v>
      </c>
      <c r="K96" s="89"/>
      <c r="L96" s="90">
        <v>11256000000</v>
      </c>
      <c r="M96" s="91">
        <v>416727000</v>
      </c>
      <c r="N96" s="91">
        <f t="shared" si="20"/>
        <v>11672727000</v>
      </c>
      <c r="O96" s="91"/>
      <c r="P96" s="90">
        <v>11672727000</v>
      </c>
      <c r="Q96" s="90">
        <f t="shared" si="21"/>
        <v>11672727000</v>
      </c>
      <c r="R96" s="91"/>
      <c r="T96" s="124">
        <f t="shared" si="22"/>
        <v>11672.727000000001</v>
      </c>
      <c r="U96" s="124">
        <f t="shared" si="23"/>
        <v>11672.727000000001</v>
      </c>
      <c r="V96" s="124">
        <f t="shared" si="23"/>
        <v>0</v>
      </c>
      <c r="W96" s="124">
        <f t="shared" si="23"/>
        <v>11672.727000000001</v>
      </c>
      <c r="X96" s="124">
        <f t="shared" si="23"/>
        <v>11672.727000000001</v>
      </c>
      <c r="Y96" s="124">
        <f t="shared" si="23"/>
        <v>0</v>
      </c>
    </row>
    <row r="97" spans="1:25" s="92" customFormat="1" ht="30">
      <c r="A97" s="115" t="s">
        <v>475</v>
      </c>
      <c r="B97" s="88" t="s">
        <v>476</v>
      </c>
      <c r="C97" s="106" t="str">
        <f t="shared" si="19"/>
        <v>1037642</v>
      </c>
      <c r="D97" s="105" t="str">
        <f t="shared" si="18"/>
        <v>Trung tâm Huãn luyện và Thi đãu Thể dục Thể thao</v>
      </c>
      <c r="E97" s="129"/>
      <c r="F97" s="130">
        <v>425</v>
      </c>
      <c r="G97" s="130"/>
      <c r="H97" s="128"/>
      <c r="I97" s="145">
        <f>J97-Sheet1!I568</f>
        <v>0</v>
      </c>
      <c r="J97" s="90">
        <v>7783848759</v>
      </c>
      <c r="K97" s="90">
        <v>90364759</v>
      </c>
      <c r="L97" s="90">
        <v>7548000000</v>
      </c>
      <c r="M97" s="91">
        <v>145484000</v>
      </c>
      <c r="N97" s="91">
        <f t="shared" si="20"/>
        <v>7783848759</v>
      </c>
      <c r="O97" s="91"/>
      <c r="P97" s="90">
        <v>7756553419</v>
      </c>
      <c r="Q97" s="90">
        <f t="shared" si="21"/>
        <v>7756553419</v>
      </c>
      <c r="R97" s="91"/>
      <c r="T97" s="124">
        <f t="shared" si="22"/>
        <v>7783.8487590000004</v>
      </c>
      <c r="U97" s="124">
        <f t="shared" si="23"/>
        <v>7783.8487590000004</v>
      </c>
      <c r="V97" s="124">
        <f t="shared" si="23"/>
        <v>0</v>
      </c>
      <c r="W97" s="124">
        <f t="shared" si="23"/>
        <v>7756.5534189999998</v>
      </c>
      <c r="X97" s="124">
        <f t="shared" si="23"/>
        <v>7756.5534189999998</v>
      </c>
      <c r="Y97" s="124">
        <f t="shared" si="23"/>
        <v>0</v>
      </c>
    </row>
    <row r="98" spans="1:25" s="92" customFormat="1" ht="15">
      <c r="A98" s="115" t="s">
        <v>479</v>
      </c>
      <c r="B98" s="93" t="s">
        <v>480</v>
      </c>
      <c r="C98" s="106" t="str">
        <f t="shared" si="19"/>
        <v>1037644</v>
      </c>
      <c r="D98" s="105" t="str">
        <f t="shared" si="18"/>
        <v>SỜ Nội vụ tỉnh Kon Tum</v>
      </c>
      <c r="E98" s="129"/>
      <c r="F98" s="130">
        <v>435</v>
      </c>
      <c r="G98" s="130"/>
      <c r="H98" s="128"/>
      <c r="I98" s="145">
        <f>J98-Sheet1!I575</f>
        <v>0</v>
      </c>
      <c r="J98" s="90">
        <v>27732787866</v>
      </c>
      <c r="K98" s="90">
        <v>7097658866</v>
      </c>
      <c r="L98" s="90">
        <v>16353299000</v>
      </c>
      <c r="M98" s="91">
        <v>4281830000</v>
      </c>
      <c r="N98" s="91">
        <f t="shared" si="20"/>
        <v>27732787866</v>
      </c>
      <c r="O98" s="91"/>
      <c r="P98" s="90">
        <v>14332432450</v>
      </c>
      <c r="Q98" s="90">
        <f t="shared" si="21"/>
        <v>14332432450</v>
      </c>
      <c r="R98" s="91"/>
      <c r="T98" s="124">
        <f t="shared" si="22"/>
        <v>27732.787865999999</v>
      </c>
      <c r="U98" s="124">
        <f t="shared" si="23"/>
        <v>27732.787865999999</v>
      </c>
      <c r="V98" s="124">
        <f t="shared" si="23"/>
        <v>0</v>
      </c>
      <c r="W98" s="124">
        <f t="shared" si="23"/>
        <v>14332.43245</v>
      </c>
      <c r="X98" s="124">
        <f t="shared" si="23"/>
        <v>14332.43245</v>
      </c>
      <c r="Y98" s="124">
        <f t="shared" si="23"/>
        <v>0</v>
      </c>
    </row>
    <row r="99" spans="1:25" s="92" customFormat="1" ht="15">
      <c r="A99" s="115" t="s">
        <v>483</v>
      </c>
      <c r="B99" s="93" t="s">
        <v>484</v>
      </c>
      <c r="C99" s="106" t="str">
        <f t="shared" si="19"/>
        <v>1037649</v>
      </c>
      <c r="D99" s="105" t="str">
        <f t="shared" si="18"/>
        <v>Chi Cục Quản lý thj trường</v>
      </c>
      <c r="E99" s="129"/>
      <c r="F99" s="130">
        <v>416</v>
      </c>
      <c r="G99" s="130"/>
      <c r="H99" s="128"/>
      <c r="I99" s="145">
        <f>J99-Sheet1!I586</f>
        <v>0</v>
      </c>
      <c r="J99" s="90">
        <v>5728970000</v>
      </c>
      <c r="K99" s="89"/>
      <c r="L99" s="90">
        <v>5318000000</v>
      </c>
      <c r="M99" s="91">
        <v>410970000</v>
      </c>
      <c r="N99" s="91">
        <f t="shared" si="20"/>
        <v>5728970000</v>
      </c>
      <c r="O99" s="91"/>
      <c r="P99" s="90">
        <v>5626158619</v>
      </c>
      <c r="Q99" s="90">
        <f t="shared" si="21"/>
        <v>5626158619</v>
      </c>
      <c r="R99" s="91"/>
      <c r="T99" s="124">
        <f t="shared" si="22"/>
        <v>5728.97</v>
      </c>
      <c r="U99" s="124">
        <f t="shared" si="23"/>
        <v>5728.97</v>
      </c>
      <c r="V99" s="124">
        <f t="shared" si="23"/>
        <v>0</v>
      </c>
      <c r="W99" s="124">
        <f t="shared" si="23"/>
        <v>5626.1586189999998</v>
      </c>
      <c r="X99" s="124">
        <f t="shared" si="23"/>
        <v>5626.1586189999998</v>
      </c>
      <c r="Y99" s="124">
        <f t="shared" si="23"/>
        <v>0</v>
      </c>
    </row>
    <row r="100" spans="1:25" s="92" customFormat="1" ht="30">
      <c r="A100" s="115" t="s">
        <v>487</v>
      </c>
      <c r="B100" s="88" t="s">
        <v>488</v>
      </c>
      <c r="C100" s="106" t="str">
        <f t="shared" si="19"/>
        <v>1037650</v>
      </c>
      <c r="D100" s="105" t="str">
        <f t="shared" si="18"/>
        <v>SỜ Kẽ hoạch và Đău tư tỉnh Kontum</v>
      </c>
      <c r="E100" s="129"/>
      <c r="F100" s="130">
        <v>413</v>
      </c>
      <c r="G100" s="130"/>
      <c r="H100" s="128"/>
      <c r="I100" s="145">
        <f>J100-Sheet1!I594</f>
        <v>0</v>
      </c>
      <c r="J100" s="90">
        <v>8693361813</v>
      </c>
      <c r="K100" s="90">
        <v>876461813</v>
      </c>
      <c r="L100" s="90">
        <v>7620000000</v>
      </c>
      <c r="M100" s="91">
        <v>196900000</v>
      </c>
      <c r="N100" s="91">
        <f t="shared" si="20"/>
        <v>8693361813</v>
      </c>
      <c r="O100" s="91"/>
      <c r="P100" s="90">
        <v>7970202110</v>
      </c>
      <c r="Q100" s="90">
        <f t="shared" si="21"/>
        <v>7970202110</v>
      </c>
      <c r="R100" s="91"/>
      <c r="T100" s="124">
        <f t="shared" si="22"/>
        <v>8693.3618129999995</v>
      </c>
      <c r="U100" s="124">
        <f t="shared" si="23"/>
        <v>8693.3618129999995</v>
      </c>
      <c r="V100" s="124">
        <f t="shared" si="23"/>
        <v>0</v>
      </c>
      <c r="W100" s="124">
        <f t="shared" si="23"/>
        <v>7970.2021100000002</v>
      </c>
      <c r="X100" s="124">
        <f t="shared" si="23"/>
        <v>7970.2021100000002</v>
      </c>
      <c r="Y100" s="124">
        <f t="shared" si="23"/>
        <v>0</v>
      </c>
    </row>
    <row r="101" spans="1:25" s="92" customFormat="1" ht="30">
      <c r="A101" s="115" t="s">
        <v>491</v>
      </c>
      <c r="B101" s="88" t="s">
        <v>492</v>
      </c>
      <c r="C101" s="106" t="str">
        <f t="shared" si="19"/>
        <v>1044909</v>
      </c>
      <c r="D101" s="105" t="str">
        <f t="shared" si="18"/>
        <v>Trung Tâm Bảo trợ và Công tác xã hội tỉnh Kon Tum</v>
      </c>
      <c r="E101" s="129"/>
      <c r="F101" s="130">
        <v>424</v>
      </c>
      <c r="G101" s="130"/>
      <c r="H101" s="128"/>
      <c r="I101" s="145">
        <f>J101-Sheet1!I605</f>
        <v>0</v>
      </c>
      <c r="J101" s="90">
        <v>10253289000</v>
      </c>
      <c r="K101" s="90">
        <v>121663000</v>
      </c>
      <c r="L101" s="90">
        <v>9542000000</v>
      </c>
      <c r="M101" s="91">
        <v>589626000</v>
      </c>
      <c r="N101" s="91">
        <f t="shared" si="20"/>
        <v>10253289000</v>
      </c>
      <c r="O101" s="91"/>
      <c r="P101" s="90">
        <v>9924850236</v>
      </c>
      <c r="Q101" s="90">
        <f t="shared" si="21"/>
        <v>9924850236</v>
      </c>
      <c r="R101" s="91"/>
      <c r="T101" s="124">
        <f t="shared" si="22"/>
        <v>10253.289000000001</v>
      </c>
      <c r="U101" s="124">
        <f t="shared" si="23"/>
        <v>10253.289000000001</v>
      </c>
      <c r="V101" s="124">
        <f t="shared" si="23"/>
        <v>0</v>
      </c>
      <c r="W101" s="124">
        <f t="shared" si="23"/>
        <v>9924.8502360000002</v>
      </c>
      <c r="X101" s="124">
        <f t="shared" si="23"/>
        <v>9924.8502360000002</v>
      </c>
      <c r="Y101" s="124">
        <f t="shared" si="23"/>
        <v>0</v>
      </c>
    </row>
    <row r="102" spans="1:25" s="92" customFormat="1" ht="30">
      <c r="A102" s="115" t="s">
        <v>495</v>
      </c>
      <c r="B102" s="88" t="s">
        <v>496</v>
      </c>
      <c r="C102" s="106" t="str">
        <f t="shared" si="19"/>
        <v>1044910</v>
      </c>
      <c r="D102" s="105" t="str">
        <f t="shared" si="18"/>
        <v>Trung tâm Đăng kiềm 82.01.s</v>
      </c>
      <c r="E102" s="129"/>
      <c r="F102" s="130">
        <v>421</v>
      </c>
      <c r="G102" s="130"/>
      <c r="H102" s="128"/>
      <c r="I102" s="145">
        <f>J102-Sheet1!I615</f>
        <v>0</v>
      </c>
      <c r="J102" s="90">
        <v>134200000</v>
      </c>
      <c r="K102" s="89"/>
      <c r="L102" s="89"/>
      <c r="M102" s="91">
        <v>134200000</v>
      </c>
      <c r="N102" s="91">
        <f t="shared" si="20"/>
        <v>134200000</v>
      </c>
      <c r="O102" s="91"/>
      <c r="P102" s="90">
        <v>104000000</v>
      </c>
      <c r="Q102" s="90">
        <f t="shared" si="21"/>
        <v>104000000</v>
      </c>
      <c r="R102" s="91"/>
      <c r="T102" s="124">
        <f t="shared" si="22"/>
        <v>134.19999999999999</v>
      </c>
      <c r="U102" s="124">
        <f t="shared" si="23"/>
        <v>134.19999999999999</v>
      </c>
      <c r="V102" s="124">
        <f t="shared" si="23"/>
        <v>0</v>
      </c>
      <c r="W102" s="124">
        <f t="shared" si="23"/>
        <v>104</v>
      </c>
      <c r="X102" s="124">
        <f t="shared" si="23"/>
        <v>104</v>
      </c>
      <c r="Y102" s="124">
        <f t="shared" si="23"/>
        <v>0</v>
      </c>
    </row>
    <row r="103" spans="1:25" s="92" customFormat="1" ht="30">
      <c r="A103" s="115" t="s">
        <v>500</v>
      </c>
      <c r="B103" s="88" t="s">
        <v>501</v>
      </c>
      <c r="C103" s="106" t="str">
        <f t="shared" si="19"/>
        <v>1044911</v>
      </c>
      <c r="D103" s="105" t="str">
        <f t="shared" si="18"/>
        <v>Thanh tra sờ Giao thông vận tải tỉnh Kon Tum</v>
      </c>
      <c r="E103" s="129"/>
      <c r="F103" s="130">
        <v>421</v>
      </c>
      <c r="G103" s="130"/>
      <c r="H103" s="128"/>
      <c r="I103" s="145">
        <f>J103-Sheet1!I620</f>
        <v>0</v>
      </c>
      <c r="J103" s="90">
        <v>4128600000</v>
      </c>
      <c r="K103" s="89"/>
      <c r="L103" s="90">
        <v>3381000000</v>
      </c>
      <c r="M103" s="91">
        <v>747600000</v>
      </c>
      <c r="N103" s="91">
        <f t="shared" si="20"/>
        <v>4128600000</v>
      </c>
      <c r="O103" s="91"/>
      <c r="P103" s="90">
        <v>3740645432</v>
      </c>
      <c r="Q103" s="90">
        <f t="shared" si="21"/>
        <v>3740645432</v>
      </c>
      <c r="R103" s="91"/>
      <c r="T103" s="124">
        <f t="shared" si="22"/>
        <v>4128.6000000000004</v>
      </c>
      <c r="U103" s="124">
        <f t="shared" si="23"/>
        <v>4128.6000000000004</v>
      </c>
      <c r="V103" s="124">
        <f t="shared" si="23"/>
        <v>0</v>
      </c>
      <c r="W103" s="124">
        <f t="shared" si="23"/>
        <v>3740.6454319999998</v>
      </c>
      <c r="X103" s="124">
        <f t="shared" si="23"/>
        <v>3740.6454319999998</v>
      </c>
      <c r="Y103" s="124">
        <f t="shared" si="23"/>
        <v>0</v>
      </c>
    </row>
    <row r="104" spans="1:25" s="92" customFormat="1" ht="30">
      <c r="A104" s="115" t="s">
        <v>503</v>
      </c>
      <c r="B104" s="99" t="s">
        <v>504</v>
      </c>
      <c r="C104" s="106" t="str">
        <f t="shared" si="19"/>
        <v>1045722</v>
      </c>
      <c r="D104" s="105" t="str">
        <f t="shared" si="18"/>
        <v>Văn phòng sờ Lao động Thương binh và xã hội</v>
      </c>
      <c r="E104" s="129"/>
      <c r="F104" s="130">
        <v>424</v>
      </c>
      <c r="G104" s="130"/>
      <c r="H104" s="128"/>
      <c r="I104" s="145">
        <f>J104-Sheet1!I631</f>
        <v>0</v>
      </c>
      <c r="J104" s="90">
        <v>16293206021</v>
      </c>
      <c r="K104" s="90">
        <v>464053021</v>
      </c>
      <c r="L104" s="90">
        <v>13214000000</v>
      </c>
      <c r="M104" s="91">
        <v>2615153000</v>
      </c>
      <c r="N104" s="91">
        <f t="shared" si="20"/>
        <v>15447206021</v>
      </c>
      <c r="O104" s="91">
        <f>O106</f>
        <v>846000000</v>
      </c>
      <c r="P104" s="90">
        <v>13731576176</v>
      </c>
      <c r="Q104" s="90">
        <f t="shared" si="21"/>
        <v>13373779176</v>
      </c>
      <c r="R104" s="91">
        <f>R106</f>
        <v>357797000</v>
      </c>
      <c r="T104" s="124">
        <f t="shared" si="22"/>
        <v>16293.206021</v>
      </c>
      <c r="U104" s="124">
        <f t="shared" ref="U104:Y119" si="24">N104/1000000</f>
        <v>15447.206021</v>
      </c>
      <c r="V104" s="124">
        <f t="shared" si="24"/>
        <v>846</v>
      </c>
      <c r="W104" s="124">
        <f t="shared" si="24"/>
        <v>13731.576176</v>
      </c>
      <c r="X104" s="124">
        <f t="shared" si="24"/>
        <v>13373.779176</v>
      </c>
      <c r="Y104" s="124">
        <f t="shared" si="24"/>
        <v>357.79700000000003</v>
      </c>
    </row>
    <row r="105" spans="1:25" s="92" customFormat="1" ht="15">
      <c r="A105" s="115"/>
      <c r="B105" s="87" t="s">
        <v>232</v>
      </c>
      <c r="C105" s="106" t="str">
        <f t="shared" si="19"/>
        <v/>
      </c>
      <c r="D105" s="105" t="s">
        <v>1004</v>
      </c>
      <c r="E105" s="129"/>
      <c r="F105" s="130"/>
      <c r="G105" s="130"/>
      <c r="H105" s="128"/>
      <c r="I105" s="128"/>
      <c r="J105" s="90">
        <v>15447206021</v>
      </c>
      <c r="K105" s="90">
        <v>464053021</v>
      </c>
      <c r="L105" s="90">
        <v>13214000000</v>
      </c>
      <c r="M105" s="90">
        <v>1769153000</v>
      </c>
      <c r="N105" s="90">
        <v>15447206021</v>
      </c>
      <c r="O105" s="90">
        <v>0</v>
      </c>
      <c r="P105" s="90">
        <v>13373779176</v>
      </c>
      <c r="Q105" s="90">
        <v>13373779176</v>
      </c>
      <c r="R105" s="90">
        <v>0</v>
      </c>
      <c r="T105" s="124">
        <f t="shared" si="22"/>
        <v>15447.206021</v>
      </c>
      <c r="U105" s="124">
        <f t="shared" si="24"/>
        <v>15447.206021</v>
      </c>
      <c r="V105" s="124">
        <f t="shared" si="24"/>
        <v>0</v>
      </c>
      <c r="W105" s="124">
        <f t="shared" si="24"/>
        <v>13373.779176</v>
      </c>
      <c r="X105" s="124">
        <f t="shared" si="24"/>
        <v>13373.779176</v>
      </c>
      <c r="Y105" s="124">
        <f t="shared" si="24"/>
        <v>0</v>
      </c>
    </row>
    <row r="106" spans="1:25" s="92" customFormat="1" ht="15">
      <c r="A106" s="115"/>
      <c r="B106" s="87" t="s">
        <v>244</v>
      </c>
      <c r="C106" s="106" t="str">
        <f t="shared" si="19"/>
        <v/>
      </c>
      <c r="D106" s="105" t="s">
        <v>1012</v>
      </c>
      <c r="E106" s="129"/>
      <c r="F106" s="130"/>
      <c r="G106" s="130"/>
      <c r="H106" s="128"/>
      <c r="I106" s="128"/>
      <c r="J106" s="90">
        <v>846000000</v>
      </c>
      <c r="K106" s="90">
        <v>0</v>
      </c>
      <c r="L106" s="90">
        <v>0</v>
      </c>
      <c r="M106" s="90">
        <v>846000000</v>
      </c>
      <c r="N106" s="90">
        <v>0</v>
      </c>
      <c r="O106" s="90">
        <f>O107+O108+O109+O110+O111</f>
        <v>846000000</v>
      </c>
      <c r="P106" s="90">
        <v>357797000</v>
      </c>
      <c r="Q106" s="90">
        <v>357797000</v>
      </c>
      <c r="R106" s="90">
        <f>R107+R108+R109+R110+R111</f>
        <v>357797000</v>
      </c>
      <c r="T106" s="124">
        <f t="shared" si="22"/>
        <v>846</v>
      </c>
      <c r="U106" s="124">
        <f t="shared" si="24"/>
        <v>0</v>
      </c>
      <c r="V106" s="124">
        <f t="shared" si="24"/>
        <v>846</v>
      </c>
      <c r="W106" s="124">
        <f t="shared" si="24"/>
        <v>357.79700000000003</v>
      </c>
      <c r="X106" s="124">
        <f t="shared" si="24"/>
        <v>357.79700000000003</v>
      </c>
      <c r="Y106" s="124">
        <f t="shared" si="24"/>
        <v>357.79700000000003</v>
      </c>
    </row>
    <row r="107" spans="1:25" s="92" customFormat="1" ht="15">
      <c r="A107" s="116"/>
      <c r="B107" s="110"/>
      <c r="C107" s="106" t="str">
        <f t="shared" si="19"/>
        <v/>
      </c>
      <c r="D107" s="138" t="s">
        <v>1006</v>
      </c>
      <c r="E107" s="115" t="s">
        <v>224</v>
      </c>
      <c r="F107" s="115" t="s">
        <v>308</v>
      </c>
      <c r="G107" s="115" t="s">
        <v>309</v>
      </c>
      <c r="H107" s="133" t="s">
        <v>987</v>
      </c>
      <c r="I107" s="133"/>
      <c r="J107" s="90">
        <v>350000000</v>
      </c>
      <c r="K107" s="89"/>
      <c r="L107" s="89"/>
      <c r="M107" s="91">
        <v>350000000</v>
      </c>
      <c r="N107" s="91">
        <f t="shared" si="20"/>
        <v>0</v>
      </c>
      <c r="O107" s="91">
        <f>J107</f>
        <v>350000000</v>
      </c>
      <c r="P107" s="89"/>
      <c r="Q107" s="90">
        <f t="shared" si="21"/>
        <v>0</v>
      </c>
      <c r="R107" s="91">
        <f>P107</f>
        <v>0</v>
      </c>
      <c r="T107" s="124">
        <f t="shared" si="22"/>
        <v>350</v>
      </c>
      <c r="U107" s="124">
        <f t="shared" si="24"/>
        <v>0</v>
      </c>
      <c r="V107" s="124">
        <f t="shared" si="24"/>
        <v>350</v>
      </c>
      <c r="W107" s="124">
        <f t="shared" si="24"/>
        <v>0</v>
      </c>
      <c r="X107" s="124">
        <f t="shared" si="24"/>
        <v>0</v>
      </c>
      <c r="Y107" s="124">
        <f t="shared" si="24"/>
        <v>0</v>
      </c>
    </row>
    <row r="108" spans="1:25" s="92" customFormat="1" ht="15">
      <c r="A108" s="117"/>
      <c r="B108" s="107"/>
      <c r="C108" s="106" t="str">
        <f t="shared" si="19"/>
        <v/>
      </c>
      <c r="D108" s="138" t="s">
        <v>1006</v>
      </c>
      <c r="E108" s="115" t="s">
        <v>224</v>
      </c>
      <c r="F108" s="115" t="s">
        <v>308</v>
      </c>
      <c r="G108" s="115" t="s">
        <v>309</v>
      </c>
      <c r="H108" s="133" t="s">
        <v>994</v>
      </c>
      <c r="I108" s="133"/>
      <c r="J108" s="90">
        <v>114000000</v>
      </c>
      <c r="K108" s="89"/>
      <c r="L108" s="89"/>
      <c r="M108" s="91">
        <v>114000000</v>
      </c>
      <c r="N108" s="91">
        <f t="shared" si="20"/>
        <v>0</v>
      </c>
      <c r="O108" s="91">
        <f t="shared" ref="O108:O111" si="25">J108</f>
        <v>114000000</v>
      </c>
      <c r="P108" s="90">
        <v>114000000</v>
      </c>
      <c r="Q108" s="90">
        <f t="shared" si="21"/>
        <v>0</v>
      </c>
      <c r="R108" s="91">
        <f t="shared" ref="R108:R111" si="26">P108</f>
        <v>114000000</v>
      </c>
      <c r="T108" s="124">
        <f t="shared" si="22"/>
        <v>114</v>
      </c>
      <c r="U108" s="124">
        <f t="shared" si="24"/>
        <v>0</v>
      </c>
      <c r="V108" s="124">
        <f t="shared" si="24"/>
        <v>114</v>
      </c>
      <c r="W108" s="124">
        <f t="shared" si="24"/>
        <v>114</v>
      </c>
      <c r="X108" s="124">
        <f t="shared" si="24"/>
        <v>0</v>
      </c>
      <c r="Y108" s="124">
        <f t="shared" si="24"/>
        <v>114</v>
      </c>
    </row>
    <row r="109" spans="1:25" s="92" customFormat="1" ht="15">
      <c r="A109" s="117"/>
      <c r="B109" s="107"/>
      <c r="C109" s="106" t="str">
        <f t="shared" si="19"/>
        <v/>
      </c>
      <c r="D109" s="138" t="s">
        <v>1006</v>
      </c>
      <c r="E109" s="115" t="s">
        <v>224</v>
      </c>
      <c r="F109" s="115" t="s">
        <v>308</v>
      </c>
      <c r="G109" s="115" t="s">
        <v>309</v>
      </c>
      <c r="H109" s="133" t="s">
        <v>995</v>
      </c>
      <c r="I109" s="133"/>
      <c r="J109" s="90">
        <v>171000000</v>
      </c>
      <c r="K109" s="89"/>
      <c r="L109" s="89"/>
      <c r="M109" s="91">
        <v>171000000</v>
      </c>
      <c r="N109" s="91">
        <f t="shared" si="20"/>
        <v>0</v>
      </c>
      <c r="O109" s="91">
        <f t="shared" si="25"/>
        <v>171000000</v>
      </c>
      <c r="P109" s="90">
        <v>146513000</v>
      </c>
      <c r="Q109" s="90">
        <f t="shared" si="21"/>
        <v>0</v>
      </c>
      <c r="R109" s="91">
        <f t="shared" si="26"/>
        <v>146513000</v>
      </c>
      <c r="T109" s="124">
        <f t="shared" si="22"/>
        <v>171</v>
      </c>
      <c r="U109" s="124">
        <f t="shared" si="24"/>
        <v>0</v>
      </c>
      <c r="V109" s="124">
        <f t="shared" si="24"/>
        <v>171</v>
      </c>
      <c r="W109" s="124">
        <f t="shared" si="24"/>
        <v>146.51300000000001</v>
      </c>
      <c r="X109" s="124">
        <f t="shared" si="24"/>
        <v>0</v>
      </c>
      <c r="Y109" s="124">
        <f t="shared" si="24"/>
        <v>146.51300000000001</v>
      </c>
    </row>
    <row r="110" spans="1:25" s="92" customFormat="1" ht="15">
      <c r="A110" s="117"/>
      <c r="B110" s="107"/>
      <c r="C110" s="106" t="str">
        <f>IF(B110&lt;&gt;"",IF(AND(LEFT(B110,1)&gt;="0",LEFT(B110,1)&lt;="9"),LEFT(B110,7),""),"")</f>
        <v/>
      </c>
      <c r="D110" s="138" t="s">
        <v>1006</v>
      </c>
      <c r="E110" s="115" t="s">
        <v>210</v>
      </c>
      <c r="F110" s="115" t="s">
        <v>308</v>
      </c>
      <c r="G110" s="115" t="s">
        <v>309</v>
      </c>
      <c r="H110" s="133" t="s">
        <v>995</v>
      </c>
      <c r="I110" s="133"/>
      <c r="J110" s="90">
        <v>61000000</v>
      </c>
      <c r="K110" s="89"/>
      <c r="L110" s="89"/>
      <c r="M110" s="91">
        <v>61000000</v>
      </c>
      <c r="N110" s="91">
        <f>J110-O110</f>
        <v>0</v>
      </c>
      <c r="O110" s="91">
        <f t="shared" si="25"/>
        <v>61000000</v>
      </c>
      <c r="P110" s="89"/>
      <c r="Q110" s="90">
        <f>P110-R110</f>
        <v>0</v>
      </c>
      <c r="R110" s="91">
        <f t="shared" si="26"/>
        <v>0</v>
      </c>
      <c r="T110" s="124">
        <f>J110/1000000</f>
        <v>61</v>
      </c>
      <c r="U110" s="124">
        <f>N110/1000000</f>
        <v>0</v>
      </c>
      <c r="V110" s="124">
        <f>O110/1000000</f>
        <v>61</v>
      </c>
      <c r="W110" s="124">
        <f>P110/1000000</f>
        <v>0</v>
      </c>
      <c r="X110" s="124">
        <f>Q110/1000000</f>
        <v>0</v>
      </c>
      <c r="Y110" s="124">
        <f>R110/1000000</f>
        <v>0</v>
      </c>
    </row>
    <row r="111" spans="1:25" s="92" customFormat="1" ht="15">
      <c r="A111" s="117"/>
      <c r="B111" s="107"/>
      <c r="C111" s="106" t="str">
        <f t="shared" si="19"/>
        <v/>
      </c>
      <c r="D111" s="138" t="s">
        <v>1011</v>
      </c>
      <c r="E111" s="115" t="s">
        <v>224</v>
      </c>
      <c r="F111" s="115" t="s">
        <v>308</v>
      </c>
      <c r="G111" s="115" t="s">
        <v>309</v>
      </c>
      <c r="H111" s="133" t="s">
        <v>997</v>
      </c>
      <c r="I111" s="133"/>
      <c r="J111" s="90">
        <v>150000000</v>
      </c>
      <c r="K111" s="89"/>
      <c r="L111" s="89"/>
      <c r="M111" s="91">
        <v>150000000</v>
      </c>
      <c r="N111" s="91">
        <f t="shared" si="20"/>
        <v>0</v>
      </c>
      <c r="O111" s="91">
        <f t="shared" si="25"/>
        <v>150000000</v>
      </c>
      <c r="P111" s="90">
        <v>97284000</v>
      </c>
      <c r="Q111" s="90">
        <f t="shared" si="21"/>
        <v>0</v>
      </c>
      <c r="R111" s="91">
        <f t="shared" si="26"/>
        <v>97284000</v>
      </c>
      <c r="T111" s="124">
        <f t="shared" si="22"/>
        <v>150</v>
      </c>
      <c r="U111" s="124">
        <f t="shared" si="24"/>
        <v>0</v>
      </c>
      <c r="V111" s="124">
        <f t="shared" si="24"/>
        <v>150</v>
      </c>
      <c r="W111" s="124">
        <f t="shared" si="24"/>
        <v>97.284000000000006</v>
      </c>
      <c r="X111" s="124">
        <f t="shared" si="24"/>
        <v>0</v>
      </c>
      <c r="Y111" s="124">
        <f t="shared" si="24"/>
        <v>97.284000000000006</v>
      </c>
    </row>
    <row r="112" spans="1:25" s="92" customFormat="1" ht="30">
      <c r="A112" s="115" t="s">
        <v>508</v>
      </c>
      <c r="B112" s="99" t="s">
        <v>509</v>
      </c>
      <c r="C112" s="106" t="str">
        <f t="shared" si="19"/>
        <v>1047747</v>
      </c>
      <c r="D112" s="105" t="str">
        <f t="shared" si="18"/>
        <v>Ban bảo vệ, chăm sóc sức chòe cán bộ tỉnh Kon Tum</v>
      </c>
      <c r="E112" s="129"/>
      <c r="F112" s="130">
        <v>509</v>
      </c>
      <c r="G112" s="130"/>
      <c r="H112" s="128"/>
      <c r="I112" s="145">
        <f>J112-Sheet1!I652</f>
        <v>0</v>
      </c>
      <c r="J112" s="90">
        <v>4034583000</v>
      </c>
      <c r="K112" s="89"/>
      <c r="L112" s="90">
        <v>4023500000</v>
      </c>
      <c r="M112" s="91">
        <v>11083000</v>
      </c>
      <c r="N112" s="91">
        <f t="shared" si="20"/>
        <v>4034583000</v>
      </c>
      <c r="O112" s="91"/>
      <c r="P112" s="90">
        <v>3914583000</v>
      </c>
      <c r="Q112" s="90">
        <f t="shared" si="21"/>
        <v>3914583000</v>
      </c>
      <c r="R112" s="91"/>
      <c r="T112" s="124">
        <f t="shared" si="22"/>
        <v>4034.5830000000001</v>
      </c>
      <c r="U112" s="124">
        <f t="shared" si="24"/>
        <v>4034.5830000000001</v>
      </c>
      <c r="V112" s="124">
        <f t="shared" si="24"/>
        <v>0</v>
      </c>
      <c r="W112" s="124">
        <f t="shared" si="24"/>
        <v>3914.5830000000001</v>
      </c>
      <c r="X112" s="124">
        <f t="shared" si="24"/>
        <v>3914.5830000000001</v>
      </c>
      <c r="Y112" s="124">
        <f t="shared" si="24"/>
        <v>0</v>
      </c>
    </row>
    <row r="113" spans="1:25" s="92" customFormat="1" ht="45">
      <c r="A113" s="115" t="s">
        <v>512</v>
      </c>
      <c r="B113" s="88" t="s">
        <v>513</v>
      </c>
      <c r="C113" s="106" t="str">
        <f t="shared" si="19"/>
        <v>1047749</v>
      </c>
      <c r="D113" s="105" t="str">
        <f t="shared" si="18"/>
        <v>Trung tâm Công nghệ Thông tin - Tài nguyên và Môi trường</v>
      </c>
      <c r="E113" s="129"/>
      <c r="F113" s="130">
        <v>426</v>
      </c>
      <c r="G113" s="130"/>
      <c r="H113" s="128"/>
      <c r="I113" s="145">
        <f>J113-Sheet1!I657</f>
        <v>0</v>
      </c>
      <c r="J113" s="90">
        <v>1266000000</v>
      </c>
      <c r="K113" s="90">
        <v>16900000</v>
      </c>
      <c r="L113" s="90">
        <v>1086000000</v>
      </c>
      <c r="M113" s="91">
        <v>163100000</v>
      </c>
      <c r="N113" s="91">
        <f t="shared" si="20"/>
        <v>1266000000</v>
      </c>
      <c r="O113" s="91"/>
      <c r="P113" s="90">
        <v>1266000000</v>
      </c>
      <c r="Q113" s="90">
        <f t="shared" si="21"/>
        <v>1266000000</v>
      </c>
      <c r="R113" s="91"/>
      <c r="T113" s="124">
        <f t="shared" si="22"/>
        <v>1266</v>
      </c>
      <c r="U113" s="124">
        <f t="shared" si="24"/>
        <v>1266</v>
      </c>
      <c r="V113" s="124">
        <f t="shared" si="24"/>
        <v>0</v>
      </c>
      <c r="W113" s="124">
        <f t="shared" si="24"/>
        <v>1266</v>
      </c>
      <c r="X113" s="124">
        <f t="shared" si="24"/>
        <v>1266</v>
      </c>
      <c r="Y113" s="124">
        <f t="shared" si="24"/>
        <v>0</v>
      </c>
    </row>
    <row r="114" spans="1:25" s="92" customFormat="1" ht="30">
      <c r="A114" s="115" t="s">
        <v>516</v>
      </c>
      <c r="B114" s="88" t="s">
        <v>517</v>
      </c>
      <c r="C114" s="106" t="str">
        <f t="shared" si="19"/>
        <v>1047842</v>
      </c>
      <c r="D114" s="105" t="str">
        <f t="shared" si="18"/>
        <v>Bệnh viện Đa khoa tỉnh Kon Tum</v>
      </c>
      <c r="E114" s="129"/>
      <c r="F114" s="130">
        <v>423</v>
      </c>
      <c r="G114" s="130"/>
      <c r="H114" s="128"/>
      <c r="I114" s="145">
        <f>J114-Sheet1!I662</f>
        <v>0</v>
      </c>
      <c r="J114" s="90">
        <v>36502437000</v>
      </c>
      <c r="K114" s="89"/>
      <c r="L114" s="90">
        <v>35377000000</v>
      </c>
      <c r="M114" s="91">
        <v>1125437000</v>
      </c>
      <c r="N114" s="91">
        <f t="shared" si="20"/>
        <v>36502437000</v>
      </c>
      <c r="O114" s="91"/>
      <c r="P114" s="90">
        <v>36502437000</v>
      </c>
      <c r="Q114" s="90">
        <f t="shared" si="21"/>
        <v>36502437000</v>
      </c>
      <c r="R114" s="91"/>
      <c r="T114" s="124">
        <f t="shared" si="22"/>
        <v>36502.436999999998</v>
      </c>
      <c r="U114" s="124">
        <f t="shared" si="24"/>
        <v>36502.436999999998</v>
      </c>
      <c r="V114" s="124">
        <f t="shared" si="24"/>
        <v>0</v>
      </c>
      <c r="W114" s="124">
        <f t="shared" si="24"/>
        <v>36502.436999999998</v>
      </c>
      <c r="X114" s="124">
        <f t="shared" si="24"/>
        <v>36502.436999999998</v>
      </c>
      <c r="Y114" s="124">
        <f t="shared" si="24"/>
        <v>0</v>
      </c>
    </row>
    <row r="115" spans="1:25" s="92" customFormat="1" ht="30">
      <c r="A115" s="115" t="s">
        <v>520</v>
      </c>
      <c r="B115" s="88" t="s">
        <v>521</v>
      </c>
      <c r="C115" s="106" t="str">
        <f t="shared" si="19"/>
        <v>1047845</v>
      </c>
      <c r="D115" s="105" t="str">
        <f t="shared" si="18"/>
        <v>Trung tâm Chăm sóc Sức chòe Sinh sản</v>
      </c>
      <c r="E115" s="129"/>
      <c r="F115" s="130">
        <v>423</v>
      </c>
      <c r="G115" s="130"/>
      <c r="H115" s="128"/>
      <c r="I115" s="145">
        <f>J115-Sheet1!I668</f>
        <v>0</v>
      </c>
      <c r="J115" s="90">
        <v>3080185600</v>
      </c>
      <c r="K115" s="89"/>
      <c r="L115" s="90">
        <v>2230840000</v>
      </c>
      <c r="M115" s="91">
        <v>849345600</v>
      </c>
      <c r="N115" s="91">
        <f t="shared" si="20"/>
        <v>3080185600</v>
      </c>
      <c r="O115" s="91"/>
      <c r="P115" s="90">
        <v>2627440000</v>
      </c>
      <c r="Q115" s="90">
        <f t="shared" si="21"/>
        <v>2627440000</v>
      </c>
      <c r="R115" s="91"/>
      <c r="T115" s="124">
        <f t="shared" si="22"/>
        <v>3080.1855999999998</v>
      </c>
      <c r="U115" s="124">
        <f t="shared" si="24"/>
        <v>3080.1855999999998</v>
      </c>
      <c r="V115" s="124">
        <f t="shared" si="24"/>
        <v>0</v>
      </c>
      <c r="W115" s="124">
        <f t="shared" si="24"/>
        <v>2627.44</v>
      </c>
      <c r="X115" s="124">
        <f t="shared" si="24"/>
        <v>2627.44</v>
      </c>
      <c r="Y115" s="124">
        <f t="shared" si="24"/>
        <v>0</v>
      </c>
    </row>
    <row r="116" spans="1:25" s="92" customFormat="1" ht="30">
      <c r="A116" s="115" t="s">
        <v>525</v>
      </c>
      <c r="B116" s="88" t="s">
        <v>526</v>
      </c>
      <c r="C116" s="106" t="str">
        <f t="shared" si="19"/>
        <v>1047849</v>
      </c>
      <c r="D116" s="105" t="str">
        <f t="shared" si="18"/>
        <v>Trung tâm Phòng chổng Sốt rét</v>
      </c>
      <c r="E116" s="129"/>
      <c r="F116" s="130">
        <v>423</v>
      </c>
      <c r="G116" s="130"/>
      <c r="H116" s="128"/>
      <c r="I116" s="145">
        <f>J116-Sheet1!I677</f>
        <v>0</v>
      </c>
      <c r="J116" s="90">
        <v>2776100000</v>
      </c>
      <c r="K116" s="89"/>
      <c r="L116" s="90">
        <v>2586159572</v>
      </c>
      <c r="M116" s="91">
        <v>189940428</v>
      </c>
      <c r="N116" s="91">
        <f t="shared" si="20"/>
        <v>2776100000</v>
      </c>
      <c r="O116" s="91"/>
      <c r="P116" s="90">
        <v>2776100000</v>
      </c>
      <c r="Q116" s="90">
        <f t="shared" si="21"/>
        <v>2776100000</v>
      </c>
      <c r="R116" s="91"/>
      <c r="T116" s="124">
        <f t="shared" si="22"/>
        <v>2776.1</v>
      </c>
      <c r="U116" s="124">
        <f t="shared" si="24"/>
        <v>2776.1</v>
      </c>
      <c r="V116" s="124">
        <f t="shared" si="24"/>
        <v>0</v>
      </c>
      <c r="W116" s="124">
        <f t="shared" si="24"/>
        <v>2776.1</v>
      </c>
      <c r="X116" s="124">
        <f t="shared" si="24"/>
        <v>2776.1</v>
      </c>
      <c r="Y116" s="124">
        <f t="shared" si="24"/>
        <v>0</v>
      </c>
    </row>
    <row r="117" spans="1:25" s="92" customFormat="1" ht="30">
      <c r="A117" s="115" t="s">
        <v>529</v>
      </c>
      <c r="B117" s="93" t="s">
        <v>530</v>
      </c>
      <c r="C117" s="106" t="str">
        <f t="shared" si="19"/>
        <v>1047850</v>
      </c>
      <c r="D117" s="105" t="str">
        <f t="shared" si="18"/>
        <v>Trung tâm Giám định Y khoa</v>
      </c>
      <c r="E117" s="129"/>
      <c r="F117" s="130">
        <v>423</v>
      </c>
      <c r="G117" s="130"/>
      <c r="H117" s="128"/>
      <c r="I117" s="145">
        <f>J117-Sheet1!I687</f>
        <v>0</v>
      </c>
      <c r="J117" s="90">
        <v>396000000</v>
      </c>
      <c r="K117" s="89"/>
      <c r="L117" s="90">
        <v>596060000</v>
      </c>
      <c r="M117" s="91">
        <v>-200060000</v>
      </c>
      <c r="N117" s="91">
        <f t="shared" si="20"/>
        <v>396000000</v>
      </c>
      <c r="O117" s="91"/>
      <c r="P117" s="90">
        <v>395076874</v>
      </c>
      <c r="Q117" s="90">
        <f t="shared" si="21"/>
        <v>395076874</v>
      </c>
      <c r="R117" s="91"/>
      <c r="T117" s="124">
        <f t="shared" si="22"/>
        <v>396</v>
      </c>
      <c r="U117" s="124">
        <f t="shared" si="24"/>
        <v>396</v>
      </c>
      <c r="V117" s="124">
        <f t="shared" si="24"/>
        <v>0</v>
      </c>
      <c r="W117" s="124">
        <f t="shared" si="24"/>
        <v>395.07687399999998</v>
      </c>
      <c r="X117" s="124">
        <f t="shared" si="24"/>
        <v>395.07687399999998</v>
      </c>
      <c r="Y117" s="124">
        <f t="shared" si="24"/>
        <v>0</v>
      </c>
    </row>
    <row r="118" spans="1:25" s="92" customFormat="1" ht="30">
      <c r="A118" s="115" t="s">
        <v>532</v>
      </c>
      <c r="B118" s="88" t="s">
        <v>533</v>
      </c>
      <c r="C118" s="106" t="str">
        <f t="shared" si="19"/>
        <v>1047851</v>
      </c>
      <c r="D118" s="105" t="str">
        <f t="shared" si="18"/>
        <v>Trường Trung cãp Y tẽ tỉnh Kon Tum</v>
      </c>
      <c r="E118" s="129"/>
      <c r="F118" s="130">
        <v>423</v>
      </c>
      <c r="G118" s="130"/>
      <c r="H118" s="128"/>
      <c r="I118" s="145">
        <f>J118-Sheet1!I693</f>
        <v>0</v>
      </c>
      <c r="J118" s="90">
        <v>3762678000</v>
      </c>
      <c r="K118" s="90">
        <v>25168000</v>
      </c>
      <c r="L118" s="90">
        <v>2562100000</v>
      </c>
      <c r="M118" s="91">
        <v>1175410000</v>
      </c>
      <c r="N118" s="91">
        <f t="shared" si="20"/>
        <v>3762678000</v>
      </c>
      <c r="O118" s="91"/>
      <c r="P118" s="90">
        <v>2759250000</v>
      </c>
      <c r="Q118" s="90">
        <f t="shared" si="21"/>
        <v>2759250000</v>
      </c>
      <c r="R118" s="91"/>
      <c r="T118" s="124">
        <f t="shared" si="22"/>
        <v>3762.6779999999999</v>
      </c>
      <c r="U118" s="124">
        <f t="shared" si="24"/>
        <v>3762.6779999999999</v>
      </c>
      <c r="V118" s="124">
        <f t="shared" si="24"/>
        <v>0</v>
      </c>
      <c r="W118" s="124">
        <f t="shared" si="24"/>
        <v>2759.25</v>
      </c>
      <c r="X118" s="124">
        <f t="shared" si="24"/>
        <v>2759.25</v>
      </c>
      <c r="Y118" s="124">
        <f t="shared" si="24"/>
        <v>0</v>
      </c>
    </row>
    <row r="119" spans="1:25" s="92" customFormat="1" ht="30">
      <c r="A119" s="115" t="s">
        <v>536</v>
      </c>
      <c r="B119" s="88" t="s">
        <v>537</v>
      </c>
      <c r="C119" s="106" t="str">
        <f t="shared" si="19"/>
        <v>1047955</v>
      </c>
      <c r="D119" s="105" t="str">
        <f t="shared" si="18"/>
        <v>Bệnh viện Phục hồi chức năng</v>
      </c>
      <c r="E119" s="129"/>
      <c r="F119" s="130">
        <v>423</v>
      </c>
      <c r="G119" s="130"/>
      <c r="H119" s="128"/>
      <c r="I119" s="145">
        <f>J119-Sheet1!I702</f>
        <v>0</v>
      </c>
      <c r="J119" s="90">
        <v>3972095500</v>
      </c>
      <c r="K119" s="89"/>
      <c r="L119" s="90">
        <v>4291530000</v>
      </c>
      <c r="M119" s="91">
        <v>-319434500</v>
      </c>
      <c r="N119" s="91">
        <f t="shared" si="20"/>
        <v>3972095500</v>
      </c>
      <c r="O119" s="91"/>
      <c r="P119" s="90">
        <v>3856859095</v>
      </c>
      <c r="Q119" s="90">
        <f t="shared" si="21"/>
        <v>3856859095</v>
      </c>
      <c r="R119" s="91"/>
      <c r="T119" s="124">
        <f t="shared" si="22"/>
        <v>3972.0954999999999</v>
      </c>
      <c r="U119" s="124">
        <f t="shared" si="24"/>
        <v>3972.0954999999999</v>
      </c>
      <c r="V119" s="124">
        <f t="shared" si="24"/>
        <v>0</v>
      </c>
      <c r="W119" s="124">
        <f t="shared" si="24"/>
        <v>3856.8590949999998</v>
      </c>
      <c r="X119" s="124">
        <f t="shared" si="24"/>
        <v>3856.8590949999998</v>
      </c>
      <c r="Y119" s="124">
        <f t="shared" si="24"/>
        <v>0</v>
      </c>
    </row>
    <row r="120" spans="1:25" s="92" customFormat="1" ht="30">
      <c r="A120" s="115" t="s">
        <v>540</v>
      </c>
      <c r="B120" s="88" t="s">
        <v>541</v>
      </c>
      <c r="C120" s="106" t="str">
        <f t="shared" si="19"/>
        <v>1047956</v>
      </c>
      <c r="D120" s="105" t="str">
        <f t="shared" si="18"/>
        <v>Trung tâm Y tẽ huyện Sa thăy</v>
      </c>
      <c r="E120" s="129"/>
      <c r="F120" s="130">
        <v>423</v>
      </c>
      <c r="G120" s="130"/>
      <c r="H120" s="128"/>
      <c r="I120" s="145">
        <f>J120-Sheet1!I708</f>
        <v>0</v>
      </c>
      <c r="J120" s="90">
        <v>15116539957</v>
      </c>
      <c r="K120" s="90">
        <v>24465155</v>
      </c>
      <c r="L120" s="90">
        <v>13564922802</v>
      </c>
      <c r="M120" s="91">
        <v>1527152000</v>
      </c>
      <c r="N120" s="91">
        <f t="shared" si="20"/>
        <v>15116539957</v>
      </c>
      <c r="O120" s="91"/>
      <c r="P120" s="90">
        <v>14499984217</v>
      </c>
      <c r="Q120" s="90">
        <f t="shared" si="21"/>
        <v>14499984217</v>
      </c>
      <c r="R120" s="91"/>
      <c r="T120" s="124">
        <f t="shared" si="22"/>
        <v>15116.539957000001</v>
      </c>
      <c r="U120" s="124">
        <f t="shared" ref="U120:Y135" si="27">N120/1000000</f>
        <v>15116.539957000001</v>
      </c>
      <c r="V120" s="124">
        <f t="shared" si="27"/>
        <v>0</v>
      </c>
      <c r="W120" s="124">
        <f t="shared" si="27"/>
        <v>14499.984216999999</v>
      </c>
      <c r="X120" s="124">
        <f t="shared" si="27"/>
        <v>14499.984216999999</v>
      </c>
      <c r="Y120" s="124">
        <f t="shared" si="27"/>
        <v>0</v>
      </c>
    </row>
    <row r="121" spans="1:25" s="92" customFormat="1" ht="15">
      <c r="A121" s="115" t="s">
        <v>544</v>
      </c>
      <c r="B121" s="93" t="s">
        <v>545</v>
      </c>
      <c r="C121" s="106" t="str">
        <f t="shared" si="19"/>
        <v>1047957</v>
      </c>
      <c r="D121" s="105" t="str">
        <f t="shared" si="18"/>
        <v>SỜ Y tẽ tinh Kontum</v>
      </c>
      <c r="E121" s="129"/>
      <c r="F121" s="130">
        <v>423</v>
      </c>
      <c r="G121" s="130"/>
      <c r="H121" s="128"/>
      <c r="I121" s="145">
        <f>J121-Sheet1!I723</f>
        <v>0</v>
      </c>
      <c r="J121" s="90">
        <v>9291181810</v>
      </c>
      <c r="K121" s="90">
        <v>2323013465</v>
      </c>
      <c r="L121" s="90">
        <v>5325000000</v>
      </c>
      <c r="M121" s="91">
        <v>1643168345</v>
      </c>
      <c r="N121" s="91">
        <f t="shared" si="20"/>
        <v>9291181810</v>
      </c>
      <c r="O121" s="91"/>
      <c r="P121" s="90">
        <v>8103818936</v>
      </c>
      <c r="Q121" s="90">
        <f t="shared" si="21"/>
        <v>8103818936</v>
      </c>
      <c r="R121" s="91"/>
      <c r="T121" s="124">
        <f t="shared" si="22"/>
        <v>9291.18181</v>
      </c>
      <c r="U121" s="124">
        <f t="shared" si="27"/>
        <v>9291.18181</v>
      </c>
      <c r="V121" s="124">
        <f t="shared" si="27"/>
        <v>0</v>
      </c>
      <c r="W121" s="124">
        <f t="shared" si="27"/>
        <v>8103.8189359999997</v>
      </c>
      <c r="X121" s="124">
        <f t="shared" si="27"/>
        <v>8103.8189359999997</v>
      </c>
      <c r="Y121" s="124">
        <f t="shared" si="27"/>
        <v>0</v>
      </c>
    </row>
    <row r="122" spans="1:25" s="92" customFormat="1" ht="30">
      <c r="A122" s="115" t="s">
        <v>547</v>
      </c>
      <c r="B122" s="99" t="s">
        <v>548</v>
      </c>
      <c r="C122" s="106" t="str">
        <f t="shared" si="19"/>
        <v>1047958</v>
      </c>
      <c r="D122" s="105" t="str">
        <f t="shared" si="18"/>
        <v>Trung tâm Kiểm nghiệm rhuổc, Mỹ phầm, Thực phẩm</v>
      </c>
      <c r="E122" s="129"/>
      <c r="F122" s="130">
        <v>423</v>
      </c>
      <c r="G122" s="130"/>
      <c r="H122" s="128"/>
      <c r="I122" s="145">
        <f>J122-Sheet1!I732</f>
        <v>0</v>
      </c>
      <c r="J122" s="90">
        <v>2770911000</v>
      </c>
      <c r="K122" s="89"/>
      <c r="L122" s="90">
        <v>2704120000</v>
      </c>
      <c r="M122" s="91">
        <v>66791000</v>
      </c>
      <c r="N122" s="91">
        <f t="shared" si="20"/>
        <v>2770911000</v>
      </c>
      <c r="O122" s="91"/>
      <c r="P122" s="90">
        <v>2758075732</v>
      </c>
      <c r="Q122" s="90">
        <f t="shared" si="21"/>
        <v>2758075732</v>
      </c>
      <c r="R122" s="91"/>
      <c r="T122" s="124">
        <f t="shared" si="22"/>
        <v>2770.9110000000001</v>
      </c>
      <c r="U122" s="124">
        <f t="shared" si="27"/>
        <v>2770.9110000000001</v>
      </c>
      <c r="V122" s="124">
        <f t="shared" si="27"/>
        <v>0</v>
      </c>
      <c r="W122" s="124">
        <f t="shared" si="27"/>
        <v>2758.0757319999998</v>
      </c>
      <c r="X122" s="124">
        <f t="shared" si="27"/>
        <v>2758.0757319999998</v>
      </c>
      <c r="Y122" s="124">
        <f t="shared" si="27"/>
        <v>0</v>
      </c>
    </row>
    <row r="123" spans="1:25" s="92" customFormat="1" ht="30">
      <c r="A123" s="115" t="s">
        <v>550</v>
      </c>
      <c r="B123" s="99" t="s">
        <v>551</v>
      </c>
      <c r="C123" s="106" t="str">
        <f t="shared" si="19"/>
        <v>1048054</v>
      </c>
      <c r="D123" s="105" t="str">
        <f t="shared" si="18"/>
        <v>Trung tâm Y tẽ huyện Đak tô :ỉnh Kontum</v>
      </c>
      <c r="E123" s="129"/>
      <c r="F123" s="130">
        <v>423</v>
      </c>
      <c r="G123" s="130"/>
      <c r="H123" s="128"/>
      <c r="I123" s="145">
        <f>J123-Sheet1!I739</f>
        <v>0</v>
      </c>
      <c r="J123" s="90">
        <v>12326488666</v>
      </c>
      <c r="K123" s="89"/>
      <c r="L123" s="90">
        <v>10854750666</v>
      </c>
      <c r="M123" s="91">
        <v>1471738000</v>
      </c>
      <c r="N123" s="91">
        <f t="shared" si="20"/>
        <v>12326488666</v>
      </c>
      <c r="O123" s="91"/>
      <c r="P123" s="90">
        <v>12140758666</v>
      </c>
      <c r="Q123" s="90">
        <f t="shared" si="21"/>
        <v>12140758666</v>
      </c>
      <c r="R123" s="91"/>
      <c r="T123" s="124">
        <f t="shared" si="22"/>
        <v>12326.488665999999</v>
      </c>
      <c r="U123" s="124">
        <f t="shared" si="27"/>
        <v>12326.488665999999</v>
      </c>
      <c r="V123" s="124">
        <f t="shared" si="27"/>
        <v>0</v>
      </c>
      <c r="W123" s="124">
        <f t="shared" si="27"/>
        <v>12140.758666</v>
      </c>
      <c r="X123" s="124">
        <f t="shared" si="27"/>
        <v>12140.758666</v>
      </c>
      <c r="Y123" s="124">
        <f t="shared" si="27"/>
        <v>0</v>
      </c>
    </row>
    <row r="124" spans="1:25" s="92" customFormat="1" ht="30">
      <c r="A124" s="115" t="s">
        <v>554</v>
      </c>
      <c r="B124" s="99" t="s">
        <v>555</v>
      </c>
      <c r="C124" s="106" t="str">
        <f t="shared" si="19"/>
        <v>1048055</v>
      </c>
      <c r="D124" s="105" t="str">
        <f t="shared" si="18"/>
        <v>Trung tâm y tẽ Huyện Đak glei</v>
      </c>
      <c r="E124" s="129"/>
      <c r="F124" s="130">
        <v>423</v>
      </c>
      <c r="G124" s="130"/>
      <c r="H124" s="128"/>
      <c r="I124" s="145">
        <f>J124-Sheet1!I752</f>
        <v>0</v>
      </c>
      <c r="J124" s="90">
        <v>14199748277</v>
      </c>
      <c r="K124" s="89"/>
      <c r="L124" s="90">
        <v>13281017277</v>
      </c>
      <c r="M124" s="91">
        <v>918731000</v>
      </c>
      <c r="N124" s="91">
        <f t="shared" si="20"/>
        <v>14199748277</v>
      </c>
      <c r="O124" s="91"/>
      <c r="P124" s="90">
        <v>13738174533</v>
      </c>
      <c r="Q124" s="90">
        <f t="shared" si="21"/>
        <v>13738174533</v>
      </c>
      <c r="R124" s="91"/>
      <c r="T124" s="124">
        <f t="shared" si="22"/>
        <v>14199.748277000001</v>
      </c>
      <c r="U124" s="124">
        <f t="shared" si="27"/>
        <v>14199.748277000001</v>
      </c>
      <c r="V124" s="124">
        <f t="shared" si="27"/>
        <v>0</v>
      </c>
      <c r="W124" s="124">
        <f t="shared" si="27"/>
        <v>13738.174532999999</v>
      </c>
      <c r="X124" s="124">
        <f t="shared" si="27"/>
        <v>13738.174532999999</v>
      </c>
      <c r="Y124" s="124">
        <f t="shared" si="27"/>
        <v>0</v>
      </c>
    </row>
    <row r="125" spans="1:25" s="92" customFormat="1" ht="30">
      <c r="A125" s="115" t="s">
        <v>558</v>
      </c>
      <c r="B125" s="99" t="s">
        <v>559</v>
      </c>
      <c r="C125" s="106" t="str">
        <f t="shared" si="19"/>
        <v>1048056</v>
      </c>
      <c r="D125" s="105" t="str">
        <f t="shared" si="18"/>
        <v>Trung tâm y tẽ huyện KonPlong</v>
      </c>
      <c r="E125" s="129"/>
      <c r="F125" s="130">
        <v>423</v>
      </c>
      <c r="G125" s="130"/>
      <c r="H125" s="128"/>
      <c r="I125" s="145">
        <f>J125-Sheet1!I765</f>
        <v>0</v>
      </c>
      <c r="J125" s="90">
        <v>15351229533</v>
      </c>
      <c r="K125" s="89"/>
      <c r="L125" s="90">
        <v>14947609533</v>
      </c>
      <c r="M125" s="91">
        <v>403620000</v>
      </c>
      <c r="N125" s="91">
        <f t="shared" si="20"/>
        <v>15351229533</v>
      </c>
      <c r="O125" s="91"/>
      <c r="P125" s="90">
        <v>14888900391</v>
      </c>
      <c r="Q125" s="90">
        <f t="shared" si="21"/>
        <v>14888900391</v>
      </c>
      <c r="R125" s="91"/>
      <c r="T125" s="124">
        <f t="shared" si="22"/>
        <v>15351.229533</v>
      </c>
      <c r="U125" s="124">
        <f t="shared" si="27"/>
        <v>15351.229533</v>
      </c>
      <c r="V125" s="124">
        <f t="shared" si="27"/>
        <v>0</v>
      </c>
      <c r="W125" s="124">
        <f t="shared" si="27"/>
        <v>14888.900390999999</v>
      </c>
      <c r="X125" s="124">
        <f t="shared" si="27"/>
        <v>14888.900390999999</v>
      </c>
      <c r="Y125" s="124">
        <f t="shared" si="27"/>
        <v>0</v>
      </c>
    </row>
    <row r="126" spans="1:25" s="92" customFormat="1" ht="30">
      <c r="A126" s="115" t="s">
        <v>562</v>
      </c>
      <c r="B126" s="88" t="s">
        <v>563</v>
      </c>
      <c r="C126" s="106" t="str">
        <f t="shared" si="19"/>
        <v>1048057</v>
      </c>
      <c r="D126" s="105" t="str">
        <f t="shared" si="18"/>
        <v>Trung tâm y tẽ Thành phổ &lt;on Tum</v>
      </c>
      <c r="E126" s="129"/>
      <c r="F126" s="130">
        <v>423</v>
      </c>
      <c r="G126" s="130"/>
      <c r="H126" s="128"/>
      <c r="I126" s="145">
        <f>J126-Sheet1!I779</f>
        <v>0</v>
      </c>
      <c r="J126" s="90">
        <v>19410417206</v>
      </c>
      <c r="K126" s="89"/>
      <c r="L126" s="90">
        <v>18325711806</v>
      </c>
      <c r="M126" s="91">
        <v>1084705400</v>
      </c>
      <c r="N126" s="91">
        <f t="shared" si="20"/>
        <v>19410417206</v>
      </c>
      <c r="O126" s="91"/>
      <c r="P126" s="90">
        <v>17604265716</v>
      </c>
      <c r="Q126" s="90">
        <f t="shared" si="21"/>
        <v>17604265716</v>
      </c>
      <c r="R126" s="91"/>
      <c r="T126" s="124">
        <f t="shared" si="22"/>
        <v>19410.417205999998</v>
      </c>
      <c r="U126" s="124">
        <f t="shared" si="27"/>
        <v>19410.417205999998</v>
      </c>
      <c r="V126" s="124">
        <f t="shared" si="27"/>
        <v>0</v>
      </c>
      <c r="W126" s="124">
        <f t="shared" si="27"/>
        <v>17604.265716000002</v>
      </c>
      <c r="X126" s="124">
        <f t="shared" si="27"/>
        <v>17604.265716000002</v>
      </c>
      <c r="Y126" s="124">
        <f t="shared" si="27"/>
        <v>0</v>
      </c>
    </row>
    <row r="127" spans="1:25" s="92" customFormat="1" ht="30">
      <c r="A127" s="115" t="s">
        <v>566</v>
      </c>
      <c r="B127" s="93" t="s">
        <v>567</v>
      </c>
      <c r="C127" s="106" t="str">
        <f t="shared" si="19"/>
        <v>1048058</v>
      </c>
      <c r="D127" s="105" t="str">
        <f t="shared" si="18"/>
        <v>Trung tâm y tẽ huyện Đak hà</v>
      </c>
      <c r="E127" s="129"/>
      <c r="F127" s="130">
        <v>423</v>
      </c>
      <c r="G127" s="130"/>
      <c r="H127" s="128"/>
      <c r="I127" s="145">
        <f>J127-Sheet1!I791</f>
        <v>0</v>
      </c>
      <c r="J127" s="90">
        <v>12064365403</v>
      </c>
      <c r="K127" s="89"/>
      <c r="L127" s="90">
        <v>11134485403</v>
      </c>
      <c r="M127" s="91">
        <v>929880000</v>
      </c>
      <c r="N127" s="91">
        <f t="shared" si="20"/>
        <v>12064365403</v>
      </c>
      <c r="O127" s="91"/>
      <c r="P127" s="90">
        <v>11828545403</v>
      </c>
      <c r="Q127" s="90">
        <f t="shared" si="21"/>
        <v>11828545403</v>
      </c>
      <c r="R127" s="91"/>
      <c r="T127" s="124">
        <f t="shared" si="22"/>
        <v>12064.365403</v>
      </c>
      <c r="U127" s="124">
        <f t="shared" si="27"/>
        <v>12064.365403</v>
      </c>
      <c r="V127" s="124">
        <f t="shared" si="27"/>
        <v>0</v>
      </c>
      <c r="W127" s="124">
        <f t="shared" si="27"/>
        <v>11828.545403</v>
      </c>
      <c r="X127" s="124">
        <f t="shared" si="27"/>
        <v>11828.545403</v>
      </c>
      <c r="Y127" s="124">
        <f t="shared" si="27"/>
        <v>0</v>
      </c>
    </row>
    <row r="128" spans="1:25" s="92" customFormat="1" ht="30">
      <c r="A128" s="115" t="s">
        <v>570</v>
      </c>
      <c r="B128" s="88" t="s">
        <v>571</v>
      </c>
      <c r="C128" s="106" t="str">
        <f t="shared" si="19"/>
        <v>1048059</v>
      </c>
      <c r="D128" s="105" t="str">
        <f t="shared" si="18"/>
        <v>Trung tâm kiềm soát bệnh tật :ỉnh Kon Tum</v>
      </c>
      <c r="E128" s="129"/>
      <c r="F128" s="130">
        <v>423</v>
      </c>
      <c r="G128" s="130"/>
      <c r="H128" s="128"/>
      <c r="I128" s="145">
        <f>J128-Sheet1!I803</f>
        <v>0</v>
      </c>
      <c r="J128" s="90">
        <v>7711291000</v>
      </c>
      <c r="K128" s="89"/>
      <c r="L128" s="90">
        <v>6662000000</v>
      </c>
      <c r="M128" s="91">
        <v>1049291000</v>
      </c>
      <c r="N128" s="91">
        <f t="shared" si="20"/>
        <v>7711291000</v>
      </c>
      <c r="O128" s="91"/>
      <c r="P128" s="90">
        <v>6886885750</v>
      </c>
      <c r="Q128" s="90">
        <f t="shared" si="21"/>
        <v>6886885750</v>
      </c>
      <c r="R128" s="91"/>
      <c r="T128" s="124">
        <f t="shared" si="22"/>
        <v>7711.2910000000002</v>
      </c>
      <c r="U128" s="124">
        <f t="shared" si="27"/>
        <v>7711.2910000000002</v>
      </c>
      <c r="V128" s="124">
        <f t="shared" si="27"/>
        <v>0</v>
      </c>
      <c r="W128" s="124">
        <f t="shared" si="27"/>
        <v>6886.8857500000004</v>
      </c>
      <c r="X128" s="124">
        <f t="shared" si="27"/>
        <v>6886.8857500000004</v>
      </c>
      <c r="Y128" s="124">
        <f t="shared" si="27"/>
        <v>0</v>
      </c>
    </row>
    <row r="129" spans="1:25" s="92" customFormat="1" ht="30">
      <c r="A129" s="115" t="s">
        <v>574</v>
      </c>
      <c r="B129" s="99" t="s">
        <v>575</v>
      </c>
      <c r="C129" s="106" t="str">
        <f t="shared" si="19"/>
        <v>1048060</v>
      </c>
      <c r="D129" s="105" t="str">
        <f t="shared" si="18"/>
        <v>Trung tâm Phòng chổng 3ệnh xã hội</v>
      </c>
      <c r="E129" s="129"/>
      <c r="F129" s="130">
        <v>423</v>
      </c>
      <c r="G129" s="130"/>
      <c r="H129" s="128"/>
      <c r="I129" s="145">
        <f>J129-Sheet1!I813</f>
        <v>0</v>
      </c>
      <c r="J129" s="90">
        <v>10352900000</v>
      </c>
      <c r="K129" s="89"/>
      <c r="L129" s="90">
        <v>9590530000</v>
      </c>
      <c r="M129" s="91">
        <v>762370000</v>
      </c>
      <c r="N129" s="91">
        <f t="shared" si="20"/>
        <v>10352900000</v>
      </c>
      <c r="O129" s="91"/>
      <c r="P129" s="90">
        <v>9844063383</v>
      </c>
      <c r="Q129" s="90">
        <f t="shared" si="21"/>
        <v>9844063383</v>
      </c>
      <c r="R129" s="91"/>
      <c r="T129" s="124">
        <f t="shared" si="22"/>
        <v>10352.9</v>
      </c>
      <c r="U129" s="124">
        <f t="shared" si="27"/>
        <v>10352.9</v>
      </c>
      <c r="V129" s="124">
        <f t="shared" si="27"/>
        <v>0</v>
      </c>
      <c r="W129" s="124">
        <f t="shared" si="27"/>
        <v>9844.0633830000006</v>
      </c>
      <c r="X129" s="124">
        <f t="shared" si="27"/>
        <v>9844.0633830000006</v>
      </c>
      <c r="Y129" s="124">
        <f t="shared" si="27"/>
        <v>0</v>
      </c>
    </row>
    <row r="130" spans="1:25" s="92" customFormat="1" ht="30">
      <c r="A130" s="115" t="s">
        <v>578</v>
      </c>
      <c r="B130" s="99" t="s">
        <v>579</v>
      </c>
      <c r="C130" s="106" t="str">
        <f t="shared" si="19"/>
        <v>1048061</v>
      </c>
      <c r="D130" s="105" t="str">
        <f t="shared" si="18"/>
        <v>Trung tâm y tẽ huyện Ngọc lồi</v>
      </c>
      <c r="E130" s="129"/>
      <c r="F130" s="130">
        <v>423</v>
      </c>
      <c r="G130" s="130"/>
      <c r="H130" s="128"/>
      <c r="I130" s="145">
        <f>J130-Sheet1!I821</f>
        <v>0</v>
      </c>
      <c r="J130" s="90">
        <v>11616508549</v>
      </c>
      <c r="K130" s="90">
        <v>31460376</v>
      </c>
      <c r="L130" s="90">
        <v>11166664173</v>
      </c>
      <c r="M130" s="91">
        <v>418384000</v>
      </c>
      <c r="N130" s="91">
        <f t="shared" si="20"/>
        <v>11616508549</v>
      </c>
      <c r="O130" s="91"/>
      <c r="P130" s="90">
        <v>11285947331</v>
      </c>
      <c r="Q130" s="90">
        <f t="shared" si="21"/>
        <v>11285947331</v>
      </c>
      <c r="R130" s="91"/>
      <c r="T130" s="124">
        <f t="shared" si="22"/>
        <v>11616.508549</v>
      </c>
      <c r="U130" s="124">
        <f t="shared" si="27"/>
        <v>11616.508549</v>
      </c>
      <c r="V130" s="124">
        <f t="shared" si="27"/>
        <v>0</v>
      </c>
      <c r="W130" s="124">
        <f t="shared" si="27"/>
        <v>11285.947330999999</v>
      </c>
      <c r="X130" s="124">
        <f t="shared" si="27"/>
        <v>11285.947330999999</v>
      </c>
      <c r="Y130" s="124">
        <f t="shared" si="27"/>
        <v>0</v>
      </c>
    </row>
    <row r="131" spans="1:25" s="92" customFormat="1" ht="30">
      <c r="A131" s="115" t="s">
        <v>583</v>
      </c>
      <c r="B131" s="99" t="s">
        <v>584</v>
      </c>
      <c r="C131" s="106" t="str">
        <f t="shared" si="19"/>
        <v>1048063</v>
      </c>
      <c r="D131" s="105" t="str">
        <f t="shared" si="18"/>
        <v>SỜ Giao thông Vận tải Tỉnh Kon Tum</v>
      </c>
      <c r="E131" s="129"/>
      <c r="F131" s="130">
        <v>421</v>
      </c>
      <c r="G131" s="130"/>
      <c r="H131" s="128"/>
      <c r="I131" s="145">
        <f>J131-Sheet1!I833</f>
        <v>0</v>
      </c>
      <c r="J131" s="90">
        <v>45299166900</v>
      </c>
      <c r="K131" s="90">
        <v>3816566900</v>
      </c>
      <c r="L131" s="90">
        <v>17495200000</v>
      </c>
      <c r="M131" s="91">
        <v>23987400000</v>
      </c>
      <c r="N131" s="91">
        <f t="shared" si="20"/>
        <v>45299166900</v>
      </c>
      <c r="O131" s="91"/>
      <c r="P131" s="90">
        <v>39071701564</v>
      </c>
      <c r="Q131" s="90">
        <f t="shared" si="21"/>
        <v>39071701564</v>
      </c>
      <c r="R131" s="91"/>
      <c r="T131" s="124">
        <f t="shared" si="22"/>
        <v>45299.166899999997</v>
      </c>
      <c r="U131" s="124">
        <f t="shared" si="27"/>
        <v>45299.166899999997</v>
      </c>
      <c r="V131" s="124">
        <f t="shared" si="27"/>
        <v>0</v>
      </c>
      <c r="W131" s="124">
        <f t="shared" si="27"/>
        <v>39071.701564000003</v>
      </c>
      <c r="X131" s="124">
        <f t="shared" si="27"/>
        <v>39071.701564000003</v>
      </c>
      <c r="Y131" s="124">
        <f t="shared" si="27"/>
        <v>0</v>
      </c>
    </row>
    <row r="132" spans="1:25" s="92" customFormat="1" ht="15">
      <c r="A132" s="115" t="s">
        <v>586</v>
      </c>
      <c r="B132" s="87" t="s">
        <v>587</v>
      </c>
      <c r="C132" s="106" t="str">
        <f t="shared" si="19"/>
        <v>1048179</v>
      </c>
      <c r="D132" s="105" t="str">
        <f t="shared" si="18"/>
        <v>Ban an toàn Giao thông</v>
      </c>
      <c r="E132" s="129"/>
      <c r="F132" s="130">
        <v>421</v>
      </c>
      <c r="G132" s="130"/>
      <c r="H132" s="128"/>
      <c r="I132" s="145">
        <f>J132-Sheet1!I842</f>
        <v>0</v>
      </c>
      <c r="J132" s="90">
        <v>814390476</v>
      </c>
      <c r="K132" s="90">
        <v>51390476</v>
      </c>
      <c r="L132" s="90">
        <v>343000000</v>
      </c>
      <c r="M132" s="91">
        <v>420000000</v>
      </c>
      <c r="N132" s="91">
        <f t="shared" si="20"/>
        <v>814390476</v>
      </c>
      <c r="O132" s="91"/>
      <c r="P132" s="90">
        <v>662961630</v>
      </c>
      <c r="Q132" s="90">
        <f t="shared" si="21"/>
        <v>662961630</v>
      </c>
      <c r="R132" s="91"/>
      <c r="T132" s="124">
        <f t="shared" si="22"/>
        <v>814.39047600000004</v>
      </c>
      <c r="U132" s="124">
        <f t="shared" si="27"/>
        <v>814.39047600000004</v>
      </c>
      <c r="V132" s="124">
        <f t="shared" si="27"/>
        <v>0</v>
      </c>
      <c r="W132" s="124">
        <f t="shared" si="27"/>
        <v>662.96163000000001</v>
      </c>
      <c r="X132" s="124">
        <f t="shared" si="27"/>
        <v>662.96163000000001</v>
      </c>
      <c r="Y132" s="124">
        <f t="shared" si="27"/>
        <v>0</v>
      </c>
    </row>
    <row r="133" spans="1:25" s="92" customFormat="1" ht="15">
      <c r="A133" s="115" t="s">
        <v>589</v>
      </c>
      <c r="B133" s="87" t="s">
        <v>590</v>
      </c>
      <c r="C133" s="106" t="str">
        <f t="shared" si="19"/>
        <v>1048180</v>
      </c>
      <c r="D133" s="105" t="str">
        <f t="shared" si="18"/>
        <v>SỜ Xây dựng</v>
      </c>
      <c r="E133" s="129"/>
      <c r="F133" s="130">
        <v>419</v>
      </c>
      <c r="G133" s="130"/>
      <c r="H133" s="128"/>
      <c r="I133" s="145">
        <f>J133-Sheet1!I846</f>
        <v>0</v>
      </c>
      <c r="J133" s="90">
        <v>9583131000</v>
      </c>
      <c r="K133" s="90">
        <v>782631000</v>
      </c>
      <c r="L133" s="90">
        <v>6698500000</v>
      </c>
      <c r="M133" s="91">
        <v>2102000000</v>
      </c>
      <c r="N133" s="91">
        <f t="shared" si="20"/>
        <v>9583131000</v>
      </c>
      <c r="O133" s="91"/>
      <c r="P133" s="90">
        <v>8010677000</v>
      </c>
      <c r="Q133" s="90">
        <f t="shared" si="21"/>
        <v>8010677000</v>
      </c>
      <c r="R133" s="91"/>
      <c r="T133" s="124">
        <f t="shared" si="22"/>
        <v>9583.1309999999994</v>
      </c>
      <c r="U133" s="124">
        <f t="shared" si="27"/>
        <v>9583.1309999999994</v>
      </c>
      <c r="V133" s="124">
        <f t="shared" si="27"/>
        <v>0</v>
      </c>
      <c r="W133" s="124">
        <f t="shared" si="27"/>
        <v>8010.6769999999997</v>
      </c>
      <c r="X133" s="124">
        <f t="shared" si="27"/>
        <v>8010.6769999999997</v>
      </c>
      <c r="Y133" s="124">
        <f t="shared" si="27"/>
        <v>0</v>
      </c>
    </row>
    <row r="134" spans="1:25" s="92" customFormat="1" ht="30">
      <c r="A134" s="115" t="s">
        <v>594</v>
      </c>
      <c r="B134" s="99" t="s">
        <v>595</v>
      </c>
      <c r="C134" s="106" t="str">
        <f t="shared" si="19"/>
        <v>1048181</v>
      </c>
      <c r="D134" s="105" t="str">
        <f t="shared" si="18"/>
        <v>Hội Liên hiệp Phụ nữ tỉnh &lt;ontum</v>
      </c>
      <c r="E134" s="129"/>
      <c r="F134" s="130">
        <v>512</v>
      </c>
      <c r="G134" s="130"/>
      <c r="H134" s="128"/>
      <c r="I134" s="145">
        <f>J134-Sheet1!I854</f>
        <v>0</v>
      </c>
      <c r="J134" s="90">
        <v>5088199000</v>
      </c>
      <c r="K134" s="89"/>
      <c r="L134" s="90">
        <v>4278000000</v>
      </c>
      <c r="M134" s="91">
        <v>810199000</v>
      </c>
      <c r="N134" s="91">
        <f t="shared" si="20"/>
        <v>5088199000</v>
      </c>
      <c r="O134" s="91"/>
      <c r="P134" s="90">
        <v>5088199000</v>
      </c>
      <c r="Q134" s="90">
        <f t="shared" si="21"/>
        <v>5088199000</v>
      </c>
      <c r="R134" s="91"/>
      <c r="T134" s="124">
        <f t="shared" si="22"/>
        <v>5088.1989999999996</v>
      </c>
      <c r="U134" s="124">
        <f t="shared" si="27"/>
        <v>5088.1989999999996</v>
      </c>
      <c r="V134" s="124">
        <f t="shared" si="27"/>
        <v>0</v>
      </c>
      <c r="W134" s="124">
        <f t="shared" si="27"/>
        <v>5088.1989999999996</v>
      </c>
      <c r="X134" s="124">
        <f t="shared" si="27"/>
        <v>5088.1989999999996</v>
      </c>
      <c r="Y134" s="124">
        <f t="shared" si="27"/>
        <v>0</v>
      </c>
    </row>
    <row r="135" spans="1:25" s="92" customFormat="1" ht="30">
      <c r="A135" s="115" t="s">
        <v>598</v>
      </c>
      <c r="B135" s="99" t="s">
        <v>599</v>
      </c>
      <c r="C135" s="106" t="str">
        <f t="shared" si="19"/>
        <v>1048182</v>
      </c>
      <c r="D135" s="105" t="str">
        <f t="shared" si="18"/>
        <v>Văn phòng sờ Công Thương ■ tỉnh Kontum</v>
      </c>
      <c r="E135" s="129"/>
      <c r="F135" s="130">
        <v>416</v>
      </c>
      <c r="G135" s="130"/>
      <c r="H135" s="128"/>
      <c r="I135" s="145">
        <f>J135-Sheet1!I862</f>
        <v>0</v>
      </c>
      <c r="J135" s="90">
        <v>5384000000</v>
      </c>
      <c r="K135" s="90">
        <v>104000000</v>
      </c>
      <c r="L135" s="90">
        <v>4643400000</v>
      </c>
      <c r="M135" s="91">
        <v>636600000</v>
      </c>
      <c r="N135" s="91">
        <f t="shared" si="20"/>
        <v>5384000000</v>
      </c>
      <c r="O135" s="91"/>
      <c r="P135" s="90">
        <v>5383965000</v>
      </c>
      <c r="Q135" s="90">
        <f t="shared" si="21"/>
        <v>5383965000</v>
      </c>
      <c r="R135" s="91"/>
      <c r="T135" s="124">
        <f t="shared" si="22"/>
        <v>5384</v>
      </c>
      <c r="U135" s="124">
        <f t="shared" si="27"/>
        <v>5384</v>
      </c>
      <c r="V135" s="124">
        <f t="shared" si="27"/>
        <v>0</v>
      </c>
      <c r="W135" s="124">
        <f t="shared" si="27"/>
        <v>5383.9650000000001</v>
      </c>
      <c r="X135" s="124">
        <f t="shared" si="27"/>
        <v>5383.9650000000001</v>
      </c>
      <c r="Y135" s="124">
        <f t="shared" si="27"/>
        <v>0</v>
      </c>
    </row>
    <row r="136" spans="1:25" s="92" customFormat="1" ht="30">
      <c r="A136" s="115" t="s">
        <v>601</v>
      </c>
      <c r="B136" s="99" t="s">
        <v>602</v>
      </c>
      <c r="C136" s="106" t="str">
        <f t="shared" si="19"/>
        <v>1048277</v>
      </c>
      <c r="D136" s="105" t="str">
        <f t="shared" si="18"/>
        <v>Liên minh Hợp tác xã tỉnh &lt;on Tum</v>
      </c>
      <c r="E136" s="129"/>
      <c r="F136" s="130">
        <v>448</v>
      </c>
      <c r="G136" s="130"/>
      <c r="H136" s="128"/>
      <c r="I136" s="145">
        <f>J136-Sheet1!I869</f>
        <v>0</v>
      </c>
      <c r="J136" s="90">
        <v>2237800000</v>
      </c>
      <c r="K136" s="90">
        <v>238000000</v>
      </c>
      <c r="L136" s="90">
        <v>1823000000</v>
      </c>
      <c r="M136" s="91">
        <v>176800000</v>
      </c>
      <c r="N136" s="91">
        <f t="shared" si="20"/>
        <v>2237800000</v>
      </c>
      <c r="O136" s="91"/>
      <c r="P136" s="90">
        <v>1952382379</v>
      </c>
      <c r="Q136" s="90">
        <f t="shared" si="21"/>
        <v>1952382379</v>
      </c>
      <c r="R136" s="91"/>
      <c r="T136" s="124">
        <f t="shared" si="22"/>
        <v>2237.8000000000002</v>
      </c>
      <c r="U136" s="124">
        <f t="shared" ref="U136:Y151" si="28">N136/1000000</f>
        <v>2237.8000000000002</v>
      </c>
      <c r="V136" s="124">
        <f t="shared" si="28"/>
        <v>0</v>
      </c>
      <c r="W136" s="124">
        <f t="shared" si="28"/>
        <v>1952.3823789999999</v>
      </c>
      <c r="X136" s="124">
        <f t="shared" si="28"/>
        <v>1952.3823789999999</v>
      </c>
      <c r="Y136" s="124">
        <f t="shared" si="28"/>
        <v>0</v>
      </c>
    </row>
    <row r="137" spans="1:25" s="92" customFormat="1" ht="30">
      <c r="A137" s="115" t="s">
        <v>605</v>
      </c>
      <c r="B137" s="88" t="s">
        <v>606</v>
      </c>
      <c r="C137" s="106" t="str">
        <f t="shared" si="19"/>
        <v>1048278</v>
      </c>
      <c r="D137" s="105" t="str">
        <f t="shared" si="18"/>
        <v>Uỷ ban Mặt trận Tồ quốc Việt nam tỉnh Kontum</v>
      </c>
      <c r="E137" s="129"/>
      <c r="F137" s="130">
        <v>510</v>
      </c>
      <c r="G137" s="130"/>
      <c r="H137" s="128"/>
      <c r="I137" s="145">
        <f>J137-Sheet1!I876</f>
        <v>0</v>
      </c>
      <c r="J137" s="90">
        <v>6481200000</v>
      </c>
      <c r="K137" s="89"/>
      <c r="L137" s="90">
        <v>6201000000</v>
      </c>
      <c r="M137" s="91">
        <v>280200000</v>
      </c>
      <c r="N137" s="91">
        <f t="shared" si="20"/>
        <v>6481200000</v>
      </c>
      <c r="O137" s="91"/>
      <c r="P137" s="90">
        <v>6292113575</v>
      </c>
      <c r="Q137" s="90">
        <f t="shared" si="21"/>
        <v>6292113575</v>
      </c>
      <c r="R137" s="91"/>
      <c r="T137" s="124">
        <f t="shared" si="22"/>
        <v>6481.2</v>
      </c>
      <c r="U137" s="124">
        <f t="shared" si="28"/>
        <v>6481.2</v>
      </c>
      <c r="V137" s="124">
        <f t="shared" si="28"/>
        <v>0</v>
      </c>
      <c r="W137" s="124">
        <f t="shared" si="28"/>
        <v>6292.1135750000003</v>
      </c>
      <c r="X137" s="124">
        <f t="shared" si="28"/>
        <v>6292.1135750000003</v>
      </c>
      <c r="Y137" s="124">
        <f t="shared" si="28"/>
        <v>0</v>
      </c>
    </row>
    <row r="138" spans="1:25" s="92" customFormat="1" ht="15">
      <c r="A138" s="115" t="s">
        <v>609</v>
      </c>
      <c r="B138" s="93" t="s">
        <v>610</v>
      </c>
      <c r="C138" s="106" t="str">
        <f t="shared" si="19"/>
        <v>1048279</v>
      </c>
      <c r="D138" s="105" t="str">
        <f t="shared" si="18"/>
        <v>Thanh tra tỉnh</v>
      </c>
      <c r="E138" s="129"/>
      <c r="F138" s="130">
        <v>437</v>
      </c>
      <c r="G138" s="130"/>
      <c r="H138" s="128"/>
      <c r="I138" s="145">
        <f>J138-Sheet1!I884</f>
        <v>0</v>
      </c>
      <c r="J138" s="90">
        <v>6006184000</v>
      </c>
      <c r="K138" s="90">
        <v>173000000</v>
      </c>
      <c r="L138" s="90">
        <v>5532000000</v>
      </c>
      <c r="M138" s="91">
        <v>301184000</v>
      </c>
      <c r="N138" s="91">
        <f t="shared" si="20"/>
        <v>6006184000</v>
      </c>
      <c r="O138" s="91"/>
      <c r="P138" s="90">
        <v>6006184000</v>
      </c>
      <c r="Q138" s="90">
        <f t="shared" si="21"/>
        <v>6006184000</v>
      </c>
      <c r="R138" s="91"/>
      <c r="T138" s="124">
        <f t="shared" si="22"/>
        <v>6006.1840000000002</v>
      </c>
      <c r="U138" s="124">
        <f t="shared" si="28"/>
        <v>6006.1840000000002</v>
      </c>
      <c r="V138" s="124">
        <f t="shared" si="28"/>
        <v>0</v>
      </c>
      <c r="W138" s="124">
        <f t="shared" si="28"/>
        <v>6006.1840000000002</v>
      </c>
      <c r="X138" s="124">
        <f t="shared" si="28"/>
        <v>6006.1840000000002</v>
      </c>
      <c r="Y138" s="124">
        <f t="shared" si="28"/>
        <v>0</v>
      </c>
    </row>
    <row r="139" spans="1:25" s="92" customFormat="1" ht="30">
      <c r="A139" s="115" t="s">
        <v>613</v>
      </c>
      <c r="B139" s="88" t="s">
        <v>614</v>
      </c>
      <c r="C139" s="106" t="str">
        <f t="shared" si="19"/>
        <v>1049264</v>
      </c>
      <c r="D139" s="105" t="str">
        <f t="shared" si="18"/>
        <v>Trường Cao đẳng cộng đồng Kon Tum</v>
      </c>
      <c r="E139" s="129"/>
      <c r="F139" s="130">
        <v>422</v>
      </c>
      <c r="G139" s="130"/>
      <c r="H139" s="128"/>
      <c r="I139" s="145">
        <f>J139-Sheet1!I891</f>
        <v>0</v>
      </c>
      <c r="J139" s="90">
        <v>10129019042</v>
      </c>
      <c r="K139" s="90">
        <v>100314042</v>
      </c>
      <c r="L139" s="90">
        <v>8529958000</v>
      </c>
      <c r="M139" s="91">
        <v>1498747000</v>
      </c>
      <c r="N139" s="91">
        <f t="shared" si="20"/>
        <v>9959019042</v>
      </c>
      <c r="O139" s="91">
        <f>O140+O141</f>
        <v>170000000</v>
      </c>
      <c r="P139" s="90">
        <v>9375340472</v>
      </c>
      <c r="Q139" s="90">
        <f t="shared" si="21"/>
        <v>9344740472</v>
      </c>
      <c r="R139" s="91">
        <f>R140+R141</f>
        <v>30600000</v>
      </c>
      <c r="T139" s="124">
        <f t="shared" si="22"/>
        <v>10129.019042</v>
      </c>
      <c r="U139" s="124">
        <f t="shared" si="28"/>
        <v>9959.0190419999999</v>
      </c>
      <c r="V139" s="124">
        <f t="shared" si="28"/>
        <v>170</v>
      </c>
      <c r="W139" s="124">
        <f t="shared" si="28"/>
        <v>9375.3404719999999</v>
      </c>
      <c r="X139" s="124">
        <f t="shared" si="28"/>
        <v>9344.7404719999995</v>
      </c>
      <c r="Y139" s="124">
        <f t="shared" si="28"/>
        <v>30.6</v>
      </c>
    </row>
    <row r="140" spans="1:25" s="92" customFormat="1" ht="15">
      <c r="A140" s="115"/>
      <c r="B140" s="93" t="s">
        <v>232</v>
      </c>
      <c r="C140" s="106" t="str">
        <f t="shared" si="19"/>
        <v/>
      </c>
      <c r="D140" s="105" t="s">
        <v>1004</v>
      </c>
      <c r="E140" s="129"/>
      <c r="F140" s="130"/>
      <c r="G140" s="130"/>
      <c r="H140" s="128"/>
      <c r="I140" s="128"/>
      <c r="J140" s="90">
        <v>9959019042</v>
      </c>
      <c r="K140" s="90">
        <v>100314042</v>
      </c>
      <c r="L140" s="90">
        <v>8359958000</v>
      </c>
      <c r="M140" s="91">
        <v>1498747000</v>
      </c>
      <c r="N140" s="91">
        <f t="shared" si="20"/>
        <v>9959019042</v>
      </c>
      <c r="O140" s="91"/>
      <c r="P140" s="90">
        <v>9344740472</v>
      </c>
      <c r="Q140" s="90">
        <f t="shared" si="21"/>
        <v>9344740472</v>
      </c>
      <c r="R140" s="91"/>
      <c r="T140" s="124">
        <f t="shared" si="22"/>
        <v>9959.0190419999999</v>
      </c>
      <c r="U140" s="124">
        <f t="shared" si="28"/>
        <v>9959.0190419999999</v>
      </c>
      <c r="V140" s="124">
        <f t="shared" si="28"/>
        <v>0</v>
      </c>
      <c r="W140" s="124">
        <f t="shared" si="28"/>
        <v>9344.7404719999995</v>
      </c>
      <c r="X140" s="124">
        <f t="shared" si="28"/>
        <v>9344.7404719999995</v>
      </c>
      <c r="Y140" s="124">
        <f t="shared" si="28"/>
        <v>0</v>
      </c>
    </row>
    <row r="141" spans="1:25" s="92" customFormat="1" ht="15">
      <c r="A141" s="115"/>
      <c r="B141" s="87"/>
      <c r="C141" s="106" t="str">
        <f t="shared" si="19"/>
        <v/>
      </c>
      <c r="D141" s="105" t="s">
        <v>1011</v>
      </c>
      <c r="E141" s="115" t="s">
        <v>224</v>
      </c>
      <c r="F141" s="115" t="s">
        <v>220</v>
      </c>
      <c r="G141" s="115" t="s">
        <v>304</v>
      </c>
      <c r="H141" s="133" t="s">
        <v>991</v>
      </c>
      <c r="I141" s="133"/>
      <c r="J141" s="90">
        <v>170000000</v>
      </c>
      <c r="K141" s="89"/>
      <c r="L141" s="90">
        <v>170000000</v>
      </c>
      <c r="M141" s="94"/>
      <c r="N141" s="91">
        <f t="shared" si="20"/>
        <v>0</v>
      </c>
      <c r="O141" s="94">
        <f>J141</f>
        <v>170000000</v>
      </c>
      <c r="P141" s="90">
        <v>30600000</v>
      </c>
      <c r="Q141" s="90">
        <f t="shared" si="21"/>
        <v>0</v>
      </c>
      <c r="R141" s="94">
        <f>P141</f>
        <v>30600000</v>
      </c>
      <c r="T141" s="124">
        <f t="shared" si="22"/>
        <v>170</v>
      </c>
      <c r="U141" s="124">
        <f t="shared" si="28"/>
        <v>0</v>
      </c>
      <c r="V141" s="124">
        <f t="shared" si="28"/>
        <v>170</v>
      </c>
      <c r="W141" s="124">
        <f t="shared" si="28"/>
        <v>30.6</v>
      </c>
      <c r="X141" s="124">
        <f t="shared" si="28"/>
        <v>0</v>
      </c>
      <c r="Y141" s="124">
        <f t="shared" si="28"/>
        <v>30.6</v>
      </c>
    </row>
    <row r="142" spans="1:25" s="92" customFormat="1" ht="30">
      <c r="A142" s="115" t="s">
        <v>617</v>
      </c>
      <c r="B142" s="88" t="s">
        <v>618</v>
      </c>
      <c r="C142" s="106" t="str">
        <f t="shared" si="19"/>
        <v>1049265</v>
      </c>
      <c r="D142" s="105" t="str">
        <f t="shared" si="18"/>
        <v>Trường PT TH Dân tộc Nội trú huyện Sa thăy</v>
      </c>
      <c r="E142" s="129"/>
      <c r="F142" s="130">
        <v>422</v>
      </c>
      <c r="G142" s="130"/>
      <c r="H142" s="128"/>
      <c r="I142" s="145">
        <f>J142-Sheet1!I904</f>
        <v>0</v>
      </c>
      <c r="J142" s="90">
        <v>12208454000</v>
      </c>
      <c r="K142" s="89"/>
      <c r="L142" s="90">
        <v>10532557000</v>
      </c>
      <c r="M142" s="91">
        <v>1675897000</v>
      </c>
      <c r="N142" s="91">
        <f t="shared" si="20"/>
        <v>12208454000</v>
      </c>
      <c r="O142" s="91"/>
      <c r="P142" s="90">
        <v>11140034000</v>
      </c>
      <c r="Q142" s="90">
        <f t="shared" si="21"/>
        <v>11140034000</v>
      </c>
      <c r="R142" s="91"/>
      <c r="T142" s="124">
        <f t="shared" si="22"/>
        <v>12208.454</v>
      </c>
      <c r="U142" s="124">
        <f t="shared" si="28"/>
        <v>12208.454</v>
      </c>
      <c r="V142" s="124">
        <f t="shared" si="28"/>
        <v>0</v>
      </c>
      <c r="W142" s="124">
        <f t="shared" si="28"/>
        <v>11140.034</v>
      </c>
      <c r="X142" s="124">
        <f t="shared" si="28"/>
        <v>11140.034</v>
      </c>
      <c r="Y142" s="124">
        <f t="shared" si="28"/>
        <v>0</v>
      </c>
    </row>
    <row r="143" spans="1:25" s="92" customFormat="1" ht="30">
      <c r="A143" s="115" t="s">
        <v>620</v>
      </c>
      <c r="B143" s="88" t="s">
        <v>621</v>
      </c>
      <c r="C143" s="106" t="str">
        <f t="shared" si="19"/>
        <v>1049266</v>
      </c>
      <c r="D143" s="105" t="str">
        <f t="shared" ref="D143:D205" si="29">IF(C143&lt;&gt;"",RIGHT(B143,LEN(B143)-8),"")</f>
        <v>Trường PhS thông Dân tộc nội trú tỉnh Kontum</v>
      </c>
      <c r="E143" s="129"/>
      <c r="F143" s="130">
        <v>422</v>
      </c>
      <c r="G143" s="130"/>
      <c r="H143" s="128"/>
      <c r="I143" s="145">
        <f>J143-Sheet1!I915</f>
        <v>0</v>
      </c>
      <c r="J143" s="90">
        <v>16447633000</v>
      </c>
      <c r="K143" s="90">
        <v>171195000</v>
      </c>
      <c r="L143" s="90">
        <v>15407799000</v>
      </c>
      <c r="M143" s="91">
        <v>868639000</v>
      </c>
      <c r="N143" s="91">
        <f t="shared" si="20"/>
        <v>16447633000</v>
      </c>
      <c r="O143" s="91"/>
      <c r="P143" s="90">
        <v>15476333000</v>
      </c>
      <c r="Q143" s="90">
        <f t="shared" si="21"/>
        <v>15476333000</v>
      </c>
      <c r="R143" s="91"/>
      <c r="T143" s="124">
        <f t="shared" si="22"/>
        <v>16447.633000000002</v>
      </c>
      <c r="U143" s="124">
        <f t="shared" si="28"/>
        <v>16447.633000000002</v>
      </c>
      <c r="V143" s="124">
        <f t="shared" si="28"/>
        <v>0</v>
      </c>
      <c r="W143" s="124">
        <f t="shared" si="28"/>
        <v>15476.333000000001</v>
      </c>
      <c r="X143" s="124">
        <f t="shared" si="28"/>
        <v>15476.333000000001</v>
      </c>
      <c r="Y143" s="124">
        <f t="shared" si="28"/>
        <v>0</v>
      </c>
    </row>
    <row r="144" spans="1:25" s="92" customFormat="1" ht="30">
      <c r="A144" s="115" t="s">
        <v>623</v>
      </c>
      <c r="B144" s="88" t="s">
        <v>624</v>
      </c>
      <c r="C144" s="106" t="str">
        <f t="shared" si="19"/>
        <v>1049271</v>
      </c>
      <c r="D144" s="105" t="str">
        <f t="shared" si="29"/>
        <v>SỜ Tài nguyên và Môi trường tỉnh Kontum</v>
      </c>
      <c r="E144" s="129"/>
      <c r="F144" s="130">
        <v>426</v>
      </c>
      <c r="G144" s="130"/>
      <c r="H144" s="128"/>
      <c r="I144" s="145">
        <f>J144-Sheet1!I925</f>
        <v>0</v>
      </c>
      <c r="J144" s="90">
        <v>40228144497</v>
      </c>
      <c r="K144" s="90">
        <v>16074344497</v>
      </c>
      <c r="L144" s="90">
        <v>19294800000</v>
      </c>
      <c r="M144" s="91">
        <v>4859000000</v>
      </c>
      <c r="N144" s="91">
        <f t="shared" si="20"/>
        <v>40228144497</v>
      </c>
      <c r="O144" s="91"/>
      <c r="P144" s="90">
        <v>33415606804</v>
      </c>
      <c r="Q144" s="90">
        <f t="shared" si="21"/>
        <v>33415606804</v>
      </c>
      <c r="R144" s="91"/>
      <c r="T144" s="124">
        <f t="shared" si="22"/>
        <v>40228.144497000001</v>
      </c>
      <c r="U144" s="124">
        <f t="shared" si="28"/>
        <v>40228.144497000001</v>
      </c>
      <c r="V144" s="124">
        <f t="shared" si="28"/>
        <v>0</v>
      </c>
      <c r="W144" s="124">
        <f t="shared" si="28"/>
        <v>33415.606804000003</v>
      </c>
      <c r="X144" s="124">
        <f t="shared" si="28"/>
        <v>33415.606804000003</v>
      </c>
      <c r="Y144" s="124">
        <f t="shared" si="28"/>
        <v>0</v>
      </c>
    </row>
    <row r="145" spans="1:25" s="92" customFormat="1" ht="30">
      <c r="A145" s="115" t="s">
        <v>627</v>
      </c>
      <c r="B145" s="88" t="s">
        <v>628</v>
      </c>
      <c r="C145" s="106" t="str">
        <f t="shared" si="19"/>
        <v>1049800</v>
      </c>
      <c r="D145" s="105" t="str">
        <f t="shared" si="29"/>
        <v>Trường PhS thông Trung học Kontum</v>
      </c>
      <c r="E145" s="129"/>
      <c r="F145" s="130">
        <v>422</v>
      </c>
      <c r="G145" s="130"/>
      <c r="H145" s="128"/>
      <c r="I145" s="145">
        <f>J145-Sheet1!I935</f>
        <v>0</v>
      </c>
      <c r="J145" s="90">
        <v>11940320000</v>
      </c>
      <c r="K145" s="89"/>
      <c r="L145" s="90">
        <v>11687485000</v>
      </c>
      <c r="M145" s="91">
        <v>252835000</v>
      </c>
      <c r="N145" s="91">
        <f t="shared" si="20"/>
        <v>11940320000</v>
      </c>
      <c r="O145" s="91"/>
      <c r="P145" s="90">
        <v>11926320000</v>
      </c>
      <c r="Q145" s="90">
        <f t="shared" si="21"/>
        <v>11926320000</v>
      </c>
      <c r="R145" s="91"/>
      <c r="T145" s="124">
        <f t="shared" si="22"/>
        <v>11940.32</v>
      </c>
      <c r="U145" s="124">
        <f t="shared" si="28"/>
        <v>11940.32</v>
      </c>
      <c r="V145" s="124">
        <f t="shared" si="28"/>
        <v>0</v>
      </c>
      <c r="W145" s="124">
        <f t="shared" si="28"/>
        <v>11926.32</v>
      </c>
      <c r="X145" s="124">
        <f t="shared" si="28"/>
        <v>11926.32</v>
      </c>
      <c r="Y145" s="124">
        <f t="shared" si="28"/>
        <v>0</v>
      </c>
    </row>
    <row r="146" spans="1:25" s="92" customFormat="1" ht="30">
      <c r="A146" s="115" t="s">
        <v>630</v>
      </c>
      <c r="B146" s="93" t="s">
        <v>631</v>
      </c>
      <c r="C146" s="106" t="str">
        <f t="shared" si="19"/>
        <v>1050582</v>
      </c>
      <c r="D146" s="105" t="str">
        <f t="shared" si="29"/>
        <v>Chi cục Phát triển Nông thôn</v>
      </c>
      <c r="E146" s="129"/>
      <c r="F146" s="130">
        <v>422</v>
      </c>
      <c r="G146" s="130"/>
      <c r="H146" s="128"/>
      <c r="I146" s="145">
        <f>J146-Sheet1!I944</f>
        <v>0</v>
      </c>
      <c r="J146" s="90">
        <v>2683534000</v>
      </c>
      <c r="K146" s="90">
        <v>150000000</v>
      </c>
      <c r="L146" s="90">
        <v>1512000000</v>
      </c>
      <c r="M146" s="91">
        <v>1021534000</v>
      </c>
      <c r="N146" s="91">
        <f>J146-O146</f>
        <v>1983534000</v>
      </c>
      <c r="O146" s="91">
        <f>O147+O148</f>
        <v>700000000</v>
      </c>
      <c r="P146" s="90">
        <v>2516100000</v>
      </c>
      <c r="Q146" s="90">
        <f t="shared" si="21"/>
        <v>1833228000</v>
      </c>
      <c r="R146" s="91">
        <f>R147+R148</f>
        <v>682872000</v>
      </c>
      <c r="T146" s="124">
        <f t="shared" si="22"/>
        <v>2683.5340000000001</v>
      </c>
      <c r="U146" s="124">
        <f t="shared" si="28"/>
        <v>1983.5340000000001</v>
      </c>
      <c r="V146" s="124">
        <f t="shared" si="28"/>
        <v>700</v>
      </c>
      <c r="W146" s="124">
        <f t="shared" si="28"/>
        <v>2516.1</v>
      </c>
      <c r="X146" s="124">
        <f t="shared" si="28"/>
        <v>1833.2280000000001</v>
      </c>
      <c r="Y146" s="124">
        <f t="shared" si="28"/>
        <v>682.87199999999996</v>
      </c>
    </row>
    <row r="147" spans="1:25" s="92" customFormat="1" ht="15">
      <c r="A147" s="115"/>
      <c r="B147" s="93" t="s">
        <v>232</v>
      </c>
      <c r="C147" s="106" t="str">
        <f t="shared" si="19"/>
        <v/>
      </c>
      <c r="D147" s="105" t="s">
        <v>1004</v>
      </c>
      <c r="E147" s="129"/>
      <c r="F147" s="130"/>
      <c r="G147" s="130"/>
      <c r="H147" s="128"/>
      <c r="I147" s="128"/>
      <c r="J147" s="90">
        <v>1983534000</v>
      </c>
      <c r="K147" s="90">
        <v>150000000</v>
      </c>
      <c r="L147" s="90">
        <v>1512000000</v>
      </c>
      <c r="M147" s="91">
        <v>321534000</v>
      </c>
      <c r="N147" s="91">
        <f t="shared" si="20"/>
        <v>1983534000</v>
      </c>
      <c r="O147" s="91"/>
      <c r="P147" s="90">
        <v>1833228000</v>
      </c>
      <c r="Q147" s="90">
        <f t="shared" si="21"/>
        <v>1833228000</v>
      </c>
      <c r="R147" s="91"/>
      <c r="T147" s="124">
        <f t="shared" si="22"/>
        <v>1983.5340000000001</v>
      </c>
      <c r="U147" s="124">
        <f t="shared" si="28"/>
        <v>1983.5340000000001</v>
      </c>
      <c r="V147" s="124">
        <f t="shared" si="28"/>
        <v>0</v>
      </c>
      <c r="W147" s="124">
        <f t="shared" si="28"/>
        <v>1833.2280000000001</v>
      </c>
      <c r="X147" s="124">
        <f t="shared" si="28"/>
        <v>1833.2280000000001</v>
      </c>
      <c r="Y147" s="124">
        <f t="shared" si="28"/>
        <v>0</v>
      </c>
    </row>
    <row r="148" spans="1:25" s="92" customFormat="1" ht="15">
      <c r="A148" s="115"/>
      <c r="B148" s="87"/>
      <c r="C148" s="106" t="str">
        <f t="shared" si="19"/>
        <v/>
      </c>
      <c r="D148" s="105" t="s">
        <v>1006</v>
      </c>
      <c r="E148" s="115" t="s">
        <v>210</v>
      </c>
      <c r="F148" s="115" t="s">
        <v>241</v>
      </c>
      <c r="G148" s="115" t="s">
        <v>270</v>
      </c>
      <c r="H148" s="133" t="s">
        <v>986</v>
      </c>
      <c r="I148" s="133"/>
      <c r="J148" s="90">
        <v>700000000</v>
      </c>
      <c r="K148" s="89"/>
      <c r="L148" s="89"/>
      <c r="M148" s="91">
        <v>700000000</v>
      </c>
      <c r="N148" s="91">
        <f t="shared" si="20"/>
        <v>0</v>
      </c>
      <c r="O148" s="91">
        <f>J148</f>
        <v>700000000</v>
      </c>
      <c r="P148" s="90">
        <v>682872000</v>
      </c>
      <c r="Q148" s="90">
        <f t="shared" si="21"/>
        <v>0</v>
      </c>
      <c r="R148" s="91">
        <f>P148</f>
        <v>682872000</v>
      </c>
      <c r="T148" s="124">
        <f t="shared" si="22"/>
        <v>700</v>
      </c>
      <c r="U148" s="124">
        <f t="shared" si="28"/>
        <v>0</v>
      </c>
      <c r="V148" s="124">
        <f t="shared" si="28"/>
        <v>700</v>
      </c>
      <c r="W148" s="124">
        <f t="shared" si="28"/>
        <v>682.87199999999996</v>
      </c>
      <c r="X148" s="124">
        <f t="shared" si="28"/>
        <v>0</v>
      </c>
      <c r="Y148" s="124">
        <f t="shared" si="28"/>
        <v>682.87199999999996</v>
      </c>
    </row>
    <row r="149" spans="1:25" s="92" customFormat="1" ht="30">
      <c r="A149" s="115" t="s">
        <v>634</v>
      </c>
      <c r="B149" s="88" t="s">
        <v>635</v>
      </c>
      <c r="C149" s="106" t="str">
        <f t="shared" si="19"/>
        <v>1050718</v>
      </c>
      <c r="D149" s="105" t="str">
        <f t="shared" si="29"/>
        <v>Trung Tâm TruyỄn thông -Giáo dục Sức khoè</v>
      </c>
      <c r="E149" s="129"/>
      <c r="F149" s="130">
        <v>423</v>
      </c>
      <c r="G149" s="130"/>
      <c r="H149" s="128"/>
      <c r="I149" s="145">
        <f>J149-Sheet1!I954</f>
        <v>0</v>
      </c>
      <c r="J149" s="90">
        <v>2308000000</v>
      </c>
      <c r="K149" s="89"/>
      <c r="L149" s="90">
        <v>1911000000</v>
      </c>
      <c r="M149" s="91">
        <v>397000000</v>
      </c>
      <c r="N149" s="91">
        <f t="shared" si="20"/>
        <v>2308000000</v>
      </c>
      <c r="O149" s="91"/>
      <c r="P149" s="90">
        <v>1950000000</v>
      </c>
      <c r="Q149" s="90">
        <f t="shared" si="21"/>
        <v>1950000000</v>
      </c>
      <c r="R149" s="91"/>
      <c r="T149" s="124">
        <f t="shared" si="22"/>
        <v>2308</v>
      </c>
      <c r="U149" s="124">
        <f t="shared" si="28"/>
        <v>2308</v>
      </c>
      <c r="V149" s="124">
        <f t="shared" si="28"/>
        <v>0</v>
      </c>
      <c r="W149" s="124">
        <f t="shared" si="28"/>
        <v>1950</v>
      </c>
      <c r="X149" s="124">
        <f t="shared" si="28"/>
        <v>1950</v>
      </c>
      <c r="Y149" s="124">
        <f t="shared" si="28"/>
        <v>0</v>
      </c>
    </row>
    <row r="150" spans="1:25" s="92" customFormat="1" ht="30">
      <c r="A150" s="115" t="s">
        <v>638</v>
      </c>
      <c r="B150" s="93" t="s">
        <v>639</v>
      </c>
      <c r="C150" s="106" t="str">
        <f t="shared" si="19"/>
        <v>1050722</v>
      </c>
      <c r="D150" s="105" t="str">
        <f t="shared" si="29"/>
        <v>Hạt Kiểm lâm huyện Kon Rầy</v>
      </c>
      <c r="E150" s="129"/>
      <c r="F150" s="130">
        <v>412</v>
      </c>
      <c r="G150" s="130"/>
      <c r="H150" s="128"/>
      <c r="I150" s="145">
        <f>J150-Sheet1!I963</f>
        <v>0</v>
      </c>
      <c r="J150" s="90">
        <v>2821096000</v>
      </c>
      <c r="K150" s="89"/>
      <c r="L150" s="90">
        <v>2502500000</v>
      </c>
      <c r="M150" s="91">
        <v>318596000</v>
      </c>
      <c r="N150" s="91">
        <f t="shared" si="20"/>
        <v>2821096000</v>
      </c>
      <c r="O150" s="91"/>
      <c r="P150" s="90">
        <v>2821035088</v>
      </c>
      <c r="Q150" s="90">
        <f t="shared" si="21"/>
        <v>2821035088</v>
      </c>
      <c r="R150" s="91"/>
      <c r="T150" s="124">
        <f t="shared" si="22"/>
        <v>2821.096</v>
      </c>
      <c r="U150" s="124">
        <f t="shared" si="28"/>
        <v>2821.096</v>
      </c>
      <c r="V150" s="124">
        <f t="shared" si="28"/>
        <v>0</v>
      </c>
      <c r="W150" s="124">
        <f t="shared" si="28"/>
        <v>2821.0350880000001</v>
      </c>
      <c r="X150" s="124">
        <f t="shared" si="28"/>
        <v>2821.0350880000001</v>
      </c>
      <c r="Y150" s="124">
        <f t="shared" si="28"/>
        <v>0</v>
      </c>
    </row>
    <row r="151" spans="1:25" s="92" customFormat="1" ht="15">
      <c r="A151" s="115" t="s">
        <v>641</v>
      </c>
      <c r="B151" s="87" t="s">
        <v>642</v>
      </c>
      <c r="C151" s="106" t="str">
        <f t="shared" ref="C151:C214" si="30">IF(B151&lt;&gt;"",IF(AND(LEFT(B151,1)&gt;="0",LEFT(B151,1)&lt;="9"),LEFT(B151,7),""),"")</f>
        <v>1050724</v>
      </c>
      <c r="D151" s="105" t="str">
        <f t="shared" si="29"/>
        <v>Trường Trung cãp NghỄ</v>
      </c>
      <c r="E151" s="129"/>
      <c r="F151" s="130">
        <v>424</v>
      </c>
      <c r="G151" s="130"/>
      <c r="H151" s="128"/>
      <c r="I151" s="145">
        <f>J151-Sheet1!I972</f>
        <v>0</v>
      </c>
      <c r="J151" s="90">
        <v>10485549332</v>
      </c>
      <c r="K151" s="90">
        <v>26221332</v>
      </c>
      <c r="L151" s="90">
        <v>6756000000</v>
      </c>
      <c r="M151" s="91">
        <v>3703328000</v>
      </c>
      <c r="N151" s="91">
        <f t="shared" si="20"/>
        <v>10485549332</v>
      </c>
      <c r="O151" s="91"/>
      <c r="P151" s="90">
        <v>7226570726</v>
      </c>
      <c r="Q151" s="90">
        <f t="shared" si="21"/>
        <v>7226570726</v>
      </c>
      <c r="R151" s="91"/>
      <c r="T151" s="124">
        <f t="shared" si="22"/>
        <v>10485.549332000001</v>
      </c>
      <c r="U151" s="124">
        <f t="shared" si="28"/>
        <v>10485.549332000001</v>
      </c>
      <c r="V151" s="124">
        <f t="shared" si="28"/>
        <v>0</v>
      </c>
      <c r="W151" s="124">
        <f t="shared" si="28"/>
        <v>7226.5707259999999</v>
      </c>
      <c r="X151" s="124">
        <f t="shared" si="28"/>
        <v>7226.5707259999999</v>
      </c>
      <c r="Y151" s="124">
        <f t="shared" si="28"/>
        <v>0</v>
      </c>
    </row>
    <row r="152" spans="1:25" s="92" customFormat="1" ht="30">
      <c r="A152" s="115" t="s">
        <v>645</v>
      </c>
      <c r="B152" s="99" t="s">
        <v>646</v>
      </c>
      <c r="C152" s="106" t="str">
        <f t="shared" si="30"/>
        <v>1050726</v>
      </c>
      <c r="D152" s="105" t="str">
        <f t="shared" si="29"/>
        <v>Trung tâm Y tẽ huyện Kon Rẫy</v>
      </c>
      <c r="E152" s="129"/>
      <c r="F152" s="130">
        <v>424</v>
      </c>
      <c r="G152" s="130"/>
      <c r="H152" s="128"/>
      <c r="I152" s="145">
        <f>J152-Sheet1!I984</f>
        <v>0</v>
      </c>
      <c r="J152" s="90">
        <v>15653265169</v>
      </c>
      <c r="K152" s="89"/>
      <c r="L152" s="90">
        <v>15520964169</v>
      </c>
      <c r="M152" s="91">
        <v>132301000</v>
      </c>
      <c r="N152" s="91">
        <f t="shared" ref="N152:N215" si="31">J152-O152</f>
        <v>15653265169</v>
      </c>
      <c r="O152" s="91"/>
      <c r="P152" s="90">
        <v>15049982841</v>
      </c>
      <c r="Q152" s="90">
        <f t="shared" ref="Q152:Q205" si="32">P152-R152</f>
        <v>15049982841</v>
      </c>
      <c r="R152" s="91"/>
      <c r="T152" s="124">
        <f t="shared" ref="T152:T215" si="33">J152/1000000</f>
        <v>15653.265169</v>
      </c>
      <c r="U152" s="124">
        <f t="shared" ref="U152:Y167" si="34">N152/1000000</f>
        <v>15653.265169</v>
      </c>
      <c r="V152" s="124">
        <f t="shared" si="34"/>
        <v>0</v>
      </c>
      <c r="W152" s="124">
        <f t="shared" si="34"/>
        <v>15049.982840999999</v>
      </c>
      <c r="X152" s="124">
        <f t="shared" si="34"/>
        <v>15049.982840999999</v>
      </c>
      <c r="Y152" s="124">
        <f t="shared" si="34"/>
        <v>0</v>
      </c>
    </row>
    <row r="153" spans="1:25" s="92" customFormat="1" ht="15">
      <c r="A153" s="115" t="s">
        <v>649</v>
      </c>
      <c r="B153" s="139" t="s">
        <v>1013</v>
      </c>
      <c r="C153" s="106" t="str">
        <f t="shared" si="30"/>
        <v>1053629</v>
      </c>
      <c r="D153" s="105" t="str">
        <f t="shared" si="29"/>
        <v>Công an tỉnh</v>
      </c>
      <c r="E153" s="129"/>
      <c r="F153" s="130">
        <v>560</v>
      </c>
      <c r="G153" s="130"/>
      <c r="H153" s="128"/>
      <c r="I153" s="145">
        <f>J153-Sheet1!I998</f>
        <v>0</v>
      </c>
      <c r="J153" s="90">
        <v>12781500000</v>
      </c>
      <c r="K153" s="90">
        <v>132000000</v>
      </c>
      <c r="L153" s="90">
        <v>9125000000</v>
      </c>
      <c r="M153" s="91">
        <v>3524500000</v>
      </c>
      <c r="N153" s="91">
        <f t="shared" si="31"/>
        <v>12781500000</v>
      </c>
      <c r="O153" s="91"/>
      <c r="P153" s="90">
        <v>10291500000</v>
      </c>
      <c r="Q153" s="90">
        <f t="shared" si="32"/>
        <v>10291500000</v>
      </c>
      <c r="R153" s="91"/>
      <c r="T153" s="124">
        <f t="shared" si="33"/>
        <v>12781.5</v>
      </c>
      <c r="U153" s="124">
        <f t="shared" si="34"/>
        <v>12781.5</v>
      </c>
      <c r="V153" s="124">
        <f t="shared" si="34"/>
        <v>0</v>
      </c>
      <c r="W153" s="124">
        <f t="shared" si="34"/>
        <v>10291.5</v>
      </c>
      <c r="X153" s="124">
        <f t="shared" si="34"/>
        <v>10291.5</v>
      </c>
      <c r="Y153" s="124">
        <f t="shared" si="34"/>
        <v>0</v>
      </c>
    </row>
    <row r="154" spans="1:25" s="92" customFormat="1" ht="15">
      <c r="A154" s="115" t="s">
        <v>655</v>
      </c>
      <c r="B154" s="139" t="s">
        <v>1014</v>
      </c>
      <c r="C154" s="106" t="str">
        <f t="shared" si="30"/>
        <v>1053630</v>
      </c>
      <c r="D154" s="105" t="str">
        <f t="shared" si="29"/>
        <v>Bộ chỉ huy biên phòng tỉnh</v>
      </c>
      <c r="E154" s="129"/>
      <c r="F154" s="130">
        <v>599</v>
      </c>
      <c r="G154" s="130"/>
      <c r="H154" s="128"/>
      <c r="I154" s="145">
        <f>J154-Sheet1!I1005</f>
        <v>0</v>
      </c>
      <c r="J154" s="90">
        <v>43322000000</v>
      </c>
      <c r="K154" s="89"/>
      <c r="L154" s="90">
        <v>41545000000</v>
      </c>
      <c r="M154" s="91">
        <v>1777000000</v>
      </c>
      <c r="N154" s="91">
        <f t="shared" si="31"/>
        <v>43322000000</v>
      </c>
      <c r="O154" s="91"/>
      <c r="P154" s="90">
        <v>43322000000</v>
      </c>
      <c r="Q154" s="90">
        <f t="shared" si="32"/>
        <v>43322000000</v>
      </c>
      <c r="R154" s="91"/>
      <c r="T154" s="124">
        <f t="shared" si="33"/>
        <v>43322</v>
      </c>
      <c r="U154" s="124">
        <f t="shared" si="34"/>
        <v>43322</v>
      </c>
      <c r="V154" s="124">
        <f t="shared" si="34"/>
        <v>0</v>
      </c>
      <c r="W154" s="124">
        <f t="shared" si="34"/>
        <v>43322</v>
      </c>
      <c r="X154" s="124">
        <f t="shared" si="34"/>
        <v>43322</v>
      </c>
      <c r="Y154" s="124">
        <f t="shared" si="34"/>
        <v>0</v>
      </c>
    </row>
    <row r="155" spans="1:25" s="92" customFormat="1" ht="30">
      <c r="A155" s="115" t="s">
        <v>659</v>
      </c>
      <c r="B155" s="93" t="s">
        <v>660</v>
      </c>
      <c r="C155" s="106" t="str">
        <f t="shared" si="30"/>
        <v>1058267</v>
      </c>
      <c r="D155" s="105" t="str">
        <f t="shared" si="29"/>
        <v>Trường Chính tri tỉnh Kontum</v>
      </c>
      <c r="E155" s="129"/>
      <c r="F155" s="130">
        <v>509</v>
      </c>
      <c r="G155" s="130"/>
      <c r="H155" s="128"/>
      <c r="I155" s="145">
        <f>J155-Sheet1!I1010</f>
        <v>0</v>
      </c>
      <c r="J155" s="90">
        <v>7054900000</v>
      </c>
      <c r="K155" s="90">
        <v>1015200000</v>
      </c>
      <c r="L155" s="90">
        <v>5952000000</v>
      </c>
      <c r="M155" s="91">
        <v>87700000</v>
      </c>
      <c r="N155" s="91">
        <f t="shared" si="31"/>
        <v>7054900000</v>
      </c>
      <c r="O155" s="91"/>
      <c r="P155" s="90">
        <v>7016444403</v>
      </c>
      <c r="Q155" s="90">
        <f t="shared" si="32"/>
        <v>7016444403</v>
      </c>
      <c r="R155" s="91"/>
      <c r="T155" s="124">
        <f t="shared" si="33"/>
        <v>7054.9</v>
      </c>
      <c r="U155" s="124">
        <f t="shared" si="34"/>
        <v>7054.9</v>
      </c>
      <c r="V155" s="124">
        <f t="shared" si="34"/>
        <v>0</v>
      </c>
      <c r="W155" s="124">
        <f t="shared" si="34"/>
        <v>7016.4444030000004</v>
      </c>
      <c r="X155" s="124">
        <f t="shared" si="34"/>
        <v>7016.4444030000004</v>
      </c>
      <c r="Y155" s="124">
        <f t="shared" si="34"/>
        <v>0</v>
      </c>
    </row>
    <row r="156" spans="1:25" s="92" customFormat="1" ht="30">
      <c r="A156" s="115" t="s">
        <v>662</v>
      </c>
      <c r="B156" s="88" t="s">
        <v>663</v>
      </c>
      <c r="C156" s="106" t="str">
        <f t="shared" si="30"/>
        <v>1058269</v>
      </c>
      <c r="D156" s="105" t="str">
        <f t="shared" si="29"/>
        <v>SỜ Khoa học và Công nghệ :ỉnh Kontum</v>
      </c>
      <c r="E156" s="129"/>
      <c r="F156" s="130">
        <v>417</v>
      </c>
      <c r="G156" s="130"/>
      <c r="H156" s="128"/>
      <c r="I156" s="145">
        <f>J156-Sheet1!I1017</f>
        <v>0</v>
      </c>
      <c r="J156" s="90">
        <v>20147985360</v>
      </c>
      <c r="K156" s="90">
        <v>2791041360</v>
      </c>
      <c r="L156" s="90">
        <v>11210000000</v>
      </c>
      <c r="M156" s="91">
        <v>6146944000</v>
      </c>
      <c r="N156" s="91">
        <f t="shared" si="31"/>
        <v>20147985360</v>
      </c>
      <c r="O156" s="91"/>
      <c r="P156" s="90">
        <v>10107450166</v>
      </c>
      <c r="Q156" s="90">
        <f t="shared" si="32"/>
        <v>10107450166</v>
      </c>
      <c r="R156" s="91"/>
      <c r="T156" s="124">
        <f t="shared" si="33"/>
        <v>20147.985359999999</v>
      </c>
      <c r="U156" s="124">
        <f t="shared" si="34"/>
        <v>20147.985359999999</v>
      </c>
      <c r="V156" s="124">
        <f t="shared" si="34"/>
        <v>0</v>
      </c>
      <c r="W156" s="124">
        <f t="shared" si="34"/>
        <v>10107.450166000001</v>
      </c>
      <c r="X156" s="124">
        <f t="shared" si="34"/>
        <v>10107.450166000001</v>
      </c>
      <c r="Y156" s="124">
        <f t="shared" si="34"/>
        <v>0</v>
      </c>
    </row>
    <row r="157" spans="1:25" s="92" customFormat="1" ht="30">
      <c r="A157" s="115" t="s">
        <v>666</v>
      </c>
      <c r="B157" s="88" t="s">
        <v>667</v>
      </c>
      <c r="C157" s="106" t="str">
        <f t="shared" si="30"/>
        <v>1060648</v>
      </c>
      <c r="D157" s="105" t="str">
        <f t="shared" si="29"/>
        <v>BQL Rừng phòng hộ Đăk Long</v>
      </c>
      <c r="E157" s="129"/>
      <c r="F157" s="130">
        <v>412</v>
      </c>
      <c r="G157" s="130"/>
      <c r="H157" s="128"/>
      <c r="I157" s="145">
        <f>J157-Sheet1!I1027</f>
        <v>0</v>
      </c>
      <c r="J157" s="90">
        <v>4421000000</v>
      </c>
      <c r="K157" s="89"/>
      <c r="L157" s="90">
        <v>2758000000</v>
      </c>
      <c r="M157" s="91">
        <v>1663000000</v>
      </c>
      <c r="N157" s="91">
        <f t="shared" si="31"/>
        <v>4421000000</v>
      </c>
      <c r="O157" s="91"/>
      <c r="P157" s="90">
        <v>4421000000</v>
      </c>
      <c r="Q157" s="90">
        <f t="shared" si="32"/>
        <v>4421000000</v>
      </c>
      <c r="R157" s="91"/>
      <c r="T157" s="124">
        <f t="shared" si="33"/>
        <v>4421</v>
      </c>
      <c r="U157" s="124">
        <f t="shared" si="34"/>
        <v>4421</v>
      </c>
      <c r="V157" s="124">
        <f t="shared" si="34"/>
        <v>0</v>
      </c>
      <c r="W157" s="124">
        <f t="shared" si="34"/>
        <v>4421</v>
      </c>
      <c r="X157" s="124">
        <f t="shared" si="34"/>
        <v>4421</v>
      </c>
      <c r="Y157" s="124">
        <f t="shared" si="34"/>
        <v>0</v>
      </c>
    </row>
    <row r="158" spans="1:25" s="92" customFormat="1" ht="45">
      <c r="A158" s="115" t="s">
        <v>670</v>
      </c>
      <c r="B158" s="88" t="s">
        <v>671</v>
      </c>
      <c r="C158" s="106" t="str">
        <f t="shared" si="30"/>
        <v>1060884</v>
      </c>
      <c r="D158" s="105" t="str">
        <f t="shared" si="29"/>
        <v>Trung Tâm Khuyẽn Công -Xúc tiễn thương mại và Tư vãn công nghiệp tỉnh Kon Tum</v>
      </c>
      <c r="E158" s="129"/>
      <c r="F158" s="130">
        <v>416</v>
      </c>
      <c r="G158" s="130"/>
      <c r="H158" s="128"/>
      <c r="I158" s="145">
        <f>J158-Sheet1!I1034</f>
        <v>0</v>
      </c>
      <c r="J158" s="90">
        <v>2767971685</v>
      </c>
      <c r="K158" s="90">
        <v>646685</v>
      </c>
      <c r="L158" s="90">
        <v>3590000000</v>
      </c>
      <c r="M158" s="91">
        <v>-822675000</v>
      </c>
      <c r="N158" s="91">
        <f t="shared" si="31"/>
        <v>2767971685</v>
      </c>
      <c r="O158" s="91"/>
      <c r="P158" s="90">
        <v>2634948685</v>
      </c>
      <c r="Q158" s="90">
        <f t="shared" si="32"/>
        <v>2634948685</v>
      </c>
      <c r="R158" s="91"/>
      <c r="T158" s="124">
        <f t="shared" si="33"/>
        <v>2767.971685</v>
      </c>
      <c r="U158" s="124">
        <f t="shared" si="34"/>
        <v>2767.971685</v>
      </c>
      <c r="V158" s="124">
        <f t="shared" si="34"/>
        <v>0</v>
      </c>
      <c r="W158" s="124">
        <f t="shared" si="34"/>
        <v>2634.9486849999998</v>
      </c>
      <c r="X158" s="124">
        <f t="shared" si="34"/>
        <v>2634.9486849999998</v>
      </c>
      <c r="Y158" s="124">
        <f t="shared" si="34"/>
        <v>0</v>
      </c>
    </row>
    <row r="159" spans="1:25" s="92" customFormat="1" ht="30">
      <c r="A159" s="115" t="s">
        <v>673</v>
      </c>
      <c r="B159" s="88" t="s">
        <v>674</v>
      </c>
      <c r="C159" s="106" t="str">
        <f t="shared" si="30"/>
        <v>1061580</v>
      </c>
      <c r="D159" s="105" t="str">
        <f t="shared" si="29"/>
        <v>Trường Dân tộc Nội trú Đakglei</v>
      </c>
      <c r="E159" s="129"/>
      <c r="F159" s="130">
        <v>422</v>
      </c>
      <c r="G159" s="130"/>
      <c r="H159" s="128"/>
      <c r="I159" s="145">
        <f>J159-Sheet1!I1041</f>
        <v>0</v>
      </c>
      <c r="J159" s="90">
        <v>9919142424</v>
      </c>
      <c r="K159" s="90">
        <v>28570424</v>
      </c>
      <c r="L159" s="90">
        <v>9715652000</v>
      </c>
      <c r="M159" s="91">
        <v>174920000</v>
      </c>
      <c r="N159" s="91">
        <f t="shared" si="31"/>
        <v>9919142424</v>
      </c>
      <c r="O159" s="91"/>
      <c r="P159" s="90">
        <v>9552136191</v>
      </c>
      <c r="Q159" s="90">
        <f t="shared" si="32"/>
        <v>9552136191</v>
      </c>
      <c r="R159" s="91"/>
      <c r="T159" s="124">
        <f t="shared" si="33"/>
        <v>9919.1424239999997</v>
      </c>
      <c r="U159" s="124">
        <f t="shared" si="34"/>
        <v>9919.1424239999997</v>
      </c>
      <c r="V159" s="124">
        <f t="shared" si="34"/>
        <v>0</v>
      </c>
      <c r="W159" s="124">
        <f t="shared" si="34"/>
        <v>9552.1361909999996</v>
      </c>
      <c r="X159" s="124">
        <f t="shared" si="34"/>
        <v>9552.1361909999996</v>
      </c>
      <c r="Y159" s="124">
        <f t="shared" si="34"/>
        <v>0</v>
      </c>
    </row>
    <row r="160" spans="1:25" s="92" customFormat="1" ht="30">
      <c r="A160" s="115" t="s">
        <v>676</v>
      </c>
      <c r="B160" s="88" t="s">
        <v>677</v>
      </c>
      <c r="C160" s="106" t="str">
        <f t="shared" si="30"/>
        <v>1063790</v>
      </c>
      <c r="D160" s="105" t="str">
        <f t="shared" si="29"/>
        <v>Ban Quản lý Rừng phòng hộ Đăk Ang</v>
      </c>
      <c r="E160" s="129"/>
      <c r="F160" s="130">
        <v>412</v>
      </c>
      <c r="G160" s="130"/>
      <c r="H160" s="128"/>
      <c r="I160" s="145">
        <f>J160-Sheet1!I1051</f>
        <v>0</v>
      </c>
      <c r="J160" s="90">
        <v>1899200000</v>
      </c>
      <c r="K160" s="89"/>
      <c r="L160" s="90">
        <v>1341000000</v>
      </c>
      <c r="M160" s="91">
        <v>558200000</v>
      </c>
      <c r="N160" s="91">
        <f t="shared" si="31"/>
        <v>1899200000</v>
      </c>
      <c r="O160" s="91"/>
      <c r="P160" s="90">
        <v>1898200000</v>
      </c>
      <c r="Q160" s="90">
        <f t="shared" si="32"/>
        <v>1898200000</v>
      </c>
      <c r="R160" s="91"/>
      <c r="T160" s="124">
        <f t="shared" si="33"/>
        <v>1899.2</v>
      </c>
      <c r="U160" s="124">
        <f t="shared" si="34"/>
        <v>1899.2</v>
      </c>
      <c r="V160" s="124">
        <f t="shared" si="34"/>
        <v>0</v>
      </c>
      <c r="W160" s="124">
        <f t="shared" si="34"/>
        <v>1898.2</v>
      </c>
      <c r="X160" s="124">
        <f t="shared" si="34"/>
        <v>1898.2</v>
      </c>
      <c r="Y160" s="124">
        <f t="shared" si="34"/>
        <v>0</v>
      </c>
    </row>
    <row r="161" spans="1:25" s="92" customFormat="1" ht="30">
      <c r="A161" s="115" t="s">
        <v>680</v>
      </c>
      <c r="B161" s="99" t="s">
        <v>681</v>
      </c>
      <c r="C161" s="106" t="str">
        <f t="shared" si="30"/>
        <v>1063795</v>
      </c>
      <c r="D161" s="105" t="str">
        <f t="shared" si="29"/>
        <v>SỜ Thông tin và TruyỄn rhông</v>
      </c>
      <c r="E161" s="129"/>
      <c r="F161" s="130">
        <v>427</v>
      </c>
      <c r="G161" s="130"/>
      <c r="H161" s="128"/>
      <c r="I161" s="145">
        <f>J161-Sheet1!I1059</f>
        <v>0</v>
      </c>
      <c r="J161" s="90">
        <v>10529498297</v>
      </c>
      <c r="K161" s="90">
        <v>200033297</v>
      </c>
      <c r="L161" s="90">
        <v>6519000000</v>
      </c>
      <c r="M161" s="91">
        <v>3810465000</v>
      </c>
      <c r="N161" s="91">
        <f t="shared" si="31"/>
        <v>10165498297</v>
      </c>
      <c r="O161" s="91">
        <f>O163</f>
        <v>364000000</v>
      </c>
      <c r="P161" s="90">
        <v>9091095731</v>
      </c>
      <c r="Q161" s="90">
        <f t="shared" si="32"/>
        <v>8755885235</v>
      </c>
      <c r="R161" s="91">
        <f>R163</f>
        <v>335210496</v>
      </c>
      <c r="T161" s="124">
        <f t="shared" si="33"/>
        <v>10529.498297</v>
      </c>
      <c r="U161" s="124">
        <f t="shared" si="34"/>
        <v>10165.498297</v>
      </c>
      <c r="V161" s="124">
        <f t="shared" si="34"/>
        <v>364</v>
      </c>
      <c r="W161" s="124">
        <f t="shared" si="34"/>
        <v>9091.0957309999994</v>
      </c>
      <c r="X161" s="124">
        <f t="shared" si="34"/>
        <v>8755.8852349999997</v>
      </c>
      <c r="Y161" s="124">
        <f t="shared" si="34"/>
        <v>335.21049599999998</v>
      </c>
    </row>
    <row r="162" spans="1:25" s="92" customFormat="1" ht="15">
      <c r="A162" s="115"/>
      <c r="B162" s="87" t="s">
        <v>218</v>
      </c>
      <c r="C162" s="106" t="str">
        <f t="shared" si="30"/>
        <v/>
      </c>
      <c r="D162" s="105" t="s">
        <v>1004</v>
      </c>
      <c r="E162" s="129"/>
      <c r="F162" s="130"/>
      <c r="G162" s="130"/>
      <c r="H162" s="128"/>
      <c r="I162" s="128"/>
      <c r="J162" s="90">
        <v>10165498297</v>
      </c>
      <c r="K162" s="90">
        <v>33297</v>
      </c>
      <c r="L162" s="90">
        <v>6519000000</v>
      </c>
      <c r="M162" s="91">
        <v>3646465000</v>
      </c>
      <c r="N162" s="91">
        <f t="shared" si="31"/>
        <v>10165498297</v>
      </c>
      <c r="O162" s="91"/>
      <c r="P162" s="90">
        <v>8755885235</v>
      </c>
      <c r="Q162" s="90">
        <f t="shared" si="32"/>
        <v>8755885235</v>
      </c>
      <c r="R162" s="91"/>
      <c r="T162" s="124">
        <f t="shared" si="33"/>
        <v>10165.498297</v>
      </c>
      <c r="U162" s="124">
        <f t="shared" si="34"/>
        <v>10165.498297</v>
      </c>
      <c r="V162" s="124">
        <f t="shared" si="34"/>
        <v>0</v>
      </c>
      <c r="W162" s="124">
        <f t="shared" si="34"/>
        <v>8755.8852349999997</v>
      </c>
      <c r="X162" s="124">
        <f t="shared" si="34"/>
        <v>8755.8852349999997</v>
      </c>
      <c r="Y162" s="124">
        <f t="shared" si="34"/>
        <v>0</v>
      </c>
    </row>
    <row r="163" spans="1:25" s="92" customFormat="1" ht="15">
      <c r="A163" s="118"/>
      <c r="B163" s="111"/>
      <c r="C163" s="106" t="str">
        <f t="shared" si="30"/>
        <v/>
      </c>
      <c r="D163" s="105" t="s">
        <v>1006</v>
      </c>
      <c r="E163" s="115" t="s">
        <v>224</v>
      </c>
      <c r="F163" s="115" t="s">
        <v>683</v>
      </c>
      <c r="G163" s="115" t="s">
        <v>685</v>
      </c>
      <c r="H163" s="133" t="s">
        <v>994</v>
      </c>
      <c r="I163" s="133"/>
      <c r="J163" s="90">
        <v>364000000</v>
      </c>
      <c r="K163" s="89"/>
      <c r="L163" s="89"/>
      <c r="M163" s="91">
        <v>364000000</v>
      </c>
      <c r="N163" s="91">
        <f t="shared" si="31"/>
        <v>0</v>
      </c>
      <c r="O163" s="91">
        <f>J163</f>
        <v>364000000</v>
      </c>
      <c r="P163" s="90">
        <v>335210496</v>
      </c>
      <c r="Q163" s="90">
        <f t="shared" si="32"/>
        <v>0</v>
      </c>
      <c r="R163" s="91">
        <f>P163</f>
        <v>335210496</v>
      </c>
      <c r="T163" s="124">
        <f t="shared" si="33"/>
        <v>364</v>
      </c>
      <c r="U163" s="124">
        <f t="shared" si="34"/>
        <v>0</v>
      </c>
      <c r="V163" s="124">
        <f t="shared" si="34"/>
        <v>364</v>
      </c>
      <c r="W163" s="124">
        <f t="shared" si="34"/>
        <v>335.21049599999998</v>
      </c>
      <c r="X163" s="124">
        <f t="shared" si="34"/>
        <v>0</v>
      </c>
      <c r="Y163" s="124">
        <f t="shared" si="34"/>
        <v>335.21049599999998</v>
      </c>
    </row>
    <row r="164" spans="1:25" s="92" customFormat="1" ht="30">
      <c r="A164" s="115" t="s">
        <v>689</v>
      </c>
      <c r="B164" s="99" t="s">
        <v>690</v>
      </c>
      <c r="C164" s="106" t="str">
        <f t="shared" si="30"/>
        <v>1063796</v>
      </c>
      <c r="D164" s="105" t="str">
        <f t="shared" si="29"/>
        <v>Trung Tâm Y tẽ huyện Tu \/lơ Rông</v>
      </c>
      <c r="E164" s="129"/>
      <c r="F164" s="130">
        <v>423</v>
      </c>
      <c r="G164" s="130"/>
      <c r="H164" s="128"/>
      <c r="I164" s="145">
        <f>J164-Sheet1!I1076</f>
        <v>0</v>
      </c>
      <c r="J164" s="90">
        <v>15993039189</v>
      </c>
      <c r="K164" s="90">
        <v>144800000</v>
      </c>
      <c r="L164" s="90">
        <v>15270427189</v>
      </c>
      <c r="M164" s="91">
        <v>577812000</v>
      </c>
      <c r="N164" s="91">
        <f t="shared" si="31"/>
        <v>15993039189</v>
      </c>
      <c r="O164" s="91"/>
      <c r="P164" s="90">
        <v>15513181899</v>
      </c>
      <c r="Q164" s="90">
        <f t="shared" si="32"/>
        <v>15513181899</v>
      </c>
      <c r="R164" s="91"/>
      <c r="T164" s="124">
        <f t="shared" si="33"/>
        <v>15993.039188999999</v>
      </c>
      <c r="U164" s="124">
        <f t="shared" si="34"/>
        <v>15993.039188999999</v>
      </c>
      <c r="V164" s="124">
        <f t="shared" si="34"/>
        <v>0</v>
      </c>
      <c r="W164" s="124">
        <f t="shared" si="34"/>
        <v>15513.181898999999</v>
      </c>
      <c r="X164" s="124">
        <f t="shared" si="34"/>
        <v>15513.181898999999</v>
      </c>
      <c r="Y164" s="124">
        <f t="shared" si="34"/>
        <v>0</v>
      </c>
    </row>
    <row r="165" spans="1:25" s="92" customFormat="1" ht="30">
      <c r="A165" s="115" t="s">
        <v>693</v>
      </c>
      <c r="B165" s="88" t="s">
        <v>694</v>
      </c>
      <c r="C165" s="106" t="str">
        <f t="shared" si="30"/>
        <v>1063797</v>
      </c>
      <c r="D165" s="105" t="str">
        <f t="shared" si="29"/>
        <v>Hạt Kiểm lâm huyện Tu Mơ Rông</v>
      </c>
      <c r="E165" s="129"/>
      <c r="F165" s="130">
        <v>412</v>
      </c>
      <c r="G165" s="130"/>
      <c r="H165" s="128"/>
      <c r="I165" s="145">
        <f>J165-Sheet1!I1090</f>
        <v>0</v>
      </c>
      <c r="J165" s="90">
        <v>2855100000</v>
      </c>
      <c r="K165" s="89"/>
      <c r="L165" s="90">
        <v>2760100000</v>
      </c>
      <c r="M165" s="91">
        <v>95000000</v>
      </c>
      <c r="N165" s="91">
        <f t="shared" si="31"/>
        <v>2855100000</v>
      </c>
      <c r="O165" s="91"/>
      <c r="P165" s="90">
        <v>2855100000</v>
      </c>
      <c r="Q165" s="90">
        <f t="shared" si="32"/>
        <v>2855100000</v>
      </c>
      <c r="R165" s="91"/>
      <c r="T165" s="124">
        <f t="shared" si="33"/>
        <v>2855.1</v>
      </c>
      <c r="U165" s="124">
        <f t="shared" si="34"/>
        <v>2855.1</v>
      </c>
      <c r="V165" s="124">
        <f t="shared" si="34"/>
        <v>0</v>
      </c>
      <c r="W165" s="124">
        <f t="shared" si="34"/>
        <v>2855.1</v>
      </c>
      <c r="X165" s="124">
        <f t="shared" si="34"/>
        <v>2855.1</v>
      </c>
      <c r="Y165" s="124">
        <f t="shared" si="34"/>
        <v>0</v>
      </c>
    </row>
    <row r="166" spans="1:25" s="92" customFormat="1" ht="45">
      <c r="A166" s="115" t="s">
        <v>696</v>
      </c>
      <c r="B166" s="88" t="s">
        <v>697</v>
      </c>
      <c r="C166" s="106" t="str">
        <f t="shared" si="30"/>
        <v>1063798</v>
      </c>
      <c r="D166" s="105" t="str">
        <f t="shared" si="29"/>
        <v>Trường Trung học PhS thông Nguyễn Trãi - huyện Ngọc Hồi</v>
      </c>
      <c r="E166" s="129"/>
      <c r="F166" s="130">
        <v>422</v>
      </c>
      <c r="G166" s="130"/>
      <c r="H166" s="128"/>
      <c r="I166" s="145">
        <f>J166-Sheet1!I1098</f>
        <v>0</v>
      </c>
      <c r="J166" s="90">
        <v>6347944000</v>
      </c>
      <c r="K166" s="89"/>
      <c r="L166" s="90">
        <v>6247081000</v>
      </c>
      <c r="M166" s="91">
        <v>100863000</v>
      </c>
      <c r="N166" s="91">
        <f t="shared" si="31"/>
        <v>6347944000</v>
      </c>
      <c r="O166" s="91"/>
      <c r="P166" s="90">
        <v>6347014500</v>
      </c>
      <c r="Q166" s="90">
        <f t="shared" si="32"/>
        <v>6347014500</v>
      </c>
      <c r="R166" s="91"/>
      <c r="T166" s="124">
        <f t="shared" si="33"/>
        <v>6347.9440000000004</v>
      </c>
      <c r="U166" s="124">
        <f t="shared" si="34"/>
        <v>6347.9440000000004</v>
      </c>
      <c r="V166" s="124">
        <f t="shared" si="34"/>
        <v>0</v>
      </c>
      <c r="W166" s="124">
        <f t="shared" si="34"/>
        <v>6347.0145000000002</v>
      </c>
      <c r="X166" s="124">
        <f t="shared" si="34"/>
        <v>6347.0145000000002</v>
      </c>
      <c r="Y166" s="124">
        <f t="shared" si="34"/>
        <v>0</v>
      </c>
    </row>
    <row r="167" spans="1:25" s="92" customFormat="1" ht="15">
      <c r="A167" s="115" t="s">
        <v>699</v>
      </c>
      <c r="B167" s="93" t="s">
        <v>700</v>
      </c>
      <c r="C167" s="106" t="str">
        <f t="shared" si="30"/>
        <v>1064680</v>
      </c>
      <c r="D167" s="105" t="str">
        <f t="shared" si="29"/>
        <v>SỜ Tư Pháp</v>
      </c>
      <c r="E167" s="129"/>
      <c r="F167" s="130">
        <v>414</v>
      </c>
      <c r="G167" s="130"/>
      <c r="H167" s="128"/>
      <c r="I167" s="145">
        <f>J167-Sheet1!I1107</f>
        <v>0</v>
      </c>
      <c r="J167" s="90">
        <v>5453607532</v>
      </c>
      <c r="K167" s="90">
        <v>169397532</v>
      </c>
      <c r="L167" s="90">
        <v>5154842000</v>
      </c>
      <c r="M167" s="91">
        <v>129368000</v>
      </c>
      <c r="N167" s="91">
        <f t="shared" si="31"/>
        <v>5453607532</v>
      </c>
      <c r="O167" s="91"/>
      <c r="P167" s="90">
        <v>5284987032</v>
      </c>
      <c r="Q167" s="90">
        <f t="shared" si="32"/>
        <v>5284987032</v>
      </c>
      <c r="R167" s="91"/>
      <c r="T167" s="124">
        <f t="shared" si="33"/>
        <v>5453.607532</v>
      </c>
      <c r="U167" s="124">
        <f t="shared" si="34"/>
        <v>5453.607532</v>
      </c>
      <c r="V167" s="124">
        <f t="shared" si="34"/>
        <v>0</v>
      </c>
      <c r="W167" s="124">
        <f t="shared" si="34"/>
        <v>5284.987032</v>
      </c>
      <c r="X167" s="124">
        <f t="shared" si="34"/>
        <v>5284.987032</v>
      </c>
      <c r="Y167" s="124">
        <f t="shared" si="34"/>
        <v>0</v>
      </c>
    </row>
    <row r="168" spans="1:25" s="92" customFormat="1" ht="45">
      <c r="A168" s="115" t="s">
        <v>702</v>
      </c>
      <c r="B168" s="88" t="s">
        <v>703</v>
      </c>
      <c r="C168" s="106" t="str">
        <f t="shared" si="30"/>
        <v>1065149</v>
      </c>
      <c r="D168" s="105" t="str">
        <f t="shared" si="29"/>
        <v>Trung Tâm ứng dụng Tiẽn JỘ Khoa Học và Công nghệ Kon Tum</v>
      </c>
      <c r="E168" s="129"/>
      <c r="F168" s="130">
        <v>417</v>
      </c>
      <c r="G168" s="130"/>
      <c r="H168" s="128"/>
      <c r="I168" s="145">
        <f>J168-Sheet1!I1116</f>
        <v>0</v>
      </c>
      <c r="J168" s="90">
        <v>1405882090</v>
      </c>
      <c r="K168" s="90">
        <v>65282090</v>
      </c>
      <c r="L168" s="90">
        <v>1338900000</v>
      </c>
      <c r="M168" s="91">
        <v>1700000</v>
      </c>
      <c r="N168" s="91">
        <f t="shared" si="31"/>
        <v>1405882090</v>
      </c>
      <c r="O168" s="91"/>
      <c r="P168" s="90">
        <v>1337300106</v>
      </c>
      <c r="Q168" s="90">
        <f t="shared" si="32"/>
        <v>1337300106</v>
      </c>
      <c r="R168" s="91"/>
      <c r="T168" s="124">
        <f t="shared" si="33"/>
        <v>1405.8820900000001</v>
      </c>
      <c r="U168" s="124">
        <f t="shared" ref="U168:Y183" si="35">N168/1000000</f>
        <v>1405.8820900000001</v>
      </c>
      <c r="V168" s="124">
        <f t="shared" si="35"/>
        <v>0</v>
      </c>
      <c r="W168" s="124">
        <f t="shared" si="35"/>
        <v>1337.3001059999999</v>
      </c>
      <c r="X168" s="124">
        <f t="shared" si="35"/>
        <v>1337.3001059999999</v>
      </c>
      <c r="Y168" s="124">
        <f t="shared" si="35"/>
        <v>0</v>
      </c>
    </row>
    <row r="169" spans="1:25" s="92" customFormat="1" ht="30">
      <c r="A169" s="115" t="s">
        <v>705</v>
      </c>
      <c r="B169" s="88" t="s">
        <v>706</v>
      </c>
      <c r="C169" s="106" t="str">
        <f t="shared" si="30"/>
        <v>1065150</v>
      </c>
      <c r="D169" s="105" t="str">
        <f t="shared" si="29"/>
        <v>Chi cục Tiêu chuẫn Đo lường Chăt lượng</v>
      </c>
      <c r="E169" s="129"/>
      <c r="F169" s="130">
        <v>417</v>
      </c>
      <c r="G169" s="130"/>
      <c r="H169" s="128"/>
      <c r="I169" s="145">
        <f>J169-Sheet1!I1124</f>
        <v>0</v>
      </c>
      <c r="J169" s="90">
        <v>1371800000</v>
      </c>
      <c r="K169" s="89"/>
      <c r="L169" s="90">
        <v>1348000000</v>
      </c>
      <c r="M169" s="91">
        <v>23800000</v>
      </c>
      <c r="N169" s="91">
        <f t="shared" si="31"/>
        <v>1371800000</v>
      </c>
      <c r="O169" s="91"/>
      <c r="P169" s="90">
        <v>1161647505</v>
      </c>
      <c r="Q169" s="90">
        <f t="shared" si="32"/>
        <v>1161647505</v>
      </c>
      <c r="R169" s="91"/>
      <c r="T169" s="124">
        <f t="shared" si="33"/>
        <v>1371.8</v>
      </c>
      <c r="U169" s="124">
        <f t="shared" si="35"/>
        <v>1371.8</v>
      </c>
      <c r="V169" s="124">
        <f t="shared" si="35"/>
        <v>0</v>
      </c>
      <c r="W169" s="124">
        <f t="shared" si="35"/>
        <v>1161.6475049999999</v>
      </c>
      <c r="X169" s="124">
        <f t="shared" si="35"/>
        <v>1161.6475049999999</v>
      </c>
      <c r="Y169" s="124">
        <f t="shared" si="35"/>
        <v>0</v>
      </c>
    </row>
    <row r="170" spans="1:25" s="92" customFormat="1" ht="15">
      <c r="A170" s="115" t="s">
        <v>708</v>
      </c>
      <c r="B170" s="93" t="s">
        <v>709</v>
      </c>
      <c r="C170" s="106" t="str">
        <f t="shared" si="30"/>
        <v>1065152</v>
      </c>
      <c r="D170" s="105" t="str">
        <f t="shared" si="29"/>
        <v>SỜ Tài chính tỉnh Kontum</v>
      </c>
      <c r="E170" s="129"/>
      <c r="F170" s="130">
        <v>418</v>
      </c>
      <c r="G170" s="130"/>
      <c r="H170" s="128"/>
      <c r="I170" s="145">
        <f>J170-Sheet1!I1131</f>
        <v>0</v>
      </c>
      <c r="J170" s="90">
        <v>8988200000</v>
      </c>
      <c r="K170" s="89"/>
      <c r="L170" s="90">
        <v>8542000000</v>
      </c>
      <c r="M170" s="91">
        <v>446200000</v>
      </c>
      <c r="N170" s="91">
        <f t="shared" si="31"/>
        <v>8988200000</v>
      </c>
      <c r="O170" s="91"/>
      <c r="P170" s="90">
        <v>8988200000</v>
      </c>
      <c r="Q170" s="90">
        <f t="shared" si="32"/>
        <v>8988200000</v>
      </c>
      <c r="R170" s="91"/>
      <c r="T170" s="124">
        <f t="shared" si="33"/>
        <v>8988.2000000000007</v>
      </c>
      <c r="U170" s="124">
        <f t="shared" si="35"/>
        <v>8988.2000000000007</v>
      </c>
      <c r="V170" s="124">
        <f t="shared" si="35"/>
        <v>0</v>
      </c>
      <c r="W170" s="124">
        <f t="shared" si="35"/>
        <v>8988.2000000000007</v>
      </c>
      <c r="X170" s="124">
        <f t="shared" si="35"/>
        <v>8988.2000000000007</v>
      </c>
      <c r="Y170" s="124">
        <f t="shared" si="35"/>
        <v>0</v>
      </c>
    </row>
    <row r="171" spans="1:25" s="92" customFormat="1" ht="30">
      <c r="A171" s="115" t="s">
        <v>712</v>
      </c>
      <c r="B171" s="88" t="s">
        <v>713</v>
      </c>
      <c r="C171" s="106" t="str">
        <f t="shared" si="30"/>
        <v>1067980</v>
      </c>
      <c r="D171" s="105" t="str">
        <f t="shared" si="29"/>
        <v>Trường Trung học PhS thông Lê Lợi</v>
      </c>
      <c r="E171" s="129"/>
      <c r="F171" s="130">
        <v>422</v>
      </c>
      <c r="G171" s="130"/>
      <c r="H171" s="128"/>
      <c r="I171" s="145">
        <f>J171-Sheet1!I1138</f>
        <v>0</v>
      </c>
      <c r="J171" s="90">
        <v>7747523000</v>
      </c>
      <c r="K171" s="90">
        <v>145000000</v>
      </c>
      <c r="L171" s="90">
        <v>7527013000</v>
      </c>
      <c r="M171" s="91">
        <v>75510000</v>
      </c>
      <c r="N171" s="91">
        <f t="shared" si="31"/>
        <v>7747523000</v>
      </c>
      <c r="O171" s="91"/>
      <c r="P171" s="90">
        <v>7741339129</v>
      </c>
      <c r="Q171" s="90">
        <f t="shared" si="32"/>
        <v>7741339129</v>
      </c>
      <c r="R171" s="91"/>
      <c r="T171" s="124">
        <f t="shared" si="33"/>
        <v>7747.5230000000001</v>
      </c>
      <c r="U171" s="124">
        <f t="shared" si="35"/>
        <v>7747.5230000000001</v>
      </c>
      <c r="V171" s="124">
        <f t="shared" si="35"/>
        <v>0</v>
      </c>
      <c r="W171" s="124">
        <f t="shared" si="35"/>
        <v>7741.339129</v>
      </c>
      <c r="X171" s="124">
        <f t="shared" si="35"/>
        <v>7741.339129</v>
      </c>
      <c r="Y171" s="124">
        <f t="shared" si="35"/>
        <v>0</v>
      </c>
    </row>
    <row r="172" spans="1:25" s="92" customFormat="1" ht="30">
      <c r="A172" s="115" t="s">
        <v>715</v>
      </c>
      <c r="B172" s="88" t="s">
        <v>716</v>
      </c>
      <c r="C172" s="106" t="str">
        <f t="shared" si="30"/>
        <v>1068011</v>
      </c>
      <c r="D172" s="105" t="str">
        <f t="shared" si="29"/>
        <v>Chi cục Kiểm lâm tỉnh Kon Tum</v>
      </c>
      <c r="E172" s="129"/>
      <c r="F172" s="130">
        <v>412</v>
      </c>
      <c r="G172" s="130"/>
      <c r="H172" s="128"/>
      <c r="I172" s="145">
        <f>J172-Sheet1!I1147</f>
        <v>0</v>
      </c>
      <c r="J172" s="90">
        <v>11165089508</v>
      </c>
      <c r="K172" s="90">
        <v>1644439508</v>
      </c>
      <c r="L172" s="90">
        <v>9170400000</v>
      </c>
      <c r="M172" s="91">
        <v>350250000</v>
      </c>
      <c r="N172" s="91">
        <f t="shared" si="31"/>
        <v>11165089508</v>
      </c>
      <c r="O172" s="91"/>
      <c r="P172" s="90">
        <v>9181406623</v>
      </c>
      <c r="Q172" s="90">
        <f t="shared" si="32"/>
        <v>9181406623</v>
      </c>
      <c r="R172" s="91"/>
      <c r="T172" s="124">
        <f t="shared" si="33"/>
        <v>11165.089507999999</v>
      </c>
      <c r="U172" s="124">
        <f t="shared" si="35"/>
        <v>11165.089507999999</v>
      </c>
      <c r="V172" s="124">
        <f t="shared" si="35"/>
        <v>0</v>
      </c>
      <c r="W172" s="124">
        <f t="shared" si="35"/>
        <v>9181.4066230000008</v>
      </c>
      <c r="X172" s="124">
        <f t="shared" si="35"/>
        <v>9181.4066230000008</v>
      </c>
      <c r="Y172" s="124">
        <f t="shared" si="35"/>
        <v>0</v>
      </c>
    </row>
    <row r="173" spans="1:25" s="92" customFormat="1" ht="30">
      <c r="A173" s="115" t="s">
        <v>718</v>
      </c>
      <c r="B173" s="88" t="s">
        <v>719</v>
      </c>
      <c r="C173" s="106" t="str">
        <f t="shared" si="30"/>
        <v>1078282</v>
      </c>
      <c r="D173" s="105" t="str">
        <f t="shared" si="29"/>
        <v>Hội nạn nhân chăt độc Da cam - Điôxin Kontum</v>
      </c>
      <c r="E173" s="129"/>
      <c r="F173" s="130">
        <v>536</v>
      </c>
      <c r="G173" s="130"/>
      <c r="H173" s="128"/>
      <c r="I173" s="145">
        <f>J173-Sheet1!I1156</f>
        <v>0</v>
      </c>
      <c r="J173" s="90">
        <v>378700000</v>
      </c>
      <c r="K173" s="89"/>
      <c r="L173" s="90">
        <v>376000000</v>
      </c>
      <c r="M173" s="91">
        <v>2700000</v>
      </c>
      <c r="N173" s="91">
        <f t="shared" si="31"/>
        <v>378700000</v>
      </c>
      <c r="O173" s="91"/>
      <c r="P173" s="90">
        <v>378700000</v>
      </c>
      <c r="Q173" s="90">
        <f t="shared" si="32"/>
        <v>378700000</v>
      </c>
      <c r="R173" s="91"/>
      <c r="T173" s="124">
        <f t="shared" si="33"/>
        <v>378.7</v>
      </c>
      <c r="U173" s="124">
        <f t="shared" si="35"/>
        <v>378.7</v>
      </c>
      <c r="V173" s="124">
        <f t="shared" si="35"/>
        <v>0</v>
      </c>
      <c r="W173" s="124">
        <f t="shared" si="35"/>
        <v>378.7</v>
      </c>
      <c r="X173" s="124">
        <f t="shared" si="35"/>
        <v>378.7</v>
      </c>
      <c r="Y173" s="124">
        <f t="shared" si="35"/>
        <v>0</v>
      </c>
    </row>
    <row r="174" spans="1:25" s="92" customFormat="1" ht="30">
      <c r="A174" s="115" t="s">
        <v>722</v>
      </c>
      <c r="B174" s="93" t="s">
        <v>723</v>
      </c>
      <c r="C174" s="106" t="str">
        <f t="shared" si="30"/>
        <v>1078283</v>
      </c>
      <c r="D174" s="105" t="str">
        <f t="shared" si="29"/>
        <v>Nhà khách Hữu nghị Kontum</v>
      </c>
      <c r="E174" s="129"/>
      <c r="F174" s="130">
        <v>405</v>
      </c>
      <c r="G174" s="130"/>
      <c r="H174" s="128"/>
      <c r="I174" s="145">
        <f>J174-Sheet1!I1161</f>
        <v>0</v>
      </c>
      <c r="J174" s="90">
        <v>390000000</v>
      </c>
      <c r="K174" s="89"/>
      <c r="L174" s="90">
        <v>390000000</v>
      </c>
      <c r="M174" s="94"/>
      <c r="N174" s="91">
        <f t="shared" si="31"/>
        <v>390000000</v>
      </c>
      <c r="O174" s="94"/>
      <c r="P174" s="90">
        <v>390000000</v>
      </c>
      <c r="Q174" s="90">
        <f t="shared" si="32"/>
        <v>390000000</v>
      </c>
      <c r="R174" s="94"/>
      <c r="T174" s="124">
        <f t="shared" si="33"/>
        <v>390</v>
      </c>
      <c r="U174" s="124">
        <f t="shared" si="35"/>
        <v>390</v>
      </c>
      <c r="V174" s="124">
        <f t="shared" si="35"/>
        <v>0</v>
      </c>
      <c r="W174" s="124">
        <f t="shared" si="35"/>
        <v>390</v>
      </c>
      <c r="X174" s="124">
        <f t="shared" si="35"/>
        <v>390</v>
      </c>
      <c r="Y174" s="124">
        <f t="shared" si="35"/>
        <v>0</v>
      </c>
    </row>
    <row r="175" spans="1:25" s="92" customFormat="1" ht="30">
      <c r="A175" s="115" t="s">
        <v>726</v>
      </c>
      <c r="B175" s="88" t="s">
        <v>727</v>
      </c>
      <c r="C175" s="106" t="str">
        <f t="shared" si="30"/>
        <v>1078438</v>
      </c>
      <c r="D175" s="105" t="str">
        <f t="shared" si="29"/>
        <v>Văn phòng đăng ký đãt đai tỉnh Kon Tum</v>
      </c>
      <c r="E175" s="129"/>
      <c r="F175" s="130">
        <v>426</v>
      </c>
      <c r="G175" s="130"/>
      <c r="H175" s="128"/>
      <c r="I175" s="145">
        <f>J175-Sheet1!I1165</f>
        <v>0</v>
      </c>
      <c r="J175" s="90">
        <v>7742311853</v>
      </c>
      <c r="K175" s="90">
        <v>2011411853</v>
      </c>
      <c r="L175" s="90">
        <v>3338900000</v>
      </c>
      <c r="M175" s="91">
        <v>2392000000</v>
      </c>
      <c r="N175" s="91">
        <f t="shared" si="31"/>
        <v>7742311853</v>
      </c>
      <c r="O175" s="91"/>
      <c r="P175" s="90">
        <v>6949211171</v>
      </c>
      <c r="Q175" s="90">
        <f t="shared" si="32"/>
        <v>6949211171</v>
      </c>
      <c r="R175" s="91"/>
      <c r="T175" s="124">
        <f t="shared" si="33"/>
        <v>7742.3118530000002</v>
      </c>
      <c r="U175" s="124">
        <f t="shared" si="35"/>
        <v>7742.3118530000002</v>
      </c>
      <c r="V175" s="124">
        <f t="shared" si="35"/>
        <v>0</v>
      </c>
      <c r="W175" s="124">
        <f t="shared" si="35"/>
        <v>6949.2111709999999</v>
      </c>
      <c r="X175" s="124">
        <f t="shared" si="35"/>
        <v>6949.2111709999999</v>
      </c>
      <c r="Y175" s="124">
        <f t="shared" si="35"/>
        <v>0</v>
      </c>
    </row>
    <row r="176" spans="1:25" s="92" customFormat="1" ht="30">
      <c r="A176" s="115" t="s">
        <v>729</v>
      </c>
      <c r="B176" s="93" t="s">
        <v>730</v>
      </c>
      <c r="C176" s="106" t="str">
        <f t="shared" si="30"/>
        <v>1078439</v>
      </c>
      <c r="D176" s="105" t="str">
        <f t="shared" si="29"/>
        <v>Trung tâm Phát triển Quỹđãt</v>
      </c>
      <c r="E176" s="129"/>
      <c r="F176" s="130">
        <v>426</v>
      </c>
      <c r="G176" s="130"/>
      <c r="H176" s="128"/>
      <c r="I176" s="145">
        <f>J176-Sheet1!I1170</f>
        <v>0</v>
      </c>
      <c r="J176" s="90">
        <v>1319300000</v>
      </c>
      <c r="K176" s="89"/>
      <c r="L176" s="90">
        <v>574000000</v>
      </c>
      <c r="M176" s="91">
        <v>745300000</v>
      </c>
      <c r="N176" s="91">
        <f t="shared" si="31"/>
        <v>1319300000</v>
      </c>
      <c r="O176" s="91"/>
      <c r="P176" s="90">
        <v>1209620328</v>
      </c>
      <c r="Q176" s="90">
        <f t="shared" si="32"/>
        <v>1209620328</v>
      </c>
      <c r="R176" s="91"/>
      <c r="T176" s="124">
        <f t="shared" si="33"/>
        <v>1319.3</v>
      </c>
      <c r="U176" s="124">
        <f t="shared" si="35"/>
        <v>1319.3</v>
      </c>
      <c r="V176" s="124">
        <f t="shared" si="35"/>
        <v>0</v>
      </c>
      <c r="W176" s="124">
        <f t="shared" si="35"/>
        <v>1209.620328</v>
      </c>
      <c r="X176" s="124">
        <f t="shared" si="35"/>
        <v>1209.620328</v>
      </c>
      <c r="Y176" s="124">
        <f t="shared" si="35"/>
        <v>0</v>
      </c>
    </row>
    <row r="177" spans="1:25" s="92" customFormat="1" ht="30">
      <c r="A177" s="115" t="s">
        <v>732</v>
      </c>
      <c r="B177" s="88" t="s">
        <v>733</v>
      </c>
      <c r="C177" s="106" t="str">
        <f t="shared" si="30"/>
        <v>1081016</v>
      </c>
      <c r="D177" s="105" t="str">
        <f t="shared" si="29"/>
        <v>Trường Trung học PhS thông Sa Thăy</v>
      </c>
      <c r="E177" s="129"/>
      <c r="F177" s="130">
        <v>422</v>
      </c>
      <c r="G177" s="130"/>
      <c r="H177" s="128"/>
      <c r="I177" s="145">
        <f>J177-Sheet1!I1177</f>
        <v>0</v>
      </c>
      <c r="J177" s="90">
        <v>6575268000</v>
      </c>
      <c r="K177" s="89"/>
      <c r="L177" s="90">
        <v>6026358000</v>
      </c>
      <c r="M177" s="91">
        <v>548910000</v>
      </c>
      <c r="N177" s="91">
        <f t="shared" si="31"/>
        <v>6575268000</v>
      </c>
      <c r="O177" s="91"/>
      <c r="P177" s="90">
        <v>6149240500</v>
      </c>
      <c r="Q177" s="90">
        <f t="shared" si="32"/>
        <v>6149240500</v>
      </c>
      <c r="R177" s="91"/>
      <c r="T177" s="124">
        <f t="shared" si="33"/>
        <v>6575.268</v>
      </c>
      <c r="U177" s="124">
        <f t="shared" si="35"/>
        <v>6575.268</v>
      </c>
      <c r="V177" s="124">
        <f t="shared" si="35"/>
        <v>0</v>
      </c>
      <c r="W177" s="124">
        <f t="shared" si="35"/>
        <v>6149.2404999999999</v>
      </c>
      <c r="X177" s="124">
        <f t="shared" si="35"/>
        <v>6149.2404999999999</v>
      </c>
      <c r="Y177" s="124">
        <f t="shared" si="35"/>
        <v>0</v>
      </c>
    </row>
    <row r="178" spans="1:25" s="92" customFormat="1" ht="30">
      <c r="A178" s="115" t="s">
        <v>735</v>
      </c>
      <c r="B178" s="88" t="s">
        <v>736</v>
      </c>
      <c r="C178" s="106" t="str">
        <f t="shared" si="30"/>
        <v>1081017</v>
      </c>
      <c r="D178" s="105" t="str">
        <f t="shared" si="29"/>
        <v>Chi cục Dân sổ - Kẽ hoạch lóa Gia đinh - tỉnh Kontum</v>
      </c>
      <c r="E178" s="129"/>
      <c r="F178" s="130">
        <v>423</v>
      </c>
      <c r="G178" s="130"/>
      <c r="H178" s="128"/>
      <c r="I178" s="145">
        <f>J178-Sheet1!I1188</f>
        <v>0</v>
      </c>
      <c r="J178" s="90">
        <v>21077000000</v>
      </c>
      <c r="K178" s="90">
        <v>882000000</v>
      </c>
      <c r="L178" s="90">
        <v>15528000000</v>
      </c>
      <c r="M178" s="91">
        <v>4667000000</v>
      </c>
      <c r="N178" s="91">
        <f t="shared" si="31"/>
        <v>21077000000</v>
      </c>
      <c r="O178" s="91"/>
      <c r="P178" s="90">
        <v>19634993318</v>
      </c>
      <c r="Q178" s="90">
        <f t="shared" si="32"/>
        <v>19634993318</v>
      </c>
      <c r="R178" s="91"/>
      <c r="T178" s="124">
        <f t="shared" si="33"/>
        <v>21077</v>
      </c>
      <c r="U178" s="124">
        <f t="shared" si="35"/>
        <v>21077</v>
      </c>
      <c r="V178" s="124">
        <f t="shared" si="35"/>
        <v>0</v>
      </c>
      <c r="W178" s="124">
        <f t="shared" si="35"/>
        <v>19634.993318000001</v>
      </c>
      <c r="X178" s="124">
        <f t="shared" si="35"/>
        <v>19634.993318000001</v>
      </c>
      <c r="Y178" s="124">
        <f t="shared" si="35"/>
        <v>0</v>
      </c>
    </row>
    <row r="179" spans="1:25" s="92" customFormat="1" ht="45">
      <c r="A179" s="115" t="s">
        <v>739</v>
      </c>
      <c r="B179" s="88" t="s">
        <v>740</v>
      </c>
      <c r="C179" s="106" t="str">
        <f t="shared" si="30"/>
        <v>1082133</v>
      </c>
      <c r="D179" s="105" t="str">
        <f t="shared" si="29"/>
        <v>Trường Trung học PhS thông Chu Văn An huyện Kon Rẫy tỉnh Kon Tum</v>
      </c>
      <c r="E179" s="129"/>
      <c r="F179" s="130">
        <v>422</v>
      </c>
      <c r="G179" s="130"/>
      <c r="H179" s="128"/>
      <c r="I179" s="145">
        <f>J179-Sheet1!I1198</f>
        <v>0</v>
      </c>
      <c r="J179" s="90">
        <v>4279674000</v>
      </c>
      <c r="K179" s="89"/>
      <c r="L179" s="90">
        <v>4213856000</v>
      </c>
      <c r="M179" s="91">
        <v>65818000</v>
      </c>
      <c r="N179" s="91">
        <f t="shared" si="31"/>
        <v>4279674000</v>
      </c>
      <c r="O179" s="91"/>
      <c r="P179" s="90">
        <v>4234641000</v>
      </c>
      <c r="Q179" s="90">
        <f t="shared" si="32"/>
        <v>4234641000</v>
      </c>
      <c r="R179" s="91"/>
      <c r="T179" s="124">
        <f t="shared" si="33"/>
        <v>4279.674</v>
      </c>
      <c r="U179" s="124">
        <f t="shared" si="35"/>
        <v>4279.674</v>
      </c>
      <c r="V179" s="124">
        <f t="shared" si="35"/>
        <v>0</v>
      </c>
      <c r="W179" s="124">
        <f t="shared" si="35"/>
        <v>4234.6409999999996</v>
      </c>
      <c r="X179" s="124">
        <f t="shared" si="35"/>
        <v>4234.6409999999996</v>
      </c>
      <c r="Y179" s="124">
        <f t="shared" si="35"/>
        <v>0</v>
      </c>
    </row>
    <row r="180" spans="1:25" s="92" customFormat="1" ht="45">
      <c r="A180" s="115" t="s">
        <v>742</v>
      </c>
      <c r="B180" s="88" t="s">
        <v>743</v>
      </c>
      <c r="C180" s="106" t="str">
        <f t="shared" si="30"/>
        <v>1082134</v>
      </c>
      <c r="D180" s="105" t="str">
        <f t="shared" si="29"/>
        <v>Trường Trung học PhS thông Lương Thẽ Vinh - huyện Đăk Glei tỉnh Kontum</v>
      </c>
      <c r="E180" s="129"/>
      <c r="F180" s="130">
        <v>422</v>
      </c>
      <c r="G180" s="130"/>
      <c r="H180" s="128"/>
      <c r="I180" s="145">
        <f>J180-Sheet1!I1206</f>
        <v>0</v>
      </c>
      <c r="J180" s="90">
        <v>5627652000</v>
      </c>
      <c r="K180" s="89"/>
      <c r="L180" s="90">
        <v>5495688000</v>
      </c>
      <c r="M180" s="91">
        <v>131964000</v>
      </c>
      <c r="N180" s="91">
        <f t="shared" si="31"/>
        <v>5627652000</v>
      </c>
      <c r="O180" s="91"/>
      <c r="P180" s="90">
        <v>5581075860</v>
      </c>
      <c r="Q180" s="90">
        <f t="shared" si="32"/>
        <v>5581075860</v>
      </c>
      <c r="R180" s="91"/>
      <c r="T180" s="124">
        <f t="shared" si="33"/>
        <v>5627.652</v>
      </c>
      <c r="U180" s="124">
        <f t="shared" si="35"/>
        <v>5627.652</v>
      </c>
      <c r="V180" s="124">
        <f t="shared" si="35"/>
        <v>0</v>
      </c>
      <c r="W180" s="124">
        <f t="shared" si="35"/>
        <v>5581.0758599999999</v>
      </c>
      <c r="X180" s="124">
        <f t="shared" si="35"/>
        <v>5581.0758599999999</v>
      </c>
      <c r="Y180" s="124">
        <f t="shared" si="35"/>
        <v>0</v>
      </c>
    </row>
    <row r="181" spans="1:25" s="92" customFormat="1" ht="31.5">
      <c r="A181" s="115" t="s">
        <v>745</v>
      </c>
      <c r="B181" s="99" t="s">
        <v>746</v>
      </c>
      <c r="C181" s="106" t="str">
        <f t="shared" si="30"/>
        <v>1082143</v>
      </c>
      <c r="D181" s="105" t="str">
        <f t="shared" si="29"/>
        <v>Đội Kiềm lâm cơ động -3CCCRs61</v>
      </c>
      <c r="E181" s="129"/>
      <c r="F181" s="130">
        <v>412</v>
      </c>
      <c r="G181" s="130"/>
      <c r="H181" s="128"/>
      <c r="I181" s="145">
        <f>J181-Sheet1!I1216</f>
        <v>0</v>
      </c>
      <c r="J181" s="90">
        <v>3019365039</v>
      </c>
      <c r="K181" s="90">
        <v>128365039</v>
      </c>
      <c r="L181" s="90">
        <v>2805000000</v>
      </c>
      <c r="M181" s="91">
        <v>86000000</v>
      </c>
      <c r="N181" s="91">
        <f t="shared" si="31"/>
        <v>3019365039</v>
      </c>
      <c r="O181" s="91"/>
      <c r="P181" s="90">
        <v>3018215039</v>
      </c>
      <c r="Q181" s="90">
        <f t="shared" si="32"/>
        <v>3018215039</v>
      </c>
      <c r="R181" s="91"/>
      <c r="T181" s="124">
        <f t="shared" si="33"/>
        <v>3019.3650389999998</v>
      </c>
      <c r="U181" s="124">
        <f t="shared" si="35"/>
        <v>3019.3650389999998</v>
      </c>
      <c r="V181" s="124">
        <f t="shared" si="35"/>
        <v>0</v>
      </c>
      <c r="W181" s="124">
        <f t="shared" si="35"/>
        <v>3018.2150390000002</v>
      </c>
      <c r="X181" s="124">
        <f t="shared" si="35"/>
        <v>3018.2150390000002</v>
      </c>
      <c r="Y181" s="124">
        <f t="shared" si="35"/>
        <v>0</v>
      </c>
    </row>
    <row r="182" spans="1:25" s="92" customFormat="1" ht="30">
      <c r="A182" s="115" t="s">
        <v>748</v>
      </c>
      <c r="B182" s="99" t="s">
        <v>749</v>
      </c>
      <c r="C182" s="106" t="str">
        <f t="shared" si="30"/>
        <v>1082144</v>
      </c>
      <c r="D182" s="105" t="str">
        <f t="shared" si="29"/>
        <v>Đội Kiểm lâm Cơ động --’CCCR số 2</v>
      </c>
      <c r="E182" s="129"/>
      <c r="F182" s="130">
        <v>412</v>
      </c>
      <c r="G182" s="130"/>
      <c r="H182" s="128"/>
      <c r="I182" s="145">
        <f>J182-Sheet1!I1224</f>
        <v>0</v>
      </c>
      <c r="J182" s="90">
        <v>2142000000</v>
      </c>
      <c r="K182" s="89"/>
      <c r="L182" s="90">
        <v>2087000000</v>
      </c>
      <c r="M182" s="91">
        <v>55000000</v>
      </c>
      <c r="N182" s="91">
        <f t="shared" si="31"/>
        <v>2142000000</v>
      </c>
      <c r="O182" s="91"/>
      <c r="P182" s="90">
        <v>2142000000</v>
      </c>
      <c r="Q182" s="90">
        <f t="shared" si="32"/>
        <v>2142000000</v>
      </c>
      <c r="R182" s="91"/>
      <c r="T182" s="124">
        <f t="shared" si="33"/>
        <v>2142</v>
      </c>
      <c r="U182" s="124">
        <f t="shared" si="35"/>
        <v>2142</v>
      </c>
      <c r="V182" s="124">
        <f t="shared" si="35"/>
        <v>0</v>
      </c>
      <c r="W182" s="124">
        <f t="shared" si="35"/>
        <v>2142</v>
      </c>
      <c r="X182" s="124">
        <f t="shared" si="35"/>
        <v>2142</v>
      </c>
      <c r="Y182" s="124">
        <f t="shared" si="35"/>
        <v>0</v>
      </c>
    </row>
    <row r="183" spans="1:25" s="92" customFormat="1" ht="31.5">
      <c r="A183" s="115" t="s">
        <v>751</v>
      </c>
      <c r="B183" s="99" t="s">
        <v>752</v>
      </c>
      <c r="C183" s="106" t="str">
        <f t="shared" si="30"/>
        <v>1082145</v>
      </c>
      <c r="D183" s="105" t="str">
        <f t="shared" si="29"/>
        <v>Đội Kiềm lâm Cơ động &amp; 3CCCRs63</v>
      </c>
      <c r="E183" s="129"/>
      <c r="F183" s="130">
        <v>412</v>
      </c>
      <c r="G183" s="130"/>
      <c r="H183" s="128"/>
      <c r="I183" s="145">
        <f>J183-Sheet1!I1231</f>
        <v>0</v>
      </c>
      <c r="J183" s="90">
        <v>2371984127</v>
      </c>
      <c r="K183" s="90">
        <v>46984127</v>
      </c>
      <c r="L183" s="90">
        <v>2253000000</v>
      </c>
      <c r="M183" s="91">
        <v>72000000</v>
      </c>
      <c r="N183" s="91">
        <f t="shared" si="31"/>
        <v>2371984127</v>
      </c>
      <c r="O183" s="91"/>
      <c r="P183" s="90">
        <v>2371984127</v>
      </c>
      <c r="Q183" s="90">
        <f t="shared" si="32"/>
        <v>2371984127</v>
      </c>
      <c r="R183" s="91"/>
      <c r="T183" s="124">
        <f t="shared" si="33"/>
        <v>2371.9841270000002</v>
      </c>
      <c r="U183" s="124">
        <f t="shared" si="35"/>
        <v>2371.9841270000002</v>
      </c>
      <c r="V183" s="124">
        <f t="shared" si="35"/>
        <v>0</v>
      </c>
      <c r="W183" s="124">
        <f t="shared" si="35"/>
        <v>2371.9841270000002</v>
      </c>
      <c r="X183" s="124">
        <f t="shared" si="35"/>
        <v>2371.9841270000002</v>
      </c>
      <c r="Y183" s="124">
        <f t="shared" si="35"/>
        <v>0</v>
      </c>
    </row>
    <row r="184" spans="1:25" s="92" customFormat="1" ht="15">
      <c r="A184" s="115" t="s">
        <v>754</v>
      </c>
      <c r="B184" s="87" t="s">
        <v>755</v>
      </c>
      <c r="C184" s="106" t="str">
        <f t="shared" si="30"/>
        <v>1082897</v>
      </c>
      <c r="D184" s="105" t="str">
        <f t="shared" si="29"/>
        <v>BQL Rừng phòng hộ Đăk Hà</v>
      </c>
      <c r="E184" s="129"/>
      <c r="F184" s="130">
        <v>412</v>
      </c>
      <c r="G184" s="130"/>
      <c r="H184" s="128"/>
      <c r="I184" s="145">
        <f>J184-Sheet1!I1238</f>
        <v>0</v>
      </c>
      <c r="J184" s="90">
        <v>3556000000</v>
      </c>
      <c r="K184" s="89"/>
      <c r="L184" s="90">
        <v>2410000000</v>
      </c>
      <c r="M184" s="91">
        <v>1146000000</v>
      </c>
      <c r="N184" s="91">
        <f t="shared" si="31"/>
        <v>3556000000</v>
      </c>
      <c r="O184" s="91"/>
      <c r="P184" s="90">
        <v>2468000000</v>
      </c>
      <c r="Q184" s="90">
        <f t="shared" si="32"/>
        <v>2468000000</v>
      </c>
      <c r="R184" s="91"/>
      <c r="T184" s="124">
        <f t="shared" si="33"/>
        <v>3556</v>
      </c>
      <c r="U184" s="124">
        <f t="shared" ref="U184:Y199" si="36">N184/1000000</f>
        <v>3556</v>
      </c>
      <c r="V184" s="124">
        <f t="shared" si="36"/>
        <v>0</v>
      </c>
      <c r="W184" s="124">
        <f t="shared" si="36"/>
        <v>2468</v>
      </c>
      <c r="X184" s="124">
        <f t="shared" si="36"/>
        <v>2468</v>
      </c>
      <c r="Y184" s="124">
        <f t="shared" si="36"/>
        <v>0</v>
      </c>
    </row>
    <row r="185" spans="1:25" s="92" customFormat="1" ht="45">
      <c r="A185" s="115" t="s">
        <v>758</v>
      </c>
      <c r="B185" s="99" t="s">
        <v>759</v>
      </c>
      <c r="C185" s="106" t="str">
        <f t="shared" si="30"/>
        <v>1082898</v>
      </c>
      <c r="D185" s="105" t="str">
        <f t="shared" si="29"/>
        <v>BQL Rừng Phòng hộ Tu Mơ Rông - huyện Tu Mơ Rông - tỉnh &lt;ontum</v>
      </c>
      <c r="E185" s="129"/>
      <c r="F185" s="130">
        <v>412</v>
      </c>
      <c r="G185" s="130"/>
      <c r="H185" s="128"/>
      <c r="I185" s="145">
        <f>J185-Sheet1!I1246</f>
        <v>0</v>
      </c>
      <c r="J185" s="90">
        <v>3471500000</v>
      </c>
      <c r="K185" s="89"/>
      <c r="L185" s="90">
        <v>2604000000</v>
      </c>
      <c r="M185" s="91">
        <v>867500000</v>
      </c>
      <c r="N185" s="91">
        <f t="shared" si="31"/>
        <v>3471500000</v>
      </c>
      <c r="O185" s="91"/>
      <c r="P185" s="90">
        <v>2673500000</v>
      </c>
      <c r="Q185" s="90">
        <f t="shared" si="32"/>
        <v>2673500000</v>
      </c>
      <c r="R185" s="91"/>
      <c r="T185" s="124">
        <f t="shared" si="33"/>
        <v>3471.5</v>
      </c>
      <c r="U185" s="124">
        <f t="shared" si="36"/>
        <v>3471.5</v>
      </c>
      <c r="V185" s="124">
        <f t="shared" si="36"/>
        <v>0</v>
      </c>
      <c r="W185" s="124">
        <f t="shared" si="36"/>
        <v>2673.5</v>
      </c>
      <c r="X185" s="124">
        <f t="shared" si="36"/>
        <v>2673.5</v>
      </c>
      <c r="Y185" s="124">
        <f t="shared" si="36"/>
        <v>0</v>
      </c>
    </row>
    <row r="186" spans="1:25" s="92" customFormat="1" ht="30">
      <c r="A186" s="115" t="s">
        <v>762</v>
      </c>
      <c r="B186" s="99" t="s">
        <v>763</v>
      </c>
      <c r="C186" s="106" t="str">
        <f t="shared" si="30"/>
        <v>1083231</v>
      </c>
      <c r="D186" s="105" t="str">
        <f t="shared" si="29"/>
        <v>Bệnh viện Đa khoa Khu vực Mgọc hồi</v>
      </c>
      <c r="E186" s="129"/>
      <c r="F186" s="130">
        <v>423</v>
      </c>
      <c r="G186" s="130"/>
      <c r="H186" s="128"/>
      <c r="I186" s="145">
        <f>J186-Sheet1!I1253</f>
        <v>0</v>
      </c>
      <c r="J186" s="90">
        <v>6442360000</v>
      </c>
      <c r="K186" s="89"/>
      <c r="L186" s="90">
        <v>6244360000</v>
      </c>
      <c r="M186" s="91">
        <v>198000000</v>
      </c>
      <c r="N186" s="91">
        <f t="shared" si="31"/>
        <v>6442360000</v>
      </c>
      <c r="O186" s="91"/>
      <c r="P186" s="90">
        <v>5354498909</v>
      </c>
      <c r="Q186" s="90">
        <f t="shared" si="32"/>
        <v>5354498909</v>
      </c>
      <c r="R186" s="91"/>
      <c r="T186" s="124">
        <f t="shared" si="33"/>
        <v>6442.36</v>
      </c>
      <c r="U186" s="124">
        <f t="shared" si="36"/>
        <v>6442.36</v>
      </c>
      <c r="V186" s="124">
        <f t="shared" si="36"/>
        <v>0</v>
      </c>
      <c r="W186" s="124">
        <f t="shared" si="36"/>
        <v>5354.4989089999999</v>
      </c>
      <c r="X186" s="124">
        <f t="shared" si="36"/>
        <v>5354.4989089999999</v>
      </c>
      <c r="Y186" s="124">
        <f t="shared" si="36"/>
        <v>0</v>
      </c>
    </row>
    <row r="187" spans="1:25" s="92" customFormat="1" ht="30">
      <c r="A187" s="115" t="s">
        <v>765</v>
      </c>
      <c r="B187" s="99" t="s">
        <v>766</v>
      </c>
      <c r="C187" s="106" t="str">
        <f t="shared" si="30"/>
        <v>1084079</v>
      </c>
      <c r="D187" s="105" t="str">
        <f t="shared" si="29"/>
        <v>Trung Tâm Công nghệ rhông tin và TruyỄn thông</v>
      </c>
      <c r="E187" s="129"/>
      <c r="F187" s="130">
        <v>427</v>
      </c>
      <c r="G187" s="130"/>
      <c r="H187" s="128"/>
      <c r="I187" s="145">
        <f>J187-Sheet1!I1259</f>
        <v>0</v>
      </c>
      <c r="J187" s="90">
        <v>542600000</v>
      </c>
      <c r="K187" s="89"/>
      <c r="L187" s="90">
        <v>542600000</v>
      </c>
      <c r="M187" s="94"/>
      <c r="N187" s="91">
        <f t="shared" si="31"/>
        <v>542600000</v>
      </c>
      <c r="O187" s="94"/>
      <c r="P187" s="90">
        <v>485095010</v>
      </c>
      <c r="Q187" s="90">
        <f t="shared" si="32"/>
        <v>485095010</v>
      </c>
      <c r="R187" s="94"/>
      <c r="T187" s="124">
        <f t="shared" si="33"/>
        <v>542.6</v>
      </c>
      <c r="U187" s="124">
        <f t="shared" si="36"/>
        <v>542.6</v>
      </c>
      <c r="V187" s="124">
        <f t="shared" si="36"/>
        <v>0</v>
      </c>
      <c r="W187" s="124">
        <f t="shared" si="36"/>
        <v>485.09501</v>
      </c>
      <c r="X187" s="124">
        <f t="shared" si="36"/>
        <v>485.09501</v>
      </c>
      <c r="Y187" s="124">
        <f t="shared" si="36"/>
        <v>0</v>
      </c>
    </row>
    <row r="188" spans="1:25" s="92" customFormat="1" ht="30">
      <c r="A188" s="115" t="s">
        <v>769</v>
      </c>
      <c r="B188" s="99" t="s">
        <v>770</v>
      </c>
      <c r="C188" s="106" t="str">
        <f t="shared" si="30"/>
        <v>1090829</v>
      </c>
      <c r="D188" s="105" t="str">
        <f t="shared" si="29"/>
        <v>Trung tâm Dịch vụ đãu giá tà' sản</v>
      </c>
      <c r="E188" s="129"/>
      <c r="F188" s="130">
        <v>414</v>
      </c>
      <c r="G188" s="130"/>
      <c r="H188" s="128"/>
      <c r="I188" s="145">
        <f>J188-Sheet1!I1265</f>
        <v>0</v>
      </c>
      <c r="J188" s="90">
        <v>286000000</v>
      </c>
      <c r="K188" s="89"/>
      <c r="L188" s="90">
        <v>446253000</v>
      </c>
      <c r="M188" s="91">
        <v>-160253000</v>
      </c>
      <c r="N188" s="91">
        <f t="shared" si="31"/>
        <v>286000000</v>
      </c>
      <c r="O188" s="91"/>
      <c r="P188" s="90">
        <v>286000000</v>
      </c>
      <c r="Q188" s="90">
        <f t="shared" si="32"/>
        <v>286000000</v>
      </c>
      <c r="R188" s="91"/>
      <c r="T188" s="124">
        <f t="shared" si="33"/>
        <v>286</v>
      </c>
      <c r="U188" s="124">
        <f t="shared" si="36"/>
        <v>286</v>
      </c>
      <c r="V188" s="124">
        <f t="shared" si="36"/>
        <v>0</v>
      </c>
      <c r="W188" s="124">
        <f t="shared" si="36"/>
        <v>286</v>
      </c>
      <c r="X188" s="124">
        <f t="shared" si="36"/>
        <v>286</v>
      </c>
      <c r="Y188" s="124">
        <f t="shared" si="36"/>
        <v>0</v>
      </c>
    </row>
    <row r="189" spans="1:25" s="92" customFormat="1" ht="30">
      <c r="A189" s="115" t="s">
        <v>772</v>
      </c>
      <c r="B189" s="99" t="s">
        <v>773</v>
      </c>
      <c r="C189" s="106" t="str">
        <f t="shared" si="30"/>
        <v>1093133</v>
      </c>
      <c r="D189" s="105" t="str">
        <f t="shared" si="29"/>
        <v>Ban Quản lý Rừng phòng hộ &lt;on Rẫy</v>
      </c>
      <c r="E189" s="129"/>
      <c r="F189" s="130">
        <v>412</v>
      </c>
      <c r="G189" s="130"/>
      <c r="H189" s="128"/>
      <c r="I189" s="145">
        <f>J189-Sheet1!I1269</f>
        <v>0</v>
      </c>
      <c r="J189" s="90">
        <v>3787000000</v>
      </c>
      <c r="K189" s="89"/>
      <c r="L189" s="90">
        <v>2330000000</v>
      </c>
      <c r="M189" s="91">
        <v>1457000000</v>
      </c>
      <c r="N189" s="91">
        <f t="shared" si="31"/>
        <v>3787000000</v>
      </c>
      <c r="O189" s="91"/>
      <c r="P189" s="90">
        <v>3785094000</v>
      </c>
      <c r="Q189" s="90">
        <f t="shared" si="32"/>
        <v>3785094000</v>
      </c>
      <c r="R189" s="91"/>
      <c r="T189" s="124">
        <f t="shared" si="33"/>
        <v>3787</v>
      </c>
      <c r="U189" s="124">
        <f t="shared" si="36"/>
        <v>3787</v>
      </c>
      <c r="V189" s="124">
        <f t="shared" si="36"/>
        <v>0</v>
      </c>
      <c r="W189" s="124">
        <f t="shared" si="36"/>
        <v>3785.0940000000001</v>
      </c>
      <c r="X189" s="124">
        <f t="shared" si="36"/>
        <v>3785.0940000000001</v>
      </c>
      <c r="Y189" s="124">
        <f t="shared" si="36"/>
        <v>0</v>
      </c>
    </row>
    <row r="190" spans="1:25" s="92" customFormat="1" ht="30">
      <c r="A190" s="115" t="s">
        <v>776</v>
      </c>
      <c r="B190" s="93" t="s">
        <v>777</v>
      </c>
      <c r="C190" s="106" t="str">
        <f t="shared" si="30"/>
        <v>1093434</v>
      </c>
      <c r="D190" s="105" t="str">
        <f t="shared" si="29"/>
        <v>Hội Cựu Giáo chức Kontum</v>
      </c>
      <c r="E190" s="129"/>
      <c r="F190" s="130">
        <v>599</v>
      </c>
      <c r="G190" s="130"/>
      <c r="H190" s="128"/>
      <c r="I190" s="145">
        <f>J190-Sheet1!I1276</f>
        <v>0</v>
      </c>
      <c r="J190" s="90">
        <v>25200000</v>
      </c>
      <c r="K190" s="89"/>
      <c r="L190" s="90">
        <v>20000000</v>
      </c>
      <c r="M190" s="91">
        <v>5200000</v>
      </c>
      <c r="N190" s="91">
        <f t="shared" si="31"/>
        <v>25200000</v>
      </c>
      <c r="O190" s="91"/>
      <c r="P190" s="90">
        <v>25200000</v>
      </c>
      <c r="Q190" s="90">
        <f t="shared" si="32"/>
        <v>25200000</v>
      </c>
      <c r="R190" s="91"/>
      <c r="T190" s="124">
        <f t="shared" si="33"/>
        <v>25.2</v>
      </c>
      <c r="U190" s="124">
        <f t="shared" si="36"/>
        <v>25.2</v>
      </c>
      <c r="V190" s="124">
        <f t="shared" si="36"/>
        <v>0</v>
      </c>
      <c r="W190" s="124">
        <f t="shared" si="36"/>
        <v>25.2</v>
      </c>
      <c r="X190" s="124">
        <f t="shared" si="36"/>
        <v>25.2</v>
      </c>
      <c r="Y190" s="124">
        <f t="shared" si="36"/>
        <v>0</v>
      </c>
    </row>
    <row r="191" spans="1:25" s="92" customFormat="1" ht="15">
      <c r="A191" s="115" t="s">
        <v>779</v>
      </c>
      <c r="B191" s="93" t="s">
        <v>780</v>
      </c>
      <c r="C191" s="106" t="str">
        <f t="shared" si="30"/>
        <v>1093512</v>
      </c>
      <c r="D191" s="105" t="str">
        <f t="shared" si="29"/>
        <v>Hội Luật gia tỉnh Kontum</v>
      </c>
      <c r="E191" s="129"/>
      <c r="F191" s="130">
        <v>521</v>
      </c>
      <c r="G191" s="130"/>
      <c r="H191" s="128"/>
      <c r="I191" s="145">
        <f>J191-Sheet1!I1281</f>
        <v>0</v>
      </c>
      <c r="J191" s="90">
        <v>255700000</v>
      </c>
      <c r="K191" s="89"/>
      <c r="L191" s="90">
        <v>233000000</v>
      </c>
      <c r="M191" s="91">
        <v>22700000</v>
      </c>
      <c r="N191" s="91">
        <f t="shared" si="31"/>
        <v>255700000</v>
      </c>
      <c r="O191" s="91"/>
      <c r="P191" s="90">
        <v>255700000</v>
      </c>
      <c r="Q191" s="90">
        <f t="shared" si="32"/>
        <v>255700000</v>
      </c>
      <c r="R191" s="91"/>
      <c r="T191" s="124">
        <f t="shared" si="33"/>
        <v>255.7</v>
      </c>
      <c r="U191" s="124">
        <f t="shared" si="36"/>
        <v>255.7</v>
      </c>
      <c r="V191" s="124">
        <f t="shared" si="36"/>
        <v>0</v>
      </c>
      <c r="W191" s="124">
        <f t="shared" si="36"/>
        <v>255.7</v>
      </c>
      <c r="X191" s="124">
        <f t="shared" si="36"/>
        <v>255.7</v>
      </c>
      <c r="Y191" s="124">
        <f t="shared" si="36"/>
        <v>0</v>
      </c>
    </row>
    <row r="192" spans="1:25" s="92" customFormat="1" ht="15">
      <c r="A192" s="115" t="s">
        <v>782</v>
      </c>
      <c r="B192" s="93" t="s">
        <v>783</v>
      </c>
      <c r="C192" s="106" t="str">
        <f t="shared" si="30"/>
        <v>1093795</v>
      </c>
      <c r="D192" s="105" t="str">
        <f t="shared" si="29"/>
        <v>Ban Liên lạc Tù chính trj</v>
      </c>
      <c r="E192" s="129"/>
      <c r="F192" s="130">
        <v>599</v>
      </c>
      <c r="G192" s="130"/>
      <c r="H192" s="128"/>
      <c r="I192" s="128"/>
      <c r="J192" s="90">
        <v>246000000</v>
      </c>
      <c r="K192" s="89"/>
      <c r="L192" s="90">
        <v>158000000</v>
      </c>
      <c r="M192" s="91">
        <v>88000000</v>
      </c>
      <c r="N192" s="91">
        <f t="shared" si="31"/>
        <v>246000000</v>
      </c>
      <c r="O192" s="91"/>
      <c r="P192" s="90">
        <v>246000000</v>
      </c>
      <c r="Q192" s="90">
        <f t="shared" si="32"/>
        <v>246000000</v>
      </c>
      <c r="R192" s="91"/>
      <c r="T192" s="124">
        <f t="shared" si="33"/>
        <v>246</v>
      </c>
      <c r="U192" s="124">
        <f t="shared" si="36"/>
        <v>246</v>
      </c>
      <c r="V192" s="124">
        <f t="shared" si="36"/>
        <v>0</v>
      </c>
      <c r="W192" s="124">
        <f t="shared" si="36"/>
        <v>246</v>
      </c>
      <c r="X192" s="124">
        <f t="shared" si="36"/>
        <v>246</v>
      </c>
      <c r="Y192" s="124">
        <f t="shared" si="36"/>
        <v>0</v>
      </c>
    </row>
    <row r="193" spans="1:25" s="92" customFormat="1" ht="30">
      <c r="A193" s="115" t="s">
        <v>785</v>
      </c>
      <c r="B193" s="93" t="s">
        <v>786</v>
      </c>
      <c r="C193" s="106" t="str">
        <f t="shared" si="30"/>
        <v>1093848</v>
      </c>
      <c r="D193" s="105" t="str">
        <f t="shared" si="29"/>
        <v>Hội Khuyẽn học tỉnh Kontum</v>
      </c>
      <c r="E193" s="129"/>
      <c r="F193" s="130">
        <v>539</v>
      </c>
      <c r="G193" s="130"/>
      <c r="H193" s="128"/>
      <c r="I193" s="128"/>
      <c r="J193" s="90">
        <v>270700000</v>
      </c>
      <c r="K193" s="89"/>
      <c r="L193" s="90">
        <v>257000000</v>
      </c>
      <c r="M193" s="91">
        <v>13700000</v>
      </c>
      <c r="N193" s="91">
        <f t="shared" si="31"/>
        <v>270700000</v>
      </c>
      <c r="O193" s="91"/>
      <c r="P193" s="90">
        <v>270700000</v>
      </c>
      <c r="Q193" s="90">
        <f t="shared" si="32"/>
        <v>270700000</v>
      </c>
      <c r="R193" s="91"/>
      <c r="T193" s="124">
        <f t="shared" si="33"/>
        <v>270.7</v>
      </c>
      <c r="U193" s="124">
        <f t="shared" si="36"/>
        <v>270.7</v>
      </c>
      <c r="V193" s="124">
        <f t="shared" si="36"/>
        <v>0</v>
      </c>
      <c r="W193" s="124">
        <f t="shared" si="36"/>
        <v>270.7</v>
      </c>
      <c r="X193" s="124">
        <f t="shared" si="36"/>
        <v>270.7</v>
      </c>
      <c r="Y193" s="124">
        <f t="shared" si="36"/>
        <v>0</v>
      </c>
    </row>
    <row r="194" spans="1:25" s="92" customFormat="1" ht="30">
      <c r="A194" s="115" t="s">
        <v>789</v>
      </c>
      <c r="B194" s="88" t="s">
        <v>790</v>
      </c>
      <c r="C194" s="106" t="str">
        <f t="shared" si="30"/>
        <v>1093941</v>
      </c>
      <c r="D194" s="105" t="str">
        <f t="shared" si="29"/>
        <v>Trường PhS thông Dân tộc Mội trú huyện Kon Rẫy</v>
      </c>
      <c r="E194" s="129"/>
      <c r="F194" s="130">
        <v>422</v>
      </c>
      <c r="G194" s="130"/>
      <c r="H194" s="128"/>
      <c r="I194" s="128"/>
      <c r="J194" s="90">
        <v>9229943000</v>
      </c>
      <c r="K194" s="89"/>
      <c r="L194" s="90">
        <v>8294934000</v>
      </c>
      <c r="M194" s="91">
        <v>935009000</v>
      </c>
      <c r="N194" s="91">
        <f t="shared" si="31"/>
        <v>9229943000</v>
      </c>
      <c r="O194" s="91"/>
      <c r="P194" s="90">
        <v>8459215000</v>
      </c>
      <c r="Q194" s="90">
        <f t="shared" si="32"/>
        <v>8459215000</v>
      </c>
      <c r="R194" s="91"/>
      <c r="T194" s="124">
        <f t="shared" si="33"/>
        <v>9229.9429999999993</v>
      </c>
      <c r="U194" s="124">
        <f t="shared" si="36"/>
        <v>9229.9429999999993</v>
      </c>
      <c r="V194" s="124">
        <f t="shared" si="36"/>
        <v>0</v>
      </c>
      <c r="W194" s="124">
        <f t="shared" si="36"/>
        <v>8459.2150000000001</v>
      </c>
      <c r="X194" s="124">
        <f t="shared" si="36"/>
        <v>8459.2150000000001</v>
      </c>
      <c r="Y194" s="124">
        <f t="shared" si="36"/>
        <v>0</v>
      </c>
    </row>
    <row r="195" spans="1:25" s="92" customFormat="1" ht="45">
      <c r="A195" s="115" t="s">
        <v>792</v>
      </c>
      <c r="B195" s="88" t="s">
        <v>793</v>
      </c>
      <c r="C195" s="106" t="str">
        <f t="shared" si="30"/>
        <v>1094591</v>
      </c>
      <c r="D195" s="105" t="str">
        <f t="shared" si="29"/>
        <v>Hội bảo vệ QuyỄn trẻ em và Bảo trợ Người khuyẽt tật tỉnh Kon Tum</v>
      </c>
      <c r="E195" s="129"/>
      <c r="F195" s="130">
        <v>538</v>
      </c>
      <c r="G195" s="130"/>
      <c r="H195" s="128"/>
      <c r="I195" s="128"/>
      <c r="J195" s="90">
        <v>387700000</v>
      </c>
      <c r="K195" s="89"/>
      <c r="L195" s="90">
        <v>385000000</v>
      </c>
      <c r="M195" s="91">
        <v>2700000</v>
      </c>
      <c r="N195" s="91">
        <f t="shared" si="31"/>
        <v>387700000</v>
      </c>
      <c r="O195" s="91"/>
      <c r="P195" s="90">
        <v>387700000</v>
      </c>
      <c r="Q195" s="90">
        <f t="shared" si="32"/>
        <v>387700000</v>
      </c>
      <c r="R195" s="91"/>
      <c r="T195" s="124">
        <f t="shared" si="33"/>
        <v>387.7</v>
      </c>
      <c r="U195" s="124">
        <f t="shared" si="36"/>
        <v>387.7</v>
      </c>
      <c r="V195" s="124">
        <f t="shared" si="36"/>
        <v>0</v>
      </c>
      <c r="W195" s="124">
        <f t="shared" si="36"/>
        <v>387.7</v>
      </c>
      <c r="X195" s="124">
        <f t="shared" si="36"/>
        <v>387.7</v>
      </c>
      <c r="Y195" s="124">
        <f t="shared" si="36"/>
        <v>0</v>
      </c>
    </row>
    <row r="196" spans="1:25" s="92" customFormat="1" ht="30">
      <c r="A196" s="115" t="s">
        <v>796</v>
      </c>
      <c r="B196" s="88" t="s">
        <v>797</v>
      </c>
      <c r="C196" s="106" t="str">
        <f t="shared" si="30"/>
        <v>1094963</v>
      </c>
      <c r="D196" s="105" t="str">
        <f t="shared" si="29"/>
        <v>Hội Cựu Thanh niên xung phong tỉnh Kon Tum</v>
      </c>
      <c r="E196" s="129"/>
      <c r="F196" s="130">
        <v>537</v>
      </c>
      <c r="G196" s="130"/>
      <c r="H196" s="128"/>
      <c r="I196" s="128"/>
      <c r="J196" s="90">
        <v>306100000</v>
      </c>
      <c r="K196" s="89"/>
      <c r="L196" s="90">
        <v>290000000</v>
      </c>
      <c r="M196" s="91">
        <v>16100000</v>
      </c>
      <c r="N196" s="91">
        <f t="shared" si="31"/>
        <v>306100000</v>
      </c>
      <c r="O196" s="91"/>
      <c r="P196" s="90">
        <v>306100000</v>
      </c>
      <c r="Q196" s="90">
        <f t="shared" si="32"/>
        <v>306100000</v>
      </c>
      <c r="R196" s="91"/>
      <c r="T196" s="124">
        <f t="shared" si="33"/>
        <v>306.10000000000002</v>
      </c>
      <c r="U196" s="124">
        <f t="shared" si="36"/>
        <v>306.10000000000002</v>
      </c>
      <c r="V196" s="124">
        <f t="shared" si="36"/>
        <v>0</v>
      </c>
      <c r="W196" s="124">
        <f t="shared" si="36"/>
        <v>306.10000000000002</v>
      </c>
      <c r="X196" s="124">
        <f t="shared" si="36"/>
        <v>306.10000000000002</v>
      </c>
      <c r="Y196" s="124">
        <f t="shared" si="36"/>
        <v>0</v>
      </c>
    </row>
    <row r="197" spans="1:25" s="92" customFormat="1" ht="30">
      <c r="A197" s="115" t="s">
        <v>800</v>
      </c>
      <c r="B197" s="88" t="s">
        <v>801</v>
      </c>
      <c r="C197" s="106" t="str">
        <f t="shared" si="30"/>
        <v>1095546</v>
      </c>
      <c r="D197" s="105" t="str">
        <f t="shared" si="29"/>
        <v>Hội đSng Nhân dân tinh Kontum</v>
      </c>
      <c r="E197" s="129"/>
      <c r="F197" s="130">
        <v>402</v>
      </c>
      <c r="G197" s="130"/>
      <c r="H197" s="128"/>
      <c r="I197" s="128"/>
      <c r="J197" s="90">
        <v>4872000000</v>
      </c>
      <c r="K197" s="89"/>
      <c r="L197" s="90">
        <v>4872000000</v>
      </c>
      <c r="M197" s="94"/>
      <c r="N197" s="91">
        <f t="shared" si="31"/>
        <v>4872000000</v>
      </c>
      <c r="O197" s="94"/>
      <c r="P197" s="90">
        <v>4485877400</v>
      </c>
      <c r="Q197" s="90">
        <f t="shared" si="32"/>
        <v>4485877400</v>
      </c>
      <c r="R197" s="94"/>
      <c r="T197" s="124">
        <f t="shared" si="33"/>
        <v>4872</v>
      </c>
      <c r="U197" s="124">
        <f t="shared" si="36"/>
        <v>4872</v>
      </c>
      <c r="V197" s="124">
        <f t="shared" si="36"/>
        <v>0</v>
      </c>
      <c r="W197" s="124">
        <f t="shared" si="36"/>
        <v>4485.8774000000003</v>
      </c>
      <c r="X197" s="124">
        <f t="shared" si="36"/>
        <v>4485.8774000000003</v>
      </c>
      <c r="Y197" s="124">
        <f t="shared" si="36"/>
        <v>0</v>
      </c>
    </row>
    <row r="198" spans="1:25" s="92" customFormat="1" ht="45">
      <c r="A198" s="115" t="s">
        <v>803</v>
      </c>
      <c r="B198" s="88" t="s">
        <v>804</v>
      </c>
      <c r="C198" s="106" t="str">
        <f t="shared" si="30"/>
        <v>1096607</v>
      </c>
      <c r="D198" s="105" t="str">
        <f t="shared" si="29"/>
        <v>Trung tâm Quan trắc tài nguyên và môi trường tỉnh Kon Tum</v>
      </c>
      <c r="E198" s="129"/>
      <c r="F198" s="130">
        <v>426</v>
      </c>
      <c r="G198" s="130"/>
      <c r="H198" s="128"/>
      <c r="I198" s="128"/>
      <c r="J198" s="90">
        <v>1069100000</v>
      </c>
      <c r="K198" s="89"/>
      <c r="L198" s="90">
        <v>1069100000</v>
      </c>
      <c r="M198" s="94"/>
      <c r="N198" s="91">
        <f t="shared" si="31"/>
        <v>1069100000</v>
      </c>
      <c r="O198" s="94"/>
      <c r="P198" s="90">
        <v>1069100000</v>
      </c>
      <c r="Q198" s="90">
        <f t="shared" si="32"/>
        <v>1069100000</v>
      </c>
      <c r="R198" s="94"/>
      <c r="T198" s="124">
        <f t="shared" si="33"/>
        <v>1069.0999999999999</v>
      </c>
      <c r="U198" s="124">
        <f t="shared" si="36"/>
        <v>1069.0999999999999</v>
      </c>
      <c r="V198" s="124">
        <f t="shared" si="36"/>
        <v>0</v>
      </c>
      <c r="W198" s="124">
        <f t="shared" si="36"/>
        <v>1069.0999999999999</v>
      </c>
      <c r="X198" s="124">
        <f t="shared" si="36"/>
        <v>1069.0999999999999</v>
      </c>
      <c r="Y198" s="124">
        <f t="shared" si="36"/>
        <v>0</v>
      </c>
    </row>
    <row r="199" spans="1:25" s="92" customFormat="1" ht="15">
      <c r="A199" s="115" t="s">
        <v>807</v>
      </c>
      <c r="B199" s="93" t="s">
        <v>808</v>
      </c>
      <c r="C199" s="106" t="str">
        <f t="shared" si="30"/>
        <v>1096916</v>
      </c>
      <c r="D199" s="105" t="str">
        <f t="shared" si="29"/>
        <v>Đoàn Luật sư tỉnh Kontum</v>
      </c>
      <c r="E199" s="129"/>
      <c r="F199" s="130">
        <v>599</v>
      </c>
      <c r="G199" s="130"/>
      <c r="H199" s="128"/>
      <c r="I199" s="128"/>
      <c r="J199" s="90">
        <v>90000000</v>
      </c>
      <c r="K199" s="89"/>
      <c r="L199" s="90">
        <v>50000000</v>
      </c>
      <c r="M199" s="91">
        <v>40000000</v>
      </c>
      <c r="N199" s="91">
        <f t="shared" si="31"/>
        <v>90000000</v>
      </c>
      <c r="O199" s="91"/>
      <c r="P199" s="90">
        <v>90000000</v>
      </c>
      <c r="Q199" s="90">
        <f t="shared" si="32"/>
        <v>90000000</v>
      </c>
      <c r="R199" s="91"/>
      <c r="T199" s="124">
        <f t="shared" si="33"/>
        <v>90</v>
      </c>
      <c r="U199" s="124">
        <f t="shared" si="36"/>
        <v>90</v>
      </c>
      <c r="V199" s="124">
        <f t="shared" si="36"/>
        <v>0</v>
      </c>
      <c r="W199" s="124">
        <f t="shared" si="36"/>
        <v>90</v>
      </c>
      <c r="X199" s="124">
        <f t="shared" si="36"/>
        <v>90</v>
      </c>
      <c r="Y199" s="124">
        <f t="shared" si="36"/>
        <v>0</v>
      </c>
    </row>
    <row r="200" spans="1:25" s="92" customFormat="1" ht="15">
      <c r="A200" s="115" t="s">
        <v>810</v>
      </c>
      <c r="B200" s="93" t="s">
        <v>811</v>
      </c>
      <c r="C200" s="106" t="str">
        <f t="shared" si="30"/>
        <v>1098089</v>
      </c>
      <c r="D200" s="105" t="str">
        <f t="shared" si="29"/>
        <v>Hội Nhà báo</v>
      </c>
      <c r="E200" s="129"/>
      <c r="F200" s="130">
        <v>520</v>
      </c>
      <c r="G200" s="130"/>
      <c r="H200" s="128"/>
      <c r="I200" s="128"/>
      <c r="J200" s="90">
        <v>949731750</v>
      </c>
      <c r="K200" s="90">
        <v>24231750</v>
      </c>
      <c r="L200" s="90">
        <v>820000000</v>
      </c>
      <c r="M200" s="91">
        <v>105500000</v>
      </c>
      <c r="N200" s="91">
        <f t="shared" si="31"/>
        <v>949731750</v>
      </c>
      <c r="O200" s="91"/>
      <c r="P200" s="90">
        <v>912785750</v>
      </c>
      <c r="Q200" s="90">
        <f t="shared" si="32"/>
        <v>912785750</v>
      </c>
      <c r="R200" s="91"/>
      <c r="T200" s="124">
        <f t="shared" si="33"/>
        <v>949.73175000000003</v>
      </c>
      <c r="U200" s="124">
        <f t="shared" ref="U200:Y215" si="37">N200/1000000</f>
        <v>949.73175000000003</v>
      </c>
      <c r="V200" s="124">
        <f t="shared" si="37"/>
        <v>0</v>
      </c>
      <c r="W200" s="124">
        <f t="shared" si="37"/>
        <v>912.78575000000001</v>
      </c>
      <c r="X200" s="124">
        <f t="shared" si="37"/>
        <v>912.78575000000001</v>
      </c>
      <c r="Y200" s="124">
        <f t="shared" si="37"/>
        <v>0</v>
      </c>
    </row>
    <row r="201" spans="1:25" s="92" customFormat="1" ht="30">
      <c r="A201" s="115" t="s">
        <v>814</v>
      </c>
      <c r="B201" s="88" t="s">
        <v>815</v>
      </c>
      <c r="C201" s="106" t="str">
        <f t="shared" si="30"/>
        <v>1098191</v>
      </c>
      <c r="D201" s="105" t="str">
        <f t="shared" si="29"/>
        <v>TSng đội Thanh niên xung phong Tĩnh Kon Tum</v>
      </c>
      <c r="E201" s="129"/>
      <c r="F201" s="130">
        <v>511</v>
      </c>
      <c r="G201" s="130"/>
      <c r="H201" s="128"/>
      <c r="I201" s="128"/>
      <c r="J201" s="90">
        <v>242000000</v>
      </c>
      <c r="K201" s="89"/>
      <c r="L201" s="90">
        <v>242000000</v>
      </c>
      <c r="M201" s="94"/>
      <c r="N201" s="91">
        <f t="shared" si="31"/>
        <v>242000000</v>
      </c>
      <c r="O201" s="94"/>
      <c r="P201" s="90">
        <v>242000000</v>
      </c>
      <c r="Q201" s="90">
        <f t="shared" si="32"/>
        <v>242000000</v>
      </c>
      <c r="R201" s="94"/>
      <c r="T201" s="124">
        <f t="shared" si="33"/>
        <v>242</v>
      </c>
      <c r="U201" s="124">
        <f t="shared" si="37"/>
        <v>242</v>
      </c>
      <c r="V201" s="124">
        <f t="shared" si="37"/>
        <v>0</v>
      </c>
      <c r="W201" s="124">
        <f t="shared" si="37"/>
        <v>242</v>
      </c>
      <c r="X201" s="124">
        <f t="shared" si="37"/>
        <v>242</v>
      </c>
      <c r="Y201" s="124">
        <f t="shared" si="37"/>
        <v>0</v>
      </c>
    </row>
    <row r="202" spans="1:25" s="92" customFormat="1" ht="45">
      <c r="A202" s="115" t="s">
        <v>817</v>
      </c>
      <c r="B202" s="88" t="s">
        <v>818</v>
      </c>
      <c r="C202" s="106" t="str">
        <f t="shared" si="30"/>
        <v>1098455</v>
      </c>
      <c r="D202" s="105" t="str">
        <f t="shared" si="29"/>
        <v>Trường Trung học PhS thông Ngô Mây Thành phố Kontum tỉnh Kontum</v>
      </c>
      <c r="E202" s="129"/>
      <c r="F202" s="130">
        <v>422</v>
      </c>
      <c r="G202" s="130"/>
      <c r="H202" s="128"/>
      <c r="I202" s="128"/>
      <c r="J202" s="90">
        <v>8669501000</v>
      </c>
      <c r="K202" s="89"/>
      <c r="L202" s="90">
        <v>8328490000</v>
      </c>
      <c r="M202" s="91">
        <v>341011000</v>
      </c>
      <c r="N202" s="91">
        <f t="shared" si="31"/>
        <v>8669501000</v>
      </c>
      <c r="O202" s="91"/>
      <c r="P202" s="90">
        <v>8361115000</v>
      </c>
      <c r="Q202" s="90">
        <f t="shared" si="32"/>
        <v>8361115000</v>
      </c>
      <c r="R202" s="91"/>
      <c r="T202" s="124">
        <f t="shared" si="33"/>
        <v>8669.5010000000002</v>
      </c>
      <c r="U202" s="124">
        <f t="shared" si="37"/>
        <v>8669.5010000000002</v>
      </c>
      <c r="V202" s="124">
        <f t="shared" si="37"/>
        <v>0</v>
      </c>
      <c r="W202" s="124">
        <f t="shared" si="37"/>
        <v>8361.1149999999998</v>
      </c>
      <c r="X202" s="124">
        <f t="shared" si="37"/>
        <v>8361.1149999999998</v>
      </c>
      <c r="Y202" s="124">
        <f t="shared" si="37"/>
        <v>0</v>
      </c>
    </row>
    <row r="203" spans="1:25" s="92" customFormat="1" ht="30">
      <c r="A203" s="115" t="s">
        <v>820</v>
      </c>
      <c r="B203" s="88" t="s">
        <v>821</v>
      </c>
      <c r="C203" s="106" t="str">
        <f t="shared" si="30"/>
        <v>1098629</v>
      </c>
      <c r="D203" s="105" t="str">
        <f t="shared" si="29"/>
        <v>Chi cục An toàn Vệ sinh Thực phẩm tỉnh Kontum</v>
      </c>
      <c r="E203" s="129"/>
      <c r="F203" s="130">
        <v>423</v>
      </c>
      <c r="G203" s="130"/>
      <c r="H203" s="128"/>
      <c r="I203" s="128"/>
      <c r="J203" s="90">
        <v>6141280182</v>
      </c>
      <c r="K203" s="89"/>
      <c r="L203" s="90">
        <v>4785430182</v>
      </c>
      <c r="M203" s="91">
        <v>1355850000</v>
      </c>
      <c r="N203" s="91">
        <f t="shared" si="31"/>
        <v>6141280182</v>
      </c>
      <c r="O203" s="91"/>
      <c r="P203" s="90">
        <v>4845280182</v>
      </c>
      <c r="Q203" s="90">
        <f t="shared" si="32"/>
        <v>4845280182</v>
      </c>
      <c r="R203" s="91"/>
      <c r="T203" s="124">
        <f t="shared" si="33"/>
        <v>6141.2801820000004</v>
      </c>
      <c r="U203" s="124">
        <f t="shared" si="37"/>
        <v>6141.2801820000004</v>
      </c>
      <c r="V203" s="124">
        <f t="shared" si="37"/>
        <v>0</v>
      </c>
      <c r="W203" s="124">
        <f t="shared" si="37"/>
        <v>4845.2801820000004</v>
      </c>
      <c r="X203" s="124">
        <f t="shared" si="37"/>
        <v>4845.2801820000004</v>
      </c>
      <c r="Y203" s="124">
        <f t="shared" si="37"/>
        <v>0</v>
      </c>
    </row>
    <row r="204" spans="1:25" s="92" customFormat="1" ht="30">
      <c r="A204" s="115" t="s">
        <v>824</v>
      </c>
      <c r="B204" s="88" t="s">
        <v>825</v>
      </c>
      <c r="C204" s="106" t="str">
        <f t="shared" si="30"/>
        <v>1098957</v>
      </c>
      <c r="D204" s="105" t="str">
        <f t="shared" si="29"/>
        <v>Uỷ ban tỉnh Kontum - Hội Liên hiệp Thanh niên Việt nam</v>
      </c>
      <c r="E204" s="129"/>
      <c r="F204" s="130">
        <v>511</v>
      </c>
      <c r="G204" s="130"/>
      <c r="H204" s="128"/>
      <c r="I204" s="128"/>
      <c r="J204" s="90">
        <v>171000000</v>
      </c>
      <c r="K204" s="89"/>
      <c r="L204" s="90">
        <v>171000000</v>
      </c>
      <c r="M204" s="94"/>
      <c r="N204" s="91">
        <f t="shared" si="31"/>
        <v>171000000</v>
      </c>
      <c r="O204" s="94"/>
      <c r="P204" s="90">
        <v>171000000</v>
      </c>
      <c r="Q204" s="90">
        <f t="shared" si="32"/>
        <v>171000000</v>
      </c>
      <c r="R204" s="94"/>
      <c r="T204" s="124">
        <f t="shared" si="33"/>
        <v>171</v>
      </c>
      <c r="U204" s="124">
        <f t="shared" si="37"/>
        <v>171</v>
      </c>
      <c r="V204" s="124">
        <f t="shared" si="37"/>
        <v>0</v>
      </c>
      <c r="W204" s="124">
        <f t="shared" si="37"/>
        <v>171</v>
      </c>
      <c r="X204" s="124">
        <f t="shared" si="37"/>
        <v>171</v>
      </c>
      <c r="Y204" s="124">
        <f t="shared" si="37"/>
        <v>0</v>
      </c>
    </row>
    <row r="205" spans="1:25" s="92" customFormat="1" ht="45">
      <c r="A205" s="115" t="s">
        <v>827</v>
      </c>
      <c r="B205" s="88" t="s">
        <v>828</v>
      </c>
      <c r="C205" s="106" t="str">
        <f t="shared" si="30"/>
        <v>1102850</v>
      </c>
      <c r="D205" s="105" t="str">
        <f t="shared" si="29"/>
        <v>Chi cục quản lý chãt lượng Nông lâm sản và Thủy sản tỉnh Kon Tum</v>
      </c>
      <c r="E205" s="129"/>
      <c r="F205" s="130">
        <v>412</v>
      </c>
      <c r="G205" s="130"/>
      <c r="H205" s="128"/>
      <c r="I205" s="128"/>
      <c r="J205" s="90">
        <v>3894500000</v>
      </c>
      <c r="K205" s="89"/>
      <c r="L205" s="90">
        <v>2086000000</v>
      </c>
      <c r="M205" s="91">
        <v>1808500000</v>
      </c>
      <c r="N205" s="91">
        <f>N206+N207</f>
        <v>2894500000</v>
      </c>
      <c r="O205" s="91">
        <f>O206+O207</f>
        <v>1000000000</v>
      </c>
      <c r="P205" s="90">
        <v>2026025900</v>
      </c>
      <c r="Q205" s="90">
        <f t="shared" si="32"/>
        <v>2026025900</v>
      </c>
      <c r="R205" s="91">
        <f>R206+R207</f>
        <v>0</v>
      </c>
      <c r="T205" s="124">
        <f t="shared" si="33"/>
        <v>3894.5</v>
      </c>
      <c r="U205" s="124">
        <f t="shared" si="37"/>
        <v>2894.5</v>
      </c>
      <c r="V205" s="124">
        <f t="shared" si="37"/>
        <v>1000</v>
      </c>
      <c r="W205" s="124">
        <f t="shared" si="37"/>
        <v>2026.0259000000001</v>
      </c>
      <c r="X205" s="124">
        <f t="shared" si="37"/>
        <v>2026.0259000000001</v>
      </c>
      <c r="Y205" s="124">
        <f t="shared" si="37"/>
        <v>0</v>
      </c>
    </row>
    <row r="206" spans="1:25" s="92" customFormat="1" ht="14.25">
      <c r="A206" s="115"/>
      <c r="B206" s="96"/>
      <c r="C206" s="106" t="str">
        <f t="shared" si="30"/>
        <v/>
      </c>
      <c r="D206" s="105" t="s">
        <v>1004</v>
      </c>
      <c r="E206" s="115"/>
      <c r="F206" s="115">
        <v>412</v>
      </c>
      <c r="G206" s="115"/>
      <c r="H206" s="133"/>
      <c r="I206" s="133"/>
      <c r="J206" s="97">
        <v>2894500000</v>
      </c>
      <c r="K206" s="97">
        <v>0</v>
      </c>
      <c r="L206" s="97">
        <v>2086000000</v>
      </c>
      <c r="M206" s="97">
        <v>808500000</v>
      </c>
      <c r="N206" s="91">
        <f t="shared" si="31"/>
        <v>2894500000</v>
      </c>
      <c r="O206" s="97">
        <v>0</v>
      </c>
      <c r="P206" s="97">
        <v>2026025900</v>
      </c>
      <c r="Q206" s="97">
        <v>2026025900</v>
      </c>
      <c r="R206" s="97">
        <v>0</v>
      </c>
      <c r="T206" s="124">
        <f t="shared" si="33"/>
        <v>2894.5</v>
      </c>
      <c r="U206" s="124">
        <f t="shared" si="37"/>
        <v>2894.5</v>
      </c>
      <c r="V206" s="124">
        <f t="shared" si="37"/>
        <v>0</v>
      </c>
      <c r="W206" s="124">
        <f t="shared" si="37"/>
        <v>2026.0259000000001</v>
      </c>
      <c r="X206" s="124">
        <f t="shared" si="37"/>
        <v>2026.0259000000001</v>
      </c>
      <c r="Y206" s="124">
        <f t="shared" si="37"/>
        <v>0</v>
      </c>
    </row>
    <row r="207" spans="1:25" s="92" customFormat="1" ht="15">
      <c r="A207" s="116"/>
      <c r="B207" s="110"/>
      <c r="C207" s="106" t="str">
        <f t="shared" si="30"/>
        <v/>
      </c>
      <c r="D207" s="105" t="s">
        <v>1010</v>
      </c>
      <c r="E207" s="115" t="s">
        <v>224</v>
      </c>
      <c r="F207" s="115" t="s">
        <v>241</v>
      </c>
      <c r="G207" s="115" t="s">
        <v>270</v>
      </c>
      <c r="H207" s="133" t="s">
        <v>985</v>
      </c>
      <c r="I207" s="133"/>
      <c r="J207" s="90">
        <v>1000000000</v>
      </c>
      <c r="K207" s="89"/>
      <c r="L207" s="89"/>
      <c r="M207" s="91">
        <v>1000000000</v>
      </c>
      <c r="N207" s="91">
        <f t="shared" si="31"/>
        <v>0</v>
      </c>
      <c r="O207" s="91">
        <f>J207</f>
        <v>1000000000</v>
      </c>
      <c r="P207" s="89"/>
      <c r="Q207" s="90">
        <f t="shared" ref="Q207:Q256" si="38">P207-R207</f>
        <v>0</v>
      </c>
      <c r="R207" s="91">
        <f>P207</f>
        <v>0</v>
      </c>
      <c r="T207" s="124">
        <f t="shared" si="33"/>
        <v>1000</v>
      </c>
      <c r="U207" s="124">
        <f t="shared" si="37"/>
        <v>0</v>
      </c>
      <c r="V207" s="124">
        <f t="shared" si="37"/>
        <v>1000</v>
      </c>
      <c r="W207" s="124">
        <f t="shared" si="37"/>
        <v>0</v>
      </c>
      <c r="X207" s="124">
        <f t="shared" si="37"/>
        <v>0</v>
      </c>
      <c r="Y207" s="124">
        <f t="shared" si="37"/>
        <v>0</v>
      </c>
    </row>
    <row r="208" spans="1:25" s="92" customFormat="1" ht="30">
      <c r="A208" s="115" t="s">
        <v>831</v>
      </c>
      <c r="B208" s="99" t="s">
        <v>832</v>
      </c>
      <c r="C208" s="106" t="str">
        <f t="shared" si="30"/>
        <v>1102860</v>
      </c>
      <c r="D208" s="105" t="str">
        <f t="shared" ref="D208:D256" si="39">IF(C208&lt;&gt;"",RIGHT(B208,LEN(B208)-8),"")</f>
        <v>Ban Quản lý Khu Kinh tẽ -:ỉnh Kontum</v>
      </c>
      <c r="E208" s="129"/>
      <c r="F208" s="130">
        <v>599</v>
      </c>
      <c r="G208" s="130"/>
      <c r="H208" s="128"/>
      <c r="I208" s="128"/>
      <c r="J208" s="90">
        <v>12023335321</v>
      </c>
      <c r="K208" s="90">
        <v>814797654</v>
      </c>
      <c r="L208" s="90">
        <v>10300720000</v>
      </c>
      <c r="M208" s="91">
        <v>907817667</v>
      </c>
      <c r="N208" s="91">
        <f t="shared" si="31"/>
        <v>12023335321</v>
      </c>
      <c r="O208" s="91"/>
      <c r="P208" s="90">
        <v>11873335321</v>
      </c>
      <c r="Q208" s="90">
        <f t="shared" si="38"/>
        <v>11873335321</v>
      </c>
      <c r="R208" s="91"/>
      <c r="T208" s="124">
        <f t="shared" si="33"/>
        <v>12023.335321</v>
      </c>
      <c r="U208" s="124">
        <f t="shared" si="37"/>
        <v>12023.335321</v>
      </c>
      <c r="V208" s="124">
        <f t="shared" si="37"/>
        <v>0</v>
      </c>
      <c r="W208" s="124">
        <f t="shared" si="37"/>
        <v>11873.335321</v>
      </c>
      <c r="X208" s="124">
        <f t="shared" si="37"/>
        <v>11873.335321</v>
      </c>
      <c r="Y208" s="124">
        <f t="shared" si="37"/>
        <v>0</v>
      </c>
    </row>
    <row r="209" spans="1:25" s="92" customFormat="1" ht="45">
      <c r="A209" s="115" t="s">
        <v>835</v>
      </c>
      <c r="B209" s="99" t="s">
        <v>836</v>
      </c>
      <c r="C209" s="106" t="str">
        <f t="shared" si="30"/>
        <v>1103882</v>
      </c>
      <c r="D209" s="105" t="str">
        <f t="shared" si="39"/>
        <v>Ban Quản lý Dự ân khu vực &lt;hu kinh tẽ cửa khẩu quốc tẽ Bờ Y</v>
      </c>
      <c r="E209" s="129"/>
      <c r="F209" s="130">
        <v>599</v>
      </c>
      <c r="G209" s="130"/>
      <c r="H209" s="128"/>
      <c r="I209" s="128"/>
      <c r="J209" s="90">
        <v>1429280000</v>
      </c>
      <c r="K209" s="89"/>
      <c r="L209" s="90">
        <v>1429280000</v>
      </c>
      <c r="M209" s="94"/>
      <c r="N209" s="91">
        <f t="shared" si="31"/>
        <v>1429280000</v>
      </c>
      <c r="O209" s="94"/>
      <c r="P209" s="90">
        <v>842956000</v>
      </c>
      <c r="Q209" s="90">
        <f t="shared" si="38"/>
        <v>842956000</v>
      </c>
      <c r="R209" s="94"/>
      <c r="T209" s="124">
        <f t="shared" si="33"/>
        <v>1429.28</v>
      </c>
      <c r="U209" s="124">
        <f t="shared" si="37"/>
        <v>1429.28</v>
      </c>
      <c r="V209" s="124">
        <f t="shared" si="37"/>
        <v>0</v>
      </c>
      <c r="W209" s="124">
        <f t="shared" si="37"/>
        <v>842.95600000000002</v>
      </c>
      <c r="X209" s="124">
        <f t="shared" si="37"/>
        <v>842.95600000000002</v>
      </c>
      <c r="Y209" s="124">
        <f t="shared" si="37"/>
        <v>0</v>
      </c>
    </row>
    <row r="210" spans="1:25" s="92" customFormat="1" ht="15">
      <c r="A210" s="115" t="s">
        <v>838</v>
      </c>
      <c r="B210" s="87" t="s">
        <v>839</v>
      </c>
      <c r="C210" s="106" t="str">
        <f t="shared" si="30"/>
        <v>1104765</v>
      </c>
      <c r="D210" s="105" t="str">
        <f t="shared" si="39"/>
        <v>Ban quản lý di tích Kon Tum</v>
      </c>
      <c r="E210" s="129"/>
      <c r="F210" s="130">
        <v>425</v>
      </c>
      <c r="G210" s="130"/>
      <c r="H210" s="128"/>
      <c r="I210" s="128"/>
      <c r="J210" s="90">
        <v>1452900000</v>
      </c>
      <c r="K210" s="89"/>
      <c r="L210" s="90">
        <v>1430900000</v>
      </c>
      <c r="M210" s="91">
        <v>22000000</v>
      </c>
      <c r="N210" s="91">
        <f t="shared" si="31"/>
        <v>1452900000</v>
      </c>
      <c r="O210" s="91"/>
      <c r="P210" s="90">
        <v>1452900000</v>
      </c>
      <c r="Q210" s="90">
        <f t="shared" si="38"/>
        <v>1452900000</v>
      </c>
      <c r="R210" s="91"/>
      <c r="T210" s="124">
        <f t="shared" si="33"/>
        <v>1452.9</v>
      </c>
      <c r="U210" s="124">
        <f t="shared" si="37"/>
        <v>1452.9</v>
      </c>
      <c r="V210" s="124">
        <f t="shared" si="37"/>
        <v>0</v>
      </c>
      <c r="W210" s="124">
        <f t="shared" si="37"/>
        <v>1452.9</v>
      </c>
      <c r="X210" s="124">
        <f t="shared" si="37"/>
        <v>1452.9</v>
      </c>
      <c r="Y210" s="124">
        <f t="shared" si="37"/>
        <v>0</v>
      </c>
    </row>
    <row r="211" spans="1:25" s="92" customFormat="1" ht="45">
      <c r="A211" s="115" t="s">
        <v>841</v>
      </c>
      <c r="B211" s="99" t="s">
        <v>842</v>
      </c>
      <c r="C211" s="106" t="str">
        <f t="shared" si="30"/>
        <v>1105650</v>
      </c>
      <c r="D211" s="105" t="str">
        <f t="shared" si="39"/>
        <v>Trường Trung học PhS rhông Trường Chinh - TP.Kon Tum -rỉnh Kon Tum</v>
      </c>
      <c r="E211" s="129"/>
      <c r="F211" s="130">
        <v>422</v>
      </c>
      <c r="G211" s="130"/>
      <c r="H211" s="128"/>
      <c r="I211" s="128"/>
      <c r="J211" s="90">
        <v>7474643364</v>
      </c>
      <c r="K211" s="90">
        <v>73727364</v>
      </c>
      <c r="L211" s="90">
        <v>7267388000</v>
      </c>
      <c r="M211" s="91">
        <v>133528000</v>
      </c>
      <c r="N211" s="91">
        <f t="shared" si="31"/>
        <v>7474643364</v>
      </c>
      <c r="O211" s="91"/>
      <c r="P211" s="90">
        <v>7454327414</v>
      </c>
      <c r="Q211" s="90">
        <f t="shared" si="38"/>
        <v>7454327414</v>
      </c>
      <c r="R211" s="91"/>
      <c r="T211" s="124">
        <f t="shared" si="33"/>
        <v>7474.6433639999996</v>
      </c>
      <c r="U211" s="124">
        <f t="shared" si="37"/>
        <v>7474.6433639999996</v>
      </c>
      <c r="V211" s="124">
        <f t="shared" si="37"/>
        <v>0</v>
      </c>
      <c r="W211" s="124">
        <f t="shared" si="37"/>
        <v>7454.3274140000003</v>
      </c>
      <c r="X211" s="124">
        <f t="shared" si="37"/>
        <v>7454.3274140000003</v>
      </c>
      <c r="Y211" s="124">
        <f t="shared" si="37"/>
        <v>0</v>
      </c>
    </row>
    <row r="212" spans="1:25" s="92" customFormat="1" ht="30">
      <c r="A212" s="115" t="s">
        <v>844</v>
      </c>
      <c r="B212" s="88" t="s">
        <v>845</v>
      </c>
      <c r="C212" s="106" t="str">
        <f t="shared" si="30"/>
        <v>1105744</v>
      </c>
      <c r="D212" s="105" t="str">
        <f t="shared" si="39"/>
        <v>Công ty Đău tư phát triển Hạ ăng Khu Kinh tẽ tỉnh Kon Tum</v>
      </c>
      <c r="E212" s="129"/>
      <c r="F212" s="130">
        <v>599</v>
      </c>
      <c r="G212" s="130"/>
      <c r="H212" s="128"/>
      <c r="I212" s="128"/>
      <c r="J212" s="90">
        <v>6078076050</v>
      </c>
      <c r="K212" s="90">
        <v>57676050</v>
      </c>
      <c r="L212" s="90">
        <v>4022400000</v>
      </c>
      <c r="M212" s="91">
        <v>1998000000</v>
      </c>
      <c r="N212" s="91">
        <f t="shared" si="31"/>
        <v>6078076050</v>
      </c>
      <c r="O212" s="91"/>
      <c r="P212" s="90">
        <v>6077955341</v>
      </c>
      <c r="Q212" s="90">
        <f t="shared" si="38"/>
        <v>6077955341</v>
      </c>
      <c r="R212" s="91"/>
      <c r="T212" s="124">
        <f t="shared" si="33"/>
        <v>6078.0760499999997</v>
      </c>
      <c r="U212" s="124">
        <f t="shared" si="37"/>
        <v>6078.0760499999997</v>
      </c>
      <c r="V212" s="124">
        <f t="shared" si="37"/>
        <v>0</v>
      </c>
      <c r="W212" s="124">
        <f t="shared" si="37"/>
        <v>6077.9553409999999</v>
      </c>
      <c r="X212" s="124">
        <f t="shared" si="37"/>
        <v>6077.9553409999999</v>
      </c>
      <c r="Y212" s="124">
        <f t="shared" si="37"/>
        <v>0</v>
      </c>
    </row>
    <row r="213" spans="1:25" s="92" customFormat="1" ht="30">
      <c r="A213" s="115" t="s">
        <v>847</v>
      </c>
      <c r="B213" s="88" t="s">
        <v>848</v>
      </c>
      <c r="C213" s="106" t="str">
        <f t="shared" si="30"/>
        <v>1105924</v>
      </c>
      <c r="D213" s="105" t="str">
        <f t="shared" si="39"/>
        <v>Trung Tâm hỗ trợ Thanh niên rỉnh Kon Tum</v>
      </c>
      <c r="E213" s="129"/>
      <c r="F213" s="130">
        <v>511</v>
      </c>
      <c r="G213" s="130"/>
      <c r="H213" s="128"/>
      <c r="I213" s="128"/>
      <c r="J213" s="90">
        <v>445000000</v>
      </c>
      <c r="K213" s="89"/>
      <c r="L213" s="90">
        <v>445000000</v>
      </c>
      <c r="M213" s="94"/>
      <c r="N213" s="91">
        <f t="shared" si="31"/>
        <v>445000000</v>
      </c>
      <c r="O213" s="94"/>
      <c r="P213" s="90">
        <v>445000000</v>
      </c>
      <c r="Q213" s="90">
        <f t="shared" si="38"/>
        <v>445000000</v>
      </c>
      <c r="R213" s="94"/>
      <c r="T213" s="124">
        <f t="shared" si="33"/>
        <v>445</v>
      </c>
      <c r="U213" s="124">
        <f t="shared" si="37"/>
        <v>445</v>
      </c>
      <c r="V213" s="124">
        <f t="shared" si="37"/>
        <v>0</v>
      </c>
      <c r="W213" s="124">
        <f t="shared" si="37"/>
        <v>445</v>
      </c>
      <c r="X213" s="124">
        <f t="shared" si="37"/>
        <v>445</v>
      </c>
      <c r="Y213" s="124">
        <f t="shared" si="37"/>
        <v>0</v>
      </c>
    </row>
    <row r="214" spans="1:25" s="92" customFormat="1" ht="31.5">
      <c r="A214" s="115" t="s">
        <v>850</v>
      </c>
      <c r="B214" s="88" t="s">
        <v>851</v>
      </c>
      <c r="C214" s="106" t="str">
        <f t="shared" si="30"/>
        <v>1106147</v>
      </c>
      <c r="D214" s="105" t="str">
        <f t="shared" si="39"/>
        <v>Trường Trung học PhS thông :,han Bội Châu - tỉnh Kontum</v>
      </c>
      <c r="E214" s="129"/>
      <c r="F214" s="130">
        <v>422</v>
      </c>
      <c r="G214" s="130"/>
      <c r="H214" s="128"/>
      <c r="I214" s="128"/>
      <c r="J214" s="90">
        <v>3926822000</v>
      </c>
      <c r="K214" s="89"/>
      <c r="L214" s="90">
        <v>3923421000</v>
      </c>
      <c r="M214" s="91">
        <v>3401000</v>
      </c>
      <c r="N214" s="91">
        <f t="shared" si="31"/>
        <v>3926822000</v>
      </c>
      <c r="O214" s="91"/>
      <c r="P214" s="90">
        <v>3922581500</v>
      </c>
      <c r="Q214" s="90">
        <f t="shared" si="38"/>
        <v>3922581500</v>
      </c>
      <c r="R214" s="91"/>
      <c r="T214" s="124">
        <f t="shared" si="33"/>
        <v>3926.8220000000001</v>
      </c>
      <c r="U214" s="124">
        <f t="shared" si="37"/>
        <v>3926.8220000000001</v>
      </c>
      <c r="V214" s="124">
        <f t="shared" si="37"/>
        <v>0</v>
      </c>
      <c r="W214" s="124">
        <f t="shared" si="37"/>
        <v>3922.5814999999998</v>
      </c>
      <c r="X214" s="124">
        <f t="shared" si="37"/>
        <v>3922.5814999999998</v>
      </c>
      <c r="Y214" s="124">
        <f t="shared" si="37"/>
        <v>0</v>
      </c>
    </row>
    <row r="215" spans="1:25" s="92" customFormat="1" ht="46.5">
      <c r="A215" s="115" t="s">
        <v>853</v>
      </c>
      <c r="B215" s="88" t="s">
        <v>854</v>
      </c>
      <c r="C215" s="106" t="str">
        <f t="shared" ref="C215:C256" si="40">IF(B215&lt;&gt;"",IF(AND(LEFT(B215,1)&gt;="0",LEFT(B215,1)&lt;="9"),LEFT(B215,7),""),"")</f>
        <v>1106537</v>
      </c>
      <c r="D215" s="105" t="str">
        <f t="shared" si="39"/>
        <v>Trường Trung học PhS thông :,han Chu Trinh - huyện Ngọc Hồi -:ỉnh Kontum</v>
      </c>
      <c r="E215" s="129"/>
      <c r="F215" s="130">
        <v>422</v>
      </c>
      <c r="G215" s="130"/>
      <c r="H215" s="128"/>
      <c r="I215" s="128"/>
      <c r="J215" s="90">
        <v>4520596288</v>
      </c>
      <c r="K215" s="90">
        <v>106288</v>
      </c>
      <c r="L215" s="90">
        <v>4055280000</v>
      </c>
      <c r="M215" s="91">
        <v>465210000</v>
      </c>
      <c r="N215" s="91">
        <f t="shared" si="31"/>
        <v>4520596288</v>
      </c>
      <c r="O215" s="91"/>
      <c r="P215" s="90">
        <v>4091981890</v>
      </c>
      <c r="Q215" s="90">
        <f t="shared" si="38"/>
        <v>4091981890</v>
      </c>
      <c r="R215" s="91"/>
      <c r="T215" s="124">
        <f t="shared" si="33"/>
        <v>4520.5962879999997</v>
      </c>
      <c r="U215" s="124">
        <f t="shared" si="37"/>
        <v>4520.5962879999997</v>
      </c>
      <c r="V215" s="124">
        <f t="shared" si="37"/>
        <v>0</v>
      </c>
      <c r="W215" s="124">
        <f t="shared" si="37"/>
        <v>4091.98189</v>
      </c>
      <c r="X215" s="124">
        <f t="shared" si="37"/>
        <v>4091.98189</v>
      </c>
      <c r="Y215" s="124">
        <f t="shared" si="37"/>
        <v>0</v>
      </c>
    </row>
    <row r="216" spans="1:25" s="92" customFormat="1" ht="45">
      <c r="A216" s="115" t="s">
        <v>856</v>
      </c>
      <c r="B216" s="99" t="s">
        <v>857</v>
      </c>
      <c r="C216" s="106" t="str">
        <f t="shared" si="40"/>
        <v>1107173</v>
      </c>
      <c r="D216" s="105" t="str">
        <f t="shared" si="39"/>
        <v>Hội Hữu nghị Việt Nam -Campuchia và Hội hữu Nghị Việt Nam Lào</v>
      </c>
      <c r="E216" s="129"/>
      <c r="F216" s="130">
        <v>517</v>
      </c>
      <c r="G216" s="130"/>
      <c r="H216" s="128"/>
      <c r="I216" s="128"/>
      <c r="J216" s="90">
        <v>202000000</v>
      </c>
      <c r="K216" s="89"/>
      <c r="L216" s="90">
        <v>202000000</v>
      </c>
      <c r="M216" s="94"/>
      <c r="N216" s="91">
        <f t="shared" ref="N216:N256" si="41">J216-O216</f>
        <v>202000000</v>
      </c>
      <c r="O216" s="94"/>
      <c r="P216" s="90">
        <v>201996206</v>
      </c>
      <c r="Q216" s="90">
        <f t="shared" si="38"/>
        <v>201996206</v>
      </c>
      <c r="R216" s="94"/>
      <c r="T216" s="124">
        <f t="shared" ref="T216:T256" si="42">J216/1000000</f>
        <v>202</v>
      </c>
      <c r="U216" s="124">
        <f t="shared" ref="U216:Y231" si="43">N216/1000000</f>
        <v>202</v>
      </c>
      <c r="V216" s="124">
        <f t="shared" si="43"/>
        <v>0</v>
      </c>
      <c r="W216" s="124">
        <f t="shared" si="43"/>
        <v>201.996206</v>
      </c>
      <c r="X216" s="124">
        <f t="shared" si="43"/>
        <v>201.996206</v>
      </c>
      <c r="Y216" s="124">
        <f t="shared" si="43"/>
        <v>0</v>
      </c>
    </row>
    <row r="217" spans="1:25" s="92" customFormat="1" ht="30">
      <c r="A217" s="115" t="s">
        <v>860</v>
      </c>
      <c r="B217" s="99" t="s">
        <v>861</v>
      </c>
      <c r="C217" s="106" t="str">
        <f t="shared" si="40"/>
        <v>1108872</v>
      </c>
      <c r="D217" s="105" t="str">
        <f t="shared" si="39"/>
        <v>Trung tâm phòng chổng HIV/AIDS tinh Kon Tum</v>
      </c>
      <c r="E217" s="129"/>
      <c r="F217" s="130">
        <v>423</v>
      </c>
      <c r="G217" s="130"/>
      <c r="H217" s="128"/>
      <c r="I217" s="128"/>
      <c r="J217" s="90">
        <v>3494539000</v>
      </c>
      <c r="K217" s="89"/>
      <c r="L217" s="90">
        <v>3286390000</v>
      </c>
      <c r="M217" s="91">
        <v>208149000</v>
      </c>
      <c r="N217" s="91">
        <f t="shared" si="41"/>
        <v>3494539000</v>
      </c>
      <c r="O217" s="91"/>
      <c r="P217" s="90">
        <v>3494539000</v>
      </c>
      <c r="Q217" s="90">
        <f t="shared" si="38"/>
        <v>3494539000</v>
      </c>
      <c r="R217" s="91"/>
      <c r="T217" s="124">
        <f t="shared" si="42"/>
        <v>3494.5390000000002</v>
      </c>
      <c r="U217" s="124">
        <f t="shared" si="43"/>
        <v>3494.5390000000002</v>
      </c>
      <c r="V217" s="124">
        <f t="shared" si="43"/>
        <v>0</v>
      </c>
      <c r="W217" s="124">
        <f t="shared" si="43"/>
        <v>3494.5390000000002</v>
      </c>
      <c r="X217" s="124">
        <f t="shared" si="43"/>
        <v>3494.5390000000002</v>
      </c>
      <c r="Y217" s="124">
        <f t="shared" si="43"/>
        <v>0</v>
      </c>
    </row>
    <row r="218" spans="1:25" s="92" customFormat="1" ht="45">
      <c r="A218" s="115" t="s">
        <v>864</v>
      </c>
      <c r="B218" s="88" t="s">
        <v>865</v>
      </c>
      <c r="C218" s="106" t="str">
        <f t="shared" si="40"/>
        <v>1109490</v>
      </c>
      <c r="D218" s="105" t="str">
        <f t="shared" si="39"/>
        <v>Trung tâm Kỹ thuật Tiêu chuẫn Đo lường Chăt lượng tỉnh -Kontum</v>
      </c>
      <c r="E218" s="129"/>
      <c r="F218" s="130">
        <v>417</v>
      </c>
      <c r="G218" s="130"/>
      <c r="H218" s="128"/>
      <c r="I218" s="128"/>
      <c r="J218" s="90">
        <v>741076918</v>
      </c>
      <c r="K218" s="90">
        <v>76918</v>
      </c>
      <c r="L218" s="90">
        <v>732700000</v>
      </c>
      <c r="M218" s="91">
        <v>8300000</v>
      </c>
      <c r="N218" s="91">
        <f t="shared" si="41"/>
        <v>741076918</v>
      </c>
      <c r="O218" s="91"/>
      <c r="P218" s="90">
        <v>719092918</v>
      </c>
      <c r="Q218" s="90">
        <f t="shared" si="38"/>
        <v>719092918</v>
      </c>
      <c r="R218" s="91"/>
      <c r="T218" s="124">
        <f t="shared" si="42"/>
        <v>741.07691799999998</v>
      </c>
      <c r="U218" s="124">
        <f t="shared" si="43"/>
        <v>741.07691799999998</v>
      </c>
      <c r="V218" s="124">
        <f t="shared" si="43"/>
        <v>0</v>
      </c>
      <c r="W218" s="124">
        <f t="shared" si="43"/>
        <v>719.09291800000005</v>
      </c>
      <c r="X218" s="124">
        <f t="shared" si="43"/>
        <v>719.09291800000005</v>
      </c>
      <c r="Y218" s="124">
        <f t="shared" si="43"/>
        <v>0</v>
      </c>
    </row>
    <row r="219" spans="1:25" s="92" customFormat="1" ht="30">
      <c r="A219" s="115" t="s">
        <v>867</v>
      </c>
      <c r="B219" s="99" t="s">
        <v>868</v>
      </c>
      <c r="C219" s="106" t="str">
        <f t="shared" si="40"/>
        <v>1112480</v>
      </c>
      <c r="D219" s="105" t="str">
        <f t="shared" si="39"/>
        <v>Ban quản lý Khai thác các công trinh thủy lợi tỉnh Kontum</v>
      </c>
      <c r="E219" s="129"/>
      <c r="F219" s="130">
        <v>599</v>
      </c>
      <c r="G219" s="130"/>
      <c r="H219" s="128"/>
      <c r="I219" s="128"/>
      <c r="J219" s="90">
        <v>32864412505</v>
      </c>
      <c r="K219" s="90">
        <v>320412505</v>
      </c>
      <c r="L219" s="90">
        <v>21947000000</v>
      </c>
      <c r="M219" s="91">
        <v>10597000000</v>
      </c>
      <c r="N219" s="91">
        <f t="shared" si="41"/>
        <v>32864412505</v>
      </c>
      <c r="O219" s="91"/>
      <c r="P219" s="90">
        <v>31124412502</v>
      </c>
      <c r="Q219" s="90">
        <f t="shared" si="38"/>
        <v>31124412502</v>
      </c>
      <c r="R219" s="91"/>
      <c r="T219" s="124">
        <f t="shared" si="42"/>
        <v>32864.412505</v>
      </c>
      <c r="U219" s="124">
        <f t="shared" si="43"/>
        <v>32864.412505</v>
      </c>
      <c r="V219" s="124">
        <f t="shared" si="43"/>
        <v>0</v>
      </c>
      <c r="W219" s="124">
        <f t="shared" si="43"/>
        <v>31124.412501999999</v>
      </c>
      <c r="X219" s="124">
        <f t="shared" si="43"/>
        <v>31124.412501999999</v>
      </c>
      <c r="Y219" s="124">
        <f t="shared" si="43"/>
        <v>0</v>
      </c>
    </row>
    <row r="220" spans="1:25" s="92" customFormat="1" ht="30">
      <c r="A220" s="115" t="s">
        <v>870</v>
      </c>
      <c r="B220" s="88" t="s">
        <v>871</v>
      </c>
      <c r="C220" s="106" t="str">
        <f t="shared" si="40"/>
        <v>1113386</v>
      </c>
      <c r="D220" s="105" t="str">
        <f t="shared" si="39"/>
        <v>Chi cục Văn thư Lưu trữ, sờ Nội vụ tỉnh Kontum</v>
      </c>
      <c r="E220" s="129"/>
      <c r="F220" s="130">
        <v>435</v>
      </c>
      <c r="G220" s="130"/>
      <c r="H220" s="128"/>
      <c r="I220" s="128"/>
      <c r="J220" s="90">
        <v>1396200000</v>
      </c>
      <c r="K220" s="89"/>
      <c r="L220" s="90">
        <v>1262000000</v>
      </c>
      <c r="M220" s="91">
        <v>134200000</v>
      </c>
      <c r="N220" s="91">
        <f t="shared" si="41"/>
        <v>1396200000</v>
      </c>
      <c r="O220" s="91"/>
      <c r="P220" s="90">
        <v>1396200000</v>
      </c>
      <c r="Q220" s="90">
        <f t="shared" si="38"/>
        <v>1396200000</v>
      </c>
      <c r="R220" s="91"/>
      <c r="T220" s="124">
        <f t="shared" si="42"/>
        <v>1396.2</v>
      </c>
      <c r="U220" s="124">
        <f t="shared" si="43"/>
        <v>1396.2</v>
      </c>
      <c r="V220" s="124">
        <f t="shared" si="43"/>
        <v>0</v>
      </c>
      <c r="W220" s="124">
        <f t="shared" si="43"/>
        <v>1396.2</v>
      </c>
      <c r="X220" s="124">
        <f t="shared" si="43"/>
        <v>1396.2</v>
      </c>
      <c r="Y220" s="124">
        <f t="shared" si="43"/>
        <v>0</v>
      </c>
    </row>
    <row r="221" spans="1:25" s="92" customFormat="1" ht="45">
      <c r="A221" s="115" t="s">
        <v>873</v>
      </c>
      <c r="B221" s="88" t="s">
        <v>874</v>
      </c>
      <c r="C221" s="106" t="str">
        <f t="shared" si="40"/>
        <v>1114113</v>
      </c>
      <c r="D221" s="105" t="str">
        <f t="shared" si="39"/>
        <v>Ban chỉ đạo phân giới, cắm mổc tỉnh Kontum (Viêt nam - Cam Pu Chia)</v>
      </c>
      <c r="E221" s="129"/>
      <c r="F221" s="130">
        <v>411</v>
      </c>
      <c r="G221" s="130"/>
      <c r="H221" s="128"/>
      <c r="I221" s="128"/>
      <c r="J221" s="90">
        <v>33874205973</v>
      </c>
      <c r="K221" s="90">
        <v>18819205973</v>
      </c>
      <c r="L221" s="90">
        <v>15055000000</v>
      </c>
      <c r="M221" s="94"/>
      <c r="N221" s="91">
        <f t="shared" si="41"/>
        <v>33874205973</v>
      </c>
      <c r="O221" s="94"/>
      <c r="P221" s="90">
        <v>33874205973</v>
      </c>
      <c r="Q221" s="90">
        <f t="shared" si="38"/>
        <v>33874205973</v>
      </c>
      <c r="R221" s="94"/>
      <c r="T221" s="124">
        <f t="shared" si="42"/>
        <v>33874.205972999996</v>
      </c>
      <c r="U221" s="124">
        <f t="shared" si="43"/>
        <v>33874.205972999996</v>
      </c>
      <c r="V221" s="124">
        <f t="shared" si="43"/>
        <v>0</v>
      </c>
      <c r="W221" s="124">
        <f t="shared" si="43"/>
        <v>33874.205972999996</v>
      </c>
      <c r="X221" s="124">
        <f t="shared" si="43"/>
        <v>33874.205972999996</v>
      </c>
      <c r="Y221" s="124">
        <f t="shared" si="43"/>
        <v>0</v>
      </c>
    </row>
    <row r="222" spans="1:25" s="92" customFormat="1" ht="30">
      <c r="A222" s="115" t="s">
        <v>876</v>
      </c>
      <c r="B222" s="88" t="s">
        <v>877</v>
      </c>
      <c r="C222" s="106" t="str">
        <f t="shared" si="40"/>
        <v>1114511</v>
      </c>
      <c r="D222" s="105" t="str">
        <f t="shared" si="39"/>
        <v>Bệnh viện Y dược cỗ truyỄn tỉnh Kontum</v>
      </c>
      <c r="E222" s="129"/>
      <c r="F222" s="130">
        <v>423</v>
      </c>
      <c r="G222" s="130"/>
      <c r="H222" s="128"/>
      <c r="I222" s="128"/>
      <c r="J222" s="90">
        <v>3210000000</v>
      </c>
      <c r="K222" s="89"/>
      <c r="L222" s="90">
        <v>3664950000</v>
      </c>
      <c r="M222" s="91">
        <v>-454950000</v>
      </c>
      <c r="N222" s="91">
        <f t="shared" si="41"/>
        <v>3210000000</v>
      </c>
      <c r="O222" s="91"/>
      <c r="P222" s="90">
        <v>3210000000</v>
      </c>
      <c r="Q222" s="90">
        <f t="shared" si="38"/>
        <v>3210000000</v>
      </c>
      <c r="R222" s="91"/>
      <c r="T222" s="124">
        <f t="shared" si="42"/>
        <v>3210</v>
      </c>
      <c r="U222" s="124">
        <f t="shared" si="43"/>
        <v>3210</v>
      </c>
      <c r="V222" s="124">
        <f t="shared" si="43"/>
        <v>0</v>
      </c>
      <c r="W222" s="124">
        <f t="shared" si="43"/>
        <v>3210</v>
      </c>
      <c r="X222" s="124">
        <f t="shared" si="43"/>
        <v>3210</v>
      </c>
      <c r="Y222" s="124">
        <f t="shared" si="43"/>
        <v>0</v>
      </c>
    </row>
    <row r="223" spans="1:25" s="92" customFormat="1" ht="30">
      <c r="A223" s="115" t="s">
        <v>879</v>
      </c>
      <c r="B223" s="88" t="s">
        <v>880</v>
      </c>
      <c r="C223" s="106" t="str">
        <f t="shared" si="40"/>
        <v>1115051</v>
      </c>
      <c r="D223" s="105" t="str">
        <f t="shared" si="39"/>
        <v>Hội liên lạc người Việt nam ờ nước ngoài tỉnh Kontum</v>
      </c>
      <c r="E223" s="129"/>
      <c r="F223" s="130">
        <v>599</v>
      </c>
      <c r="G223" s="130"/>
      <c r="H223" s="128"/>
      <c r="I223" s="128"/>
      <c r="J223" s="90">
        <v>96000000</v>
      </c>
      <c r="K223" s="89"/>
      <c r="L223" s="90">
        <v>96000000</v>
      </c>
      <c r="M223" s="94"/>
      <c r="N223" s="91">
        <f t="shared" si="41"/>
        <v>96000000</v>
      </c>
      <c r="O223" s="94"/>
      <c r="P223" s="90">
        <v>96000000</v>
      </c>
      <c r="Q223" s="90">
        <f t="shared" si="38"/>
        <v>96000000</v>
      </c>
      <c r="R223" s="94"/>
      <c r="T223" s="124">
        <f t="shared" si="42"/>
        <v>96</v>
      </c>
      <c r="U223" s="124">
        <f t="shared" si="43"/>
        <v>96</v>
      </c>
      <c r="V223" s="124">
        <f t="shared" si="43"/>
        <v>0</v>
      </c>
      <c r="W223" s="124">
        <f t="shared" si="43"/>
        <v>96</v>
      </c>
      <c r="X223" s="124">
        <f t="shared" si="43"/>
        <v>96</v>
      </c>
      <c r="Y223" s="124">
        <f t="shared" si="43"/>
        <v>0</v>
      </c>
    </row>
    <row r="224" spans="1:25" s="92" customFormat="1" ht="45">
      <c r="A224" s="115" t="s">
        <v>882</v>
      </c>
      <c r="B224" s="88" t="s">
        <v>883</v>
      </c>
      <c r="C224" s="106" t="str">
        <f t="shared" si="40"/>
        <v>1115161</v>
      </c>
      <c r="D224" s="105" t="str">
        <f t="shared" si="39"/>
        <v>-Ban Quản lý mua sắm thiẽt b trường học sờ giáo dục đào tạo Kon Tum</v>
      </c>
      <c r="E224" s="129"/>
      <c r="F224" s="130">
        <v>422</v>
      </c>
      <c r="G224" s="130"/>
      <c r="H224" s="128"/>
      <c r="I224" s="128"/>
      <c r="J224" s="90">
        <v>25040000000</v>
      </c>
      <c r="K224" s="89"/>
      <c r="L224" s="90">
        <v>5775000000</v>
      </c>
      <c r="M224" s="91">
        <v>19265000000</v>
      </c>
      <c r="N224" s="91">
        <f t="shared" si="41"/>
        <v>25040000000</v>
      </c>
      <c r="O224" s="91"/>
      <c r="P224" s="90">
        <v>24072585000</v>
      </c>
      <c r="Q224" s="90">
        <f t="shared" si="38"/>
        <v>24072585000</v>
      </c>
      <c r="R224" s="91"/>
      <c r="T224" s="124">
        <f t="shared" si="42"/>
        <v>25040</v>
      </c>
      <c r="U224" s="124">
        <f t="shared" si="43"/>
        <v>25040</v>
      </c>
      <c r="V224" s="124">
        <f t="shared" si="43"/>
        <v>0</v>
      </c>
      <c r="W224" s="124">
        <f t="shared" si="43"/>
        <v>24072.584999999999</v>
      </c>
      <c r="X224" s="124">
        <f t="shared" si="43"/>
        <v>24072.584999999999</v>
      </c>
      <c r="Y224" s="124">
        <f t="shared" si="43"/>
        <v>0</v>
      </c>
    </row>
    <row r="225" spans="1:25" s="92" customFormat="1" ht="30">
      <c r="A225" s="115" t="s">
        <v>886</v>
      </c>
      <c r="B225" s="88" t="s">
        <v>887</v>
      </c>
      <c r="C225" s="106" t="str">
        <f t="shared" si="40"/>
        <v>1115609</v>
      </c>
      <c r="D225" s="105" t="str">
        <f t="shared" si="39"/>
        <v>Dự ân Bạn hữu trè em tỉnh Kontum</v>
      </c>
      <c r="E225" s="129"/>
      <c r="F225" s="130">
        <v>413</v>
      </c>
      <c r="G225" s="130"/>
      <c r="H225" s="128"/>
      <c r="I225" s="128"/>
      <c r="J225" s="90">
        <v>382000000</v>
      </c>
      <c r="K225" s="89"/>
      <c r="L225" s="90">
        <v>382000000</v>
      </c>
      <c r="M225" s="94"/>
      <c r="N225" s="91">
        <f t="shared" si="41"/>
        <v>382000000</v>
      </c>
      <c r="O225" s="94"/>
      <c r="P225" s="90">
        <v>375535674</v>
      </c>
      <c r="Q225" s="90">
        <f t="shared" si="38"/>
        <v>375535674</v>
      </c>
      <c r="R225" s="94"/>
      <c r="T225" s="124">
        <f t="shared" si="42"/>
        <v>382</v>
      </c>
      <c r="U225" s="124">
        <f t="shared" si="43"/>
        <v>382</v>
      </c>
      <c r="V225" s="124">
        <f t="shared" si="43"/>
        <v>0</v>
      </c>
      <c r="W225" s="124">
        <f t="shared" si="43"/>
        <v>375.53567399999997</v>
      </c>
      <c r="X225" s="124">
        <f t="shared" si="43"/>
        <v>375.53567399999997</v>
      </c>
      <c r="Y225" s="124">
        <f t="shared" si="43"/>
        <v>0</v>
      </c>
    </row>
    <row r="226" spans="1:25" s="92" customFormat="1" ht="30">
      <c r="A226" s="115" t="s">
        <v>889</v>
      </c>
      <c r="B226" s="88" t="s">
        <v>890</v>
      </c>
      <c r="C226" s="106" t="str">
        <f t="shared" si="40"/>
        <v>1117920</v>
      </c>
      <c r="D226" s="105" t="str">
        <f t="shared" si="39"/>
        <v>Hội Giáo dục chăm sốc sức chòe cộng đSng tỉnh Kontum</v>
      </c>
      <c r="E226" s="129"/>
      <c r="F226" s="130">
        <v>599</v>
      </c>
      <c r="G226" s="130"/>
      <c r="H226" s="128"/>
      <c r="I226" s="128"/>
      <c r="J226" s="90">
        <v>20000000</v>
      </c>
      <c r="K226" s="89"/>
      <c r="L226" s="90">
        <v>20000000</v>
      </c>
      <c r="M226" s="94"/>
      <c r="N226" s="91">
        <f t="shared" si="41"/>
        <v>20000000</v>
      </c>
      <c r="O226" s="94"/>
      <c r="P226" s="90">
        <v>20000000</v>
      </c>
      <c r="Q226" s="90">
        <f t="shared" si="38"/>
        <v>20000000</v>
      </c>
      <c r="R226" s="94"/>
      <c r="T226" s="124">
        <f t="shared" si="42"/>
        <v>20</v>
      </c>
      <c r="U226" s="124">
        <f t="shared" si="43"/>
        <v>20</v>
      </c>
      <c r="V226" s="124">
        <f t="shared" si="43"/>
        <v>0</v>
      </c>
      <c r="W226" s="124">
        <f t="shared" si="43"/>
        <v>20</v>
      </c>
      <c r="X226" s="124">
        <f t="shared" si="43"/>
        <v>20</v>
      </c>
      <c r="Y226" s="124">
        <f t="shared" si="43"/>
        <v>0</v>
      </c>
    </row>
    <row r="227" spans="1:25" s="92" customFormat="1" ht="45">
      <c r="A227" s="115" t="s">
        <v>892</v>
      </c>
      <c r="B227" s="88" t="s">
        <v>893</v>
      </c>
      <c r="C227" s="106" t="str">
        <f t="shared" si="40"/>
        <v>1118341</v>
      </c>
      <c r="D227" s="105" t="str">
        <f t="shared" si="39"/>
        <v>-Phân hiệu trường PhS thông Dân tộc nội trú huyện Kon Plông - tỉnh Kon Tum</v>
      </c>
      <c r="E227" s="129"/>
      <c r="F227" s="130">
        <v>422</v>
      </c>
      <c r="G227" s="130"/>
      <c r="H227" s="128"/>
      <c r="I227" s="128"/>
      <c r="J227" s="90">
        <v>4513019000</v>
      </c>
      <c r="K227" s="90">
        <v>28215000</v>
      </c>
      <c r="L227" s="90">
        <v>4153169000</v>
      </c>
      <c r="M227" s="91">
        <v>331635000</v>
      </c>
      <c r="N227" s="91">
        <f t="shared" si="41"/>
        <v>4513019000</v>
      </c>
      <c r="O227" s="91"/>
      <c r="P227" s="90">
        <v>4229034000</v>
      </c>
      <c r="Q227" s="90">
        <f t="shared" si="38"/>
        <v>4229034000</v>
      </c>
      <c r="R227" s="91"/>
      <c r="T227" s="124">
        <f t="shared" si="42"/>
        <v>4513.0190000000002</v>
      </c>
      <c r="U227" s="124">
        <f t="shared" si="43"/>
        <v>4513.0190000000002</v>
      </c>
      <c r="V227" s="124">
        <f t="shared" si="43"/>
        <v>0</v>
      </c>
      <c r="W227" s="124">
        <f t="shared" si="43"/>
        <v>4229.0339999999997</v>
      </c>
      <c r="X227" s="124">
        <f t="shared" si="43"/>
        <v>4229.0339999999997</v>
      </c>
      <c r="Y227" s="124">
        <f t="shared" si="43"/>
        <v>0</v>
      </c>
    </row>
    <row r="228" spans="1:25" s="92" customFormat="1" ht="45">
      <c r="A228" s="115" t="s">
        <v>895</v>
      </c>
      <c r="B228" s="88" t="s">
        <v>896</v>
      </c>
      <c r="C228" s="106" t="str">
        <f t="shared" si="40"/>
        <v>1118342</v>
      </c>
      <c r="D228" s="105" t="str">
        <f t="shared" si="39"/>
        <v>Phân hiệu trường Trung học PhS thông Lương Thẽ Vinh - huyện Đăk Glei - tỉnh Kon Tum</v>
      </c>
      <c r="E228" s="129"/>
      <c r="F228" s="130">
        <v>422</v>
      </c>
      <c r="G228" s="130"/>
      <c r="H228" s="128"/>
      <c r="I228" s="128"/>
      <c r="J228" s="90">
        <v>3898006157</v>
      </c>
      <c r="K228" s="90">
        <v>58411157</v>
      </c>
      <c r="L228" s="90">
        <v>3759257000</v>
      </c>
      <c r="M228" s="91">
        <v>80338000</v>
      </c>
      <c r="N228" s="91">
        <f t="shared" si="41"/>
        <v>3898006157</v>
      </c>
      <c r="O228" s="91"/>
      <c r="P228" s="90">
        <v>3879514637</v>
      </c>
      <c r="Q228" s="90">
        <f t="shared" si="38"/>
        <v>3879514637</v>
      </c>
      <c r="R228" s="91"/>
      <c r="T228" s="124">
        <f t="shared" si="42"/>
        <v>3898.0061569999998</v>
      </c>
      <c r="U228" s="124">
        <f t="shared" si="43"/>
        <v>3898.0061569999998</v>
      </c>
      <c r="V228" s="124">
        <f t="shared" si="43"/>
        <v>0</v>
      </c>
      <c r="W228" s="124">
        <f t="shared" si="43"/>
        <v>3879.5146370000002</v>
      </c>
      <c r="X228" s="124">
        <f t="shared" si="43"/>
        <v>3879.5146370000002</v>
      </c>
      <c r="Y228" s="124">
        <f t="shared" si="43"/>
        <v>0</v>
      </c>
    </row>
    <row r="229" spans="1:25" s="92" customFormat="1" ht="30">
      <c r="A229" s="115" t="s">
        <v>898</v>
      </c>
      <c r="B229" s="88" t="s">
        <v>899</v>
      </c>
      <c r="C229" s="106" t="str">
        <f t="shared" si="40"/>
        <v>1121877</v>
      </c>
      <c r="D229" s="105" t="str">
        <f t="shared" si="39"/>
        <v>Trung tâm Dạy nghễ và Hỗ TỢ Nông dân</v>
      </c>
      <c r="E229" s="129"/>
      <c r="F229" s="130">
        <v>513</v>
      </c>
      <c r="G229" s="130"/>
      <c r="H229" s="128"/>
      <c r="I229" s="128"/>
      <c r="J229" s="90">
        <v>135000000</v>
      </c>
      <c r="K229" s="89"/>
      <c r="L229" s="90">
        <v>135000000</v>
      </c>
      <c r="M229" s="94"/>
      <c r="N229" s="91">
        <f t="shared" si="41"/>
        <v>135000000</v>
      </c>
      <c r="O229" s="94"/>
      <c r="P229" s="90">
        <v>80553200</v>
      </c>
      <c r="Q229" s="90">
        <f t="shared" si="38"/>
        <v>80553200</v>
      </c>
      <c r="R229" s="94"/>
      <c r="T229" s="124">
        <f t="shared" si="42"/>
        <v>135</v>
      </c>
      <c r="U229" s="124">
        <f t="shared" si="43"/>
        <v>135</v>
      </c>
      <c r="V229" s="124">
        <f t="shared" si="43"/>
        <v>0</v>
      </c>
      <c r="W229" s="124">
        <f t="shared" si="43"/>
        <v>80.553200000000004</v>
      </c>
      <c r="X229" s="124">
        <f t="shared" si="43"/>
        <v>80.553200000000004</v>
      </c>
      <c r="Y229" s="124">
        <f t="shared" si="43"/>
        <v>0</v>
      </c>
    </row>
    <row r="230" spans="1:25" s="92" customFormat="1" ht="15">
      <c r="A230" s="115" t="s">
        <v>901</v>
      </c>
      <c r="B230" s="93" t="s">
        <v>902</v>
      </c>
      <c r="C230" s="106" t="str">
        <f t="shared" si="40"/>
        <v>1121980</v>
      </c>
      <c r="D230" s="105" t="str">
        <f t="shared" si="39"/>
        <v>Hạtkiểm lâm Huyện H'Drai</v>
      </c>
      <c r="E230" s="129"/>
      <c r="F230" s="130">
        <v>412</v>
      </c>
      <c r="G230" s="130"/>
      <c r="H230" s="128"/>
      <c r="I230" s="128"/>
      <c r="J230" s="90">
        <v>2905295746</v>
      </c>
      <c r="K230" s="90">
        <v>77395746</v>
      </c>
      <c r="L230" s="90">
        <v>2783300000</v>
      </c>
      <c r="M230" s="91">
        <v>44600000</v>
      </c>
      <c r="N230" s="91">
        <f t="shared" si="41"/>
        <v>2905295746</v>
      </c>
      <c r="O230" s="91"/>
      <c r="P230" s="90">
        <v>2905295746</v>
      </c>
      <c r="Q230" s="90">
        <f t="shared" si="38"/>
        <v>2905295746</v>
      </c>
      <c r="R230" s="91"/>
      <c r="T230" s="124">
        <f t="shared" si="42"/>
        <v>2905.2957459999998</v>
      </c>
      <c r="U230" s="124">
        <f t="shared" si="43"/>
        <v>2905.2957459999998</v>
      </c>
      <c r="V230" s="124">
        <f t="shared" si="43"/>
        <v>0</v>
      </c>
      <c r="W230" s="124">
        <f t="shared" si="43"/>
        <v>2905.2957459999998</v>
      </c>
      <c r="X230" s="124">
        <f t="shared" si="43"/>
        <v>2905.2957459999998</v>
      </c>
      <c r="Y230" s="124">
        <f t="shared" si="43"/>
        <v>0</v>
      </c>
    </row>
    <row r="231" spans="1:25" s="92" customFormat="1" ht="30">
      <c r="A231" s="115" t="s">
        <v>904</v>
      </c>
      <c r="B231" s="88" t="s">
        <v>905</v>
      </c>
      <c r="C231" s="106" t="str">
        <f t="shared" si="40"/>
        <v>1122826</v>
      </c>
      <c r="D231" s="105" t="str">
        <f t="shared" si="39"/>
        <v>Trung tâm Y tẽ huyện la -TDrai, tỉnh Kon Tum</v>
      </c>
      <c r="E231" s="129"/>
      <c r="F231" s="130">
        <v>423</v>
      </c>
      <c r="G231" s="130"/>
      <c r="H231" s="128"/>
      <c r="I231" s="128"/>
      <c r="J231" s="90">
        <v>7497797682</v>
      </c>
      <c r="K231" s="90">
        <v>138277682</v>
      </c>
      <c r="L231" s="90">
        <v>5925000000</v>
      </c>
      <c r="M231" s="91">
        <v>1434520000</v>
      </c>
      <c r="N231" s="91">
        <f t="shared" si="41"/>
        <v>7497797682</v>
      </c>
      <c r="O231" s="91"/>
      <c r="P231" s="90">
        <v>7186802082</v>
      </c>
      <c r="Q231" s="90">
        <f t="shared" si="38"/>
        <v>7186802082</v>
      </c>
      <c r="R231" s="91"/>
      <c r="T231" s="124">
        <f t="shared" si="42"/>
        <v>7497.7976820000003</v>
      </c>
      <c r="U231" s="124">
        <f t="shared" si="43"/>
        <v>7497.7976820000003</v>
      </c>
      <c r="V231" s="124">
        <f t="shared" si="43"/>
        <v>0</v>
      </c>
      <c r="W231" s="124">
        <f t="shared" si="43"/>
        <v>7186.8020820000002</v>
      </c>
      <c r="X231" s="124">
        <f t="shared" si="43"/>
        <v>7186.8020820000002</v>
      </c>
      <c r="Y231" s="124">
        <f t="shared" si="43"/>
        <v>0</v>
      </c>
    </row>
    <row r="232" spans="1:25" s="92" customFormat="1" ht="30">
      <c r="A232" s="115" t="s">
        <v>908</v>
      </c>
      <c r="B232" s="99" t="s">
        <v>909</v>
      </c>
      <c r="C232" s="106" t="str">
        <f t="shared" si="40"/>
        <v>1123107</v>
      </c>
      <c r="D232" s="105" t="str">
        <f t="shared" si="39"/>
        <v>Ban thi đua - khen thưởng trực thuộc Sờ Nội vụ tỉnh Kon Tum</v>
      </c>
      <c r="E232" s="129"/>
      <c r="F232" s="130">
        <v>435</v>
      </c>
      <c r="G232" s="130"/>
      <c r="H232" s="128"/>
      <c r="I232" s="128"/>
      <c r="J232" s="90">
        <v>4124230000</v>
      </c>
      <c r="K232" s="90">
        <v>9830000</v>
      </c>
      <c r="L232" s="90">
        <v>4032000000</v>
      </c>
      <c r="M232" s="91">
        <v>82400000</v>
      </c>
      <c r="N232" s="91">
        <f t="shared" si="41"/>
        <v>4124230000</v>
      </c>
      <c r="O232" s="91"/>
      <c r="P232" s="90">
        <v>3689429986</v>
      </c>
      <c r="Q232" s="90">
        <f t="shared" si="38"/>
        <v>3689429986</v>
      </c>
      <c r="R232" s="91"/>
      <c r="T232" s="124">
        <f t="shared" si="42"/>
        <v>4124.2299999999996</v>
      </c>
      <c r="U232" s="124">
        <f t="shared" ref="U232:Y247" si="44">N232/1000000</f>
        <v>4124.2299999999996</v>
      </c>
      <c r="V232" s="124">
        <f t="shared" si="44"/>
        <v>0</v>
      </c>
      <c r="W232" s="124">
        <f t="shared" si="44"/>
        <v>3689.4299860000001</v>
      </c>
      <c r="X232" s="124">
        <f t="shared" si="44"/>
        <v>3689.4299860000001</v>
      </c>
      <c r="Y232" s="124">
        <f t="shared" si="44"/>
        <v>0</v>
      </c>
    </row>
    <row r="233" spans="1:25" s="92" customFormat="1" ht="30">
      <c r="A233" s="115" t="s">
        <v>911</v>
      </c>
      <c r="B233" s="99" t="s">
        <v>912</v>
      </c>
      <c r="C233" s="106" t="str">
        <f t="shared" si="40"/>
        <v>1123126</v>
      </c>
      <c r="D233" s="105" t="str">
        <f t="shared" si="39"/>
        <v>Ban Tôn giáo - trực thuộc sờ Nội vụ tỉnh Kon Tum</v>
      </c>
      <c r="E233" s="129"/>
      <c r="F233" s="130">
        <v>435</v>
      </c>
      <c r="G233" s="130"/>
      <c r="H233" s="128"/>
      <c r="I233" s="128"/>
      <c r="J233" s="90">
        <v>2425340000</v>
      </c>
      <c r="K233" s="90">
        <v>37040000</v>
      </c>
      <c r="L233" s="90">
        <v>2017000000</v>
      </c>
      <c r="M233" s="91">
        <v>371300000</v>
      </c>
      <c r="N233" s="91">
        <f t="shared" si="41"/>
        <v>2425340000</v>
      </c>
      <c r="O233" s="91"/>
      <c r="P233" s="90">
        <v>2314881159</v>
      </c>
      <c r="Q233" s="90">
        <f t="shared" si="38"/>
        <v>2314881159</v>
      </c>
      <c r="R233" s="91"/>
      <c r="T233" s="124">
        <f t="shared" si="42"/>
        <v>2425.34</v>
      </c>
      <c r="U233" s="124">
        <f t="shared" si="44"/>
        <v>2425.34</v>
      </c>
      <c r="V233" s="124">
        <f t="shared" si="44"/>
        <v>0</v>
      </c>
      <c r="W233" s="124">
        <f t="shared" si="44"/>
        <v>2314.881159</v>
      </c>
      <c r="X233" s="124">
        <f t="shared" si="44"/>
        <v>2314.881159</v>
      </c>
      <c r="Y233" s="124">
        <f t="shared" si="44"/>
        <v>0</v>
      </c>
    </row>
    <row r="234" spans="1:25" s="92" customFormat="1" ht="30">
      <c r="A234" s="115" t="s">
        <v>914</v>
      </c>
      <c r="B234" s="99" t="s">
        <v>915</v>
      </c>
      <c r="C234" s="106" t="str">
        <f t="shared" si="40"/>
        <v>1123648</v>
      </c>
      <c r="D234" s="105" t="str">
        <f t="shared" si="39"/>
        <v>Trung tâm pháp y tỉnh Kon Tum</v>
      </c>
      <c r="E234" s="129"/>
      <c r="F234" s="130">
        <v>423</v>
      </c>
      <c r="G234" s="130"/>
      <c r="H234" s="128"/>
      <c r="I234" s="128"/>
      <c r="J234" s="90">
        <v>1952810000</v>
      </c>
      <c r="K234" s="89"/>
      <c r="L234" s="90">
        <v>1452810000</v>
      </c>
      <c r="M234" s="91">
        <v>500000000</v>
      </c>
      <c r="N234" s="91">
        <f t="shared" si="41"/>
        <v>1952810000</v>
      </c>
      <c r="O234" s="91"/>
      <c r="P234" s="90">
        <v>1952810000</v>
      </c>
      <c r="Q234" s="90">
        <f t="shared" si="38"/>
        <v>1952810000</v>
      </c>
      <c r="R234" s="91"/>
      <c r="T234" s="124">
        <f t="shared" si="42"/>
        <v>1952.81</v>
      </c>
      <c r="U234" s="124">
        <f t="shared" si="44"/>
        <v>1952.81</v>
      </c>
      <c r="V234" s="124">
        <f t="shared" si="44"/>
        <v>0</v>
      </c>
      <c r="W234" s="124">
        <f t="shared" si="44"/>
        <v>1952.81</v>
      </c>
      <c r="X234" s="124">
        <f t="shared" si="44"/>
        <v>1952.81</v>
      </c>
      <c r="Y234" s="124">
        <f t="shared" si="44"/>
        <v>0</v>
      </c>
    </row>
    <row r="235" spans="1:25" s="92" customFormat="1" ht="45">
      <c r="A235" s="115" t="s">
        <v>917</v>
      </c>
      <c r="B235" s="99" t="s">
        <v>918</v>
      </c>
      <c r="C235" s="106" t="str">
        <f t="shared" si="40"/>
        <v>1124495</v>
      </c>
      <c r="D235" s="105" t="str">
        <f t="shared" si="39"/>
        <v>Ban quản lý Khu Nông nghiệp ứng dụng công nghệ cao Măng Đen</v>
      </c>
      <c r="E235" s="129"/>
      <c r="F235" s="130">
        <v>559</v>
      </c>
      <c r="G235" s="130"/>
      <c r="H235" s="128"/>
      <c r="I235" s="128"/>
      <c r="J235" s="90">
        <v>776475243</v>
      </c>
      <c r="K235" s="89"/>
      <c r="L235" s="90">
        <v>776475243</v>
      </c>
      <c r="M235" s="94"/>
      <c r="N235" s="91">
        <f t="shared" si="41"/>
        <v>776475243</v>
      </c>
      <c r="O235" s="94"/>
      <c r="P235" s="90">
        <v>776475243</v>
      </c>
      <c r="Q235" s="90">
        <f t="shared" si="38"/>
        <v>776475243</v>
      </c>
      <c r="R235" s="94"/>
      <c r="T235" s="124">
        <f t="shared" si="42"/>
        <v>776.47524299999998</v>
      </c>
      <c r="U235" s="124">
        <f t="shared" si="44"/>
        <v>776.47524299999998</v>
      </c>
      <c r="V235" s="124">
        <f t="shared" si="44"/>
        <v>0</v>
      </c>
      <c r="W235" s="124">
        <f t="shared" si="44"/>
        <v>776.47524299999998</v>
      </c>
      <c r="X235" s="124">
        <f t="shared" si="44"/>
        <v>776.47524299999998</v>
      </c>
      <c r="Y235" s="124">
        <f t="shared" si="44"/>
        <v>0</v>
      </c>
    </row>
    <row r="236" spans="1:25" s="92" customFormat="1" ht="30">
      <c r="A236" s="115" t="s">
        <v>593</v>
      </c>
      <c r="B236" s="99" t="s">
        <v>920</v>
      </c>
      <c r="C236" s="106" t="str">
        <f t="shared" si="40"/>
        <v>1124496</v>
      </c>
      <c r="D236" s="105" t="str">
        <f t="shared" si="39"/>
        <v>Hạt kiềm lâm rừng phòng hộ Tu Mơ Rông</v>
      </c>
      <c r="E236" s="129"/>
      <c r="F236" s="130">
        <v>412</v>
      </c>
      <c r="G236" s="130"/>
      <c r="H236" s="128"/>
      <c r="I236" s="128"/>
      <c r="J236" s="90">
        <v>665500000</v>
      </c>
      <c r="K236" s="89"/>
      <c r="L236" s="90">
        <v>657500000</v>
      </c>
      <c r="M236" s="91">
        <v>8000000</v>
      </c>
      <c r="N236" s="91">
        <f t="shared" si="41"/>
        <v>665500000</v>
      </c>
      <c r="O236" s="91"/>
      <c r="P236" s="90">
        <v>665500000</v>
      </c>
      <c r="Q236" s="90">
        <f t="shared" si="38"/>
        <v>665500000</v>
      </c>
      <c r="R236" s="91"/>
      <c r="T236" s="124">
        <f t="shared" si="42"/>
        <v>665.5</v>
      </c>
      <c r="U236" s="124">
        <f t="shared" si="44"/>
        <v>665.5</v>
      </c>
      <c r="V236" s="124">
        <f t="shared" si="44"/>
        <v>0</v>
      </c>
      <c r="W236" s="124">
        <f t="shared" si="44"/>
        <v>665.5</v>
      </c>
      <c r="X236" s="124">
        <f t="shared" si="44"/>
        <v>665.5</v>
      </c>
      <c r="Y236" s="124">
        <f t="shared" si="44"/>
        <v>0</v>
      </c>
    </row>
    <row r="237" spans="1:25" s="92" customFormat="1" ht="60">
      <c r="A237" s="115" t="s">
        <v>922</v>
      </c>
      <c r="B237" s="88" t="s">
        <v>923</v>
      </c>
      <c r="C237" s="106" t="str">
        <f t="shared" si="40"/>
        <v>1124841</v>
      </c>
      <c r="D237" s="105" t="str">
        <f t="shared" si="39"/>
        <v>Ban quản lý dự ân Hỗ trợ quản trị địa phương trách nhiệm giải trình, đáp ứng được tại tỉnh Kon Tum</v>
      </c>
      <c r="E237" s="129"/>
      <c r="F237" s="130">
        <v>599</v>
      </c>
      <c r="G237" s="130"/>
      <c r="H237" s="128"/>
      <c r="I237" s="128"/>
      <c r="J237" s="90">
        <v>720000000</v>
      </c>
      <c r="K237" s="89"/>
      <c r="L237" s="89"/>
      <c r="M237" s="91">
        <v>720000000</v>
      </c>
      <c r="N237" s="91">
        <f t="shared" si="41"/>
        <v>720000000</v>
      </c>
      <c r="O237" s="91"/>
      <c r="P237" s="90">
        <v>505704737</v>
      </c>
      <c r="Q237" s="90">
        <f t="shared" si="38"/>
        <v>505704737</v>
      </c>
      <c r="R237" s="91"/>
      <c r="T237" s="124">
        <f t="shared" si="42"/>
        <v>720</v>
      </c>
      <c r="U237" s="124">
        <f t="shared" si="44"/>
        <v>720</v>
      </c>
      <c r="V237" s="124">
        <f t="shared" si="44"/>
        <v>0</v>
      </c>
      <c r="W237" s="124">
        <f t="shared" si="44"/>
        <v>505.70473700000002</v>
      </c>
      <c r="X237" s="124">
        <f t="shared" si="44"/>
        <v>505.70473700000002</v>
      </c>
      <c r="Y237" s="124">
        <f t="shared" si="44"/>
        <v>0</v>
      </c>
    </row>
    <row r="238" spans="1:25" s="92" customFormat="1" ht="45">
      <c r="A238" s="115" t="s">
        <v>925</v>
      </c>
      <c r="B238" s="88" t="s">
        <v>926</v>
      </c>
      <c r="C238" s="106" t="str">
        <f t="shared" si="40"/>
        <v>1125130</v>
      </c>
      <c r="D238" s="105" t="str">
        <f t="shared" si="39"/>
        <v>Trung tâm Cứu hộ, bảo tồn và phát triển sinh vật vườn quốc gia Chư Mom Ray</v>
      </c>
      <c r="E238" s="129"/>
      <c r="F238" s="130">
        <v>412</v>
      </c>
      <c r="G238" s="130"/>
      <c r="H238" s="128"/>
      <c r="I238" s="128"/>
      <c r="J238" s="90">
        <v>812250000</v>
      </c>
      <c r="K238" s="90">
        <v>167250000</v>
      </c>
      <c r="L238" s="90">
        <v>635000000</v>
      </c>
      <c r="M238" s="91">
        <v>10000000</v>
      </c>
      <c r="N238" s="91">
        <f t="shared" si="41"/>
        <v>812250000</v>
      </c>
      <c r="O238" s="91"/>
      <c r="P238" s="90">
        <v>812249942</v>
      </c>
      <c r="Q238" s="90">
        <f t="shared" si="38"/>
        <v>812249942</v>
      </c>
      <c r="R238" s="91"/>
      <c r="T238" s="124">
        <f t="shared" si="42"/>
        <v>812.25</v>
      </c>
      <c r="U238" s="124">
        <f t="shared" si="44"/>
        <v>812.25</v>
      </c>
      <c r="V238" s="124">
        <f t="shared" si="44"/>
        <v>0</v>
      </c>
      <c r="W238" s="124">
        <f t="shared" si="44"/>
        <v>812.24994200000003</v>
      </c>
      <c r="X238" s="124">
        <f t="shared" si="44"/>
        <v>812.24994200000003</v>
      </c>
      <c r="Y238" s="124">
        <f t="shared" si="44"/>
        <v>0</v>
      </c>
    </row>
    <row r="239" spans="1:25" s="92" customFormat="1" ht="30">
      <c r="A239" s="115" t="s">
        <v>929</v>
      </c>
      <c r="B239" s="88" t="s">
        <v>930</v>
      </c>
      <c r="C239" s="106" t="str">
        <f t="shared" si="40"/>
        <v>1125215</v>
      </c>
      <c r="D239" s="105" t="str">
        <f t="shared" si="39"/>
        <v>Chi cục Bảo vệ Môi trường tỉnh Kon Tum</v>
      </c>
      <c r="E239" s="129"/>
      <c r="F239" s="130">
        <v>426</v>
      </c>
      <c r="G239" s="130"/>
      <c r="H239" s="128"/>
      <c r="I239" s="128"/>
      <c r="J239" s="90">
        <v>902000000</v>
      </c>
      <c r="K239" s="89"/>
      <c r="L239" s="90">
        <v>767000000</v>
      </c>
      <c r="M239" s="91">
        <v>135000000</v>
      </c>
      <c r="N239" s="91">
        <f t="shared" si="41"/>
        <v>902000000</v>
      </c>
      <c r="O239" s="91"/>
      <c r="P239" s="90">
        <v>882184940</v>
      </c>
      <c r="Q239" s="90">
        <f t="shared" si="38"/>
        <v>882184940</v>
      </c>
      <c r="R239" s="91"/>
      <c r="T239" s="124">
        <f t="shared" si="42"/>
        <v>902</v>
      </c>
      <c r="U239" s="124">
        <f t="shared" si="44"/>
        <v>902</v>
      </c>
      <c r="V239" s="124">
        <f t="shared" si="44"/>
        <v>0</v>
      </c>
      <c r="W239" s="124">
        <f t="shared" si="44"/>
        <v>882.18493999999998</v>
      </c>
      <c r="X239" s="124">
        <f t="shared" si="44"/>
        <v>882.18493999999998</v>
      </c>
      <c r="Y239" s="124">
        <f t="shared" si="44"/>
        <v>0</v>
      </c>
    </row>
    <row r="240" spans="1:25" s="92" customFormat="1" ht="30">
      <c r="A240" s="115" t="s">
        <v>932</v>
      </c>
      <c r="B240" s="88" t="s">
        <v>933</v>
      </c>
      <c r="C240" s="106" t="str">
        <f t="shared" si="40"/>
        <v>1125216</v>
      </c>
      <c r="D240" s="105" t="str">
        <f t="shared" si="39"/>
        <v>Chi cục Quản lý đãt đai tỉnh Kon Tum</v>
      </c>
      <c r="E240" s="129"/>
      <c r="F240" s="130">
        <v>426</v>
      </c>
      <c r="G240" s="130"/>
      <c r="H240" s="128"/>
      <c r="I240" s="128"/>
      <c r="J240" s="90">
        <v>1181700000</v>
      </c>
      <c r="K240" s="89"/>
      <c r="L240" s="90">
        <v>1036000000</v>
      </c>
      <c r="M240" s="91">
        <v>145700000</v>
      </c>
      <c r="N240" s="91">
        <f t="shared" si="41"/>
        <v>1181700000</v>
      </c>
      <c r="O240" s="91"/>
      <c r="P240" s="90">
        <v>1175250000</v>
      </c>
      <c r="Q240" s="90">
        <f t="shared" si="38"/>
        <v>1175250000</v>
      </c>
      <c r="R240" s="91"/>
      <c r="T240" s="124">
        <f t="shared" si="42"/>
        <v>1181.7</v>
      </c>
      <c r="U240" s="124">
        <f t="shared" si="44"/>
        <v>1181.7</v>
      </c>
      <c r="V240" s="124">
        <f t="shared" si="44"/>
        <v>0</v>
      </c>
      <c r="W240" s="124">
        <f t="shared" si="44"/>
        <v>1175.25</v>
      </c>
      <c r="X240" s="124">
        <f t="shared" si="44"/>
        <v>1175.25</v>
      </c>
      <c r="Y240" s="124">
        <f t="shared" si="44"/>
        <v>0</v>
      </c>
    </row>
    <row r="241" spans="1:25" s="92" customFormat="1" ht="45">
      <c r="A241" s="115" t="s">
        <v>935</v>
      </c>
      <c r="B241" s="99" t="s">
        <v>936</v>
      </c>
      <c r="C241" s="106" t="str">
        <f t="shared" si="40"/>
        <v>1125232</v>
      </c>
      <c r="D241" s="105" t="str">
        <f t="shared" si="39"/>
        <v>Trung tâm Thông tin và Thống kê khoa học và công nghệ tỉnh Kon Tum</v>
      </c>
      <c r="E241" s="129"/>
      <c r="F241" s="130">
        <v>417</v>
      </c>
      <c r="G241" s="130"/>
      <c r="H241" s="128"/>
      <c r="I241" s="128"/>
      <c r="J241" s="90">
        <v>350000000</v>
      </c>
      <c r="K241" s="89"/>
      <c r="L241" s="90">
        <v>350000000</v>
      </c>
      <c r="M241" s="94"/>
      <c r="N241" s="91">
        <f t="shared" si="41"/>
        <v>350000000</v>
      </c>
      <c r="O241" s="94"/>
      <c r="P241" s="90">
        <v>350000000</v>
      </c>
      <c r="Q241" s="90">
        <f t="shared" si="38"/>
        <v>350000000</v>
      </c>
      <c r="R241" s="94"/>
      <c r="T241" s="124">
        <f t="shared" si="42"/>
        <v>350</v>
      </c>
      <c r="U241" s="124">
        <f t="shared" si="44"/>
        <v>350</v>
      </c>
      <c r="V241" s="124">
        <f t="shared" si="44"/>
        <v>0</v>
      </c>
      <c r="W241" s="124">
        <f t="shared" si="44"/>
        <v>350</v>
      </c>
      <c r="X241" s="124">
        <f t="shared" si="44"/>
        <v>350</v>
      </c>
      <c r="Y241" s="124">
        <f t="shared" si="44"/>
        <v>0</v>
      </c>
    </row>
    <row r="242" spans="1:25" s="92" customFormat="1" ht="30">
      <c r="A242" s="115" t="s">
        <v>938</v>
      </c>
      <c r="B242" s="99" t="s">
        <v>939</v>
      </c>
      <c r="C242" s="106" t="str">
        <f t="shared" si="40"/>
        <v>1125306</v>
      </c>
      <c r="D242" s="105" t="str">
        <f t="shared" si="39"/>
        <v>Chi cục Giâm định xây dựng tỉnh Kon Tum</v>
      </c>
      <c r="E242" s="129"/>
      <c r="F242" s="130">
        <v>419</v>
      </c>
      <c r="G242" s="130"/>
      <c r="H242" s="128"/>
      <c r="I242" s="128"/>
      <c r="J242" s="90">
        <v>841800000</v>
      </c>
      <c r="K242" s="89"/>
      <c r="L242" s="90">
        <v>675000000</v>
      </c>
      <c r="M242" s="91">
        <v>166800000</v>
      </c>
      <c r="N242" s="91">
        <f t="shared" si="41"/>
        <v>841800000</v>
      </c>
      <c r="O242" s="91"/>
      <c r="P242" s="90">
        <v>812504000</v>
      </c>
      <c r="Q242" s="90">
        <f t="shared" si="38"/>
        <v>812504000</v>
      </c>
      <c r="R242" s="91"/>
      <c r="T242" s="124">
        <f t="shared" si="42"/>
        <v>841.8</v>
      </c>
      <c r="U242" s="124">
        <f t="shared" si="44"/>
        <v>841.8</v>
      </c>
      <c r="V242" s="124">
        <f t="shared" si="44"/>
        <v>0</v>
      </c>
      <c r="W242" s="124">
        <f t="shared" si="44"/>
        <v>812.50400000000002</v>
      </c>
      <c r="X242" s="124">
        <f t="shared" si="44"/>
        <v>812.50400000000002</v>
      </c>
      <c r="Y242" s="124">
        <f t="shared" si="44"/>
        <v>0</v>
      </c>
    </row>
    <row r="243" spans="1:25" s="92" customFormat="1" ht="45">
      <c r="A243" s="115" t="s">
        <v>941</v>
      </c>
      <c r="B243" s="99" t="s">
        <v>942</v>
      </c>
      <c r="C243" s="106" t="str">
        <f t="shared" si="40"/>
        <v>1125318</v>
      </c>
      <c r="D243" s="105" t="str">
        <f t="shared" si="39"/>
        <v>Trung tâm nghiên cứu và phát triền nông nghiệp công nghệ cao</v>
      </c>
      <c r="E243" s="129"/>
      <c r="F243" s="130">
        <v>599</v>
      </c>
      <c r="G243" s="130"/>
      <c r="H243" s="128"/>
      <c r="I243" s="128"/>
      <c r="J243" s="90">
        <v>1173877622</v>
      </c>
      <c r="K243" s="89"/>
      <c r="L243" s="90">
        <v>1150957622</v>
      </c>
      <c r="M243" s="91">
        <v>22920000</v>
      </c>
      <c r="N243" s="91">
        <f t="shared" si="41"/>
        <v>1173877622</v>
      </c>
      <c r="O243" s="91"/>
      <c r="P243" s="90">
        <v>1173877622</v>
      </c>
      <c r="Q243" s="90">
        <f t="shared" si="38"/>
        <v>1173877622</v>
      </c>
      <c r="R243" s="91"/>
      <c r="T243" s="124">
        <f t="shared" si="42"/>
        <v>1173.877622</v>
      </c>
      <c r="U243" s="124">
        <f t="shared" si="44"/>
        <v>1173.877622</v>
      </c>
      <c r="V243" s="124">
        <f t="shared" si="44"/>
        <v>0</v>
      </c>
      <c r="W243" s="124">
        <f t="shared" si="44"/>
        <v>1173.877622</v>
      </c>
      <c r="X243" s="124">
        <f t="shared" si="44"/>
        <v>1173.877622</v>
      </c>
      <c r="Y243" s="124">
        <f t="shared" si="44"/>
        <v>0</v>
      </c>
    </row>
    <row r="244" spans="1:25" s="92" customFormat="1" ht="45">
      <c r="A244" s="115" t="s">
        <v>944</v>
      </c>
      <c r="B244" s="99" t="s">
        <v>945</v>
      </c>
      <c r="C244" s="106" t="str">
        <f t="shared" si="40"/>
        <v>1125325</v>
      </c>
      <c r="D244" s="105" t="str">
        <f t="shared" si="39"/>
        <v>Ban quản lý khu nông nghiệp ứng dụng công nghệ cao Măng Đen</v>
      </c>
      <c r="E244" s="129"/>
      <c r="F244" s="130">
        <v>509</v>
      </c>
      <c r="G244" s="130"/>
      <c r="H244" s="128"/>
      <c r="I244" s="128"/>
      <c r="J244" s="90">
        <v>702501790</v>
      </c>
      <c r="K244" s="89"/>
      <c r="L244" s="90">
        <v>678411790</v>
      </c>
      <c r="M244" s="91">
        <v>24090000</v>
      </c>
      <c r="N244" s="91">
        <f t="shared" si="41"/>
        <v>702501790</v>
      </c>
      <c r="O244" s="91"/>
      <c r="P244" s="90">
        <v>702501790</v>
      </c>
      <c r="Q244" s="90">
        <f t="shared" si="38"/>
        <v>702501790</v>
      </c>
      <c r="R244" s="91"/>
      <c r="T244" s="124">
        <f t="shared" si="42"/>
        <v>702.50179000000003</v>
      </c>
      <c r="U244" s="124">
        <f t="shared" si="44"/>
        <v>702.50179000000003</v>
      </c>
      <c r="V244" s="124">
        <f t="shared" si="44"/>
        <v>0</v>
      </c>
      <c r="W244" s="124">
        <f t="shared" si="44"/>
        <v>702.50179000000003</v>
      </c>
      <c r="X244" s="124">
        <f t="shared" si="44"/>
        <v>702.50179000000003</v>
      </c>
      <c r="Y244" s="124">
        <f t="shared" si="44"/>
        <v>0</v>
      </c>
    </row>
    <row r="245" spans="1:25" s="92" customFormat="1" ht="45">
      <c r="A245" s="115" t="s">
        <v>947</v>
      </c>
      <c r="B245" s="99" t="s">
        <v>948</v>
      </c>
      <c r="C245" s="106" t="str">
        <f t="shared" si="40"/>
        <v>1125793</v>
      </c>
      <c r="D245" s="105" t="str">
        <f t="shared" si="39"/>
        <v>Phân hiệu trường PhS thông Dân tộc nội trú tỉnh tại huyện la HDrai</v>
      </c>
      <c r="E245" s="129"/>
      <c r="F245" s="130">
        <v>422</v>
      </c>
      <c r="G245" s="130"/>
      <c r="H245" s="128"/>
      <c r="I245" s="128"/>
      <c r="J245" s="90">
        <v>1529240000</v>
      </c>
      <c r="K245" s="89"/>
      <c r="L245" s="90">
        <v>548240000</v>
      </c>
      <c r="M245" s="91">
        <v>981000000</v>
      </c>
      <c r="N245" s="91">
        <f t="shared" si="41"/>
        <v>1529240000</v>
      </c>
      <c r="O245" s="91"/>
      <c r="P245" s="90">
        <v>1529240000</v>
      </c>
      <c r="Q245" s="90">
        <f t="shared" si="38"/>
        <v>1529240000</v>
      </c>
      <c r="R245" s="91"/>
      <c r="T245" s="124">
        <f t="shared" si="42"/>
        <v>1529.24</v>
      </c>
      <c r="U245" s="124">
        <f t="shared" si="44"/>
        <v>1529.24</v>
      </c>
      <c r="V245" s="124">
        <f t="shared" si="44"/>
        <v>0</v>
      </c>
      <c r="W245" s="124">
        <f t="shared" si="44"/>
        <v>1529.24</v>
      </c>
      <c r="X245" s="124">
        <f t="shared" si="44"/>
        <v>1529.24</v>
      </c>
      <c r="Y245" s="124">
        <f t="shared" si="44"/>
        <v>0</v>
      </c>
    </row>
    <row r="246" spans="1:25" s="92" customFormat="1" ht="30">
      <c r="A246" s="115" t="s">
        <v>950</v>
      </c>
      <c r="B246" s="88" t="s">
        <v>951</v>
      </c>
      <c r="C246" s="106" t="str">
        <f t="shared" si="40"/>
        <v>3007431</v>
      </c>
      <c r="D246" s="105" t="str">
        <f t="shared" si="39"/>
        <v>Trung tâm Xúc tiẽn Đău tư :ỉnh Kontum</v>
      </c>
      <c r="E246" s="129"/>
      <c r="F246" s="130">
        <v>413</v>
      </c>
      <c r="G246" s="130"/>
      <c r="H246" s="128"/>
      <c r="I246" s="128"/>
      <c r="J246" s="90">
        <v>1826647000</v>
      </c>
      <c r="K246" s="89"/>
      <c r="L246" s="90">
        <v>1643000000</v>
      </c>
      <c r="M246" s="91">
        <v>183647000</v>
      </c>
      <c r="N246" s="91">
        <f t="shared" si="41"/>
        <v>1826647000</v>
      </c>
      <c r="O246" s="91"/>
      <c r="P246" s="90">
        <v>1821979867</v>
      </c>
      <c r="Q246" s="90">
        <f t="shared" si="38"/>
        <v>1821979867</v>
      </c>
      <c r="R246" s="91"/>
      <c r="T246" s="124">
        <f t="shared" si="42"/>
        <v>1826.6469999999999</v>
      </c>
      <c r="U246" s="124">
        <f t="shared" si="44"/>
        <v>1826.6469999999999</v>
      </c>
      <c r="V246" s="124">
        <f t="shared" si="44"/>
        <v>0</v>
      </c>
      <c r="W246" s="124">
        <f t="shared" si="44"/>
        <v>1821.979867</v>
      </c>
      <c r="X246" s="124">
        <f t="shared" si="44"/>
        <v>1821.979867</v>
      </c>
      <c r="Y246" s="124">
        <f t="shared" si="44"/>
        <v>0</v>
      </c>
    </row>
    <row r="247" spans="1:25" s="92" customFormat="1" ht="30">
      <c r="A247" s="115" t="s">
        <v>953</v>
      </c>
      <c r="B247" s="93" t="s">
        <v>954</v>
      </c>
      <c r="C247" s="106" t="str">
        <f t="shared" si="40"/>
        <v>3007905</v>
      </c>
      <c r="D247" s="105" t="str">
        <f t="shared" si="39"/>
        <v>Hội bóng bàn tỉnh Kon Tum</v>
      </c>
      <c r="E247" s="129"/>
      <c r="F247" s="130">
        <v>599</v>
      </c>
      <c r="G247" s="130"/>
      <c r="H247" s="128"/>
      <c r="I247" s="128"/>
      <c r="J247" s="90">
        <v>20000000</v>
      </c>
      <c r="K247" s="89"/>
      <c r="L247" s="90">
        <v>20000000</v>
      </c>
      <c r="M247" s="94"/>
      <c r="N247" s="91">
        <f t="shared" si="41"/>
        <v>20000000</v>
      </c>
      <c r="O247" s="94"/>
      <c r="P247" s="90">
        <v>20000000</v>
      </c>
      <c r="Q247" s="90">
        <f t="shared" si="38"/>
        <v>20000000</v>
      </c>
      <c r="R247" s="94"/>
      <c r="T247" s="124">
        <f t="shared" si="42"/>
        <v>20</v>
      </c>
      <c r="U247" s="124">
        <f t="shared" si="44"/>
        <v>20</v>
      </c>
      <c r="V247" s="124">
        <f t="shared" si="44"/>
        <v>0</v>
      </c>
      <c r="W247" s="124">
        <f t="shared" si="44"/>
        <v>20</v>
      </c>
      <c r="X247" s="124">
        <f t="shared" si="44"/>
        <v>20</v>
      </c>
      <c r="Y247" s="124">
        <f t="shared" si="44"/>
        <v>0</v>
      </c>
    </row>
    <row r="248" spans="1:25" s="92" customFormat="1" ht="60">
      <c r="A248" s="115" t="s">
        <v>956</v>
      </c>
      <c r="B248" s="88" t="s">
        <v>957</v>
      </c>
      <c r="C248" s="106" t="str">
        <f t="shared" si="40"/>
        <v>3016323</v>
      </c>
      <c r="D248" s="105" t="str">
        <f t="shared" si="39"/>
        <v>Văn phòng ĐiỄu phổi chương trinh Mục tiêu quốc gia Xây dựng nông íiôn mới tỉnh Kontum</v>
      </c>
      <c r="E248" s="129"/>
      <c r="F248" s="130">
        <v>412</v>
      </c>
      <c r="G248" s="130"/>
      <c r="H248" s="128"/>
      <c r="I248" s="128"/>
      <c r="J248" s="90">
        <v>1059920000</v>
      </c>
      <c r="K248" s="90">
        <v>162920000</v>
      </c>
      <c r="L248" s="90">
        <v>350000000</v>
      </c>
      <c r="M248" s="91">
        <v>547000000</v>
      </c>
      <c r="N248" s="91">
        <f>J248-O248</f>
        <v>350000000</v>
      </c>
      <c r="O248" s="91">
        <f>O250+O251</f>
        <v>709920000</v>
      </c>
      <c r="P248" s="90">
        <v>983381912</v>
      </c>
      <c r="Q248" s="90">
        <f t="shared" si="38"/>
        <v>328271912</v>
      </c>
      <c r="R248" s="91">
        <f>R250+R251</f>
        <v>655110000</v>
      </c>
      <c r="T248" s="124">
        <f t="shared" si="42"/>
        <v>1059.92</v>
      </c>
      <c r="U248" s="124">
        <f t="shared" ref="U248:Y256" si="45">N248/1000000</f>
        <v>350</v>
      </c>
      <c r="V248" s="124">
        <f t="shared" si="45"/>
        <v>709.92</v>
      </c>
      <c r="W248" s="124">
        <f t="shared" si="45"/>
        <v>983.38191200000006</v>
      </c>
      <c r="X248" s="124">
        <f t="shared" si="45"/>
        <v>328.27191199999999</v>
      </c>
      <c r="Y248" s="124">
        <f t="shared" si="45"/>
        <v>655.11</v>
      </c>
    </row>
    <row r="249" spans="1:25" s="92" customFormat="1" ht="15">
      <c r="A249" s="115"/>
      <c r="B249" s="93" t="s">
        <v>218</v>
      </c>
      <c r="C249" s="106" t="str">
        <f t="shared" si="40"/>
        <v/>
      </c>
      <c r="D249" s="105" t="s">
        <v>1004</v>
      </c>
      <c r="E249" s="129"/>
      <c r="F249" s="130">
        <v>412</v>
      </c>
      <c r="G249" s="130"/>
      <c r="H249" s="128"/>
      <c r="I249" s="128"/>
      <c r="J249" s="147">
        <v>350000000</v>
      </c>
      <c r="K249" s="89"/>
      <c r="L249" s="90">
        <v>350000000</v>
      </c>
      <c r="M249" s="94"/>
      <c r="N249" s="91">
        <f t="shared" si="41"/>
        <v>350000000</v>
      </c>
      <c r="O249" s="94"/>
      <c r="P249" s="90">
        <v>328271912</v>
      </c>
      <c r="Q249" s="90">
        <f t="shared" si="38"/>
        <v>328271912</v>
      </c>
      <c r="R249" s="94"/>
      <c r="T249" s="124">
        <f t="shared" si="42"/>
        <v>350</v>
      </c>
      <c r="U249" s="124">
        <f t="shared" si="45"/>
        <v>350</v>
      </c>
      <c r="V249" s="124">
        <f t="shared" si="45"/>
        <v>0</v>
      </c>
      <c r="W249" s="124">
        <f t="shared" si="45"/>
        <v>328.27191199999999</v>
      </c>
      <c r="X249" s="124">
        <f t="shared" si="45"/>
        <v>328.27191199999999</v>
      </c>
      <c r="Y249" s="124">
        <f t="shared" si="45"/>
        <v>0</v>
      </c>
    </row>
    <row r="250" spans="1:25" s="92" customFormat="1" ht="15">
      <c r="A250" s="116"/>
      <c r="B250" s="110"/>
      <c r="C250" s="106" t="str">
        <f t="shared" si="40"/>
        <v/>
      </c>
      <c r="D250" s="105" t="s">
        <v>1015</v>
      </c>
      <c r="E250" s="115" t="s">
        <v>224</v>
      </c>
      <c r="F250" s="115" t="s">
        <v>241</v>
      </c>
      <c r="G250" s="115" t="s">
        <v>270</v>
      </c>
      <c r="H250" s="133" t="s">
        <v>1002</v>
      </c>
      <c r="I250" s="133"/>
      <c r="J250" s="90">
        <v>162920000</v>
      </c>
      <c r="K250" s="90">
        <v>162920000</v>
      </c>
      <c r="L250" s="89"/>
      <c r="M250" s="94"/>
      <c r="N250" s="91">
        <f t="shared" si="41"/>
        <v>0</v>
      </c>
      <c r="O250" s="94">
        <f>J250</f>
        <v>162920000</v>
      </c>
      <c r="P250" s="90">
        <v>162920000</v>
      </c>
      <c r="Q250" s="90">
        <f t="shared" si="38"/>
        <v>0</v>
      </c>
      <c r="R250" s="94">
        <f>P250</f>
        <v>162920000</v>
      </c>
      <c r="T250" s="124">
        <f t="shared" si="42"/>
        <v>162.91999999999999</v>
      </c>
      <c r="U250" s="124">
        <f t="shared" si="45"/>
        <v>0</v>
      </c>
      <c r="V250" s="124">
        <f t="shared" si="45"/>
        <v>162.91999999999999</v>
      </c>
      <c r="W250" s="124">
        <f t="shared" si="45"/>
        <v>162.91999999999999</v>
      </c>
      <c r="X250" s="124">
        <f t="shared" si="45"/>
        <v>0</v>
      </c>
      <c r="Y250" s="124">
        <f t="shared" si="45"/>
        <v>162.91999999999999</v>
      </c>
    </row>
    <row r="251" spans="1:25" s="92" customFormat="1" ht="15">
      <c r="A251" s="118"/>
      <c r="B251" s="111"/>
      <c r="C251" s="106" t="str">
        <f t="shared" si="40"/>
        <v/>
      </c>
      <c r="D251" s="105" t="s">
        <v>1015</v>
      </c>
      <c r="E251" s="115" t="s">
        <v>224</v>
      </c>
      <c r="F251" s="115" t="s">
        <v>241</v>
      </c>
      <c r="G251" s="115" t="s">
        <v>270</v>
      </c>
      <c r="H251" s="133" t="s">
        <v>997</v>
      </c>
      <c r="I251" s="133"/>
      <c r="J251" s="90">
        <v>547000000</v>
      </c>
      <c r="K251" s="89"/>
      <c r="L251" s="89"/>
      <c r="M251" s="91">
        <v>547000000</v>
      </c>
      <c r="N251" s="91">
        <f t="shared" si="41"/>
        <v>0</v>
      </c>
      <c r="O251" s="94">
        <f>J251</f>
        <v>547000000</v>
      </c>
      <c r="P251" s="90">
        <v>492190000</v>
      </c>
      <c r="Q251" s="90">
        <f t="shared" si="38"/>
        <v>0</v>
      </c>
      <c r="R251" s="94">
        <f>P251</f>
        <v>492190000</v>
      </c>
      <c r="T251" s="124">
        <f t="shared" si="42"/>
        <v>547</v>
      </c>
      <c r="U251" s="124">
        <f t="shared" si="45"/>
        <v>0</v>
      </c>
      <c r="V251" s="124">
        <f t="shared" si="45"/>
        <v>547</v>
      </c>
      <c r="W251" s="124">
        <f t="shared" si="45"/>
        <v>492.19</v>
      </c>
      <c r="X251" s="124">
        <f t="shared" si="45"/>
        <v>0</v>
      </c>
      <c r="Y251" s="124">
        <f t="shared" si="45"/>
        <v>492.19</v>
      </c>
    </row>
    <row r="252" spans="1:25" s="92" customFormat="1" ht="30">
      <c r="A252" s="115" t="s">
        <v>960</v>
      </c>
      <c r="B252" s="88" t="s">
        <v>961</v>
      </c>
      <c r="C252" s="106" t="str">
        <f t="shared" si="40"/>
        <v>3017052</v>
      </c>
      <c r="D252" s="105" t="str">
        <f t="shared" si="39"/>
        <v>Ban đại diện Hội người cao :uỗi tỉnh Kon Tum</v>
      </c>
      <c r="E252" s="129"/>
      <c r="F252" s="130">
        <v>533</v>
      </c>
      <c r="G252" s="130"/>
      <c r="H252" s="128"/>
      <c r="I252" s="128"/>
      <c r="J252" s="90">
        <v>729700000</v>
      </c>
      <c r="K252" s="89"/>
      <c r="L252" s="90">
        <v>632000000</v>
      </c>
      <c r="M252" s="91">
        <v>97700000</v>
      </c>
      <c r="N252" s="91">
        <f t="shared" si="41"/>
        <v>729700000</v>
      </c>
      <c r="O252" s="91"/>
      <c r="P252" s="90">
        <v>729700000</v>
      </c>
      <c r="Q252" s="90">
        <f t="shared" si="38"/>
        <v>729700000</v>
      </c>
      <c r="R252" s="91"/>
      <c r="T252" s="124">
        <f t="shared" si="42"/>
        <v>729.7</v>
      </c>
      <c r="U252" s="124">
        <f t="shared" si="45"/>
        <v>729.7</v>
      </c>
      <c r="V252" s="124">
        <f t="shared" si="45"/>
        <v>0</v>
      </c>
      <c r="W252" s="124">
        <f t="shared" si="45"/>
        <v>729.7</v>
      </c>
      <c r="X252" s="124">
        <f t="shared" si="45"/>
        <v>729.7</v>
      </c>
      <c r="Y252" s="124">
        <f t="shared" si="45"/>
        <v>0</v>
      </c>
    </row>
    <row r="253" spans="1:25" s="92" customFormat="1" ht="30">
      <c r="A253" s="115" t="s">
        <v>964</v>
      </c>
      <c r="B253" s="88" t="s">
        <v>965</v>
      </c>
      <c r="C253" s="106" t="str">
        <f t="shared" si="40"/>
        <v>3019708</v>
      </c>
      <c r="D253" s="105" t="str">
        <f t="shared" si="39"/>
        <v>Phòng công chứng sổ 2 tỉnh &lt;on Tum</v>
      </c>
      <c r="E253" s="129"/>
      <c r="F253" s="130">
        <v>414</v>
      </c>
      <c r="G253" s="130"/>
      <c r="H253" s="128"/>
      <c r="I253" s="128"/>
      <c r="J253" s="90">
        <v>330500000</v>
      </c>
      <c r="K253" s="89"/>
      <c r="L253" s="90">
        <v>330500000</v>
      </c>
      <c r="M253" s="94"/>
      <c r="N253" s="91">
        <f t="shared" si="41"/>
        <v>330500000</v>
      </c>
      <c r="O253" s="94"/>
      <c r="P253" s="90">
        <v>330500000</v>
      </c>
      <c r="Q253" s="90">
        <f t="shared" si="38"/>
        <v>330500000</v>
      </c>
      <c r="R253" s="94"/>
      <c r="T253" s="124">
        <f t="shared" si="42"/>
        <v>330.5</v>
      </c>
      <c r="U253" s="124">
        <f t="shared" si="45"/>
        <v>330.5</v>
      </c>
      <c r="V253" s="124">
        <f t="shared" si="45"/>
        <v>0</v>
      </c>
      <c r="W253" s="124">
        <f t="shared" si="45"/>
        <v>330.5</v>
      </c>
      <c r="X253" s="124">
        <f t="shared" si="45"/>
        <v>330.5</v>
      </c>
      <c r="Y253" s="124">
        <f t="shared" si="45"/>
        <v>0</v>
      </c>
    </row>
    <row r="254" spans="1:25" s="92" customFormat="1" ht="60">
      <c r="A254" s="115" t="s">
        <v>967</v>
      </c>
      <c r="B254" s="88" t="s">
        <v>968</v>
      </c>
      <c r="C254" s="106" t="str">
        <f t="shared" si="40"/>
        <v>3023385</v>
      </c>
      <c r="D254" s="105" t="str">
        <f t="shared" si="39"/>
        <v>Ban quản lý dự án "Chăm sốc sức khòe nhân dân các tỉnh Tây Nguyên giai đoạn 2" tỉnh Kon Tum.</v>
      </c>
      <c r="E254" s="129"/>
      <c r="F254" s="130">
        <v>423</v>
      </c>
      <c r="G254" s="130"/>
      <c r="H254" s="128"/>
      <c r="I254" s="128"/>
      <c r="J254" s="90">
        <v>700000000</v>
      </c>
      <c r="K254" s="89"/>
      <c r="L254" s="90">
        <v>700000000</v>
      </c>
      <c r="M254" s="94"/>
      <c r="N254" s="91">
        <f t="shared" si="41"/>
        <v>700000000</v>
      </c>
      <c r="O254" s="94"/>
      <c r="P254" s="90">
        <v>700000000</v>
      </c>
      <c r="Q254" s="90">
        <f t="shared" si="38"/>
        <v>700000000</v>
      </c>
      <c r="R254" s="94"/>
      <c r="T254" s="124">
        <f t="shared" si="42"/>
        <v>700</v>
      </c>
      <c r="U254" s="124">
        <f t="shared" si="45"/>
        <v>700</v>
      </c>
      <c r="V254" s="124">
        <f t="shared" si="45"/>
        <v>0</v>
      </c>
      <c r="W254" s="124">
        <f t="shared" si="45"/>
        <v>700</v>
      </c>
      <c r="X254" s="124">
        <f t="shared" si="45"/>
        <v>700</v>
      </c>
      <c r="Y254" s="124">
        <f t="shared" si="45"/>
        <v>0</v>
      </c>
    </row>
    <row r="255" spans="1:25" s="92" customFormat="1" ht="45">
      <c r="A255" s="115" t="s">
        <v>970</v>
      </c>
      <c r="B255" s="88" t="s">
        <v>971</v>
      </c>
      <c r="C255" s="106" t="str">
        <f t="shared" si="40"/>
        <v>3024159</v>
      </c>
      <c r="D255" s="105" t="str">
        <f t="shared" si="39"/>
        <v>Hội truyỄn thống Trường Sơn Đường HS Chí Minh tỉnh Kon Tum</v>
      </c>
      <c r="E255" s="129"/>
      <c r="F255" s="130">
        <v>599</v>
      </c>
      <c r="G255" s="130"/>
      <c r="H255" s="128"/>
      <c r="I255" s="128"/>
      <c r="J255" s="90">
        <v>20000000</v>
      </c>
      <c r="K255" s="89"/>
      <c r="L255" s="89"/>
      <c r="M255" s="91">
        <v>20000000</v>
      </c>
      <c r="N255" s="91">
        <f t="shared" si="41"/>
        <v>20000000</v>
      </c>
      <c r="O255" s="91"/>
      <c r="P255" s="90">
        <v>20000000</v>
      </c>
      <c r="Q255" s="90">
        <f t="shared" si="38"/>
        <v>20000000</v>
      </c>
      <c r="R255" s="91"/>
      <c r="T255" s="124">
        <f t="shared" si="42"/>
        <v>20</v>
      </c>
      <c r="U255" s="124">
        <f t="shared" si="45"/>
        <v>20</v>
      </c>
      <c r="V255" s="124">
        <f t="shared" si="45"/>
        <v>0</v>
      </c>
      <c r="W255" s="124">
        <f t="shared" si="45"/>
        <v>20</v>
      </c>
      <c r="X255" s="124">
        <f t="shared" si="45"/>
        <v>20</v>
      </c>
      <c r="Y255" s="124">
        <f t="shared" si="45"/>
        <v>0</v>
      </c>
    </row>
    <row r="256" spans="1:25" s="92" customFormat="1" ht="45">
      <c r="A256" s="115" t="s">
        <v>973</v>
      </c>
      <c r="B256" s="88" t="s">
        <v>974</v>
      </c>
      <c r="C256" s="106" t="str">
        <f t="shared" si="40"/>
        <v>3027473</v>
      </c>
      <c r="D256" s="105" t="str">
        <f t="shared" si="39"/>
        <v>Ban quản lý dự án "An ninh y tẽ khu vực tiều vùng Mê Công mở rộng" tỉnh Kon Tum</v>
      </c>
      <c r="E256" s="129"/>
      <c r="F256" s="130">
        <v>423</v>
      </c>
      <c r="G256" s="130"/>
      <c r="H256" s="128"/>
      <c r="I256" s="128"/>
      <c r="J256" s="90">
        <v>130000000</v>
      </c>
      <c r="K256" s="89"/>
      <c r="L256" s="90">
        <v>130000000</v>
      </c>
      <c r="M256" s="94"/>
      <c r="N256" s="91">
        <f t="shared" si="41"/>
        <v>130000000</v>
      </c>
      <c r="O256" s="94"/>
      <c r="P256" s="90">
        <v>130000000</v>
      </c>
      <c r="Q256" s="90">
        <f t="shared" si="38"/>
        <v>130000000</v>
      </c>
      <c r="R256" s="94"/>
      <c r="T256" s="124">
        <f t="shared" si="42"/>
        <v>130</v>
      </c>
      <c r="U256" s="124">
        <f t="shared" si="45"/>
        <v>130</v>
      </c>
      <c r="V256" s="124">
        <f t="shared" si="45"/>
        <v>0</v>
      </c>
      <c r="W256" s="124">
        <f t="shared" si="45"/>
        <v>130</v>
      </c>
      <c r="X256" s="124">
        <f t="shared" si="45"/>
        <v>130</v>
      </c>
      <c r="Y256" s="124">
        <f t="shared" si="45"/>
        <v>0</v>
      </c>
    </row>
  </sheetData>
  <mergeCells count="30">
    <mergeCell ref="F14:F17"/>
    <mergeCell ref="A14:A17"/>
    <mergeCell ref="B14:B17"/>
    <mergeCell ref="C14:C17"/>
    <mergeCell ref="D14:D17"/>
    <mergeCell ref="E14:E17"/>
    <mergeCell ref="G14:G17"/>
    <mergeCell ref="H14:H17"/>
    <mergeCell ref="J14:O14"/>
    <mergeCell ref="P14:P17"/>
    <mergeCell ref="Q14:R14"/>
    <mergeCell ref="J15:J17"/>
    <mergeCell ref="K15:M15"/>
    <mergeCell ref="N15:O15"/>
    <mergeCell ref="Q15:Q17"/>
    <mergeCell ref="R15:R17"/>
    <mergeCell ref="Y15:Y17"/>
    <mergeCell ref="K16:K17"/>
    <mergeCell ref="L16:L17"/>
    <mergeCell ref="M16:M17"/>
    <mergeCell ref="N16:N17"/>
    <mergeCell ref="O16:O17"/>
    <mergeCell ref="U16:U17"/>
    <mergeCell ref="V16:V17"/>
    <mergeCell ref="W14:W17"/>
    <mergeCell ref="X14:Y14"/>
    <mergeCell ref="T15:T17"/>
    <mergeCell ref="U15:V15"/>
    <mergeCell ref="X15:X17"/>
    <mergeCell ref="T14:V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688"/>
  <sheetViews>
    <sheetView topLeftCell="D13" workbookViewId="0">
      <selection activeCell="D38" sqref="D38"/>
    </sheetView>
  </sheetViews>
  <sheetFormatPr defaultRowHeight="12.75" outlineLevelRow="1" outlineLevelCol="1"/>
  <cols>
    <col min="1" max="1" width="9.140625" style="113"/>
    <col min="2" max="2" width="31.28515625" style="72" hidden="1" customWidth="1" outlineLevel="1"/>
    <col min="3" max="3" width="10.28515625" style="72" hidden="1" customWidth="1" outlineLevel="1"/>
    <col min="4" max="4" width="46.7109375" style="72" customWidth="1" collapsed="1"/>
    <col min="5" max="7" width="9.140625" style="113"/>
    <col min="8" max="8" width="9.140625" style="131"/>
    <col min="9" max="9" width="18.5703125" style="72" customWidth="1"/>
    <col min="10" max="10" width="15" style="72" customWidth="1" outlineLevel="1"/>
    <col min="11" max="11" width="17.7109375" style="72" customWidth="1" outlineLevel="1"/>
    <col min="12" max="12" width="16" style="73" customWidth="1" outlineLevel="1"/>
    <col min="13" max="14" width="16" style="73" customWidth="1"/>
    <col min="15" max="17" width="17.7109375" style="72" customWidth="1"/>
    <col min="18" max="16384" width="9.140625" style="72"/>
  </cols>
  <sheetData>
    <row r="1" spans="1:24" ht="15" hidden="1" outlineLevel="1">
      <c r="A1" s="112" t="s">
        <v>178</v>
      </c>
    </row>
    <row r="2" spans="1:24" ht="15" hidden="1" outlineLevel="1">
      <c r="A2" s="112" t="s">
        <v>179</v>
      </c>
    </row>
    <row r="3" spans="1:24" hidden="1" outlineLevel="1"/>
    <row r="4" spans="1:24" ht="15" hidden="1" outlineLevel="1">
      <c r="A4" s="112" t="s">
        <v>180</v>
      </c>
    </row>
    <row r="5" spans="1:24" ht="15" hidden="1" outlineLevel="1">
      <c r="A5" s="112" t="s">
        <v>181</v>
      </c>
    </row>
    <row r="6" spans="1:24" ht="15" hidden="1" outlineLevel="1">
      <c r="A6" s="112" t="s">
        <v>182</v>
      </c>
    </row>
    <row r="7" spans="1:24" ht="15" hidden="1" outlineLevel="1">
      <c r="A7" s="112" t="s">
        <v>183</v>
      </c>
    </row>
    <row r="8" spans="1:24" hidden="1" outlineLevel="1"/>
    <row r="9" spans="1:24" ht="15" hidden="1" outlineLevel="1">
      <c r="A9" s="112" t="s">
        <v>184</v>
      </c>
    </row>
    <row r="10" spans="1:24" ht="15" hidden="1" outlineLevel="1">
      <c r="A10" s="112" t="s">
        <v>185</v>
      </c>
    </row>
    <row r="11" spans="1:24" hidden="1" outlineLevel="1"/>
    <row r="12" spans="1:24" ht="15" hidden="1" outlineLevel="1">
      <c r="A12" s="112" t="s">
        <v>186</v>
      </c>
    </row>
    <row r="13" spans="1:24" ht="18.75" customHeight="1" collapsed="1">
      <c r="I13" s="146">
        <f>I22+I31+I42+I50+I54+I62+I67+I77+I87+I95+I105+I113+I120+I128+I137+I147+I154+I168+I175+I188+I198+I203+I209+I221+I232+I238+I242+I248+I258+I265+I274+I283+I291+I299+I303+I311+I320+I328+I338+I347+I354+I364+I373+I385+I395+I402+I412+I419+I427+I434+I443+I453+I463+I471+I479+I490+I502+I513+I518+I526+I541+I548+I555+I562+I568+I575+I586+I594+I605+I615+I620+I631+I652+I657+I662+I668+I677+I687+I693+I702+I708+I723+I732+I739+I752+I765+I779+I791+I803+I813+I821+I833+I842+I846+I854+I862+I869+I876+I884+I891+I904+I915+I925+I935+I944+I954+I963+I972+I984+I998+I1005+I1010+I1017+I1027+I1034+I1041+I1051+I1059+I1076+I1090+I1098+I1107+I1116+I1124+I1131+I1138+I1147+I1156+I1161+I1165+I1170+I1177+I1188+I1198+I1206+I1216+I1224+I1231+I1238+I1246+I1253+I1259+I1265+I1269+I1276+I1281+I1286+I1290+I1295+I1307+I1312+I1317+I1321+I1326+I1330+I1337+I1341+I1351+I1360+I1364+I1376+I1384+I1388+I1395+I1405+I1413+I1417+I1426+I1436+I1440+I1449+I1456+I1464+I1471+I1475+I1481+I1485+I1495+I1499+I1503+I1513+I1523+I1527+I1535+I1550+I1558+I1566+I1572+I1577+I1585+I1589+I1596+I1604+I1613+I1617+I1626+I1632+I1639+I1647+I1654+I1658+I1665+I1670+I1677+I1681+I1685</f>
        <v>1367116966973</v>
      </c>
      <c r="J13" s="146">
        <f t="shared" ref="J13:O13" si="0">J22+J31+J42+J50+J54+J62+J67+J77+J87+J95+J105+J113+J120+J128+J137+J147+J154+J168+J175+J188+J198+J203+J209+J221+J232+J238+J242+J248+J258+J265+J274+J283+J291+J299+J303+J311+J320+J328+J338+J347+J354+J364+J373+J385+J395+J402+J412+J419+J427+J434+J443+J453+J463+J471+J479+J490+J502+J513+J518+J526+J541+J548+J555+J562+J568+J575+J586+J594+J605+J615+J620+J631+J652+J657+J662+J668+J677+J687+J693+J702+J708+J723+J732+J739+J752+J765+J779+J791+J803+J813+J821+J833+J842+J846+J854+J862+J869+J876+J884+J891+J904+J915+J925+J935+J944+J954+J963+J972+J984+J998+J1005+J1010+J1017+J1027+J1034+J1041+J1051+J1059+J1076+J1090+J1098+J1107+J1116+J1124+J1131+J1138+J1147+J1156+J1161+J1165+J1170+J1177+J1188+J1198+J1206+J1216+J1224+J1231+J1238+J1246+J1253+J1259+J1265+J1269+J1276+J1281+J1286+J1290+J1295+J1307+J1312+J1317+J1321+J1326+J1330+J1337+J1341+J1351+J1360+J1364+J1376+J1384+J1388+J1395+J1405+J1413+J1417+J1426+J1436+J1440+J1449+J1456+J1464+J1471+J1475+J1481+J1485+J1495+J1499+J1503+J1513+J1523+J1527+J1535+J1550+J1558+J1566+J1572+J1577+J1585+J1589+J1596+J1604+J1613+J1617+J1626+J1632+J1639+J1647+J1654+J1658+J1665+J1670+J1677+J1681+J1685</f>
        <v>92332580561</v>
      </c>
      <c r="K13" s="146">
        <f t="shared" si="0"/>
        <v>1064982786772</v>
      </c>
      <c r="L13" s="146">
        <f t="shared" si="0"/>
        <v>209801599640</v>
      </c>
      <c r="M13" s="146">
        <f t="shared" si="0"/>
        <v>1367116966973</v>
      </c>
      <c r="N13" s="146">
        <f t="shared" si="0"/>
        <v>0</v>
      </c>
      <c r="O13" s="146">
        <f t="shared" si="0"/>
        <v>1245405587745</v>
      </c>
      <c r="W13" s="72" t="s">
        <v>982</v>
      </c>
    </row>
    <row r="14" spans="1:24" s="120" customFormat="1" ht="15" customHeight="1">
      <c r="A14" s="219" t="s">
        <v>187</v>
      </c>
      <c r="B14" s="219" t="s">
        <v>188</v>
      </c>
      <c r="C14" s="233" t="s">
        <v>976</v>
      </c>
      <c r="D14" s="232" t="s">
        <v>977</v>
      </c>
      <c r="E14" s="229" t="s">
        <v>189</v>
      </c>
      <c r="F14" s="229" t="s">
        <v>190</v>
      </c>
      <c r="G14" s="229" t="s">
        <v>191</v>
      </c>
      <c r="H14" s="222" t="s">
        <v>192</v>
      </c>
      <c r="I14" s="225" t="s">
        <v>981</v>
      </c>
      <c r="J14" s="225"/>
      <c r="K14" s="225"/>
      <c r="L14" s="225"/>
      <c r="M14" s="225"/>
      <c r="N14" s="225"/>
      <c r="O14" s="226" t="s">
        <v>978</v>
      </c>
      <c r="P14" s="216" t="s">
        <v>52</v>
      </c>
      <c r="Q14" s="217"/>
      <c r="S14" s="225" t="s">
        <v>981</v>
      </c>
      <c r="T14" s="225"/>
      <c r="U14" s="225"/>
      <c r="V14" s="226" t="s">
        <v>978</v>
      </c>
      <c r="W14" s="216" t="s">
        <v>52</v>
      </c>
      <c r="X14" s="217"/>
    </row>
    <row r="15" spans="1:24" s="120" customFormat="1" ht="15">
      <c r="A15" s="219"/>
      <c r="B15" s="219"/>
      <c r="C15" s="233"/>
      <c r="D15" s="232"/>
      <c r="E15" s="230"/>
      <c r="F15" s="230"/>
      <c r="G15" s="230"/>
      <c r="H15" s="223"/>
      <c r="I15" s="218" t="s">
        <v>193</v>
      </c>
      <c r="J15" s="218" t="s">
        <v>194</v>
      </c>
      <c r="K15" s="218"/>
      <c r="L15" s="218"/>
      <c r="M15" s="216" t="s">
        <v>52</v>
      </c>
      <c r="N15" s="217"/>
      <c r="O15" s="226"/>
      <c r="P15" s="220" t="s">
        <v>979</v>
      </c>
      <c r="Q15" s="221" t="s">
        <v>980</v>
      </c>
      <c r="S15" s="218" t="s">
        <v>193</v>
      </c>
      <c r="T15" s="216" t="s">
        <v>52</v>
      </c>
      <c r="U15" s="217"/>
      <c r="V15" s="226"/>
      <c r="W15" s="220" t="s">
        <v>979</v>
      </c>
      <c r="X15" s="221" t="s">
        <v>980</v>
      </c>
    </row>
    <row r="16" spans="1:24" s="120" customFormat="1" ht="12.75" customHeight="1">
      <c r="A16" s="219"/>
      <c r="B16" s="219"/>
      <c r="C16" s="233"/>
      <c r="D16" s="232"/>
      <c r="E16" s="230"/>
      <c r="F16" s="230"/>
      <c r="G16" s="230"/>
      <c r="H16" s="223"/>
      <c r="I16" s="219"/>
      <c r="J16" s="227" t="s">
        <v>195</v>
      </c>
      <c r="K16" s="227" t="s">
        <v>196</v>
      </c>
      <c r="L16" s="228" t="s">
        <v>197</v>
      </c>
      <c r="M16" s="222" t="s">
        <v>979</v>
      </c>
      <c r="N16" s="222" t="s">
        <v>980</v>
      </c>
      <c r="O16" s="226"/>
      <c r="P16" s="220"/>
      <c r="Q16" s="221"/>
      <c r="S16" s="219"/>
      <c r="T16" s="222" t="s">
        <v>979</v>
      </c>
      <c r="U16" s="222" t="s">
        <v>980</v>
      </c>
      <c r="V16" s="226"/>
      <c r="W16" s="220"/>
      <c r="X16" s="221"/>
    </row>
    <row r="17" spans="1:24" s="120" customFormat="1" ht="59.25" customHeight="1">
      <c r="A17" s="219"/>
      <c r="B17" s="219"/>
      <c r="C17" s="233"/>
      <c r="D17" s="232"/>
      <c r="E17" s="231"/>
      <c r="F17" s="231"/>
      <c r="G17" s="231"/>
      <c r="H17" s="224"/>
      <c r="I17" s="219"/>
      <c r="J17" s="227"/>
      <c r="K17" s="227"/>
      <c r="L17" s="228"/>
      <c r="M17" s="223"/>
      <c r="N17" s="224"/>
      <c r="O17" s="226"/>
      <c r="P17" s="220"/>
      <c r="Q17" s="221"/>
      <c r="S17" s="219"/>
      <c r="T17" s="223"/>
      <c r="U17" s="224"/>
      <c r="V17" s="226"/>
      <c r="W17" s="220"/>
      <c r="X17" s="221"/>
    </row>
    <row r="18" spans="1:24" ht="15">
      <c r="A18" s="74" t="s">
        <v>198</v>
      </c>
      <c r="B18" s="74" t="s">
        <v>199</v>
      </c>
      <c r="C18" s="74"/>
      <c r="D18" s="74"/>
      <c r="E18" s="74" t="s">
        <v>200</v>
      </c>
      <c r="F18" s="74" t="s">
        <v>201</v>
      </c>
      <c r="G18" s="74" t="s">
        <v>202</v>
      </c>
      <c r="H18" s="132" t="s">
        <v>203</v>
      </c>
      <c r="I18" s="75" t="s">
        <v>204</v>
      </c>
      <c r="J18" s="74" t="s">
        <v>205</v>
      </c>
      <c r="K18" s="74" t="s">
        <v>206</v>
      </c>
      <c r="L18" s="121" t="s">
        <v>207</v>
      </c>
      <c r="M18" s="123"/>
      <c r="N18" s="123"/>
      <c r="O18" s="122" t="s">
        <v>208</v>
      </c>
      <c r="P18" s="74"/>
      <c r="Q18" s="74"/>
      <c r="S18" s="75" t="s">
        <v>204</v>
      </c>
      <c r="T18" s="123"/>
      <c r="U18" s="123"/>
      <c r="V18" s="122" t="s">
        <v>208</v>
      </c>
      <c r="W18" s="74"/>
      <c r="X18" s="74"/>
    </row>
    <row r="19" spans="1:24" s="76" customFormat="1" ht="15">
      <c r="A19" s="31"/>
      <c r="B19" s="77" t="s">
        <v>51</v>
      </c>
      <c r="C19" s="104"/>
      <c r="D19" s="104"/>
      <c r="E19" s="125"/>
      <c r="F19" s="125"/>
      <c r="G19" s="125"/>
      <c r="H19" s="126"/>
      <c r="I19" s="78">
        <v>1367116966973</v>
      </c>
      <c r="J19" s="78">
        <v>92332580561</v>
      </c>
      <c r="K19" s="79">
        <v>1064982786772</v>
      </c>
      <c r="L19" s="80">
        <v>209801599640</v>
      </c>
      <c r="M19" s="80"/>
      <c r="N19" s="80"/>
      <c r="O19" s="81">
        <v>1245405587745</v>
      </c>
      <c r="P19" s="81"/>
      <c r="Q19" s="81"/>
    </row>
    <row r="20" spans="1:24" s="76" customFormat="1" ht="15">
      <c r="A20" s="114"/>
      <c r="B20" s="82"/>
      <c r="C20" s="82"/>
      <c r="D20" s="108" t="s">
        <v>213</v>
      </c>
      <c r="E20" s="127"/>
      <c r="F20" s="127"/>
      <c r="G20" s="127"/>
      <c r="H20" s="128"/>
      <c r="I20" s="83">
        <v>1271860559373</v>
      </c>
      <c r="J20" s="83">
        <v>72903660561</v>
      </c>
      <c r="K20" s="84">
        <v>1064212496772</v>
      </c>
      <c r="L20" s="85">
        <v>134744402040</v>
      </c>
      <c r="M20" s="85"/>
      <c r="N20" s="85"/>
      <c r="O20" s="83">
        <v>1195665138417</v>
      </c>
      <c r="P20" s="83"/>
      <c r="Q20" s="83"/>
    </row>
    <row r="21" spans="1:24" s="76" customFormat="1" ht="15">
      <c r="A21" s="114"/>
      <c r="B21" s="82"/>
      <c r="C21" s="82"/>
      <c r="D21" s="108" t="s">
        <v>214</v>
      </c>
      <c r="E21" s="127"/>
      <c r="F21" s="127"/>
      <c r="G21" s="127"/>
      <c r="H21" s="128"/>
      <c r="I21" s="86">
        <v>95256407600</v>
      </c>
      <c r="J21" s="83">
        <v>19428920000</v>
      </c>
      <c r="K21" s="83">
        <v>770290000</v>
      </c>
      <c r="L21" s="85">
        <v>75057197600</v>
      </c>
      <c r="M21" s="85"/>
      <c r="N21" s="85"/>
      <c r="O21" s="83">
        <v>49740449328</v>
      </c>
      <c r="P21" s="83"/>
      <c r="Q21" s="83"/>
    </row>
    <row r="22" spans="1:24" s="92" customFormat="1" ht="30">
      <c r="A22" s="115" t="s">
        <v>215</v>
      </c>
      <c r="B22" s="88" t="s">
        <v>216</v>
      </c>
      <c r="C22" s="106" t="str">
        <f t="shared" ref="C22:C85" si="1">IF(B22&lt;&gt;"",IF(AND(LEFT(B22,1)&gt;="0",LEFT(B22,1)&lt;="9"),LEFT(B22,7),""),"")</f>
        <v>002685-</v>
      </c>
      <c r="D22" s="105" t="str">
        <f>IF(C22&lt;&gt;"",RIGHT(B22,LEN(B22)-7),"")</f>
        <v>Trường Trung Học PhS thông rrân Quốc Tuẫn</v>
      </c>
      <c r="E22" s="129"/>
      <c r="F22" s="130"/>
      <c r="G22" s="130"/>
      <c r="H22" s="128"/>
      <c r="I22" s="89">
        <v>7921874000</v>
      </c>
      <c r="J22" s="89"/>
      <c r="K22" s="90">
        <v>7908434000</v>
      </c>
      <c r="L22" s="91">
        <v>13440000</v>
      </c>
      <c r="M22" s="91">
        <f>I22-N22</f>
        <v>7921874000</v>
      </c>
      <c r="N22" s="91"/>
      <c r="O22" s="90">
        <v>7921274000</v>
      </c>
      <c r="P22" s="90">
        <f>O22-Q22</f>
        <v>7921274000</v>
      </c>
      <c r="Q22" s="90"/>
      <c r="S22" s="124">
        <f>I22/1000000</f>
        <v>7921.8739999999998</v>
      </c>
      <c r="T22" s="124">
        <f>M22/1000000</f>
        <v>7921.8739999999998</v>
      </c>
      <c r="U22" s="124">
        <f>N22/1000000</f>
        <v>0</v>
      </c>
      <c r="V22" s="124">
        <f>O22/1000000</f>
        <v>7921.2740000000003</v>
      </c>
      <c r="W22" s="124">
        <f t="shared" ref="W22:X37" si="2">P22/1000000</f>
        <v>7921.2740000000003</v>
      </c>
      <c r="X22" s="124">
        <f t="shared" si="2"/>
        <v>0</v>
      </c>
    </row>
    <row r="23" spans="1:24" s="92" customFormat="1" ht="15">
      <c r="A23" s="115" t="s">
        <v>217</v>
      </c>
      <c r="B23" s="93" t="s">
        <v>218</v>
      </c>
      <c r="C23" s="106" t="str">
        <f t="shared" si="1"/>
        <v/>
      </c>
      <c r="D23" s="105" t="str">
        <f t="shared" ref="D23:D86" si="3">IF(C23&lt;&gt;"",RIGHT(B23,LEN(B23)-7),"")</f>
        <v/>
      </c>
      <c r="E23" s="129"/>
      <c r="F23" s="130"/>
      <c r="G23" s="130"/>
      <c r="H23" s="128"/>
      <c r="I23" s="89">
        <v>7921874000</v>
      </c>
      <c r="J23" s="89"/>
      <c r="K23" s="90">
        <v>7908434000</v>
      </c>
      <c r="L23" s="91">
        <v>13440000</v>
      </c>
      <c r="M23" s="91">
        <f t="shared" ref="M23:M86" si="4">I23-N23</f>
        <v>7921874000</v>
      </c>
      <c r="N23" s="91"/>
      <c r="O23" s="90">
        <v>7921274000</v>
      </c>
      <c r="P23" s="90">
        <f t="shared" ref="P23:P86" si="5">O23-Q23</f>
        <v>7921274000</v>
      </c>
      <c r="Q23" s="90"/>
      <c r="S23" s="124">
        <f t="shared" ref="S23:S86" si="6">I23/1000000</f>
        <v>7921.8739999999998</v>
      </c>
      <c r="T23" s="124">
        <f t="shared" ref="T23:X79" si="7">M23/1000000</f>
        <v>7921.8739999999998</v>
      </c>
      <c r="U23" s="124">
        <f t="shared" si="7"/>
        <v>0</v>
      </c>
      <c r="V23" s="124">
        <f t="shared" si="7"/>
        <v>7921.2740000000003</v>
      </c>
      <c r="W23" s="124">
        <f t="shared" si="2"/>
        <v>7921.2740000000003</v>
      </c>
      <c r="X23" s="124">
        <f t="shared" si="2"/>
        <v>0</v>
      </c>
    </row>
    <row r="24" spans="1:24" s="92" customFormat="1" ht="15">
      <c r="A24" s="115"/>
      <c r="B24" s="93" t="s">
        <v>219</v>
      </c>
      <c r="C24" s="106" t="str">
        <f t="shared" si="1"/>
        <v/>
      </c>
      <c r="D24" s="105" t="str">
        <f t="shared" si="3"/>
        <v/>
      </c>
      <c r="E24" s="129"/>
      <c r="F24" s="130"/>
      <c r="G24" s="130"/>
      <c r="H24" s="128"/>
      <c r="I24" s="89">
        <v>7499949326</v>
      </c>
      <c r="J24" s="89"/>
      <c r="K24" s="90">
        <v>7495509326</v>
      </c>
      <c r="L24" s="91">
        <v>4440000</v>
      </c>
      <c r="M24" s="91">
        <f t="shared" si="4"/>
        <v>7499949326</v>
      </c>
      <c r="N24" s="91"/>
      <c r="O24" s="90">
        <v>7499949326</v>
      </c>
      <c r="P24" s="90">
        <f t="shared" si="5"/>
        <v>7499949326</v>
      </c>
      <c r="Q24" s="90"/>
      <c r="S24" s="124">
        <f t="shared" si="6"/>
        <v>7499.9493259999999</v>
      </c>
      <c r="T24" s="124">
        <f t="shared" si="7"/>
        <v>7499.9493259999999</v>
      </c>
      <c r="U24" s="124">
        <f t="shared" si="7"/>
        <v>0</v>
      </c>
      <c r="V24" s="124">
        <f t="shared" si="7"/>
        <v>7499.9493259999999</v>
      </c>
      <c r="W24" s="124">
        <f t="shared" si="2"/>
        <v>7499.9493259999999</v>
      </c>
      <c r="X24" s="124">
        <f t="shared" si="2"/>
        <v>0</v>
      </c>
    </row>
    <row r="25" spans="1:24" s="92" customFormat="1" ht="15">
      <c r="A25" s="116"/>
      <c r="B25" s="110"/>
      <c r="C25" s="106" t="str">
        <f t="shared" si="1"/>
        <v/>
      </c>
      <c r="D25" s="105" t="str">
        <f t="shared" si="3"/>
        <v/>
      </c>
      <c r="E25" s="115" t="s">
        <v>209</v>
      </c>
      <c r="F25" s="115" t="s">
        <v>220</v>
      </c>
      <c r="G25" s="115" t="s">
        <v>221</v>
      </c>
      <c r="H25" s="133" t="s">
        <v>983</v>
      </c>
      <c r="I25" s="89">
        <v>7402509326</v>
      </c>
      <c r="J25" s="89"/>
      <c r="K25" s="90">
        <v>7402509326</v>
      </c>
      <c r="L25" s="94"/>
      <c r="M25" s="91">
        <f t="shared" si="4"/>
        <v>7402509326</v>
      </c>
      <c r="N25" s="94"/>
      <c r="O25" s="90">
        <v>7402509326</v>
      </c>
      <c r="P25" s="90">
        <f t="shared" si="5"/>
        <v>7402509326</v>
      </c>
      <c r="Q25" s="90"/>
      <c r="S25" s="124">
        <f t="shared" si="6"/>
        <v>7402.5093260000003</v>
      </c>
      <c r="T25" s="124">
        <f t="shared" si="7"/>
        <v>7402.5093260000003</v>
      </c>
      <c r="U25" s="124">
        <f t="shared" si="7"/>
        <v>0</v>
      </c>
      <c r="V25" s="124">
        <f t="shared" si="7"/>
        <v>7402.5093260000003</v>
      </c>
      <c r="W25" s="124">
        <f t="shared" si="2"/>
        <v>7402.5093260000003</v>
      </c>
      <c r="X25" s="124">
        <f t="shared" si="2"/>
        <v>0</v>
      </c>
    </row>
    <row r="26" spans="1:24" s="92" customFormat="1" ht="15">
      <c r="A26" s="117"/>
      <c r="B26" s="107"/>
      <c r="C26" s="106" t="str">
        <f t="shared" si="1"/>
        <v/>
      </c>
      <c r="D26" s="105" t="str">
        <f t="shared" si="3"/>
        <v/>
      </c>
      <c r="E26" s="115" t="s">
        <v>222</v>
      </c>
      <c r="F26" s="115" t="s">
        <v>220</v>
      </c>
      <c r="G26" s="115" t="s">
        <v>221</v>
      </c>
      <c r="H26" s="133" t="s">
        <v>983</v>
      </c>
      <c r="I26" s="90">
        <v>93000000</v>
      </c>
      <c r="J26" s="89"/>
      <c r="K26" s="90">
        <v>93000000</v>
      </c>
      <c r="L26" s="94"/>
      <c r="M26" s="91">
        <f t="shared" si="4"/>
        <v>93000000</v>
      </c>
      <c r="N26" s="94"/>
      <c r="O26" s="90">
        <v>93000000</v>
      </c>
      <c r="P26" s="90">
        <f t="shared" si="5"/>
        <v>93000000</v>
      </c>
      <c r="Q26" s="90"/>
      <c r="S26" s="124">
        <f t="shared" si="6"/>
        <v>93</v>
      </c>
      <c r="T26" s="124">
        <f t="shared" si="7"/>
        <v>93</v>
      </c>
      <c r="U26" s="124">
        <f t="shared" si="7"/>
        <v>0</v>
      </c>
      <c r="V26" s="124">
        <f t="shared" si="7"/>
        <v>93</v>
      </c>
      <c r="W26" s="124">
        <f t="shared" si="2"/>
        <v>93</v>
      </c>
      <c r="X26" s="124">
        <f t="shared" si="2"/>
        <v>0</v>
      </c>
    </row>
    <row r="27" spans="1:24" s="92" customFormat="1" ht="15">
      <c r="A27" s="118"/>
      <c r="B27" s="111"/>
      <c r="C27" s="106" t="str">
        <f t="shared" si="1"/>
        <v/>
      </c>
      <c r="D27" s="105" t="str">
        <f t="shared" si="3"/>
        <v/>
      </c>
      <c r="E27" s="115" t="s">
        <v>212</v>
      </c>
      <c r="F27" s="115" t="s">
        <v>220</v>
      </c>
      <c r="G27" s="115" t="s">
        <v>221</v>
      </c>
      <c r="H27" s="133" t="s">
        <v>983</v>
      </c>
      <c r="I27" s="90">
        <v>4440000</v>
      </c>
      <c r="J27" s="89"/>
      <c r="K27" s="89"/>
      <c r="L27" s="91">
        <v>4440000</v>
      </c>
      <c r="M27" s="91">
        <f t="shared" si="4"/>
        <v>4440000</v>
      </c>
      <c r="N27" s="91"/>
      <c r="O27" s="90">
        <v>4440000</v>
      </c>
      <c r="P27" s="90">
        <f t="shared" si="5"/>
        <v>4440000</v>
      </c>
      <c r="Q27" s="90"/>
      <c r="S27" s="124">
        <f t="shared" si="6"/>
        <v>4.4400000000000004</v>
      </c>
      <c r="T27" s="124">
        <f t="shared" si="7"/>
        <v>4.4400000000000004</v>
      </c>
      <c r="U27" s="124">
        <f t="shared" si="7"/>
        <v>0</v>
      </c>
      <c r="V27" s="124">
        <f t="shared" si="7"/>
        <v>4.4400000000000004</v>
      </c>
      <c r="W27" s="124">
        <f t="shared" si="2"/>
        <v>4.4400000000000004</v>
      </c>
      <c r="X27" s="124">
        <f t="shared" si="2"/>
        <v>0</v>
      </c>
    </row>
    <row r="28" spans="1:24" s="92" customFormat="1" ht="15">
      <c r="A28" s="115"/>
      <c r="B28" s="93" t="s">
        <v>223</v>
      </c>
      <c r="C28" s="106" t="str">
        <f t="shared" si="1"/>
        <v/>
      </c>
      <c r="D28" s="105" t="str">
        <f t="shared" si="3"/>
        <v/>
      </c>
      <c r="E28" s="109"/>
      <c r="F28" s="109"/>
      <c r="G28" s="109"/>
      <c r="H28" s="134"/>
      <c r="I28" s="90">
        <v>421924674</v>
      </c>
      <c r="J28" s="89"/>
      <c r="K28" s="90">
        <v>412924674</v>
      </c>
      <c r="L28" s="91">
        <v>9000000</v>
      </c>
      <c r="M28" s="91">
        <f t="shared" si="4"/>
        <v>421924674</v>
      </c>
      <c r="N28" s="91"/>
      <c r="O28" s="90">
        <v>421324674</v>
      </c>
      <c r="P28" s="90">
        <f t="shared" si="5"/>
        <v>421324674</v>
      </c>
      <c r="Q28" s="90"/>
      <c r="S28" s="124">
        <f t="shared" si="6"/>
        <v>421.92467399999998</v>
      </c>
      <c r="T28" s="124">
        <f t="shared" si="7"/>
        <v>421.92467399999998</v>
      </c>
      <c r="U28" s="124">
        <f t="shared" si="7"/>
        <v>0</v>
      </c>
      <c r="V28" s="124">
        <f t="shared" si="7"/>
        <v>421.32467400000002</v>
      </c>
      <c r="W28" s="124">
        <f t="shared" si="2"/>
        <v>421.32467400000002</v>
      </c>
      <c r="X28" s="124">
        <f t="shared" si="2"/>
        <v>0</v>
      </c>
    </row>
    <row r="29" spans="1:24" s="92" customFormat="1" ht="15">
      <c r="A29" s="116"/>
      <c r="B29" s="110"/>
      <c r="C29" s="106" t="str">
        <f t="shared" si="1"/>
        <v/>
      </c>
      <c r="D29" s="105" t="str">
        <f t="shared" si="3"/>
        <v/>
      </c>
      <c r="E29" s="115" t="s">
        <v>224</v>
      </c>
      <c r="F29" s="115" t="s">
        <v>220</v>
      </c>
      <c r="G29" s="115" t="s">
        <v>221</v>
      </c>
      <c r="H29" s="133" t="s">
        <v>983</v>
      </c>
      <c r="I29" s="90">
        <v>407479674</v>
      </c>
      <c r="J29" s="89"/>
      <c r="K29" s="90">
        <v>407479674</v>
      </c>
      <c r="L29" s="94"/>
      <c r="M29" s="91">
        <f t="shared" si="4"/>
        <v>407479674</v>
      </c>
      <c r="N29" s="94"/>
      <c r="O29" s="90">
        <v>407479674</v>
      </c>
      <c r="P29" s="90">
        <f t="shared" si="5"/>
        <v>407479674</v>
      </c>
      <c r="Q29" s="90"/>
      <c r="S29" s="124">
        <f t="shared" si="6"/>
        <v>407.47967399999999</v>
      </c>
      <c r="T29" s="124">
        <f t="shared" si="7"/>
        <v>407.47967399999999</v>
      </c>
      <c r="U29" s="124">
        <f t="shared" si="7"/>
        <v>0</v>
      </c>
      <c r="V29" s="124">
        <f t="shared" si="7"/>
        <v>407.47967399999999</v>
      </c>
      <c r="W29" s="124">
        <f t="shared" si="2"/>
        <v>407.47967399999999</v>
      </c>
      <c r="X29" s="124">
        <f t="shared" si="2"/>
        <v>0</v>
      </c>
    </row>
    <row r="30" spans="1:24" s="92" customFormat="1" ht="15">
      <c r="A30" s="118"/>
      <c r="B30" s="111"/>
      <c r="C30" s="106" t="str">
        <f t="shared" si="1"/>
        <v/>
      </c>
      <c r="D30" s="105" t="str">
        <f t="shared" si="3"/>
        <v/>
      </c>
      <c r="E30" s="115" t="s">
        <v>212</v>
      </c>
      <c r="F30" s="115" t="s">
        <v>220</v>
      </c>
      <c r="G30" s="115" t="s">
        <v>221</v>
      </c>
      <c r="H30" s="133" t="s">
        <v>983</v>
      </c>
      <c r="I30" s="90">
        <v>14445000</v>
      </c>
      <c r="J30" s="89"/>
      <c r="K30" s="90">
        <v>5445000</v>
      </c>
      <c r="L30" s="91">
        <v>9000000</v>
      </c>
      <c r="M30" s="91">
        <f t="shared" si="4"/>
        <v>14445000</v>
      </c>
      <c r="N30" s="91"/>
      <c r="O30" s="90">
        <v>13845000</v>
      </c>
      <c r="P30" s="90">
        <f t="shared" si="5"/>
        <v>13845000</v>
      </c>
      <c r="Q30" s="90"/>
      <c r="S30" s="124">
        <f t="shared" si="6"/>
        <v>14.445</v>
      </c>
      <c r="T30" s="124">
        <f t="shared" si="7"/>
        <v>14.445</v>
      </c>
      <c r="U30" s="124">
        <f t="shared" si="7"/>
        <v>0</v>
      </c>
      <c r="V30" s="124">
        <f t="shared" si="7"/>
        <v>13.845000000000001</v>
      </c>
      <c r="W30" s="124">
        <f t="shared" si="2"/>
        <v>13.845000000000001</v>
      </c>
      <c r="X30" s="124">
        <f t="shared" si="2"/>
        <v>0</v>
      </c>
    </row>
    <row r="31" spans="1:24" s="92" customFormat="1" ht="45">
      <c r="A31" s="115" t="s">
        <v>225</v>
      </c>
      <c r="B31" s="88" t="s">
        <v>226</v>
      </c>
      <c r="C31" s="106" t="str">
        <f t="shared" si="1"/>
        <v>006948-</v>
      </c>
      <c r="D31" s="105" t="str">
        <f t="shared" si="3"/>
        <v>Trường Trung Học Cơ sờ -rhực Hành sư phạm Lý tự Trọng tỉnh &lt;ontum</v>
      </c>
      <c r="E31" s="129"/>
      <c r="F31" s="130"/>
      <c r="G31" s="130"/>
      <c r="H31" s="128"/>
      <c r="I31" s="89">
        <v>11338067000</v>
      </c>
      <c r="J31" s="90">
        <v>21000000</v>
      </c>
      <c r="K31" s="95">
        <v>10891513000</v>
      </c>
      <c r="L31" s="91">
        <v>425554000</v>
      </c>
      <c r="M31" s="91">
        <f t="shared" si="4"/>
        <v>11338067000</v>
      </c>
      <c r="N31" s="91"/>
      <c r="O31" s="90">
        <v>11037267000</v>
      </c>
      <c r="P31" s="90">
        <f t="shared" si="5"/>
        <v>11037267000</v>
      </c>
      <c r="Q31" s="90"/>
      <c r="S31" s="124">
        <f t="shared" si="6"/>
        <v>11338.066999999999</v>
      </c>
      <c r="T31" s="124">
        <f t="shared" si="7"/>
        <v>11338.066999999999</v>
      </c>
      <c r="U31" s="124">
        <f t="shared" si="7"/>
        <v>0</v>
      </c>
      <c r="V31" s="124">
        <f t="shared" si="7"/>
        <v>11037.267</v>
      </c>
      <c r="W31" s="124">
        <f t="shared" si="2"/>
        <v>11037.267</v>
      </c>
      <c r="X31" s="124">
        <f t="shared" si="2"/>
        <v>0</v>
      </c>
    </row>
    <row r="32" spans="1:24" s="92" customFormat="1" ht="15">
      <c r="A32" s="115" t="s">
        <v>227</v>
      </c>
      <c r="B32" s="93" t="s">
        <v>218</v>
      </c>
      <c r="C32" s="106" t="str">
        <f t="shared" si="1"/>
        <v/>
      </c>
      <c r="D32" s="105" t="str">
        <f t="shared" si="3"/>
        <v/>
      </c>
      <c r="E32" s="129"/>
      <c r="F32" s="130"/>
      <c r="G32" s="130"/>
      <c r="H32" s="128"/>
      <c r="I32" s="89">
        <v>11338067000</v>
      </c>
      <c r="J32" s="90">
        <v>21000000</v>
      </c>
      <c r="K32" s="95">
        <v>10891513000</v>
      </c>
      <c r="L32" s="91">
        <v>425554000</v>
      </c>
      <c r="M32" s="91">
        <f t="shared" si="4"/>
        <v>11338067000</v>
      </c>
      <c r="N32" s="91"/>
      <c r="O32" s="90">
        <v>11037267000</v>
      </c>
      <c r="P32" s="90">
        <f t="shared" si="5"/>
        <v>11037267000</v>
      </c>
      <c r="Q32" s="90"/>
      <c r="S32" s="124">
        <f t="shared" si="6"/>
        <v>11338.066999999999</v>
      </c>
      <c r="T32" s="124">
        <f t="shared" si="7"/>
        <v>11338.066999999999</v>
      </c>
      <c r="U32" s="124">
        <f t="shared" si="7"/>
        <v>0</v>
      </c>
      <c r="V32" s="124">
        <f t="shared" si="7"/>
        <v>11037.267</v>
      </c>
      <c r="W32" s="124">
        <f t="shared" si="2"/>
        <v>11037.267</v>
      </c>
      <c r="X32" s="124">
        <f t="shared" si="2"/>
        <v>0</v>
      </c>
    </row>
    <row r="33" spans="1:24" s="92" customFormat="1" ht="15">
      <c r="A33" s="115"/>
      <c r="B33" s="93" t="s">
        <v>219</v>
      </c>
      <c r="C33" s="106" t="str">
        <f t="shared" si="1"/>
        <v/>
      </c>
      <c r="D33" s="105" t="str">
        <f t="shared" si="3"/>
        <v/>
      </c>
      <c r="E33" s="129"/>
      <c r="F33" s="130"/>
      <c r="G33" s="130"/>
      <c r="H33" s="128"/>
      <c r="I33" s="89">
        <v>10708699000</v>
      </c>
      <c r="J33" s="90">
        <v>21000000</v>
      </c>
      <c r="K33" s="95">
        <v>10681833000</v>
      </c>
      <c r="L33" s="91">
        <v>5866000</v>
      </c>
      <c r="M33" s="91">
        <f t="shared" si="4"/>
        <v>10708699000</v>
      </c>
      <c r="N33" s="91"/>
      <c r="O33" s="90">
        <v>10708699000</v>
      </c>
      <c r="P33" s="90">
        <f t="shared" si="5"/>
        <v>10708699000</v>
      </c>
      <c r="Q33" s="90"/>
      <c r="S33" s="124">
        <f t="shared" si="6"/>
        <v>10708.699000000001</v>
      </c>
      <c r="T33" s="124">
        <f t="shared" si="7"/>
        <v>10708.699000000001</v>
      </c>
      <c r="U33" s="124">
        <f t="shared" si="7"/>
        <v>0</v>
      </c>
      <c r="V33" s="124">
        <f t="shared" si="7"/>
        <v>10708.699000000001</v>
      </c>
      <c r="W33" s="124">
        <f t="shared" si="2"/>
        <v>10708.699000000001</v>
      </c>
      <c r="X33" s="124">
        <f t="shared" si="2"/>
        <v>0</v>
      </c>
    </row>
    <row r="34" spans="1:24" s="92" customFormat="1" ht="14.25">
      <c r="A34" s="115"/>
      <c r="B34" s="96"/>
      <c r="C34" s="106" t="str">
        <f t="shared" si="1"/>
        <v/>
      </c>
      <c r="D34" s="105" t="str">
        <f t="shared" si="3"/>
        <v/>
      </c>
      <c r="E34" s="115"/>
      <c r="F34" s="115"/>
      <c r="G34" s="115"/>
      <c r="H34" s="133"/>
      <c r="I34" s="97"/>
      <c r="J34" s="97"/>
      <c r="K34" s="97"/>
      <c r="L34" s="98"/>
      <c r="M34" s="91">
        <f t="shared" si="4"/>
        <v>0</v>
      </c>
      <c r="N34" s="98"/>
      <c r="O34" s="97"/>
      <c r="P34" s="90">
        <f t="shared" si="5"/>
        <v>0</v>
      </c>
      <c r="Q34" s="97"/>
      <c r="S34" s="124">
        <f t="shared" si="6"/>
        <v>0</v>
      </c>
      <c r="T34" s="124">
        <f t="shared" si="7"/>
        <v>0</v>
      </c>
      <c r="U34" s="124">
        <f t="shared" si="7"/>
        <v>0</v>
      </c>
      <c r="V34" s="124">
        <f t="shared" si="7"/>
        <v>0</v>
      </c>
      <c r="W34" s="124">
        <f t="shared" si="2"/>
        <v>0</v>
      </c>
      <c r="X34" s="124">
        <f t="shared" si="2"/>
        <v>0</v>
      </c>
    </row>
    <row r="35" spans="1:24" s="92" customFormat="1" ht="15">
      <c r="A35" s="116"/>
      <c r="B35" s="110"/>
      <c r="C35" s="106" t="str">
        <f t="shared" si="1"/>
        <v/>
      </c>
      <c r="D35" s="105" t="str">
        <f t="shared" si="3"/>
        <v/>
      </c>
      <c r="E35" s="115" t="s">
        <v>209</v>
      </c>
      <c r="F35" s="115" t="s">
        <v>220</v>
      </c>
      <c r="G35" s="115" t="s">
        <v>228</v>
      </c>
      <c r="H35" s="133" t="s">
        <v>983</v>
      </c>
      <c r="I35" s="90">
        <v>10681833000</v>
      </c>
      <c r="J35" s="89"/>
      <c r="K35" s="90">
        <v>10681833000</v>
      </c>
      <c r="L35" s="94"/>
      <c r="M35" s="91">
        <f t="shared" si="4"/>
        <v>10681833000</v>
      </c>
      <c r="N35" s="94"/>
      <c r="O35" s="90">
        <v>10681833000</v>
      </c>
      <c r="P35" s="90">
        <f t="shared" si="5"/>
        <v>10681833000</v>
      </c>
      <c r="Q35" s="90"/>
      <c r="S35" s="124">
        <f t="shared" si="6"/>
        <v>10681.833000000001</v>
      </c>
      <c r="T35" s="124">
        <f t="shared" si="7"/>
        <v>10681.833000000001</v>
      </c>
      <c r="U35" s="124">
        <f t="shared" si="7"/>
        <v>0</v>
      </c>
      <c r="V35" s="124">
        <f t="shared" si="7"/>
        <v>10681.833000000001</v>
      </c>
      <c r="W35" s="124">
        <f t="shared" si="2"/>
        <v>10681.833000000001</v>
      </c>
      <c r="X35" s="124">
        <f t="shared" si="2"/>
        <v>0</v>
      </c>
    </row>
    <row r="36" spans="1:24" s="92" customFormat="1" ht="15">
      <c r="A36" s="118"/>
      <c r="B36" s="111"/>
      <c r="C36" s="106" t="str">
        <f t="shared" si="1"/>
        <v/>
      </c>
      <c r="D36" s="105" t="str">
        <f t="shared" si="3"/>
        <v/>
      </c>
      <c r="E36" s="115" t="s">
        <v>212</v>
      </c>
      <c r="F36" s="115" t="s">
        <v>220</v>
      </c>
      <c r="G36" s="115" t="s">
        <v>228</v>
      </c>
      <c r="H36" s="133" t="s">
        <v>983</v>
      </c>
      <c r="I36" s="90">
        <v>26866000</v>
      </c>
      <c r="J36" s="90">
        <v>21000000</v>
      </c>
      <c r="K36" s="89"/>
      <c r="L36" s="91">
        <v>5866000</v>
      </c>
      <c r="M36" s="91">
        <f t="shared" si="4"/>
        <v>26866000</v>
      </c>
      <c r="N36" s="91"/>
      <c r="O36" s="90">
        <v>26866000</v>
      </c>
      <c r="P36" s="90">
        <f t="shared" si="5"/>
        <v>26866000</v>
      </c>
      <c r="Q36" s="90"/>
      <c r="S36" s="124">
        <f t="shared" si="6"/>
        <v>26.866</v>
      </c>
      <c r="T36" s="124">
        <f t="shared" si="7"/>
        <v>26.866</v>
      </c>
      <c r="U36" s="124">
        <f t="shared" si="7"/>
        <v>0</v>
      </c>
      <c r="V36" s="124">
        <f t="shared" si="7"/>
        <v>26.866</v>
      </c>
      <c r="W36" s="124">
        <f t="shared" si="2"/>
        <v>26.866</v>
      </c>
      <c r="X36" s="124">
        <f t="shared" si="2"/>
        <v>0</v>
      </c>
    </row>
    <row r="37" spans="1:24" s="92" customFormat="1" ht="15">
      <c r="A37" s="115"/>
      <c r="B37" s="93" t="s">
        <v>229</v>
      </c>
      <c r="C37" s="106" t="str">
        <f t="shared" si="1"/>
        <v/>
      </c>
      <c r="D37" s="105" t="str">
        <f t="shared" si="3"/>
        <v/>
      </c>
      <c r="E37" s="129"/>
      <c r="F37" s="130"/>
      <c r="G37" s="130"/>
      <c r="H37" s="128"/>
      <c r="I37" s="90">
        <v>629368000</v>
      </c>
      <c r="J37" s="89"/>
      <c r="K37" s="90">
        <v>209680000</v>
      </c>
      <c r="L37" s="91">
        <v>419688000</v>
      </c>
      <c r="M37" s="91">
        <f t="shared" si="4"/>
        <v>629368000</v>
      </c>
      <c r="N37" s="91"/>
      <c r="O37" s="90">
        <v>328568000</v>
      </c>
      <c r="P37" s="90">
        <f t="shared" si="5"/>
        <v>328568000</v>
      </c>
      <c r="Q37" s="90"/>
      <c r="S37" s="124">
        <f t="shared" si="6"/>
        <v>629.36800000000005</v>
      </c>
      <c r="T37" s="124">
        <f t="shared" si="7"/>
        <v>629.36800000000005</v>
      </c>
      <c r="U37" s="124">
        <f t="shared" si="7"/>
        <v>0</v>
      </c>
      <c r="V37" s="124">
        <f t="shared" si="7"/>
        <v>328.56799999999998</v>
      </c>
      <c r="W37" s="124">
        <f t="shared" si="2"/>
        <v>328.56799999999998</v>
      </c>
      <c r="X37" s="124">
        <f t="shared" si="2"/>
        <v>0</v>
      </c>
    </row>
    <row r="38" spans="1:24" s="92" customFormat="1" ht="15">
      <c r="A38" s="116"/>
      <c r="B38" s="110"/>
      <c r="C38" s="106" t="str">
        <f t="shared" si="1"/>
        <v/>
      </c>
      <c r="D38" s="105" t="str">
        <f t="shared" si="3"/>
        <v/>
      </c>
      <c r="E38" s="115" t="s">
        <v>224</v>
      </c>
      <c r="F38" s="115" t="s">
        <v>220</v>
      </c>
      <c r="G38" s="115" t="s">
        <v>228</v>
      </c>
      <c r="H38" s="133" t="s">
        <v>983</v>
      </c>
      <c r="I38" s="90">
        <v>307688000</v>
      </c>
      <c r="J38" s="89"/>
      <c r="K38" s="90">
        <v>200000000</v>
      </c>
      <c r="L38" s="91">
        <v>107688000</v>
      </c>
      <c r="M38" s="91">
        <f t="shared" si="4"/>
        <v>307688000</v>
      </c>
      <c r="N38" s="91"/>
      <c r="O38" s="90">
        <v>306888000</v>
      </c>
      <c r="P38" s="90">
        <f t="shared" si="5"/>
        <v>306888000</v>
      </c>
      <c r="Q38" s="90"/>
      <c r="S38" s="124">
        <f t="shared" si="6"/>
        <v>307.68799999999999</v>
      </c>
      <c r="T38" s="124">
        <f t="shared" si="7"/>
        <v>307.68799999999999</v>
      </c>
      <c r="U38" s="124">
        <f t="shared" si="7"/>
        <v>0</v>
      </c>
      <c r="V38" s="124">
        <f t="shared" si="7"/>
        <v>306.88799999999998</v>
      </c>
      <c r="W38" s="124">
        <f t="shared" si="7"/>
        <v>306.88799999999998</v>
      </c>
      <c r="X38" s="124">
        <f t="shared" si="7"/>
        <v>0</v>
      </c>
    </row>
    <row r="39" spans="1:24" s="92" customFormat="1" ht="15">
      <c r="A39" s="117"/>
      <c r="B39" s="107"/>
      <c r="C39" s="106" t="str">
        <f t="shared" si="1"/>
        <v/>
      </c>
      <c r="D39" s="105" t="str">
        <f t="shared" si="3"/>
        <v/>
      </c>
      <c r="E39" s="115" t="s">
        <v>222</v>
      </c>
      <c r="F39" s="115" t="s">
        <v>220</v>
      </c>
      <c r="G39" s="115" t="s">
        <v>228</v>
      </c>
      <c r="H39" s="133" t="s">
        <v>983</v>
      </c>
      <c r="I39" s="90">
        <v>9680000</v>
      </c>
      <c r="J39" s="89"/>
      <c r="K39" s="90">
        <v>9680000</v>
      </c>
      <c r="L39" s="94"/>
      <c r="M39" s="91">
        <f t="shared" si="4"/>
        <v>9680000</v>
      </c>
      <c r="N39" s="94"/>
      <c r="O39" s="90">
        <v>9680000</v>
      </c>
      <c r="P39" s="90">
        <f t="shared" si="5"/>
        <v>9680000</v>
      </c>
      <c r="Q39" s="90"/>
      <c r="S39" s="124">
        <f t="shared" si="6"/>
        <v>9.68</v>
      </c>
      <c r="T39" s="124">
        <f t="shared" si="7"/>
        <v>9.68</v>
      </c>
      <c r="U39" s="124">
        <f t="shared" si="7"/>
        <v>0</v>
      </c>
      <c r="V39" s="124">
        <f t="shared" si="7"/>
        <v>9.68</v>
      </c>
      <c r="W39" s="124">
        <f t="shared" si="7"/>
        <v>9.68</v>
      </c>
      <c r="X39" s="124">
        <f t="shared" si="7"/>
        <v>0</v>
      </c>
    </row>
    <row r="40" spans="1:24" s="92" customFormat="1" ht="15">
      <c r="A40" s="117"/>
      <c r="B40" s="107"/>
      <c r="C40" s="106" t="str">
        <f t="shared" si="1"/>
        <v/>
      </c>
      <c r="D40" s="105" t="str">
        <f t="shared" si="3"/>
        <v/>
      </c>
      <c r="E40" s="115" t="s">
        <v>210</v>
      </c>
      <c r="F40" s="115" t="s">
        <v>220</v>
      </c>
      <c r="G40" s="115" t="s">
        <v>228</v>
      </c>
      <c r="H40" s="133" t="s">
        <v>983</v>
      </c>
      <c r="I40" s="90">
        <v>300000000</v>
      </c>
      <c r="J40" s="89"/>
      <c r="K40" s="89"/>
      <c r="L40" s="91">
        <v>300000000</v>
      </c>
      <c r="M40" s="91">
        <f t="shared" si="4"/>
        <v>300000000</v>
      </c>
      <c r="N40" s="91"/>
      <c r="O40" s="89"/>
      <c r="P40" s="90">
        <f t="shared" si="5"/>
        <v>0</v>
      </c>
      <c r="Q40" s="89"/>
      <c r="S40" s="124">
        <f t="shared" si="6"/>
        <v>300</v>
      </c>
      <c r="T40" s="124">
        <f t="shared" si="7"/>
        <v>300</v>
      </c>
      <c r="U40" s="124">
        <f t="shared" si="7"/>
        <v>0</v>
      </c>
      <c r="V40" s="124">
        <f t="shared" si="7"/>
        <v>0</v>
      </c>
      <c r="W40" s="124">
        <f t="shared" si="7"/>
        <v>0</v>
      </c>
      <c r="X40" s="124">
        <f t="shared" si="7"/>
        <v>0</v>
      </c>
    </row>
    <row r="41" spans="1:24" s="92" customFormat="1" ht="15">
      <c r="A41" s="118"/>
      <c r="B41" s="111"/>
      <c r="C41" s="106" t="str">
        <f t="shared" si="1"/>
        <v/>
      </c>
      <c r="D41" s="105" t="str">
        <f t="shared" si="3"/>
        <v/>
      </c>
      <c r="E41" s="115" t="s">
        <v>212</v>
      </c>
      <c r="F41" s="115" t="s">
        <v>220</v>
      </c>
      <c r="G41" s="115" t="s">
        <v>228</v>
      </c>
      <c r="H41" s="133" t="s">
        <v>983</v>
      </c>
      <c r="I41" s="90">
        <v>12000000</v>
      </c>
      <c r="J41" s="89"/>
      <c r="K41" s="89"/>
      <c r="L41" s="91">
        <v>12000000</v>
      </c>
      <c r="M41" s="91">
        <f t="shared" si="4"/>
        <v>12000000</v>
      </c>
      <c r="N41" s="91"/>
      <c r="O41" s="90">
        <v>12000000</v>
      </c>
      <c r="P41" s="90">
        <f t="shared" si="5"/>
        <v>12000000</v>
      </c>
      <c r="Q41" s="90"/>
      <c r="S41" s="124">
        <f t="shared" si="6"/>
        <v>12</v>
      </c>
      <c r="T41" s="124">
        <f t="shared" si="7"/>
        <v>12</v>
      </c>
      <c r="U41" s="124">
        <f t="shared" si="7"/>
        <v>0</v>
      </c>
      <c r="V41" s="124">
        <f t="shared" si="7"/>
        <v>12</v>
      </c>
      <c r="W41" s="124">
        <f t="shared" si="7"/>
        <v>12</v>
      </c>
      <c r="X41" s="124">
        <f t="shared" si="7"/>
        <v>0</v>
      </c>
    </row>
    <row r="42" spans="1:24" s="92" customFormat="1" ht="30">
      <c r="A42" s="115" t="s">
        <v>200</v>
      </c>
      <c r="B42" s="99" t="s">
        <v>230</v>
      </c>
      <c r="C42" s="106" t="str">
        <f t="shared" si="1"/>
        <v>1007205</v>
      </c>
      <c r="D42" s="105" t="str">
        <f t="shared" si="3"/>
        <v>-Trường Măm non Thực hành sư phạm tỉnh Kontum</v>
      </c>
      <c r="E42" s="129"/>
      <c r="F42" s="130"/>
      <c r="G42" s="130"/>
      <c r="H42" s="128"/>
      <c r="I42" s="90">
        <v>4048788000</v>
      </c>
      <c r="J42" s="90">
        <v>152420000</v>
      </c>
      <c r="K42" s="90">
        <v>3859368000</v>
      </c>
      <c r="L42" s="91">
        <v>37000000</v>
      </c>
      <c r="M42" s="91">
        <f t="shared" si="4"/>
        <v>4048788000</v>
      </c>
      <c r="N42" s="91"/>
      <c r="O42" s="90">
        <v>4042708000</v>
      </c>
      <c r="P42" s="90">
        <f t="shared" si="5"/>
        <v>4042708000</v>
      </c>
      <c r="Q42" s="90"/>
      <c r="S42" s="124">
        <f t="shared" si="6"/>
        <v>4048.788</v>
      </c>
      <c r="T42" s="124">
        <f t="shared" si="7"/>
        <v>4048.788</v>
      </c>
      <c r="U42" s="124">
        <f t="shared" si="7"/>
        <v>0</v>
      </c>
      <c r="V42" s="124">
        <f t="shared" si="7"/>
        <v>4042.7080000000001</v>
      </c>
      <c r="W42" s="124">
        <f t="shared" si="7"/>
        <v>4042.7080000000001</v>
      </c>
      <c r="X42" s="124">
        <f t="shared" si="7"/>
        <v>0</v>
      </c>
    </row>
    <row r="43" spans="1:24" s="92" customFormat="1" ht="15">
      <c r="A43" s="115" t="s">
        <v>231</v>
      </c>
      <c r="B43" s="93" t="s">
        <v>232</v>
      </c>
      <c r="C43" s="106" t="str">
        <f t="shared" si="1"/>
        <v/>
      </c>
      <c r="D43" s="105" t="str">
        <f t="shared" si="3"/>
        <v/>
      </c>
      <c r="E43" s="129"/>
      <c r="F43" s="130"/>
      <c r="G43" s="130"/>
      <c r="H43" s="128"/>
      <c r="I43" s="90">
        <v>4048788000</v>
      </c>
      <c r="J43" s="90">
        <v>152420000</v>
      </c>
      <c r="K43" s="90">
        <v>3859368000</v>
      </c>
      <c r="L43" s="91">
        <v>37000000</v>
      </c>
      <c r="M43" s="91">
        <f t="shared" si="4"/>
        <v>4048788000</v>
      </c>
      <c r="N43" s="91"/>
      <c r="O43" s="90">
        <v>4042708000</v>
      </c>
      <c r="P43" s="90">
        <f t="shared" si="5"/>
        <v>4042708000</v>
      </c>
      <c r="Q43" s="90"/>
      <c r="S43" s="124">
        <f t="shared" si="6"/>
        <v>4048.788</v>
      </c>
      <c r="T43" s="124">
        <f t="shared" si="7"/>
        <v>4048.788</v>
      </c>
      <c r="U43" s="124">
        <f t="shared" si="7"/>
        <v>0</v>
      </c>
      <c r="V43" s="124">
        <f t="shared" si="7"/>
        <v>4042.7080000000001</v>
      </c>
      <c r="W43" s="124">
        <f t="shared" si="7"/>
        <v>4042.7080000000001</v>
      </c>
      <c r="X43" s="124">
        <f t="shared" si="7"/>
        <v>0</v>
      </c>
    </row>
    <row r="44" spans="1:24" s="92" customFormat="1" ht="15">
      <c r="A44" s="115"/>
      <c r="B44" s="93" t="s">
        <v>233</v>
      </c>
      <c r="C44" s="106" t="str">
        <f t="shared" si="1"/>
        <v/>
      </c>
      <c r="D44" s="105" t="str">
        <f t="shared" si="3"/>
        <v/>
      </c>
      <c r="E44" s="129"/>
      <c r="F44" s="130"/>
      <c r="G44" s="130"/>
      <c r="H44" s="128"/>
      <c r="I44" s="90">
        <v>3805940000</v>
      </c>
      <c r="J44" s="90">
        <v>152420000</v>
      </c>
      <c r="K44" s="90">
        <v>3616520000</v>
      </c>
      <c r="L44" s="91">
        <v>37000000</v>
      </c>
      <c r="M44" s="91">
        <f t="shared" si="4"/>
        <v>3805940000</v>
      </c>
      <c r="N44" s="91"/>
      <c r="O44" s="90">
        <v>3805940000</v>
      </c>
      <c r="P44" s="90">
        <f t="shared" si="5"/>
        <v>3805940000</v>
      </c>
      <c r="Q44" s="90"/>
      <c r="S44" s="124">
        <f t="shared" si="6"/>
        <v>3805.94</v>
      </c>
      <c r="T44" s="124">
        <f t="shared" si="7"/>
        <v>3805.94</v>
      </c>
      <c r="U44" s="124">
        <f t="shared" si="7"/>
        <v>0</v>
      </c>
      <c r="V44" s="124">
        <f t="shared" si="7"/>
        <v>3805.94</v>
      </c>
      <c r="W44" s="124">
        <f t="shared" si="7"/>
        <v>3805.94</v>
      </c>
      <c r="X44" s="124">
        <f t="shared" si="7"/>
        <v>0</v>
      </c>
    </row>
    <row r="45" spans="1:24" s="92" customFormat="1" ht="15">
      <c r="A45" s="116"/>
      <c r="B45" s="110"/>
      <c r="C45" s="106" t="str">
        <f t="shared" si="1"/>
        <v/>
      </c>
      <c r="D45" s="105" t="str">
        <f t="shared" si="3"/>
        <v/>
      </c>
      <c r="E45" s="115" t="s">
        <v>209</v>
      </c>
      <c r="F45" s="115" t="s">
        <v>220</v>
      </c>
      <c r="G45" s="115" t="s">
        <v>234</v>
      </c>
      <c r="H45" s="133" t="s">
        <v>983</v>
      </c>
      <c r="I45" s="90">
        <v>3768940000</v>
      </c>
      <c r="J45" s="90">
        <v>152420000</v>
      </c>
      <c r="K45" s="90">
        <v>3616520000</v>
      </c>
      <c r="L45" s="94"/>
      <c r="M45" s="91">
        <f t="shared" si="4"/>
        <v>3768940000</v>
      </c>
      <c r="N45" s="94"/>
      <c r="O45" s="90">
        <v>3768940000</v>
      </c>
      <c r="P45" s="90">
        <f t="shared" si="5"/>
        <v>3768940000</v>
      </c>
      <c r="Q45" s="90"/>
      <c r="S45" s="124">
        <f t="shared" si="6"/>
        <v>3768.94</v>
      </c>
      <c r="T45" s="124">
        <f t="shared" si="7"/>
        <v>3768.94</v>
      </c>
      <c r="U45" s="124">
        <f t="shared" si="7"/>
        <v>0</v>
      </c>
      <c r="V45" s="124">
        <f t="shared" si="7"/>
        <v>3768.94</v>
      </c>
      <c r="W45" s="124">
        <f t="shared" si="7"/>
        <v>3768.94</v>
      </c>
      <c r="X45" s="124">
        <f t="shared" si="7"/>
        <v>0</v>
      </c>
    </row>
    <row r="46" spans="1:24" s="92" customFormat="1" ht="15">
      <c r="A46" s="118"/>
      <c r="B46" s="111"/>
      <c r="C46" s="106" t="str">
        <f t="shared" si="1"/>
        <v/>
      </c>
      <c r="D46" s="105" t="str">
        <f t="shared" si="3"/>
        <v/>
      </c>
      <c r="E46" s="115" t="s">
        <v>222</v>
      </c>
      <c r="F46" s="115" t="s">
        <v>220</v>
      </c>
      <c r="G46" s="115" t="s">
        <v>234</v>
      </c>
      <c r="H46" s="133" t="s">
        <v>983</v>
      </c>
      <c r="I46" s="90">
        <v>37000000</v>
      </c>
      <c r="J46" s="89"/>
      <c r="K46" s="89"/>
      <c r="L46" s="91">
        <v>37000000</v>
      </c>
      <c r="M46" s="91">
        <f t="shared" si="4"/>
        <v>37000000</v>
      </c>
      <c r="N46" s="91"/>
      <c r="O46" s="90">
        <v>37000000</v>
      </c>
      <c r="P46" s="90">
        <f t="shared" si="5"/>
        <v>37000000</v>
      </c>
      <c r="Q46" s="90"/>
      <c r="S46" s="124">
        <f t="shared" si="6"/>
        <v>37</v>
      </c>
      <c r="T46" s="124">
        <f t="shared" si="7"/>
        <v>37</v>
      </c>
      <c r="U46" s="124">
        <f t="shared" si="7"/>
        <v>0</v>
      </c>
      <c r="V46" s="124">
        <f t="shared" si="7"/>
        <v>37</v>
      </c>
      <c r="W46" s="124">
        <f t="shared" si="7"/>
        <v>37</v>
      </c>
      <c r="X46" s="124">
        <f t="shared" si="7"/>
        <v>0</v>
      </c>
    </row>
    <row r="47" spans="1:24" s="92" customFormat="1" ht="15">
      <c r="A47" s="115"/>
      <c r="B47" s="93" t="s">
        <v>229</v>
      </c>
      <c r="C47" s="106" t="str">
        <f t="shared" si="1"/>
        <v/>
      </c>
      <c r="D47" s="105" t="str">
        <f t="shared" si="3"/>
        <v/>
      </c>
      <c r="E47" s="129"/>
      <c r="F47" s="130"/>
      <c r="G47" s="130"/>
      <c r="H47" s="128"/>
      <c r="I47" s="90">
        <v>242848000</v>
      </c>
      <c r="J47" s="89"/>
      <c r="K47" s="90">
        <v>242848000</v>
      </c>
      <c r="L47" s="94"/>
      <c r="M47" s="91">
        <f t="shared" si="4"/>
        <v>242848000</v>
      </c>
      <c r="N47" s="94"/>
      <c r="O47" s="90">
        <v>236768000</v>
      </c>
      <c r="P47" s="90">
        <f t="shared" si="5"/>
        <v>236768000</v>
      </c>
      <c r="Q47" s="90"/>
      <c r="S47" s="124">
        <f t="shared" si="6"/>
        <v>242.84800000000001</v>
      </c>
      <c r="T47" s="124">
        <f t="shared" si="7"/>
        <v>242.84800000000001</v>
      </c>
      <c r="U47" s="124">
        <f t="shared" si="7"/>
        <v>0</v>
      </c>
      <c r="V47" s="124">
        <f t="shared" si="7"/>
        <v>236.768</v>
      </c>
      <c r="W47" s="124">
        <f t="shared" si="7"/>
        <v>236.768</v>
      </c>
      <c r="X47" s="124">
        <f t="shared" si="7"/>
        <v>0</v>
      </c>
    </row>
    <row r="48" spans="1:24" s="92" customFormat="1" ht="15">
      <c r="A48" s="116"/>
      <c r="B48" s="110"/>
      <c r="C48" s="106" t="str">
        <f t="shared" si="1"/>
        <v/>
      </c>
      <c r="D48" s="105" t="str">
        <f t="shared" si="3"/>
        <v/>
      </c>
      <c r="E48" s="115" t="s">
        <v>224</v>
      </c>
      <c r="F48" s="115" t="s">
        <v>220</v>
      </c>
      <c r="G48" s="115" t="s">
        <v>234</v>
      </c>
      <c r="H48" s="133" t="s">
        <v>983</v>
      </c>
      <c r="I48" s="90">
        <v>211648000</v>
      </c>
      <c r="J48" s="89"/>
      <c r="K48" s="90">
        <v>211648000</v>
      </c>
      <c r="L48" s="94"/>
      <c r="M48" s="91">
        <f t="shared" si="4"/>
        <v>211648000</v>
      </c>
      <c r="N48" s="94"/>
      <c r="O48" s="90">
        <v>211448000</v>
      </c>
      <c r="P48" s="90">
        <f t="shared" si="5"/>
        <v>211448000</v>
      </c>
      <c r="Q48" s="90"/>
      <c r="S48" s="124">
        <f t="shared" si="6"/>
        <v>211.648</v>
      </c>
      <c r="T48" s="124">
        <f t="shared" si="7"/>
        <v>211.648</v>
      </c>
      <c r="U48" s="124">
        <f t="shared" si="7"/>
        <v>0</v>
      </c>
      <c r="V48" s="124">
        <f t="shared" si="7"/>
        <v>211.44800000000001</v>
      </c>
      <c r="W48" s="124">
        <f t="shared" si="7"/>
        <v>211.44800000000001</v>
      </c>
      <c r="X48" s="124">
        <f t="shared" si="7"/>
        <v>0</v>
      </c>
    </row>
    <row r="49" spans="1:24" s="92" customFormat="1" ht="15">
      <c r="A49" s="118"/>
      <c r="B49" s="111"/>
      <c r="C49" s="106" t="str">
        <f t="shared" si="1"/>
        <v/>
      </c>
      <c r="D49" s="105" t="str">
        <f t="shared" si="3"/>
        <v/>
      </c>
      <c r="E49" s="115" t="s">
        <v>212</v>
      </c>
      <c r="F49" s="115" t="s">
        <v>220</v>
      </c>
      <c r="G49" s="115" t="s">
        <v>234</v>
      </c>
      <c r="H49" s="133" t="s">
        <v>983</v>
      </c>
      <c r="I49" s="90">
        <v>31200000</v>
      </c>
      <c r="J49" s="89"/>
      <c r="K49" s="90">
        <v>31200000</v>
      </c>
      <c r="L49" s="94"/>
      <c r="M49" s="91">
        <f t="shared" si="4"/>
        <v>31200000</v>
      </c>
      <c r="N49" s="94"/>
      <c r="O49" s="90">
        <v>25320000</v>
      </c>
      <c r="P49" s="90">
        <f t="shared" si="5"/>
        <v>25320000</v>
      </c>
      <c r="Q49" s="90"/>
      <c r="S49" s="124">
        <f t="shared" si="6"/>
        <v>31.2</v>
      </c>
      <c r="T49" s="124">
        <f t="shared" si="7"/>
        <v>31.2</v>
      </c>
      <c r="U49" s="124">
        <f t="shared" si="7"/>
        <v>0</v>
      </c>
      <c r="V49" s="124">
        <f t="shared" si="7"/>
        <v>25.32</v>
      </c>
      <c r="W49" s="124">
        <f t="shared" si="7"/>
        <v>25.32</v>
      </c>
      <c r="X49" s="124">
        <f t="shared" si="7"/>
        <v>0</v>
      </c>
    </row>
    <row r="50" spans="1:24" s="92" customFormat="1" ht="30">
      <c r="A50" s="115" t="s">
        <v>201</v>
      </c>
      <c r="B50" s="99" t="s">
        <v>235</v>
      </c>
      <c r="C50" s="106" t="str">
        <f t="shared" si="1"/>
        <v>1008744</v>
      </c>
      <c r="D50" s="105" t="str">
        <f t="shared" si="3"/>
        <v>-Đoàn Đại biều Quốc hội Tình Kon Tum</v>
      </c>
      <c r="E50" s="129"/>
      <c r="F50" s="130"/>
      <c r="G50" s="130"/>
      <c r="H50" s="128"/>
      <c r="I50" s="90">
        <v>270000000</v>
      </c>
      <c r="J50" s="89"/>
      <c r="K50" s="90">
        <v>270000000</v>
      </c>
      <c r="L50" s="94"/>
      <c r="M50" s="91">
        <f t="shared" si="4"/>
        <v>270000000</v>
      </c>
      <c r="N50" s="94"/>
      <c r="O50" s="90">
        <v>270000000</v>
      </c>
      <c r="P50" s="90">
        <f t="shared" si="5"/>
        <v>270000000</v>
      </c>
      <c r="Q50" s="90"/>
      <c r="S50" s="124">
        <f t="shared" si="6"/>
        <v>270</v>
      </c>
      <c r="T50" s="124">
        <f t="shared" si="7"/>
        <v>270</v>
      </c>
      <c r="U50" s="124">
        <f t="shared" si="7"/>
        <v>0</v>
      </c>
      <c r="V50" s="124">
        <f t="shared" si="7"/>
        <v>270</v>
      </c>
      <c r="W50" s="124">
        <f t="shared" si="7"/>
        <v>270</v>
      </c>
      <c r="X50" s="124">
        <f t="shared" si="7"/>
        <v>0</v>
      </c>
    </row>
    <row r="51" spans="1:24" s="92" customFormat="1" ht="15">
      <c r="A51" s="115" t="s">
        <v>236</v>
      </c>
      <c r="B51" s="93" t="s">
        <v>232</v>
      </c>
      <c r="C51" s="106" t="str">
        <f t="shared" si="1"/>
        <v/>
      </c>
      <c r="D51" s="105" t="str">
        <f t="shared" si="3"/>
        <v/>
      </c>
      <c r="E51" s="129"/>
      <c r="F51" s="130"/>
      <c r="G51" s="130"/>
      <c r="H51" s="128"/>
      <c r="I51" s="90">
        <v>270000000</v>
      </c>
      <c r="J51" s="89"/>
      <c r="K51" s="90">
        <v>270000000</v>
      </c>
      <c r="L51" s="94"/>
      <c r="M51" s="91">
        <f t="shared" si="4"/>
        <v>270000000</v>
      </c>
      <c r="N51" s="94"/>
      <c r="O51" s="90">
        <v>270000000</v>
      </c>
      <c r="P51" s="90">
        <f t="shared" si="5"/>
        <v>270000000</v>
      </c>
      <c r="Q51" s="90"/>
      <c r="S51" s="124">
        <f t="shared" si="6"/>
        <v>270</v>
      </c>
      <c r="T51" s="124">
        <f t="shared" si="7"/>
        <v>270</v>
      </c>
      <c r="U51" s="124">
        <f t="shared" si="7"/>
        <v>0</v>
      </c>
      <c r="V51" s="124">
        <f t="shared" si="7"/>
        <v>270</v>
      </c>
      <c r="W51" s="124">
        <f t="shared" si="7"/>
        <v>270</v>
      </c>
      <c r="X51" s="124">
        <f t="shared" si="7"/>
        <v>0</v>
      </c>
    </row>
    <row r="52" spans="1:24" s="92" customFormat="1" ht="15">
      <c r="A52" s="115"/>
      <c r="B52" s="93" t="s">
        <v>229</v>
      </c>
      <c r="C52" s="106" t="str">
        <f t="shared" si="1"/>
        <v/>
      </c>
      <c r="D52" s="105" t="str">
        <f t="shared" si="3"/>
        <v/>
      </c>
      <c r="E52" s="129"/>
      <c r="F52" s="130"/>
      <c r="G52" s="130"/>
      <c r="H52" s="128"/>
      <c r="I52" s="90">
        <v>270000000</v>
      </c>
      <c r="J52" s="89"/>
      <c r="K52" s="90">
        <v>270000000</v>
      </c>
      <c r="L52" s="94"/>
      <c r="M52" s="91">
        <f t="shared" si="4"/>
        <v>270000000</v>
      </c>
      <c r="N52" s="94"/>
      <c r="O52" s="90">
        <v>270000000</v>
      </c>
      <c r="P52" s="90">
        <f t="shared" si="5"/>
        <v>270000000</v>
      </c>
      <c r="Q52" s="90"/>
      <c r="S52" s="124">
        <f t="shared" si="6"/>
        <v>270</v>
      </c>
      <c r="T52" s="124">
        <f t="shared" si="7"/>
        <v>270</v>
      </c>
      <c r="U52" s="124">
        <f t="shared" si="7"/>
        <v>0</v>
      </c>
      <c r="V52" s="124">
        <f t="shared" si="7"/>
        <v>270</v>
      </c>
      <c r="W52" s="124">
        <f t="shared" si="7"/>
        <v>270</v>
      </c>
      <c r="X52" s="124">
        <f t="shared" si="7"/>
        <v>0</v>
      </c>
    </row>
    <row r="53" spans="1:24" s="92" customFormat="1" ht="15">
      <c r="A53" s="115"/>
      <c r="B53" s="87"/>
      <c r="C53" s="106" t="str">
        <f t="shared" si="1"/>
        <v/>
      </c>
      <c r="D53" s="105" t="str">
        <f t="shared" si="3"/>
        <v/>
      </c>
      <c r="E53" s="115" t="s">
        <v>224</v>
      </c>
      <c r="F53" s="115" t="s">
        <v>237</v>
      </c>
      <c r="G53" s="115" t="s">
        <v>238</v>
      </c>
      <c r="H53" s="133" t="s">
        <v>983</v>
      </c>
      <c r="I53" s="90">
        <v>270000000</v>
      </c>
      <c r="J53" s="89"/>
      <c r="K53" s="90">
        <v>270000000</v>
      </c>
      <c r="L53" s="94"/>
      <c r="M53" s="91">
        <f t="shared" si="4"/>
        <v>270000000</v>
      </c>
      <c r="N53" s="94"/>
      <c r="O53" s="90">
        <v>270000000</v>
      </c>
      <c r="P53" s="90">
        <f t="shared" si="5"/>
        <v>270000000</v>
      </c>
      <c r="Q53" s="90"/>
      <c r="S53" s="124">
        <f t="shared" si="6"/>
        <v>270</v>
      </c>
      <c r="T53" s="124">
        <f t="shared" si="7"/>
        <v>270</v>
      </c>
      <c r="U53" s="124">
        <f t="shared" si="7"/>
        <v>0</v>
      </c>
      <c r="V53" s="124">
        <f t="shared" si="7"/>
        <v>270</v>
      </c>
      <c r="W53" s="124">
        <f t="shared" si="7"/>
        <v>270</v>
      </c>
      <c r="X53" s="124">
        <f t="shared" si="7"/>
        <v>0</v>
      </c>
    </row>
    <row r="54" spans="1:24" s="92" customFormat="1" ht="30">
      <c r="A54" s="115" t="s">
        <v>202</v>
      </c>
      <c r="B54" s="99" t="s">
        <v>239</v>
      </c>
      <c r="C54" s="106" t="str">
        <f t="shared" si="1"/>
        <v>1010558</v>
      </c>
      <c r="D54" s="105" t="str">
        <f t="shared" si="3"/>
        <v>-BQL Khu bảo tồn Thiên nhiên Ngọc Linh</v>
      </c>
      <c r="E54" s="129"/>
      <c r="F54" s="130"/>
      <c r="G54" s="130"/>
      <c r="H54" s="128"/>
      <c r="I54" s="90">
        <v>13708487000</v>
      </c>
      <c r="J54" s="90">
        <v>3787000000</v>
      </c>
      <c r="K54" s="90">
        <v>4813000000</v>
      </c>
      <c r="L54" s="91">
        <v>5108487000</v>
      </c>
      <c r="M54" s="91">
        <f t="shared" si="4"/>
        <v>13708487000</v>
      </c>
      <c r="N54" s="91"/>
      <c r="O54" s="90">
        <v>8889988150</v>
      </c>
      <c r="P54" s="90">
        <f t="shared" si="5"/>
        <v>8889988150</v>
      </c>
      <c r="Q54" s="90"/>
      <c r="S54" s="124">
        <f t="shared" si="6"/>
        <v>13708.486999999999</v>
      </c>
      <c r="T54" s="124">
        <f t="shared" si="7"/>
        <v>13708.486999999999</v>
      </c>
      <c r="U54" s="124">
        <f t="shared" si="7"/>
        <v>0</v>
      </c>
      <c r="V54" s="124">
        <f t="shared" si="7"/>
        <v>8889.9881499999992</v>
      </c>
      <c r="W54" s="124">
        <f t="shared" si="7"/>
        <v>8889.9881499999992</v>
      </c>
      <c r="X54" s="124">
        <f t="shared" si="7"/>
        <v>0</v>
      </c>
    </row>
    <row r="55" spans="1:24" s="92" customFormat="1" ht="15">
      <c r="A55" s="115" t="s">
        <v>240</v>
      </c>
      <c r="B55" s="87" t="s">
        <v>232</v>
      </c>
      <c r="C55" s="106" t="str">
        <f t="shared" si="1"/>
        <v/>
      </c>
      <c r="D55" s="105" t="str">
        <f t="shared" si="3"/>
        <v/>
      </c>
      <c r="E55" s="129"/>
      <c r="F55" s="130"/>
      <c r="G55" s="130"/>
      <c r="H55" s="128"/>
      <c r="I55" s="90">
        <v>5112887000</v>
      </c>
      <c r="J55" s="89"/>
      <c r="K55" s="90">
        <v>4813000000</v>
      </c>
      <c r="L55" s="91">
        <v>299887000</v>
      </c>
      <c r="M55" s="91">
        <f t="shared" si="4"/>
        <v>5112887000</v>
      </c>
      <c r="N55" s="91"/>
      <c r="O55" s="90">
        <v>5112887000</v>
      </c>
      <c r="P55" s="90">
        <f t="shared" si="5"/>
        <v>5112887000</v>
      </c>
      <c r="Q55" s="90"/>
      <c r="S55" s="124">
        <f t="shared" si="6"/>
        <v>5112.8869999999997</v>
      </c>
      <c r="T55" s="124">
        <f t="shared" si="7"/>
        <v>5112.8869999999997</v>
      </c>
      <c r="U55" s="124">
        <f t="shared" si="7"/>
        <v>0</v>
      </c>
      <c r="V55" s="124">
        <f t="shared" si="7"/>
        <v>5112.8869999999997</v>
      </c>
      <c r="W55" s="124">
        <f t="shared" si="7"/>
        <v>5112.8869999999997</v>
      </c>
      <c r="X55" s="124">
        <f t="shared" si="7"/>
        <v>0</v>
      </c>
    </row>
    <row r="56" spans="1:24" s="92" customFormat="1" ht="15">
      <c r="A56" s="115"/>
      <c r="B56" s="87" t="s">
        <v>229</v>
      </c>
      <c r="C56" s="106" t="str">
        <f t="shared" si="1"/>
        <v/>
      </c>
      <c r="D56" s="105" t="str">
        <f t="shared" si="3"/>
        <v/>
      </c>
      <c r="E56" s="129"/>
      <c r="F56" s="130"/>
      <c r="G56" s="130"/>
      <c r="H56" s="128"/>
      <c r="I56" s="90">
        <v>5112887000</v>
      </c>
      <c r="J56" s="89"/>
      <c r="K56" s="90">
        <v>4813000000</v>
      </c>
      <c r="L56" s="91">
        <v>299887000</v>
      </c>
      <c r="M56" s="91">
        <f t="shared" si="4"/>
        <v>5112887000</v>
      </c>
      <c r="N56" s="91"/>
      <c r="O56" s="90">
        <v>5112887000</v>
      </c>
      <c r="P56" s="90">
        <f t="shared" si="5"/>
        <v>5112887000</v>
      </c>
      <c r="Q56" s="90"/>
      <c r="S56" s="124">
        <f t="shared" si="6"/>
        <v>5112.8869999999997</v>
      </c>
      <c r="T56" s="124">
        <f t="shared" si="7"/>
        <v>5112.8869999999997</v>
      </c>
      <c r="U56" s="124">
        <f t="shared" si="7"/>
        <v>0</v>
      </c>
      <c r="V56" s="124">
        <f t="shared" si="7"/>
        <v>5112.8869999999997</v>
      </c>
      <c r="W56" s="124">
        <f t="shared" si="7"/>
        <v>5112.8869999999997</v>
      </c>
      <c r="X56" s="124">
        <f t="shared" si="7"/>
        <v>0</v>
      </c>
    </row>
    <row r="57" spans="1:24" s="92" customFormat="1" ht="15">
      <c r="A57" s="116"/>
      <c r="B57" s="110"/>
      <c r="C57" s="106" t="str">
        <f t="shared" si="1"/>
        <v/>
      </c>
      <c r="D57" s="105" t="str">
        <f t="shared" si="3"/>
        <v/>
      </c>
      <c r="E57" s="115" t="s">
        <v>224</v>
      </c>
      <c r="F57" s="115" t="s">
        <v>241</v>
      </c>
      <c r="G57" s="115" t="s">
        <v>242</v>
      </c>
      <c r="H57" s="133" t="s">
        <v>983</v>
      </c>
      <c r="I57" s="90">
        <v>4985887000</v>
      </c>
      <c r="J57" s="89"/>
      <c r="K57" s="90">
        <v>4813000000</v>
      </c>
      <c r="L57" s="91">
        <v>172887000</v>
      </c>
      <c r="M57" s="91">
        <f t="shared" si="4"/>
        <v>4985887000</v>
      </c>
      <c r="N57" s="91"/>
      <c r="O57" s="90">
        <v>4985887000</v>
      </c>
      <c r="P57" s="90">
        <f t="shared" si="5"/>
        <v>4985887000</v>
      </c>
      <c r="Q57" s="90"/>
      <c r="S57" s="124">
        <f t="shared" si="6"/>
        <v>4985.8869999999997</v>
      </c>
      <c r="T57" s="124">
        <f t="shared" si="7"/>
        <v>4985.8869999999997</v>
      </c>
      <c r="U57" s="124">
        <f t="shared" si="7"/>
        <v>0</v>
      </c>
      <c r="V57" s="124">
        <f t="shared" si="7"/>
        <v>4985.8869999999997</v>
      </c>
      <c r="W57" s="124">
        <f t="shared" si="7"/>
        <v>4985.8869999999997</v>
      </c>
      <c r="X57" s="124">
        <f t="shared" si="7"/>
        <v>0</v>
      </c>
    </row>
    <row r="58" spans="1:24" s="92" customFormat="1" ht="15">
      <c r="A58" s="118"/>
      <c r="B58" s="111"/>
      <c r="C58" s="106" t="str">
        <f t="shared" si="1"/>
        <v/>
      </c>
      <c r="D58" s="105" t="str">
        <f t="shared" si="3"/>
        <v/>
      </c>
      <c r="E58" s="115" t="s">
        <v>222</v>
      </c>
      <c r="F58" s="115" t="s">
        <v>241</v>
      </c>
      <c r="G58" s="115" t="s">
        <v>242</v>
      </c>
      <c r="H58" s="133" t="s">
        <v>983</v>
      </c>
      <c r="I58" s="90">
        <v>127000000</v>
      </c>
      <c r="J58" s="89"/>
      <c r="K58" s="89"/>
      <c r="L58" s="91">
        <v>127000000</v>
      </c>
      <c r="M58" s="91">
        <f t="shared" si="4"/>
        <v>127000000</v>
      </c>
      <c r="N58" s="91"/>
      <c r="O58" s="90">
        <v>127000000</v>
      </c>
      <c r="P58" s="90">
        <f t="shared" si="5"/>
        <v>127000000</v>
      </c>
      <c r="Q58" s="90"/>
      <c r="S58" s="124">
        <f t="shared" si="6"/>
        <v>127</v>
      </c>
      <c r="T58" s="124">
        <f t="shared" si="7"/>
        <v>127</v>
      </c>
      <c r="U58" s="124">
        <f t="shared" si="7"/>
        <v>0</v>
      </c>
      <c r="V58" s="124">
        <f t="shared" si="7"/>
        <v>127</v>
      </c>
      <c r="W58" s="124">
        <f t="shared" si="7"/>
        <v>127</v>
      </c>
      <c r="X58" s="124">
        <f t="shared" si="7"/>
        <v>0</v>
      </c>
    </row>
    <row r="59" spans="1:24" s="92" customFormat="1" ht="15">
      <c r="A59" s="115" t="s">
        <v>243</v>
      </c>
      <c r="B59" s="87" t="s">
        <v>244</v>
      </c>
      <c r="C59" s="106" t="str">
        <f t="shared" si="1"/>
        <v/>
      </c>
      <c r="D59" s="105" t="str">
        <f t="shared" si="3"/>
        <v/>
      </c>
      <c r="E59" s="129"/>
      <c r="F59" s="130"/>
      <c r="G59" s="130"/>
      <c r="H59" s="128"/>
      <c r="I59" s="90">
        <v>8595600000</v>
      </c>
      <c r="J59" s="90">
        <v>3787000000</v>
      </c>
      <c r="K59" s="89"/>
      <c r="L59" s="91">
        <v>4808600000</v>
      </c>
      <c r="M59" s="91">
        <f t="shared" si="4"/>
        <v>8595600000</v>
      </c>
      <c r="N59" s="91"/>
      <c r="O59" s="90">
        <v>3777101150</v>
      </c>
      <c r="P59" s="90">
        <f t="shared" si="5"/>
        <v>3777101150</v>
      </c>
      <c r="Q59" s="90"/>
      <c r="S59" s="124">
        <f t="shared" si="6"/>
        <v>8595.6</v>
      </c>
      <c r="T59" s="124">
        <f t="shared" si="7"/>
        <v>8595.6</v>
      </c>
      <c r="U59" s="124">
        <f t="shared" si="7"/>
        <v>0</v>
      </c>
      <c r="V59" s="124">
        <f t="shared" si="7"/>
        <v>3777.10115</v>
      </c>
      <c r="W59" s="124">
        <f t="shared" si="7"/>
        <v>3777.10115</v>
      </c>
      <c r="X59" s="124">
        <f t="shared" si="7"/>
        <v>0</v>
      </c>
    </row>
    <row r="60" spans="1:24" s="92" customFormat="1" ht="15">
      <c r="A60" s="116"/>
      <c r="B60" s="110"/>
      <c r="C60" s="106" t="str">
        <f t="shared" si="1"/>
        <v/>
      </c>
      <c r="D60" s="105" t="str">
        <f t="shared" si="3"/>
        <v/>
      </c>
      <c r="E60" s="115" t="s">
        <v>224</v>
      </c>
      <c r="F60" s="115" t="s">
        <v>241</v>
      </c>
      <c r="G60" s="115" t="s">
        <v>242</v>
      </c>
      <c r="H60" s="133" t="s">
        <v>984</v>
      </c>
      <c r="I60" s="90">
        <v>3787000000</v>
      </c>
      <c r="J60" s="90">
        <v>3787000000</v>
      </c>
      <c r="K60" s="89"/>
      <c r="L60" s="94"/>
      <c r="M60" s="91">
        <f t="shared" si="4"/>
        <v>3787000000</v>
      </c>
      <c r="N60" s="94"/>
      <c r="O60" s="90">
        <v>3777101150</v>
      </c>
      <c r="P60" s="90">
        <f t="shared" si="5"/>
        <v>3777101150</v>
      </c>
      <c r="Q60" s="90"/>
      <c r="S60" s="124">
        <f t="shared" si="6"/>
        <v>3787</v>
      </c>
      <c r="T60" s="124">
        <f t="shared" si="7"/>
        <v>3787</v>
      </c>
      <c r="U60" s="124">
        <f t="shared" si="7"/>
        <v>0</v>
      </c>
      <c r="V60" s="124">
        <f t="shared" si="7"/>
        <v>3777.10115</v>
      </c>
      <c r="W60" s="124">
        <f t="shared" si="7"/>
        <v>3777.10115</v>
      </c>
      <c r="X60" s="124">
        <f t="shared" si="7"/>
        <v>0</v>
      </c>
    </row>
    <row r="61" spans="1:24" s="92" customFormat="1" ht="15">
      <c r="A61" s="118"/>
      <c r="B61" s="111"/>
      <c r="C61" s="106" t="str">
        <f t="shared" si="1"/>
        <v/>
      </c>
      <c r="D61" s="105" t="str">
        <f t="shared" si="3"/>
        <v/>
      </c>
      <c r="E61" s="115" t="s">
        <v>210</v>
      </c>
      <c r="F61" s="115" t="s">
        <v>241</v>
      </c>
      <c r="G61" s="115" t="s">
        <v>242</v>
      </c>
      <c r="H61" s="133" t="s">
        <v>984</v>
      </c>
      <c r="I61" s="90">
        <v>4808600000</v>
      </c>
      <c r="J61" s="89"/>
      <c r="K61" s="89"/>
      <c r="L61" s="91">
        <v>4808600000</v>
      </c>
      <c r="M61" s="91">
        <f t="shared" si="4"/>
        <v>4808600000</v>
      </c>
      <c r="N61" s="91"/>
      <c r="O61" s="89"/>
      <c r="P61" s="90">
        <f t="shared" si="5"/>
        <v>0</v>
      </c>
      <c r="Q61" s="89"/>
      <c r="S61" s="124">
        <f t="shared" si="6"/>
        <v>4808.6000000000004</v>
      </c>
      <c r="T61" s="124">
        <f t="shared" si="7"/>
        <v>4808.6000000000004</v>
      </c>
      <c r="U61" s="124">
        <f t="shared" si="7"/>
        <v>0</v>
      </c>
      <c r="V61" s="124">
        <f t="shared" si="7"/>
        <v>0</v>
      </c>
      <c r="W61" s="124">
        <f t="shared" si="7"/>
        <v>0</v>
      </c>
      <c r="X61" s="124">
        <f t="shared" si="7"/>
        <v>0</v>
      </c>
    </row>
    <row r="62" spans="1:24" s="92" customFormat="1" ht="30">
      <c r="A62" s="115" t="s">
        <v>245</v>
      </c>
      <c r="B62" s="99" t="s">
        <v>246</v>
      </c>
      <c r="C62" s="106" t="str">
        <f t="shared" si="1"/>
        <v>1010559</v>
      </c>
      <c r="D62" s="105" t="str">
        <f t="shared" si="3"/>
        <v>-BQL Quỹ khâm chữa bệnh cho người nghèo</v>
      </c>
      <c r="E62" s="129"/>
      <c r="F62" s="130"/>
      <c r="G62" s="130"/>
      <c r="H62" s="128"/>
      <c r="I62" s="90">
        <v>174000000</v>
      </c>
      <c r="J62" s="89"/>
      <c r="K62" s="90">
        <v>174000000</v>
      </c>
      <c r="L62" s="94"/>
      <c r="M62" s="91">
        <f t="shared" si="4"/>
        <v>174000000</v>
      </c>
      <c r="N62" s="94"/>
      <c r="O62" s="90">
        <v>174000000</v>
      </c>
      <c r="P62" s="90">
        <f t="shared" si="5"/>
        <v>174000000</v>
      </c>
      <c r="Q62" s="90"/>
      <c r="S62" s="124">
        <f t="shared" si="6"/>
        <v>174</v>
      </c>
      <c r="T62" s="124">
        <f t="shared" si="7"/>
        <v>174</v>
      </c>
      <c r="U62" s="124">
        <f t="shared" si="7"/>
        <v>0</v>
      </c>
      <c r="V62" s="124">
        <f t="shared" si="7"/>
        <v>174</v>
      </c>
      <c r="W62" s="124">
        <f t="shared" si="7"/>
        <v>174</v>
      </c>
      <c r="X62" s="124">
        <f t="shared" si="7"/>
        <v>0</v>
      </c>
    </row>
    <row r="63" spans="1:24" s="92" customFormat="1" ht="15">
      <c r="A63" s="115" t="s">
        <v>247</v>
      </c>
      <c r="B63" s="87" t="s">
        <v>232</v>
      </c>
      <c r="C63" s="106" t="str">
        <f t="shared" si="1"/>
        <v/>
      </c>
      <c r="D63" s="105" t="str">
        <f t="shared" si="3"/>
        <v/>
      </c>
      <c r="E63" s="129"/>
      <c r="F63" s="130"/>
      <c r="G63" s="130"/>
      <c r="H63" s="128"/>
      <c r="I63" s="90">
        <v>174000000</v>
      </c>
      <c r="J63" s="89"/>
      <c r="K63" s="90">
        <v>174000000</v>
      </c>
      <c r="L63" s="94"/>
      <c r="M63" s="91">
        <f t="shared" si="4"/>
        <v>174000000</v>
      </c>
      <c r="N63" s="94"/>
      <c r="O63" s="90">
        <v>174000000</v>
      </c>
      <c r="P63" s="90">
        <f t="shared" si="5"/>
        <v>174000000</v>
      </c>
      <c r="Q63" s="90"/>
      <c r="S63" s="124">
        <f t="shared" si="6"/>
        <v>174</v>
      </c>
      <c r="T63" s="124">
        <f t="shared" si="7"/>
        <v>174</v>
      </c>
      <c r="U63" s="124">
        <f t="shared" si="7"/>
        <v>0</v>
      </c>
      <c r="V63" s="124">
        <f t="shared" si="7"/>
        <v>174</v>
      </c>
      <c r="W63" s="124">
        <f t="shared" si="7"/>
        <v>174</v>
      </c>
      <c r="X63" s="124">
        <f t="shared" si="7"/>
        <v>0</v>
      </c>
    </row>
    <row r="64" spans="1:24" s="92" customFormat="1" ht="15">
      <c r="A64" s="115"/>
      <c r="B64" s="87" t="s">
        <v>229</v>
      </c>
      <c r="C64" s="106" t="str">
        <f t="shared" si="1"/>
        <v/>
      </c>
      <c r="D64" s="105" t="str">
        <f t="shared" si="3"/>
        <v/>
      </c>
      <c r="E64" s="129"/>
      <c r="F64" s="130"/>
      <c r="G64" s="130"/>
      <c r="H64" s="128"/>
      <c r="I64" s="90">
        <v>174000000</v>
      </c>
      <c r="J64" s="89"/>
      <c r="K64" s="90">
        <v>174000000</v>
      </c>
      <c r="L64" s="94"/>
      <c r="M64" s="91">
        <f t="shared" si="4"/>
        <v>174000000</v>
      </c>
      <c r="N64" s="94"/>
      <c r="O64" s="90">
        <v>174000000</v>
      </c>
      <c r="P64" s="90">
        <f t="shared" si="5"/>
        <v>174000000</v>
      </c>
      <c r="Q64" s="90"/>
      <c r="S64" s="124">
        <f t="shared" si="6"/>
        <v>174</v>
      </c>
      <c r="T64" s="124">
        <f t="shared" si="7"/>
        <v>174</v>
      </c>
      <c r="U64" s="124">
        <f t="shared" si="7"/>
        <v>0</v>
      </c>
      <c r="V64" s="124">
        <f t="shared" si="7"/>
        <v>174</v>
      </c>
      <c r="W64" s="124">
        <f t="shared" si="7"/>
        <v>174</v>
      </c>
      <c r="X64" s="124">
        <f t="shared" si="7"/>
        <v>0</v>
      </c>
    </row>
    <row r="65" spans="1:24" s="92" customFormat="1" ht="14.25">
      <c r="A65" s="115"/>
      <c r="B65" s="96"/>
      <c r="C65" s="106" t="str">
        <f t="shared" si="1"/>
        <v/>
      </c>
      <c r="D65" s="105" t="str">
        <f t="shared" si="3"/>
        <v/>
      </c>
      <c r="E65" s="115"/>
      <c r="F65" s="115"/>
      <c r="G65" s="115"/>
      <c r="H65" s="133"/>
      <c r="I65" s="97"/>
      <c r="J65" s="97"/>
      <c r="K65" s="97"/>
      <c r="L65" s="98"/>
      <c r="M65" s="91">
        <f t="shared" si="4"/>
        <v>0</v>
      </c>
      <c r="N65" s="98"/>
      <c r="O65" s="97"/>
      <c r="P65" s="90">
        <f t="shared" si="5"/>
        <v>0</v>
      </c>
      <c r="Q65" s="97"/>
      <c r="S65" s="124">
        <f t="shared" si="6"/>
        <v>0</v>
      </c>
      <c r="T65" s="124">
        <f t="shared" si="7"/>
        <v>0</v>
      </c>
      <c r="U65" s="124">
        <f t="shared" si="7"/>
        <v>0</v>
      </c>
      <c r="V65" s="124">
        <f t="shared" si="7"/>
        <v>0</v>
      </c>
      <c r="W65" s="124">
        <f t="shared" si="7"/>
        <v>0</v>
      </c>
      <c r="X65" s="124">
        <f t="shared" si="7"/>
        <v>0</v>
      </c>
    </row>
    <row r="66" spans="1:24" s="92" customFormat="1" ht="15">
      <c r="A66" s="115"/>
      <c r="B66" s="87"/>
      <c r="C66" s="106" t="str">
        <f t="shared" si="1"/>
        <v/>
      </c>
      <c r="D66" s="105" t="str">
        <f t="shared" si="3"/>
        <v/>
      </c>
      <c r="E66" s="115" t="s">
        <v>224</v>
      </c>
      <c r="F66" s="115" t="s">
        <v>248</v>
      </c>
      <c r="G66" s="115" t="s">
        <v>249</v>
      </c>
      <c r="H66" s="133" t="s">
        <v>983</v>
      </c>
      <c r="I66" s="90">
        <v>174000000</v>
      </c>
      <c r="J66" s="89"/>
      <c r="K66" s="90">
        <v>174000000</v>
      </c>
      <c r="L66" s="94"/>
      <c r="M66" s="91">
        <f t="shared" si="4"/>
        <v>174000000</v>
      </c>
      <c r="N66" s="94"/>
      <c r="O66" s="90">
        <v>174000000</v>
      </c>
      <c r="P66" s="90">
        <f t="shared" si="5"/>
        <v>174000000</v>
      </c>
      <c r="Q66" s="90"/>
      <c r="S66" s="124">
        <f t="shared" si="6"/>
        <v>174</v>
      </c>
      <c r="T66" s="124">
        <f t="shared" si="7"/>
        <v>174</v>
      </c>
      <c r="U66" s="124">
        <f t="shared" si="7"/>
        <v>0</v>
      </c>
      <c r="V66" s="124">
        <f t="shared" si="7"/>
        <v>174</v>
      </c>
      <c r="W66" s="124">
        <f t="shared" si="7"/>
        <v>174</v>
      </c>
      <c r="X66" s="124">
        <f t="shared" si="7"/>
        <v>0</v>
      </c>
    </row>
    <row r="67" spans="1:24" s="92" customFormat="1" ht="30">
      <c r="A67" s="115" t="s">
        <v>250</v>
      </c>
      <c r="B67" s="88" t="s">
        <v>251</v>
      </c>
      <c r="C67" s="106" t="str">
        <f t="shared" si="1"/>
        <v>1012069</v>
      </c>
      <c r="D67" s="105" t="str">
        <f t="shared" si="3"/>
        <v>-Trường PT Dân tộc Nội trú luyện KonPlong</v>
      </c>
      <c r="E67" s="129"/>
      <c r="F67" s="130"/>
      <c r="G67" s="130"/>
      <c r="H67" s="128"/>
      <c r="I67" s="90">
        <v>11893387000</v>
      </c>
      <c r="J67" s="89"/>
      <c r="K67" s="90">
        <v>10733687000</v>
      </c>
      <c r="L67" s="91">
        <v>1159700000</v>
      </c>
      <c r="M67" s="91">
        <f t="shared" si="4"/>
        <v>11893387000</v>
      </c>
      <c r="N67" s="91"/>
      <c r="O67" s="90">
        <v>10761596900</v>
      </c>
      <c r="P67" s="90">
        <f t="shared" si="5"/>
        <v>10761596900</v>
      </c>
      <c r="Q67" s="90"/>
      <c r="S67" s="124">
        <f t="shared" si="6"/>
        <v>11893.387000000001</v>
      </c>
      <c r="T67" s="124">
        <f t="shared" si="7"/>
        <v>11893.387000000001</v>
      </c>
      <c r="U67" s="124">
        <f t="shared" si="7"/>
        <v>0</v>
      </c>
      <c r="V67" s="124">
        <f t="shared" si="7"/>
        <v>10761.5969</v>
      </c>
      <c r="W67" s="124">
        <f t="shared" si="7"/>
        <v>10761.5969</v>
      </c>
      <c r="X67" s="124">
        <f t="shared" si="7"/>
        <v>0</v>
      </c>
    </row>
    <row r="68" spans="1:24" s="92" customFormat="1" ht="15">
      <c r="A68" s="115" t="s">
        <v>252</v>
      </c>
      <c r="B68" s="93" t="s">
        <v>232</v>
      </c>
      <c r="C68" s="106" t="str">
        <f t="shared" si="1"/>
        <v/>
      </c>
      <c r="D68" s="105" t="str">
        <f t="shared" si="3"/>
        <v/>
      </c>
      <c r="E68" s="129"/>
      <c r="F68" s="130"/>
      <c r="G68" s="130"/>
      <c r="H68" s="128"/>
      <c r="I68" s="90">
        <v>11893387000</v>
      </c>
      <c r="J68" s="89"/>
      <c r="K68" s="90">
        <v>10733687000</v>
      </c>
      <c r="L68" s="91">
        <v>1159700000</v>
      </c>
      <c r="M68" s="91">
        <f t="shared" si="4"/>
        <v>11893387000</v>
      </c>
      <c r="N68" s="91"/>
      <c r="O68" s="90">
        <v>10761596900</v>
      </c>
      <c r="P68" s="90">
        <f t="shared" si="5"/>
        <v>10761596900</v>
      </c>
      <c r="Q68" s="90"/>
      <c r="S68" s="124">
        <f t="shared" si="6"/>
        <v>11893.387000000001</v>
      </c>
      <c r="T68" s="124">
        <f t="shared" si="7"/>
        <v>11893.387000000001</v>
      </c>
      <c r="U68" s="124">
        <f t="shared" si="7"/>
        <v>0</v>
      </c>
      <c r="V68" s="124">
        <f t="shared" si="7"/>
        <v>10761.5969</v>
      </c>
      <c r="W68" s="124">
        <f t="shared" si="7"/>
        <v>10761.5969</v>
      </c>
      <c r="X68" s="124">
        <f t="shared" si="7"/>
        <v>0</v>
      </c>
    </row>
    <row r="69" spans="1:24" s="92" customFormat="1" ht="15">
      <c r="A69" s="115"/>
      <c r="B69" s="93" t="s">
        <v>233</v>
      </c>
      <c r="C69" s="106" t="str">
        <f t="shared" si="1"/>
        <v/>
      </c>
      <c r="D69" s="105" t="str">
        <f t="shared" si="3"/>
        <v/>
      </c>
      <c r="E69" s="129"/>
      <c r="F69" s="130"/>
      <c r="G69" s="130"/>
      <c r="H69" s="128"/>
      <c r="I69" s="90">
        <v>7094753000</v>
      </c>
      <c r="J69" s="89"/>
      <c r="K69" s="90">
        <v>6675753000</v>
      </c>
      <c r="L69" s="91">
        <v>419000000</v>
      </c>
      <c r="M69" s="91">
        <f t="shared" si="4"/>
        <v>7094753000</v>
      </c>
      <c r="N69" s="91"/>
      <c r="O69" s="90">
        <v>7094753000</v>
      </c>
      <c r="P69" s="90">
        <f t="shared" si="5"/>
        <v>7094753000</v>
      </c>
      <c r="Q69" s="90"/>
      <c r="S69" s="124">
        <f t="shared" si="6"/>
        <v>7094.7529999999997</v>
      </c>
      <c r="T69" s="124">
        <f t="shared" si="7"/>
        <v>7094.7529999999997</v>
      </c>
      <c r="U69" s="124">
        <f t="shared" si="7"/>
        <v>0</v>
      </c>
      <c r="V69" s="124">
        <f t="shared" si="7"/>
        <v>7094.7529999999997</v>
      </c>
      <c r="W69" s="124">
        <f t="shared" si="7"/>
        <v>7094.7529999999997</v>
      </c>
      <c r="X69" s="124">
        <f t="shared" si="7"/>
        <v>0</v>
      </c>
    </row>
    <row r="70" spans="1:24" s="92" customFormat="1" ht="15">
      <c r="A70" s="116"/>
      <c r="B70" s="110"/>
      <c r="C70" s="106" t="str">
        <f t="shared" si="1"/>
        <v/>
      </c>
      <c r="D70" s="105" t="str">
        <f t="shared" si="3"/>
        <v/>
      </c>
      <c r="E70" s="115" t="s">
        <v>209</v>
      </c>
      <c r="F70" s="115" t="s">
        <v>220</v>
      </c>
      <c r="G70" s="115" t="s">
        <v>228</v>
      </c>
      <c r="H70" s="133" t="s">
        <v>983</v>
      </c>
      <c r="I70" s="90">
        <v>6902753000</v>
      </c>
      <c r="J70" s="89"/>
      <c r="K70" s="90">
        <v>6675753000</v>
      </c>
      <c r="L70" s="91">
        <v>227000000</v>
      </c>
      <c r="M70" s="91">
        <f t="shared" si="4"/>
        <v>6902753000</v>
      </c>
      <c r="N70" s="91"/>
      <c r="O70" s="90">
        <v>6902753000</v>
      </c>
      <c r="P70" s="90">
        <f t="shared" si="5"/>
        <v>6902753000</v>
      </c>
      <c r="Q70" s="90"/>
      <c r="S70" s="124">
        <f t="shared" si="6"/>
        <v>6902.7529999999997</v>
      </c>
      <c r="T70" s="124">
        <f t="shared" si="7"/>
        <v>6902.7529999999997</v>
      </c>
      <c r="U70" s="124">
        <f t="shared" si="7"/>
        <v>0</v>
      </c>
      <c r="V70" s="124">
        <f t="shared" si="7"/>
        <v>6902.7529999999997</v>
      </c>
      <c r="W70" s="124">
        <f t="shared" si="7"/>
        <v>6902.7529999999997</v>
      </c>
      <c r="X70" s="124">
        <f t="shared" si="7"/>
        <v>0</v>
      </c>
    </row>
    <row r="71" spans="1:24" s="92" customFormat="1" ht="15">
      <c r="A71" s="118"/>
      <c r="B71" s="111"/>
      <c r="C71" s="106" t="str">
        <f t="shared" si="1"/>
        <v/>
      </c>
      <c r="D71" s="105" t="str">
        <f t="shared" si="3"/>
        <v/>
      </c>
      <c r="E71" s="115" t="s">
        <v>222</v>
      </c>
      <c r="F71" s="115" t="s">
        <v>220</v>
      </c>
      <c r="G71" s="115" t="s">
        <v>228</v>
      </c>
      <c r="H71" s="133" t="s">
        <v>983</v>
      </c>
      <c r="I71" s="90">
        <v>192000000</v>
      </c>
      <c r="J71" s="89"/>
      <c r="K71" s="89"/>
      <c r="L71" s="91">
        <v>192000000</v>
      </c>
      <c r="M71" s="91">
        <f t="shared" si="4"/>
        <v>192000000</v>
      </c>
      <c r="N71" s="91"/>
      <c r="O71" s="90">
        <v>192000000</v>
      </c>
      <c r="P71" s="90">
        <f t="shared" si="5"/>
        <v>192000000</v>
      </c>
      <c r="Q71" s="90"/>
      <c r="S71" s="124">
        <f t="shared" si="6"/>
        <v>192</v>
      </c>
      <c r="T71" s="124">
        <f t="shared" si="7"/>
        <v>192</v>
      </c>
      <c r="U71" s="124">
        <f t="shared" si="7"/>
        <v>0</v>
      </c>
      <c r="V71" s="124">
        <f t="shared" si="7"/>
        <v>192</v>
      </c>
      <c r="W71" s="124">
        <f t="shared" si="7"/>
        <v>192</v>
      </c>
      <c r="X71" s="124">
        <f t="shared" si="7"/>
        <v>0</v>
      </c>
    </row>
    <row r="72" spans="1:24" s="92" customFormat="1" ht="15">
      <c r="A72" s="115"/>
      <c r="B72" s="93" t="s">
        <v>229</v>
      </c>
      <c r="C72" s="106" t="str">
        <f t="shared" si="1"/>
        <v/>
      </c>
      <c r="D72" s="105" t="str">
        <f t="shared" si="3"/>
        <v/>
      </c>
      <c r="E72" s="129"/>
      <c r="F72" s="130"/>
      <c r="G72" s="130"/>
      <c r="H72" s="128"/>
      <c r="I72" s="90">
        <v>4798634000</v>
      </c>
      <c r="J72" s="89"/>
      <c r="K72" s="90">
        <v>4057934000</v>
      </c>
      <c r="L72" s="91">
        <v>740700000</v>
      </c>
      <c r="M72" s="91">
        <f t="shared" si="4"/>
        <v>4798634000</v>
      </c>
      <c r="N72" s="91"/>
      <c r="O72" s="90">
        <v>3666843900</v>
      </c>
      <c r="P72" s="90">
        <f t="shared" si="5"/>
        <v>3666843900</v>
      </c>
      <c r="Q72" s="90"/>
      <c r="S72" s="124">
        <f t="shared" si="6"/>
        <v>4798.634</v>
      </c>
      <c r="T72" s="124">
        <f t="shared" si="7"/>
        <v>4798.634</v>
      </c>
      <c r="U72" s="124">
        <f t="shared" si="7"/>
        <v>0</v>
      </c>
      <c r="V72" s="124">
        <f t="shared" si="7"/>
        <v>3666.8438999999998</v>
      </c>
      <c r="W72" s="124">
        <f t="shared" si="7"/>
        <v>3666.8438999999998</v>
      </c>
      <c r="X72" s="124">
        <f t="shared" si="7"/>
        <v>0</v>
      </c>
    </row>
    <row r="73" spans="1:24" s="92" customFormat="1" ht="15">
      <c r="A73" s="116"/>
      <c r="B73" s="110"/>
      <c r="C73" s="106" t="str">
        <f t="shared" si="1"/>
        <v/>
      </c>
      <c r="D73" s="105" t="str">
        <f t="shared" si="3"/>
        <v/>
      </c>
      <c r="E73" s="115" t="s">
        <v>224</v>
      </c>
      <c r="F73" s="115" t="s">
        <v>220</v>
      </c>
      <c r="G73" s="115" t="s">
        <v>228</v>
      </c>
      <c r="H73" s="133" t="s">
        <v>983</v>
      </c>
      <c r="I73" s="90">
        <v>439410000</v>
      </c>
      <c r="J73" s="89"/>
      <c r="K73" s="90">
        <v>439410000</v>
      </c>
      <c r="L73" s="94"/>
      <c r="M73" s="91">
        <f t="shared" si="4"/>
        <v>439410000</v>
      </c>
      <c r="N73" s="94"/>
      <c r="O73" s="90">
        <v>437455900</v>
      </c>
      <c r="P73" s="90">
        <f t="shared" si="5"/>
        <v>437455900</v>
      </c>
      <c r="Q73" s="90"/>
      <c r="S73" s="124">
        <f t="shared" si="6"/>
        <v>439.41</v>
      </c>
      <c r="T73" s="124">
        <f t="shared" si="7"/>
        <v>439.41</v>
      </c>
      <c r="U73" s="124">
        <f t="shared" si="7"/>
        <v>0</v>
      </c>
      <c r="V73" s="124">
        <f t="shared" si="7"/>
        <v>437.45589999999999</v>
      </c>
      <c r="W73" s="124">
        <f t="shared" si="7"/>
        <v>437.45589999999999</v>
      </c>
      <c r="X73" s="124">
        <f t="shared" si="7"/>
        <v>0</v>
      </c>
    </row>
    <row r="74" spans="1:24" s="92" customFormat="1" ht="15">
      <c r="A74" s="117"/>
      <c r="B74" s="107"/>
      <c r="C74" s="106" t="str">
        <f t="shared" si="1"/>
        <v/>
      </c>
      <c r="D74" s="105" t="str">
        <f t="shared" si="3"/>
        <v/>
      </c>
      <c r="E74" s="115" t="s">
        <v>222</v>
      </c>
      <c r="F74" s="115" t="s">
        <v>220</v>
      </c>
      <c r="G74" s="115" t="s">
        <v>228</v>
      </c>
      <c r="H74" s="133" t="s">
        <v>983</v>
      </c>
      <c r="I74" s="90">
        <v>3511312000</v>
      </c>
      <c r="J74" s="89"/>
      <c r="K74" s="90">
        <v>3511312000</v>
      </c>
      <c r="L74" s="94"/>
      <c r="M74" s="91">
        <f t="shared" si="4"/>
        <v>3511312000</v>
      </c>
      <c r="N74" s="94"/>
      <c r="O74" s="90">
        <v>2937456000</v>
      </c>
      <c r="P74" s="90">
        <f t="shared" si="5"/>
        <v>2937456000</v>
      </c>
      <c r="Q74" s="90"/>
      <c r="S74" s="124">
        <f t="shared" si="6"/>
        <v>3511.3119999999999</v>
      </c>
      <c r="T74" s="124">
        <f t="shared" si="7"/>
        <v>3511.3119999999999</v>
      </c>
      <c r="U74" s="124">
        <f t="shared" si="7"/>
        <v>0</v>
      </c>
      <c r="V74" s="124">
        <f t="shared" si="7"/>
        <v>2937.4560000000001</v>
      </c>
      <c r="W74" s="124">
        <f t="shared" si="7"/>
        <v>2937.4560000000001</v>
      </c>
      <c r="X74" s="124">
        <f t="shared" si="7"/>
        <v>0</v>
      </c>
    </row>
    <row r="75" spans="1:24" s="92" customFormat="1" ht="15">
      <c r="A75" s="117"/>
      <c r="B75" s="107"/>
      <c r="C75" s="106" t="str">
        <f t="shared" si="1"/>
        <v/>
      </c>
      <c r="D75" s="105" t="str">
        <f t="shared" si="3"/>
        <v/>
      </c>
      <c r="E75" s="115" t="s">
        <v>210</v>
      </c>
      <c r="F75" s="115" t="s">
        <v>220</v>
      </c>
      <c r="G75" s="115" t="s">
        <v>228</v>
      </c>
      <c r="H75" s="133" t="s">
        <v>983</v>
      </c>
      <c r="I75" s="90">
        <v>737500000</v>
      </c>
      <c r="J75" s="89"/>
      <c r="K75" s="89"/>
      <c r="L75" s="91">
        <v>737500000</v>
      </c>
      <c r="M75" s="91">
        <f t="shared" si="4"/>
        <v>737500000</v>
      </c>
      <c r="N75" s="91"/>
      <c r="O75" s="90">
        <v>237500000</v>
      </c>
      <c r="P75" s="90">
        <f t="shared" si="5"/>
        <v>237500000</v>
      </c>
      <c r="Q75" s="90"/>
      <c r="S75" s="124">
        <f t="shared" si="6"/>
        <v>737.5</v>
      </c>
      <c r="T75" s="124">
        <f t="shared" si="7"/>
        <v>737.5</v>
      </c>
      <c r="U75" s="124">
        <f t="shared" si="7"/>
        <v>0</v>
      </c>
      <c r="V75" s="124">
        <f t="shared" si="7"/>
        <v>237.5</v>
      </c>
      <c r="W75" s="124">
        <f t="shared" si="7"/>
        <v>237.5</v>
      </c>
      <c r="X75" s="124">
        <f t="shared" si="7"/>
        <v>0</v>
      </c>
    </row>
    <row r="76" spans="1:24" s="92" customFormat="1" ht="15">
      <c r="A76" s="118"/>
      <c r="B76" s="111"/>
      <c r="C76" s="106" t="str">
        <f t="shared" si="1"/>
        <v/>
      </c>
      <c r="D76" s="105" t="str">
        <f t="shared" si="3"/>
        <v/>
      </c>
      <c r="E76" s="115" t="s">
        <v>212</v>
      </c>
      <c r="F76" s="115" t="s">
        <v>220</v>
      </c>
      <c r="G76" s="115" t="s">
        <v>228</v>
      </c>
      <c r="H76" s="133" t="s">
        <v>983</v>
      </c>
      <c r="I76" s="90">
        <v>110412000</v>
      </c>
      <c r="J76" s="89"/>
      <c r="K76" s="90">
        <v>107212000</v>
      </c>
      <c r="L76" s="91">
        <v>3200000</v>
      </c>
      <c r="M76" s="91">
        <f t="shared" si="4"/>
        <v>110412000</v>
      </c>
      <c r="N76" s="91"/>
      <c r="O76" s="90">
        <v>54432000</v>
      </c>
      <c r="P76" s="90">
        <f t="shared" si="5"/>
        <v>54432000</v>
      </c>
      <c r="Q76" s="90"/>
      <c r="S76" s="124">
        <f t="shared" si="6"/>
        <v>110.41200000000001</v>
      </c>
      <c r="T76" s="124">
        <f t="shared" si="7"/>
        <v>110.41200000000001</v>
      </c>
      <c r="U76" s="124">
        <f t="shared" si="7"/>
        <v>0</v>
      </c>
      <c r="V76" s="124">
        <f t="shared" si="7"/>
        <v>54.432000000000002</v>
      </c>
      <c r="W76" s="124">
        <f t="shared" si="7"/>
        <v>54.432000000000002</v>
      </c>
      <c r="X76" s="124">
        <f t="shared" si="7"/>
        <v>0</v>
      </c>
    </row>
    <row r="77" spans="1:24" s="92" customFormat="1" ht="30">
      <c r="A77" s="115" t="s">
        <v>253</v>
      </c>
      <c r="B77" s="88" t="s">
        <v>254</v>
      </c>
      <c r="C77" s="106" t="str">
        <f t="shared" si="1"/>
        <v>1012070</v>
      </c>
      <c r="D77" s="105" t="str">
        <f t="shared" si="3"/>
        <v>-Trường PT Dân tộc Nội trú luyện Đak tô</v>
      </c>
      <c r="E77" s="129"/>
      <c r="F77" s="130"/>
      <c r="G77" s="130"/>
      <c r="H77" s="128"/>
      <c r="I77" s="90">
        <v>9183011000</v>
      </c>
      <c r="J77" s="89"/>
      <c r="K77" s="90">
        <v>8920897000</v>
      </c>
      <c r="L77" s="91">
        <v>262114000</v>
      </c>
      <c r="M77" s="91">
        <f t="shared" si="4"/>
        <v>9183011000</v>
      </c>
      <c r="N77" s="91"/>
      <c r="O77" s="90">
        <v>8355089456</v>
      </c>
      <c r="P77" s="90">
        <f t="shared" si="5"/>
        <v>8355089456</v>
      </c>
      <c r="Q77" s="90"/>
      <c r="S77" s="124">
        <f t="shared" si="6"/>
        <v>9183.0110000000004</v>
      </c>
      <c r="T77" s="124">
        <f t="shared" si="7"/>
        <v>9183.0110000000004</v>
      </c>
      <c r="U77" s="124">
        <f t="shared" si="7"/>
        <v>0</v>
      </c>
      <c r="V77" s="124">
        <f t="shared" si="7"/>
        <v>8355.0894559999997</v>
      </c>
      <c r="W77" s="124">
        <f t="shared" si="7"/>
        <v>8355.0894559999997</v>
      </c>
      <c r="X77" s="124">
        <f t="shared" si="7"/>
        <v>0</v>
      </c>
    </row>
    <row r="78" spans="1:24" s="92" customFormat="1" ht="15">
      <c r="A78" s="115" t="s">
        <v>255</v>
      </c>
      <c r="B78" s="93" t="s">
        <v>232</v>
      </c>
      <c r="C78" s="106" t="str">
        <f t="shared" si="1"/>
        <v/>
      </c>
      <c r="D78" s="105" t="str">
        <f t="shared" si="3"/>
        <v/>
      </c>
      <c r="E78" s="129"/>
      <c r="F78" s="130"/>
      <c r="G78" s="130"/>
      <c r="H78" s="128"/>
      <c r="I78" s="90">
        <v>9183011000</v>
      </c>
      <c r="J78" s="89"/>
      <c r="K78" s="90">
        <v>8920897000</v>
      </c>
      <c r="L78" s="91">
        <v>262114000</v>
      </c>
      <c r="M78" s="91">
        <f t="shared" si="4"/>
        <v>9183011000</v>
      </c>
      <c r="N78" s="91"/>
      <c r="O78" s="90">
        <v>8355089456</v>
      </c>
      <c r="P78" s="90">
        <f t="shared" si="5"/>
        <v>8355089456</v>
      </c>
      <c r="Q78" s="90"/>
      <c r="S78" s="124">
        <f t="shared" si="6"/>
        <v>9183.0110000000004</v>
      </c>
      <c r="T78" s="124">
        <f t="shared" si="7"/>
        <v>9183.0110000000004</v>
      </c>
      <c r="U78" s="124">
        <f t="shared" si="7"/>
        <v>0</v>
      </c>
      <c r="V78" s="124">
        <f t="shared" si="7"/>
        <v>8355.0894559999997</v>
      </c>
      <c r="W78" s="124">
        <f t="shared" si="7"/>
        <v>8355.0894559999997</v>
      </c>
      <c r="X78" s="124">
        <f t="shared" si="7"/>
        <v>0</v>
      </c>
    </row>
    <row r="79" spans="1:24" s="92" customFormat="1" ht="15">
      <c r="A79" s="115"/>
      <c r="B79" s="93" t="s">
        <v>233</v>
      </c>
      <c r="C79" s="106" t="str">
        <f t="shared" si="1"/>
        <v/>
      </c>
      <c r="D79" s="105" t="str">
        <f t="shared" si="3"/>
        <v/>
      </c>
      <c r="E79" s="129"/>
      <c r="F79" s="130"/>
      <c r="G79" s="130"/>
      <c r="H79" s="128"/>
      <c r="I79" s="90">
        <v>5448288000</v>
      </c>
      <c r="J79" s="89"/>
      <c r="K79" s="90">
        <v>5280585000</v>
      </c>
      <c r="L79" s="91">
        <v>167703000</v>
      </c>
      <c r="M79" s="91">
        <f t="shared" si="4"/>
        <v>5448288000</v>
      </c>
      <c r="N79" s="91"/>
      <c r="O79" s="90">
        <v>5448286456</v>
      </c>
      <c r="P79" s="90">
        <f t="shared" si="5"/>
        <v>5448286456</v>
      </c>
      <c r="Q79" s="90"/>
      <c r="S79" s="124">
        <f t="shared" si="6"/>
        <v>5448.2879999999996</v>
      </c>
      <c r="T79" s="124">
        <f t="shared" si="7"/>
        <v>5448.2879999999996</v>
      </c>
      <c r="U79" s="124">
        <f t="shared" si="7"/>
        <v>0</v>
      </c>
      <c r="V79" s="124">
        <f t="shared" si="7"/>
        <v>5448.2864559999998</v>
      </c>
      <c r="W79" s="124">
        <f t="shared" si="7"/>
        <v>5448.2864559999998</v>
      </c>
      <c r="X79" s="124">
        <f t="shared" si="7"/>
        <v>0</v>
      </c>
    </row>
    <row r="80" spans="1:24" s="92" customFormat="1" ht="15">
      <c r="A80" s="116"/>
      <c r="B80" s="110"/>
      <c r="C80" s="106" t="str">
        <f t="shared" si="1"/>
        <v/>
      </c>
      <c r="D80" s="105" t="str">
        <f t="shared" si="3"/>
        <v/>
      </c>
      <c r="E80" s="115" t="s">
        <v>209</v>
      </c>
      <c r="F80" s="115" t="s">
        <v>220</v>
      </c>
      <c r="G80" s="115" t="s">
        <v>228</v>
      </c>
      <c r="H80" s="133" t="s">
        <v>983</v>
      </c>
      <c r="I80" s="90">
        <v>5280585000</v>
      </c>
      <c r="J80" s="89"/>
      <c r="K80" s="90">
        <v>5280585000</v>
      </c>
      <c r="L80" s="94"/>
      <c r="M80" s="91">
        <f t="shared" si="4"/>
        <v>5280585000</v>
      </c>
      <c r="N80" s="94"/>
      <c r="O80" s="90">
        <v>5280583456</v>
      </c>
      <c r="P80" s="90">
        <f t="shared" si="5"/>
        <v>5280583456</v>
      </c>
      <c r="Q80" s="90"/>
      <c r="S80" s="124">
        <f t="shared" si="6"/>
        <v>5280.585</v>
      </c>
      <c r="T80" s="124">
        <f t="shared" ref="T80:X130" si="8">M80/1000000</f>
        <v>5280.585</v>
      </c>
      <c r="U80" s="124">
        <f t="shared" si="8"/>
        <v>0</v>
      </c>
      <c r="V80" s="124">
        <f t="shared" si="8"/>
        <v>5280.5834560000003</v>
      </c>
      <c r="W80" s="124">
        <f t="shared" si="8"/>
        <v>5280.5834560000003</v>
      </c>
      <c r="X80" s="124">
        <f t="shared" si="8"/>
        <v>0</v>
      </c>
    </row>
    <row r="81" spans="1:24" s="92" customFormat="1" ht="15">
      <c r="A81" s="117"/>
      <c r="B81" s="107"/>
      <c r="C81" s="106" t="str">
        <f t="shared" si="1"/>
        <v/>
      </c>
      <c r="D81" s="105" t="str">
        <f t="shared" si="3"/>
        <v/>
      </c>
      <c r="E81" s="115" t="s">
        <v>222</v>
      </c>
      <c r="F81" s="115" t="s">
        <v>220</v>
      </c>
      <c r="G81" s="115" t="s">
        <v>228</v>
      </c>
      <c r="H81" s="133" t="s">
        <v>983</v>
      </c>
      <c r="I81" s="90">
        <v>158000000</v>
      </c>
      <c r="J81" s="89"/>
      <c r="K81" s="89"/>
      <c r="L81" s="91">
        <v>158000000</v>
      </c>
      <c r="M81" s="91">
        <f t="shared" si="4"/>
        <v>158000000</v>
      </c>
      <c r="N81" s="91"/>
      <c r="O81" s="90">
        <v>158000000</v>
      </c>
      <c r="P81" s="90">
        <f t="shared" si="5"/>
        <v>158000000</v>
      </c>
      <c r="Q81" s="90"/>
      <c r="S81" s="124">
        <f t="shared" si="6"/>
        <v>158</v>
      </c>
      <c r="T81" s="124">
        <f t="shared" si="8"/>
        <v>158</v>
      </c>
      <c r="U81" s="124">
        <f t="shared" si="8"/>
        <v>0</v>
      </c>
      <c r="V81" s="124">
        <f t="shared" si="8"/>
        <v>158</v>
      </c>
      <c r="W81" s="124">
        <f t="shared" si="8"/>
        <v>158</v>
      </c>
      <c r="X81" s="124">
        <f t="shared" si="8"/>
        <v>0</v>
      </c>
    </row>
    <row r="82" spans="1:24" s="92" customFormat="1" ht="15">
      <c r="A82" s="118"/>
      <c r="B82" s="111"/>
      <c r="C82" s="106" t="str">
        <f t="shared" si="1"/>
        <v/>
      </c>
      <c r="D82" s="105" t="str">
        <f t="shared" si="3"/>
        <v/>
      </c>
      <c r="E82" s="115" t="s">
        <v>212</v>
      </c>
      <c r="F82" s="115" t="s">
        <v>220</v>
      </c>
      <c r="G82" s="115" t="s">
        <v>228</v>
      </c>
      <c r="H82" s="133" t="s">
        <v>983</v>
      </c>
      <c r="I82" s="90">
        <v>9703000</v>
      </c>
      <c r="J82" s="89"/>
      <c r="K82" s="89"/>
      <c r="L82" s="91">
        <v>9703000</v>
      </c>
      <c r="M82" s="91">
        <f t="shared" si="4"/>
        <v>9703000</v>
      </c>
      <c r="N82" s="91"/>
      <c r="O82" s="90">
        <v>9703000</v>
      </c>
      <c r="P82" s="90">
        <f t="shared" si="5"/>
        <v>9703000</v>
      </c>
      <c r="Q82" s="90"/>
      <c r="S82" s="124">
        <f t="shared" si="6"/>
        <v>9.7029999999999994</v>
      </c>
      <c r="T82" s="124">
        <f t="shared" si="8"/>
        <v>9.7029999999999994</v>
      </c>
      <c r="U82" s="124">
        <f t="shared" si="8"/>
        <v>0</v>
      </c>
      <c r="V82" s="124">
        <f t="shared" si="8"/>
        <v>9.7029999999999994</v>
      </c>
      <c r="W82" s="124">
        <f t="shared" si="8"/>
        <v>9.7029999999999994</v>
      </c>
      <c r="X82" s="124">
        <f t="shared" si="8"/>
        <v>0</v>
      </c>
    </row>
    <row r="83" spans="1:24" s="92" customFormat="1" ht="15">
      <c r="A83" s="115"/>
      <c r="B83" s="93" t="s">
        <v>229</v>
      </c>
      <c r="C83" s="106" t="str">
        <f t="shared" si="1"/>
        <v/>
      </c>
      <c r="D83" s="105" t="str">
        <f t="shared" si="3"/>
        <v/>
      </c>
      <c r="E83" s="129"/>
      <c r="F83" s="130"/>
      <c r="G83" s="130"/>
      <c r="H83" s="128"/>
      <c r="I83" s="90">
        <v>3734723000</v>
      </c>
      <c r="J83" s="89"/>
      <c r="K83" s="90">
        <v>3640312000</v>
      </c>
      <c r="L83" s="91">
        <v>94411000</v>
      </c>
      <c r="M83" s="91">
        <f t="shared" si="4"/>
        <v>3734723000</v>
      </c>
      <c r="N83" s="91"/>
      <c r="O83" s="90">
        <v>2906803000</v>
      </c>
      <c r="P83" s="90">
        <f t="shared" si="5"/>
        <v>2906803000</v>
      </c>
      <c r="Q83" s="90"/>
      <c r="S83" s="124">
        <f t="shared" si="6"/>
        <v>3734.723</v>
      </c>
      <c r="T83" s="124">
        <f t="shared" si="8"/>
        <v>3734.723</v>
      </c>
      <c r="U83" s="124">
        <f t="shared" si="8"/>
        <v>0</v>
      </c>
      <c r="V83" s="124">
        <f t="shared" si="8"/>
        <v>2906.8029999999999</v>
      </c>
      <c r="W83" s="124">
        <f t="shared" si="8"/>
        <v>2906.8029999999999</v>
      </c>
      <c r="X83" s="124">
        <f t="shared" si="8"/>
        <v>0</v>
      </c>
    </row>
    <row r="84" spans="1:24" s="92" customFormat="1" ht="15">
      <c r="A84" s="116"/>
      <c r="B84" s="110"/>
      <c r="C84" s="106" t="str">
        <f t="shared" si="1"/>
        <v/>
      </c>
      <c r="D84" s="105" t="str">
        <f t="shared" si="3"/>
        <v/>
      </c>
      <c r="E84" s="115" t="s">
        <v>224</v>
      </c>
      <c r="F84" s="115" t="s">
        <v>220</v>
      </c>
      <c r="G84" s="115" t="s">
        <v>228</v>
      </c>
      <c r="H84" s="133" t="s">
        <v>983</v>
      </c>
      <c r="I84" s="90">
        <v>722711000</v>
      </c>
      <c r="J84" s="89"/>
      <c r="K84" s="90">
        <v>654700000</v>
      </c>
      <c r="L84" s="91">
        <v>68011000</v>
      </c>
      <c r="M84" s="91">
        <f t="shared" si="4"/>
        <v>722711000</v>
      </c>
      <c r="N84" s="91"/>
      <c r="O84" s="90">
        <v>697353000</v>
      </c>
      <c r="P84" s="90">
        <f t="shared" si="5"/>
        <v>697353000</v>
      </c>
      <c r="Q84" s="90"/>
      <c r="S84" s="124">
        <f t="shared" si="6"/>
        <v>722.71100000000001</v>
      </c>
      <c r="T84" s="124">
        <f t="shared" si="8"/>
        <v>722.71100000000001</v>
      </c>
      <c r="U84" s="124">
        <f t="shared" si="8"/>
        <v>0</v>
      </c>
      <c r="V84" s="124">
        <f t="shared" si="8"/>
        <v>697.35299999999995</v>
      </c>
      <c r="W84" s="124">
        <f t="shared" si="8"/>
        <v>697.35299999999995</v>
      </c>
      <c r="X84" s="124">
        <f t="shared" si="8"/>
        <v>0</v>
      </c>
    </row>
    <row r="85" spans="1:24" s="92" customFormat="1" ht="15">
      <c r="A85" s="117"/>
      <c r="B85" s="107"/>
      <c r="C85" s="106" t="str">
        <f t="shared" si="1"/>
        <v/>
      </c>
      <c r="D85" s="105" t="str">
        <f t="shared" si="3"/>
        <v/>
      </c>
      <c r="E85" s="115" t="s">
        <v>222</v>
      </c>
      <c r="F85" s="115" t="s">
        <v>220</v>
      </c>
      <c r="G85" s="115" t="s">
        <v>228</v>
      </c>
      <c r="H85" s="133" t="s">
        <v>983</v>
      </c>
      <c r="I85" s="90">
        <v>2571360000</v>
      </c>
      <c r="J85" s="89"/>
      <c r="K85" s="90">
        <v>2571360000</v>
      </c>
      <c r="L85" s="94"/>
      <c r="M85" s="91">
        <f t="shared" si="4"/>
        <v>2571360000</v>
      </c>
      <c r="N85" s="94"/>
      <c r="O85" s="90">
        <v>1788168000</v>
      </c>
      <c r="P85" s="90">
        <f t="shared" si="5"/>
        <v>1788168000</v>
      </c>
      <c r="Q85" s="90"/>
      <c r="S85" s="124">
        <f t="shared" si="6"/>
        <v>2571.36</v>
      </c>
      <c r="T85" s="124">
        <f t="shared" si="8"/>
        <v>2571.36</v>
      </c>
      <c r="U85" s="124">
        <f t="shared" si="8"/>
        <v>0</v>
      </c>
      <c r="V85" s="124">
        <f t="shared" si="8"/>
        <v>1788.1679999999999</v>
      </c>
      <c r="W85" s="124">
        <f t="shared" si="8"/>
        <v>1788.1679999999999</v>
      </c>
      <c r="X85" s="124">
        <f t="shared" si="8"/>
        <v>0</v>
      </c>
    </row>
    <row r="86" spans="1:24" s="92" customFormat="1" ht="15">
      <c r="A86" s="118"/>
      <c r="B86" s="111"/>
      <c r="C86" s="106" t="str">
        <f t="shared" ref="C86:C149" si="9">IF(B86&lt;&gt;"",IF(AND(LEFT(B86,1)&gt;="0",LEFT(B86,1)&lt;="9"),LEFT(B86,7),""),"")</f>
        <v/>
      </c>
      <c r="D86" s="105" t="str">
        <f t="shared" si="3"/>
        <v/>
      </c>
      <c r="E86" s="115" t="s">
        <v>212</v>
      </c>
      <c r="F86" s="115" t="s">
        <v>220</v>
      </c>
      <c r="G86" s="115" t="s">
        <v>228</v>
      </c>
      <c r="H86" s="133" t="s">
        <v>983</v>
      </c>
      <c r="I86" s="90">
        <v>440652000</v>
      </c>
      <c r="J86" s="89"/>
      <c r="K86" s="90">
        <v>414252000</v>
      </c>
      <c r="L86" s="91">
        <v>26400000</v>
      </c>
      <c r="M86" s="91">
        <f t="shared" si="4"/>
        <v>440652000</v>
      </c>
      <c r="N86" s="91"/>
      <c r="O86" s="90">
        <v>421282000</v>
      </c>
      <c r="P86" s="90">
        <f t="shared" si="5"/>
        <v>421282000</v>
      </c>
      <c r="Q86" s="90"/>
      <c r="S86" s="124">
        <f t="shared" si="6"/>
        <v>440.65199999999999</v>
      </c>
      <c r="T86" s="124">
        <f t="shared" si="8"/>
        <v>440.65199999999999</v>
      </c>
      <c r="U86" s="124">
        <f t="shared" si="8"/>
        <v>0</v>
      </c>
      <c r="V86" s="124">
        <f t="shared" si="8"/>
        <v>421.28199999999998</v>
      </c>
      <c r="W86" s="124">
        <f t="shared" si="8"/>
        <v>421.28199999999998</v>
      </c>
      <c r="X86" s="124">
        <f t="shared" si="8"/>
        <v>0</v>
      </c>
    </row>
    <row r="87" spans="1:24" s="92" customFormat="1" ht="30">
      <c r="A87" s="115" t="s">
        <v>206</v>
      </c>
      <c r="B87" s="88" t="s">
        <v>256</v>
      </c>
      <c r="C87" s="106" t="str">
        <f t="shared" si="9"/>
        <v>1012071</v>
      </c>
      <c r="D87" s="105" t="str">
        <f t="shared" ref="D87:D150" si="10">IF(C87&lt;&gt;"",RIGHT(B87,LEN(B87)-7),"")</f>
        <v>-Trường Trung học phS thông Duy Tân</v>
      </c>
      <c r="E87" s="129"/>
      <c r="F87" s="130"/>
      <c r="G87" s="130"/>
      <c r="H87" s="128"/>
      <c r="I87" s="90">
        <v>9478749099</v>
      </c>
      <c r="J87" s="90">
        <v>316922099</v>
      </c>
      <c r="K87" s="90">
        <v>9082855000</v>
      </c>
      <c r="L87" s="91">
        <v>78972000</v>
      </c>
      <c r="M87" s="91">
        <f t="shared" ref="M87:M150" si="11">I87-N87</f>
        <v>9478749099</v>
      </c>
      <c r="N87" s="91"/>
      <c r="O87" s="90">
        <v>9381982810</v>
      </c>
      <c r="P87" s="90">
        <f t="shared" ref="P87:P150" si="12">O87-Q87</f>
        <v>9381982810</v>
      </c>
      <c r="Q87" s="90"/>
      <c r="S87" s="124">
        <f t="shared" ref="S87:S150" si="13">I87/1000000</f>
        <v>9478.7490990000006</v>
      </c>
      <c r="T87" s="124">
        <f t="shared" si="8"/>
        <v>9478.7490990000006</v>
      </c>
      <c r="U87" s="124">
        <f t="shared" si="8"/>
        <v>0</v>
      </c>
      <c r="V87" s="124">
        <f t="shared" si="8"/>
        <v>9381.9828099999995</v>
      </c>
      <c r="W87" s="124">
        <f t="shared" si="8"/>
        <v>9381.9828099999995</v>
      </c>
      <c r="X87" s="124">
        <f t="shared" si="8"/>
        <v>0</v>
      </c>
    </row>
    <row r="88" spans="1:24" s="92" customFormat="1" ht="15">
      <c r="A88" s="115" t="s">
        <v>257</v>
      </c>
      <c r="B88" s="93" t="s">
        <v>232</v>
      </c>
      <c r="C88" s="106" t="str">
        <f t="shared" si="9"/>
        <v/>
      </c>
      <c r="D88" s="105" t="str">
        <f t="shared" si="10"/>
        <v/>
      </c>
      <c r="E88" s="129"/>
      <c r="F88" s="130"/>
      <c r="G88" s="130"/>
      <c r="H88" s="128"/>
      <c r="I88" s="90">
        <v>9478749099</v>
      </c>
      <c r="J88" s="90">
        <v>316922099</v>
      </c>
      <c r="K88" s="90">
        <v>9082855000</v>
      </c>
      <c r="L88" s="91">
        <v>78972000</v>
      </c>
      <c r="M88" s="91">
        <f t="shared" si="11"/>
        <v>9478749099</v>
      </c>
      <c r="N88" s="91"/>
      <c r="O88" s="90">
        <v>9381982810</v>
      </c>
      <c r="P88" s="90">
        <f t="shared" si="12"/>
        <v>9381982810</v>
      </c>
      <c r="Q88" s="90"/>
      <c r="S88" s="124">
        <f t="shared" si="13"/>
        <v>9478.7490990000006</v>
      </c>
      <c r="T88" s="124">
        <f t="shared" si="8"/>
        <v>9478.7490990000006</v>
      </c>
      <c r="U88" s="124">
        <f t="shared" si="8"/>
        <v>0</v>
      </c>
      <c r="V88" s="124">
        <f t="shared" si="8"/>
        <v>9381.9828099999995</v>
      </c>
      <c r="W88" s="124">
        <f t="shared" si="8"/>
        <v>9381.9828099999995</v>
      </c>
      <c r="X88" s="124">
        <f t="shared" si="8"/>
        <v>0</v>
      </c>
    </row>
    <row r="89" spans="1:24" s="92" customFormat="1" ht="15">
      <c r="A89" s="115"/>
      <c r="B89" s="93" t="s">
        <v>233</v>
      </c>
      <c r="C89" s="106" t="str">
        <f t="shared" si="9"/>
        <v/>
      </c>
      <c r="D89" s="105" t="str">
        <f t="shared" si="10"/>
        <v/>
      </c>
      <c r="E89" s="129"/>
      <c r="F89" s="130"/>
      <c r="G89" s="130"/>
      <c r="H89" s="128"/>
      <c r="I89" s="90">
        <v>9221149099</v>
      </c>
      <c r="J89" s="90">
        <v>316922099</v>
      </c>
      <c r="K89" s="90">
        <v>8882855000</v>
      </c>
      <c r="L89" s="91">
        <v>21372000</v>
      </c>
      <c r="M89" s="91">
        <f t="shared" si="11"/>
        <v>9221149099</v>
      </c>
      <c r="N89" s="91"/>
      <c r="O89" s="90">
        <v>9125382810</v>
      </c>
      <c r="P89" s="90">
        <f t="shared" si="12"/>
        <v>9125382810</v>
      </c>
      <c r="Q89" s="90"/>
      <c r="S89" s="124">
        <f t="shared" si="13"/>
        <v>9221.1490990000002</v>
      </c>
      <c r="T89" s="124">
        <f t="shared" si="8"/>
        <v>9221.1490990000002</v>
      </c>
      <c r="U89" s="124">
        <f t="shared" si="8"/>
        <v>0</v>
      </c>
      <c r="V89" s="124">
        <f t="shared" si="8"/>
        <v>9125.3828099999992</v>
      </c>
      <c r="W89" s="124">
        <f t="shared" si="8"/>
        <v>9125.3828099999992</v>
      </c>
      <c r="X89" s="124">
        <f t="shared" si="8"/>
        <v>0</v>
      </c>
    </row>
    <row r="90" spans="1:24" s="92" customFormat="1" ht="15">
      <c r="A90" s="116"/>
      <c r="B90" s="110"/>
      <c r="C90" s="106" t="str">
        <f t="shared" si="9"/>
        <v/>
      </c>
      <c r="D90" s="105" t="str">
        <f t="shared" si="10"/>
        <v/>
      </c>
      <c r="E90" s="115" t="s">
        <v>209</v>
      </c>
      <c r="F90" s="115" t="s">
        <v>220</v>
      </c>
      <c r="G90" s="115" t="s">
        <v>221</v>
      </c>
      <c r="H90" s="133" t="s">
        <v>983</v>
      </c>
      <c r="I90" s="90">
        <v>9199777099</v>
      </c>
      <c r="J90" s="90">
        <v>316922099</v>
      </c>
      <c r="K90" s="90">
        <v>8882855000</v>
      </c>
      <c r="L90" s="94"/>
      <c r="M90" s="91">
        <f t="shared" si="11"/>
        <v>9199777099</v>
      </c>
      <c r="N90" s="94"/>
      <c r="O90" s="90">
        <v>9104010810</v>
      </c>
      <c r="P90" s="90">
        <f t="shared" si="12"/>
        <v>9104010810</v>
      </c>
      <c r="Q90" s="90"/>
      <c r="S90" s="124">
        <f t="shared" si="13"/>
        <v>9199.7770990000008</v>
      </c>
      <c r="T90" s="124">
        <f t="shared" si="8"/>
        <v>9199.7770990000008</v>
      </c>
      <c r="U90" s="124">
        <f t="shared" si="8"/>
        <v>0</v>
      </c>
      <c r="V90" s="124">
        <f t="shared" si="8"/>
        <v>9104.0108099999998</v>
      </c>
      <c r="W90" s="124">
        <f t="shared" si="8"/>
        <v>9104.0108099999998</v>
      </c>
      <c r="X90" s="124">
        <f t="shared" si="8"/>
        <v>0</v>
      </c>
    </row>
    <row r="91" spans="1:24" s="92" customFormat="1" ht="15">
      <c r="A91" s="118"/>
      <c r="B91" s="111"/>
      <c r="C91" s="106" t="str">
        <f t="shared" si="9"/>
        <v/>
      </c>
      <c r="D91" s="105" t="str">
        <f t="shared" si="10"/>
        <v/>
      </c>
      <c r="E91" s="115" t="s">
        <v>212</v>
      </c>
      <c r="F91" s="115" t="s">
        <v>220</v>
      </c>
      <c r="G91" s="115" t="s">
        <v>221</v>
      </c>
      <c r="H91" s="133" t="s">
        <v>983</v>
      </c>
      <c r="I91" s="90">
        <v>21372000</v>
      </c>
      <c r="J91" s="89"/>
      <c r="K91" s="89"/>
      <c r="L91" s="91">
        <v>21372000</v>
      </c>
      <c r="M91" s="91">
        <f t="shared" si="11"/>
        <v>21372000</v>
      </c>
      <c r="N91" s="91"/>
      <c r="O91" s="90">
        <v>21372000</v>
      </c>
      <c r="P91" s="90">
        <f t="shared" si="12"/>
        <v>21372000</v>
      </c>
      <c r="Q91" s="90"/>
      <c r="S91" s="124">
        <f t="shared" si="13"/>
        <v>21.372</v>
      </c>
      <c r="T91" s="124">
        <f t="shared" si="8"/>
        <v>21.372</v>
      </c>
      <c r="U91" s="124">
        <f t="shared" si="8"/>
        <v>0</v>
      </c>
      <c r="V91" s="124">
        <f t="shared" si="8"/>
        <v>21.372</v>
      </c>
      <c r="W91" s="124">
        <f t="shared" si="8"/>
        <v>21.372</v>
      </c>
      <c r="X91" s="124">
        <f t="shared" si="8"/>
        <v>0</v>
      </c>
    </row>
    <row r="92" spans="1:24" s="92" customFormat="1" ht="15">
      <c r="A92" s="115"/>
      <c r="B92" s="93" t="s">
        <v>229</v>
      </c>
      <c r="C92" s="106" t="str">
        <f t="shared" si="9"/>
        <v/>
      </c>
      <c r="D92" s="105" t="str">
        <f t="shared" si="10"/>
        <v/>
      </c>
      <c r="E92" s="129"/>
      <c r="F92" s="130"/>
      <c r="G92" s="130"/>
      <c r="H92" s="128"/>
      <c r="I92" s="90">
        <v>257600000</v>
      </c>
      <c r="J92" s="89"/>
      <c r="K92" s="90">
        <v>200000000</v>
      </c>
      <c r="L92" s="91">
        <v>57600000</v>
      </c>
      <c r="M92" s="91">
        <f t="shared" si="11"/>
        <v>257600000</v>
      </c>
      <c r="N92" s="91"/>
      <c r="O92" s="90">
        <v>256600000</v>
      </c>
      <c r="P92" s="90">
        <f t="shared" si="12"/>
        <v>256600000</v>
      </c>
      <c r="Q92" s="90"/>
      <c r="S92" s="124">
        <f t="shared" si="13"/>
        <v>257.60000000000002</v>
      </c>
      <c r="T92" s="124">
        <f t="shared" si="8"/>
        <v>257.60000000000002</v>
      </c>
      <c r="U92" s="124">
        <f t="shared" si="8"/>
        <v>0</v>
      </c>
      <c r="V92" s="124">
        <f t="shared" si="8"/>
        <v>256.60000000000002</v>
      </c>
      <c r="W92" s="124">
        <f t="shared" si="8"/>
        <v>256.60000000000002</v>
      </c>
      <c r="X92" s="124">
        <f t="shared" si="8"/>
        <v>0</v>
      </c>
    </row>
    <row r="93" spans="1:24" s="92" customFormat="1" ht="15">
      <c r="A93" s="116"/>
      <c r="B93" s="110"/>
      <c r="C93" s="106" t="str">
        <f t="shared" si="9"/>
        <v/>
      </c>
      <c r="D93" s="105" t="str">
        <f t="shared" si="10"/>
        <v/>
      </c>
      <c r="E93" s="115" t="s">
        <v>224</v>
      </c>
      <c r="F93" s="115" t="s">
        <v>220</v>
      </c>
      <c r="G93" s="115" t="s">
        <v>221</v>
      </c>
      <c r="H93" s="133" t="s">
        <v>983</v>
      </c>
      <c r="I93" s="90">
        <v>200000000</v>
      </c>
      <c r="J93" s="89"/>
      <c r="K93" s="90">
        <v>200000000</v>
      </c>
      <c r="L93" s="94"/>
      <c r="M93" s="91">
        <f t="shared" si="11"/>
        <v>200000000</v>
      </c>
      <c r="N93" s="94"/>
      <c r="O93" s="90">
        <v>199000000</v>
      </c>
      <c r="P93" s="90">
        <f t="shared" si="12"/>
        <v>199000000</v>
      </c>
      <c r="Q93" s="90"/>
      <c r="S93" s="124">
        <f t="shared" si="13"/>
        <v>200</v>
      </c>
      <c r="T93" s="124">
        <f t="shared" si="8"/>
        <v>200</v>
      </c>
      <c r="U93" s="124">
        <f t="shared" si="8"/>
        <v>0</v>
      </c>
      <c r="V93" s="124">
        <f t="shared" si="8"/>
        <v>199</v>
      </c>
      <c r="W93" s="124">
        <f t="shared" si="8"/>
        <v>199</v>
      </c>
      <c r="X93" s="124">
        <f t="shared" si="8"/>
        <v>0</v>
      </c>
    </row>
    <row r="94" spans="1:24" s="92" customFormat="1" ht="15">
      <c r="A94" s="118"/>
      <c r="B94" s="111"/>
      <c r="C94" s="106" t="str">
        <f t="shared" si="9"/>
        <v/>
      </c>
      <c r="D94" s="105" t="str">
        <f t="shared" si="10"/>
        <v/>
      </c>
      <c r="E94" s="115" t="s">
        <v>212</v>
      </c>
      <c r="F94" s="115" t="s">
        <v>220</v>
      </c>
      <c r="G94" s="115" t="s">
        <v>221</v>
      </c>
      <c r="H94" s="133" t="s">
        <v>983</v>
      </c>
      <c r="I94" s="90">
        <v>57600000</v>
      </c>
      <c r="J94" s="89"/>
      <c r="K94" s="89"/>
      <c r="L94" s="91">
        <v>57600000</v>
      </c>
      <c r="M94" s="91">
        <f t="shared" si="11"/>
        <v>57600000</v>
      </c>
      <c r="N94" s="91"/>
      <c r="O94" s="90">
        <v>57600000</v>
      </c>
      <c r="P94" s="90">
        <f t="shared" si="12"/>
        <v>57600000</v>
      </c>
      <c r="Q94" s="90"/>
      <c r="S94" s="124">
        <f t="shared" si="13"/>
        <v>57.6</v>
      </c>
      <c r="T94" s="124">
        <f t="shared" si="8"/>
        <v>57.6</v>
      </c>
      <c r="U94" s="124">
        <f t="shared" si="8"/>
        <v>0</v>
      </c>
      <c r="V94" s="124">
        <f t="shared" si="8"/>
        <v>57.6</v>
      </c>
      <c r="W94" s="124">
        <f t="shared" si="8"/>
        <v>57.6</v>
      </c>
      <c r="X94" s="124">
        <f t="shared" si="8"/>
        <v>0</v>
      </c>
    </row>
    <row r="95" spans="1:24" s="92" customFormat="1" ht="30">
      <c r="A95" s="115" t="s">
        <v>258</v>
      </c>
      <c r="B95" s="88" t="s">
        <v>259</v>
      </c>
      <c r="C95" s="106" t="str">
        <f t="shared" si="9"/>
        <v>1012077</v>
      </c>
      <c r="D95" s="105" t="str">
        <f t="shared" si="10"/>
        <v>-Trung tâm Giáo dục Thường xuyên Kontum</v>
      </c>
      <c r="E95" s="129"/>
      <c r="F95" s="130"/>
      <c r="G95" s="130"/>
      <c r="H95" s="128"/>
      <c r="I95" s="90">
        <v>4857048174</v>
      </c>
      <c r="J95" s="90">
        <v>56000174</v>
      </c>
      <c r="K95" s="90">
        <v>4651911000</v>
      </c>
      <c r="L95" s="91">
        <v>149137000</v>
      </c>
      <c r="M95" s="91">
        <f t="shared" si="11"/>
        <v>4857048174</v>
      </c>
      <c r="N95" s="91"/>
      <c r="O95" s="90">
        <v>4810916674</v>
      </c>
      <c r="P95" s="90">
        <f t="shared" si="12"/>
        <v>4810916674</v>
      </c>
      <c r="Q95" s="90"/>
      <c r="S95" s="124">
        <f t="shared" si="13"/>
        <v>4857.0481739999996</v>
      </c>
      <c r="T95" s="124">
        <f t="shared" si="8"/>
        <v>4857.0481739999996</v>
      </c>
      <c r="U95" s="124">
        <f t="shared" si="8"/>
        <v>0</v>
      </c>
      <c r="V95" s="124">
        <f t="shared" si="8"/>
        <v>4810.9166740000001</v>
      </c>
      <c r="W95" s="124">
        <f t="shared" si="8"/>
        <v>4810.9166740000001</v>
      </c>
      <c r="X95" s="124">
        <f t="shared" si="8"/>
        <v>0</v>
      </c>
    </row>
    <row r="96" spans="1:24" s="92" customFormat="1" ht="14.25">
      <c r="A96" s="115"/>
      <c r="B96" s="96"/>
      <c r="C96" s="106" t="str">
        <f t="shared" si="9"/>
        <v/>
      </c>
      <c r="D96" s="105" t="str">
        <f t="shared" si="10"/>
        <v/>
      </c>
      <c r="E96" s="115"/>
      <c r="F96" s="115"/>
      <c r="G96" s="115"/>
      <c r="H96" s="133"/>
      <c r="I96" s="97"/>
      <c r="J96" s="97"/>
      <c r="K96" s="97"/>
      <c r="L96" s="98"/>
      <c r="M96" s="91">
        <f t="shared" si="11"/>
        <v>0</v>
      </c>
      <c r="N96" s="98"/>
      <c r="O96" s="97"/>
      <c r="P96" s="90">
        <f t="shared" si="12"/>
        <v>0</v>
      </c>
      <c r="Q96" s="97"/>
      <c r="S96" s="124">
        <f t="shared" si="13"/>
        <v>0</v>
      </c>
      <c r="T96" s="124">
        <f t="shared" si="8"/>
        <v>0</v>
      </c>
      <c r="U96" s="124">
        <f t="shared" si="8"/>
        <v>0</v>
      </c>
      <c r="V96" s="124">
        <f t="shared" si="8"/>
        <v>0</v>
      </c>
      <c r="W96" s="124">
        <f t="shared" si="8"/>
        <v>0</v>
      </c>
      <c r="X96" s="124">
        <f t="shared" si="8"/>
        <v>0</v>
      </c>
    </row>
    <row r="97" spans="1:24" s="92" customFormat="1" ht="15">
      <c r="A97" s="115" t="s">
        <v>260</v>
      </c>
      <c r="B97" s="93" t="s">
        <v>232</v>
      </c>
      <c r="C97" s="106" t="str">
        <f t="shared" si="9"/>
        <v/>
      </c>
      <c r="D97" s="105" t="str">
        <f t="shared" si="10"/>
        <v/>
      </c>
      <c r="E97" s="129"/>
      <c r="F97" s="130"/>
      <c r="G97" s="130"/>
      <c r="H97" s="128"/>
      <c r="I97" s="90">
        <v>4857048174</v>
      </c>
      <c r="J97" s="90">
        <v>56000174</v>
      </c>
      <c r="K97" s="90">
        <v>4651911000</v>
      </c>
      <c r="L97" s="91">
        <v>149137000</v>
      </c>
      <c r="M97" s="91">
        <f t="shared" si="11"/>
        <v>4857048174</v>
      </c>
      <c r="N97" s="91"/>
      <c r="O97" s="90">
        <v>4810916674</v>
      </c>
      <c r="P97" s="90">
        <f t="shared" si="12"/>
        <v>4810916674</v>
      </c>
      <c r="Q97" s="90"/>
      <c r="S97" s="124">
        <f t="shared" si="13"/>
        <v>4857.0481739999996</v>
      </c>
      <c r="T97" s="124">
        <f t="shared" si="8"/>
        <v>4857.0481739999996</v>
      </c>
      <c r="U97" s="124">
        <f t="shared" si="8"/>
        <v>0</v>
      </c>
      <c r="V97" s="124">
        <f t="shared" si="8"/>
        <v>4810.9166740000001</v>
      </c>
      <c r="W97" s="124">
        <f t="shared" si="8"/>
        <v>4810.9166740000001</v>
      </c>
      <c r="X97" s="124">
        <f t="shared" si="8"/>
        <v>0</v>
      </c>
    </row>
    <row r="98" spans="1:24" s="92" customFormat="1" ht="15">
      <c r="A98" s="115"/>
      <c r="B98" s="93" t="s">
        <v>233</v>
      </c>
      <c r="C98" s="106" t="str">
        <f t="shared" si="9"/>
        <v/>
      </c>
      <c r="D98" s="105" t="str">
        <f t="shared" si="10"/>
        <v/>
      </c>
      <c r="E98" s="129"/>
      <c r="F98" s="130"/>
      <c r="G98" s="130"/>
      <c r="H98" s="128"/>
      <c r="I98" s="90">
        <v>4302448174</v>
      </c>
      <c r="J98" s="90">
        <v>56000174</v>
      </c>
      <c r="K98" s="90">
        <v>4181911000</v>
      </c>
      <c r="L98" s="91">
        <v>64537000</v>
      </c>
      <c r="M98" s="91">
        <f t="shared" si="11"/>
        <v>4302448174</v>
      </c>
      <c r="N98" s="91"/>
      <c r="O98" s="90">
        <v>4285132374</v>
      </c>
      <c r="P98" s="90">
        <f t="shared" si="12"/>
        <v>4285132374</v>
      </c>
      <c r="Q98" s="90"/>
      <c r="S98" s="124">
        <f t="shared" si="13"/>
        <v>4302.4481740000001</v>
      </c>
      <c r="T98" s="124">
        <f t="shared" si="8"/>
        <v>4302.4481740000001</v>
      </c>
      <c r="U98" s="124">
        <f t="shared" si="8"/>
        <v>0</v>
      </c>
      <c r="V98" s="124">
        <f t="shared" si="8"/>
        <v>4285.1323739999998</v>
      </c>
      <c r="W98" s="124">
        <f t="shared" si="8"/>
        <v>4285.1323739999998</v>
      </c>
      <c r="X98" s="124">
        <f t="shared" si="8"/>
        <v>0</v>
      </c>
    </row>
    <row r="99" spans="1:24" s="92" customFormat="1" ht="15">
      <c r="A99" s="116"/>
      <c r="B99" s="110"/>
      <c r="C99" s="106" t="str">
        <f t="shared" si="9"/>
        <v/>
      </c>
      <c r="D99" s="105" t="str">
        <f t="shared" si="10"/>
        <v/>
      </c>
      <c r="E99" s="115" t="s">
        <v>209</v>
      </c>
      <c r="F99" s="115" t="s">
        <v>220</v>
      </c>
      <c r="G99" s="115" t="s">
        <v>261</v>
      </c>
      <c r="H99" s="133" t="s">
        <v>983</v>
      </c>
      <c r="I99" s="90">
        <v>4099911174</v>
      </c>
      <c r="J99" s="90">
        <v>56000174</v>
      </c>
      <c r="K99" s="90">
        <v>4043911000</v>
      </c>
      <c r="L99" s="94"/>
      <c r="M99" s="91">
        <f t="shared" si="11"/>
        <v>4099911174</v>
      </c>
      <c r="N99" s="94"/>
      <c r="O99" s="90">
        <v>4099911174</v>
      </c>
      <c r="P99" s="90">
        <f t="shared" si="12"/>
        <v>4099911174</v>
      </c>
      <c r="Q99" s="90"/>
      <c r="S99" s="124">
        <f t="shared" si="13"/>
        <v>4099.9111739999998</v>
      </c>
      <c r="T99" s="124">
        <f t="shared" si="8"/>
        <v>4099.9111739999998</v>
      </c>
      <c r="U99" s="124">
        <f t="shared" si="8"/>
        <v>0</v>
      </c>
      <c r="V99" s="124">
        <f t="shared" si="8"/>
        <v>4099.9111739999998</v>
      </c>
      <c r="W99" s="124">
        <f t="shared" si="8"/>
        <v>4099.9111739999998</v>
      </c>
      <c r="X99" s="124">
        <f t="shared" si="8"/>
        <v>0</v>
      </c>
    </row>
    <row r="100" spans="1:24" s="92" customFormat="1" ht="15">
      <c r="A100" s="117"/>
      <c r="B100" s="107"/>
      <c r="C100" s="106" t="str">
        <f t="shared" si="9"/>
        <v/>
      </c>
      <c r="D100" s="105" t="str">
        <f t="shared" si="10"/>
        <v/>
      </c>
      <c r="E100" s="115" t="s">
        <v>222</v>
      </c>
      <c r="F100" s="115" t="s">
        <v>220</v>
      </c>
      <c r="G100" s="115" t="s">
        <v>261</v>
      </c>
      <c r="H100" s="133" t="s">
        <v>983</v>
      </c>
      <c r="I100" s="90">
        <v>138000000</v>
      </c>
      <c r="J100" s="89"/>
      <c r="K100" s="90">
        <v>138000000</v>
      </c>
      <c r="L100" s="94"/>
      <c r="M100" s="91">
        <f t="shared" si="11"/>
        <v>138000000</v>
      </c>
      <c r="N100" s="94"/>
      <c r="O100" s="90">
        <v>138000000</v>
      </c>
      <c r="P100" s="90">
        <f t="shared" si="12"/>
        <v>138000000</v>
      </c>
      <c r="Q100" s="90"/>
      <c r="S100" s="124">
        <f t="shared" si="13"/>
        <v>138</v>
      </c>
      <c r="T100" s="124">
        <f t="shared" si="8"/>
        <v>138</v>
      </c>
      <c r="U100" s="124">
        <f t="shared" si="8"/>
        <v>0</v>
      </c>
      <c r="V100" s="124">
        <f t="shared" si="8"/>
        <v>138</v>
      </c>
      <c r="W100" s="124">
        <f t="shared" si="8"/>
        <v>138</v>
      </c>
      <c r="X100" s="124">
        <f t="shared" si="8"/>
        <v>0</v>
      </c>
    </row>
    <row r="101" spans="1:24" s="92" customFormat="1" ht="15">
      <c r="A101" s="118"/>
      <c r="B101" s="111"/>
      <c r="C101" s="106" t="str">
        <f t="shared" si="9"/>
        <v/>
      </c>
      <c r="D101" s="105" t="str">
        <f t="shared" si="10"/>
        <v/>
      </c>
      <c r="E101" s="115" t="s">
        <v>212</v>
      </c>
      <c r="F101" s="115" t="s">
        <v>220</v>
      </c>
      <c r="G101" s="115" t="s">
        <v>261</v>
      </c>
      <c r="H101" s="133" t="s">
        <v>983</v>
      </c>
      <c r="I101" s="90">
        <v>64537000</v>
      </c>
      <c r="J101" s="89"/>
      <c r="K101" s="89"/>
      <c r="L101" s="91">
        <v>64537000</v>
      </c>
      <c r="M101" s="91">
        <f t="shared" si="11"/>
        <v>64537000</v>
      </c>
      <c r="N101" s="91"/>
      <c r="O101" s="90">
        <v>47221200</v>
      </c>
      <c r="P101" s="90">
        <f t="shared" si="12"/>
        <v>47221200</v>
      </c>
      <c r="Q101" s="90"/>
      <c r="S101" s="124">
        <f t="shared" si="13"/>
        <v>64.537000000000006</v>
      </c>
      <c r="T101" s="124">
        <f t="shared" si="8"/>
        <v>64.537000000000006</v>
      </c>
      <c r="U101" s="124">
        <f t="shared" si="8"/>
        <v>0</v>
      </c>
      <c r="V101" s="124">
        <f t="shared" si="8"/>
        <v>47.221200000000003</v>
      </c>
      <c r="W101" s="124">
        <f t="shared" si="8"/>
        <v>47.221200000000003</v>
      </c>
      <c r="X101" s="124">
        <f t="shared" si="8"/>
        <v>0</v>
      </c>
    </row>
    <row r="102" spans="1:24" s="92" customFormat="1" ht="15">
      <c r="A102" s="115"/>
      <c r="B102" s="93" t="s">
        <v>229</v>
      </c>
      <c r="C102" s="106" t="str">
        <f t="shared" si="9"/>
        <v/>
      </c>
      <c r="D102" s="105" t="str">
        <f t="shared" si="10"/>
        <v/>
      </c>
      <c r="E102" s="129"/>
      <c r="F102" s="130"/>
      <c r="G102" s="130"/>
      <c r="H102" s="128"/>
      <c r="I102" s="90">
        <v>554600000</v>
      </c>
      <c r="J102" s="89"/>
      <c r="K102" s="90">
        <v>470000000</v>
      </c>
      <c r="L102" s="91">
        <v>84600000</v>
      </c>
      <c r="M102" s="91">
        <f t="shared" si="11"/>
        <v>554600000</v>
      </c>
      <c r="N102" s="91"/>
      <c r="O102" s="90">
        <v>525784300</v>
      </c>
      <c r="P102" s="90">
        <f t="shared" si="12"/>
        <v>525784300</v>
      </c>
      <c r="Q102" s="90"/>
      <c r="S102" s="124">
        <f t="shared" si="13"/>
        <v>554.6</v>
      </c>
      <c r="T102" s="124">
        <f t="shared" si="8"/>
        <v>554.6</v>
      </c>
      <c r="U102" s="124">
        <f t="shared" si="8"/>
        <v>0</v>
      </c>
      <c r="V102" s="124">
        <f t="shared" si="8"/>
        <v>525.78430000000003</v>
      </c>
      <c r="W102" s="124">
        <f t="shared" si="8"/>
        <v>525.78430000000003</v>
      </c>
      <c r="X102" s="124">
        <f t="shared" si="8"/>
        <v>0</v>
      </c>
    </row>
    <row r="103" spans="1:24" s="92" customFormat="1" ht="15">
      <c r="A103" s="116"/>
      <c r="B103" s="110"/>
      <c r="C103" s="106" t="str">
        <f t="shared" si="9"/>
        <v/>
      </c>
      <c r="D103" s="105" t="str">
        <f t="shared" si="10"/>
        <v/>
      </c>
      <c r="E103" s="115" t="s">
        <v>224</v>
      </c>
      <c r="F103" s="115" t="s">
        <v>220</v>
      </c>
      <c r="G103" s="115" t="s">
        <v>261</v>
      </c>
      <c r="H103" s="133" t="s">
        <v>983</v>
      </c>
      <c r="I103" s="90">
        <v>470000000</v>
      </c>
      <c r="J103" s="89"/>
      <c r="K103" s="90">
        <v>470000000</v>
      </c>
      <c r="L103" s="94"/>
      <c r="M103" s="91">
        <f t="shared" si="11"/>
        <v>470000000</v>
      </c>
      <c r="N103" s="94"/>
      <c r="O103" s="90">
        <v>458284300</v>
      </c>
      <c r="P103" s="90">
        <f t="shared" si="12"/>
        <v>458284300</v>
      </c>
      <c r="Q103" s="90"/>
      <c r="S103" s="124">
        <f t="shared" si="13"/>
        <v>470</v>
      </c>
      <c r="T103" s="124">
        <f t="shared" si="8"/>
        <v>470</v>
      </c>
      <c r="U103" s="124">
        <f t="shared" si="8"/>
        <v>0</v>
      </c>
      <c r="V103" s="124">
        <f t="shared" si="8"/>
        <v>458.28429999999997</v>
      </c>
      <c r="W103" s="124">
        <f t="shared" si="8"/>
        <v>458.28429999999997</v>
      </c>
      <c r="X103" s="124">
        <f t="shared" si="8"/>
        <v>0</v>
      </c>
    </row>
    <row r="104" spans="1:24" s="92" customFormat="1" ht="15">
      <c r="A104" s="118"/>
      <c r="B104" s="111"/>
      <c r="C104" s="106" t="str">
        <f t="shared" si="9"/>
        <v/>
      </c>
      <c r="D104" s="105" t="str">
        <f t="shared" si="10"/>
        <v/>
      </c>
      <c r="E104" s="115" t="s">
        <v>212</v>
      </c>
      <c r="F104" s="115" t="s">
        <v>220</v>
      </c>
      <c r="G104" s="115" t="s">
        <v>261</v>
      </c>
      <c r="H104" s="133" t="s">
        <v>983</v>
      </c>
      <c r="I104" s="90">
        <v>84600000</v>
      </c>
      <c r="J104" s="89"/>
      <c r="K104" s="89"/>
      <c r="L104" s="91">
        <v>84600000</v>
      </c>
      <c r="M104" s="91">
        <f t="shared" si="11"/>
        <v>84600000</v>
      </c>
      <c r="N104" s="91"/>
      <c r="O104" s="90">
        <v>67500000</v>
      </c>
      <c r="P104" s="90">
        <f t="shared" si="12"/>
        <v>67500000</v>
      </c>
      <c r="Q104" s="90"/>
      <c r="S104" s="124">
        <f t="shared" si="13"/>
        <v>84.6</v>
      </c>
      <c r="T104" s="124">
        <f t="shared" si="8"/>
        <v>84.6</v>
      </c>
      <c r="U104" s="124">
        <f t="shared" si="8"/>
        <v>0</v>
      </c>
      <c r="V104" s="124">
        <f t="shared" si="8"/>
        <v>67.5</v>
      </c>
      <c r="W104" s="124">
        <f t="shared" si="8"/>
        <v>67.5</v>
      </c>
      <c r="X104" s="124">
        <f t="shared" si="8"/>
        <v>0</v>
      </c>
    </row>
    <row r="105" spans="1:24" s="92" customFormat="1" ht="30">
      <c r="A105" s="115" t="s">
        <v>262</v>
      </c>
      <c r="B105" s="88" t="s">
        <v>263</v>
      </c>
      <c r="C105" s="106" t="str">
        <f t="shared" si="9"/>
        <v>1012078</v>
      </c>
      <c r="D105" s="105" t="str">
        <f t="shared" si="10"/>
        <v>-Văn phòng ủy ban Nhân dân tỉnh</v>
      </c>
      <c r="E105" s="129"/>
      <c r="F105" s="130"/>
      <c r="G105" s="130"/>
      <c r="H105" s="128"/>
      <c r="I105" s="90">
        <v>17689258000</v>
      </c>
      <c r="J105" s="89"/>
      <c r="K105" s="90">
        <v>16584000000</v>
      </c>
      <c r="L105" s="91">
        <v>1105258000</v>
      </c>
      <c r="M105" s="91">
        <f t="shared" si="11"/>
        <v>17689258000</v>
      </c>
      <c r="N105" s="91"/>
      <c r="O105" s="90">
        <v>17148632375</v>
      </c>
      <c r="P105" s="90">
        <f t="shared" si="12"/>
        <v>17148632375</v>
      </c>
      <c r="Q105" s="90"/>
      <c r="S105" s="124">
        <f t="shared" si="13"/>
        <v>17689.258000000002</v>
      </c>
      <c r="T105" s="124">
        <f t="shared" si="8"/>
        <v>17689.258000000002</v>
      </c>
      <c r="U105" s="124">
        <f t="shared" si="8"/>
        <v>0</v>
      </c>
      <c r="V105" s="124">
        <f t="shared" si="8"/>
        <v>17148.632375000001</v>
      </c>
      <c r="W105" s="124">
        <f t="shared" si="8"/>
        <v>17148.632375000001</v>
      </c>
      <c r="X105" s="124">
        <f t="shared" si="8"/>
        <v>0</v>
      </c>
    </row>
    <row r="106" spans="1:24" s="92" customFormat="1" ht="15">
      <c r="A106" s="115" t="s">
        <v>264</v>
      </c>
      <c r="B106" s="93" t="s">
        <v>232</v>
      </c>
      <c r="C106" s="106" t="str">
        <f t="shared" si="9"/>
        <v/>
      </c>
      <c r="D106" s="105" t="str">
        <f t="shared" si="10"/>
        <v/>
      </c>
      <c r="E106" s="129"/>
      <c r="F106" s="130"/>
      <c r="G106" s="130"/>
      <c r="H106" s="128"/>
      <c r="I106" s="90">
        <v>17689258000</v>
      </c>
      <c r="J106" s="89"/>
      <c r="K106" s="90">
        <v>16584000000</v>
      </c>
      <c r="L106" s="91">
        <v>1105258000</v>
      </c>
      <c r="M106" s="91">
        <f t="shared" si="11"/>
        <v>17689258000</v>
      </c>
      <c r="N106" s="91"/>
      <c r="O106" s="90">
        <v>17148632375</v>
      </c>
      <c r="P106" s="90">
        <f t="shared" si="12"/>
        <v>17148632375</v>
      </c>
      <c r="Q106" s="90"/>
      <c r="S106" s="124">
        <f t="shared" si="13"/>
        <v>17689.258000000002</v>
      </c>
      <c r="T106" s="124">
        <f t="shared" si="8"/>
        <v>17689.258000000002</v>
      </c>
      <c r="U106" s="124">
        <f t="shared" si="8"/>
        <v>0</v>
      </c>
      <c r="V106" s="124">
        <f t="shared" si="8"/>
        <v>17148.632375000001</v>
      </c>
      <c r="W106" s="124">
        <f t="shared" si="8"/>
        <v>17148.632375000001</v>
      </c>
      <c r="X106" s="124">
        <f t="shared" si="8"/>
        <v>0</v>
      </c>
    </row>
    <row r="107" spans="1:24" s="92" customFormat="1" ht="15">
      <c r="A107" s="115"/>
      <c r="B107" s="93" t="s">
        <v>233</v>
      </c>
      <c r="C107" s="106" t="str">
        <f t="shared" si="9"/>
        <v/>
      </c>
      <c r="D107" s="105" t="str">
        <f t="shared" si="10"/>
        <v/>
      </c>
      <c r="E107" s="129"/>
      <c r="F107" s="130"/>
      <c r="G107" s="130"/>
      <c r="H107" s="128"/>
      <c r="I107" s="90">
        <v>8989590000</v>
      </c>
      <c r="J107" s="89"/>
      <c r="K107" s="90">
        <v>8376000000</v>
      </c>
      <c r="L107" s="91">
        <v>613590000</v>
      </c>
      <c r="M107" s="91">
        <f t="shared" si="11"/>
        <v>8989590000</v>
      </c>
      <c r="N107" s="91"/>
      <c r="O107" s="90">
        <v>8989590000</v>
      </c>
      <c r="P107" s="90">
        <f t="shared" si="12"/>
        <v>8989590000</v>
      </c>
      <c r="Q107" s="90"/>
      <c r="S107" s="124">
        <f t="shared" si="13"/>
        <v>8989.59</v>
      </c>
      <c r="T107" s="124">
        <f t="shared" si="8"/>
        <v>8989.59</v>
      </c>
      <c r="U107" s="124">
        <f t="shared" si="8"/>
        <v>0</v>
      </c>
      <c r="V107" s="124">
        <f t="shared" si="8"/>
        <v>8989.59</v>
      </c>
      <c r="W107" s="124">
        <f t="shared" si="8"/>
        <v>8989.59</v>
      </c>
      <c r="X107" s="124">
        <f t="shared" si="8"/>
        <v>0</v>
      </c>
    </row>
    <row r="108" spans="1:24" s="92" customFormat="1" ht="15">
      <c r="A108" s="116"/>
      <c r="B108" s="110"/>
      <c r="C108" s="106" t="str">
        <f t="shared" si="9"/>
        <v/>
      </c>
      <c r="D108" s="105" t="str">
        <f t="shared" si="10"/>
        <v/>
      </c>
      <c r="E108" s="115" t="s">
        <v>209</v>
      </c>
      <c r="F108" s="115" t="s">
        <v>265</v>
      </c>
      <c r="G108" s="115" t="s">
        <v>238</v>
      </c>
      <c r="H108" s="133" t="s">
        <v>983</v>
      </c>
      <c r="I108" s="90">
        <v>8783490000</v>
      </c>
      <c r="J108" s="89"/>
      <c r="K108" s="90">
        <v>8376000000</v>
      </c>
      <c r="L108" s="91">
        <v>407490000</v>
      </c>
      <c r="M108" s="91">
        <f t="shared" si="11"/>
        <v>8783490000</v>
      </c>
      <c r="N108" s="91"/>
      <c r="O108" s="90">
        <v>8783490000</v>
      </c>
      <c r="P108" s="90">
        <f t="shared" si="12"/>
        <v>8783490000</v>
      </c>
      <c r="Q108" s="90"/>
      <c r="S108" s="124">
        <f t="shared" si="13"/>
        <v>8783.49</v>
      </c>
      <c r="T108" s="124">
        <f t="shared" si="8"/>
        <v>8783.49</v>
      </c>
      <c r="U108" s="124">
        <f t="shared" si="8"/>
        <v>0</v>
      </c>
      <c r="V108" s="124">
        <f t="shared" si="8"/>
        <v>8783.49</v>
      </c>
      <c r="W108" s="124">
        <f t="shared" si="8"/>
        <v>8783.49</v>
      </c>
      <c r="X108" s="124">
        <f t="shared" si="8"/>
        <v>0</v>
      </c>
    </row>
    <row r="109" spans="1:24" s="92" customFormat="1" ht="15">
      <c r="A109" s="118"/>
      <c r="B109" s="111"/>
      <c r="C109" s="106" t="str">
        <f t="shared" si="9"/>
        <v/>
      </c>
      <c r="D109" s="105" t="str">
        <f t="shared" si="10"/>
        <v/>
      </c>
      <c r="E109" s="115" t="s">
        <v>222</v>
      </c>
      <c r="F109" s="115" t="s">
        <v>265</v>
      </c>
      <c r="G109" s="115" t="s">
        <v>238</v>
      </c>
      <c r="H109" s="133" t="s">
        <v>983</v>
      </c>
      <c r="I109" s="90">
        <v>206100000</v>
      </c>
      <c r="J109" s="89"/>
      <c r="K109" s="89"/>
      <c r="L109" s="91">
        <v>206100000</v>
      </c>
      <c r="M109" s="91">
        <f t="shared" si="11"/>
        <v>206100000</v>
      </c>
      <c r="N109" s="91"/>
      <c r="O109" s="90">
        <v>206100000</v>
      </c>
      <c r="P109" s="90">
        <f t="shared" si="12"/>
        <v>206100000</v>
      </c>
      <c r="Q109" s="90"/>
      <c r="S109" s="124">
        <f t="shared" si="13"/>
        <v>206.1</v>
      </c>
      <c r="T109" s="124">
        <f t="shared" si="8"/>
        <v>206.1</v>
      </c>
      <c r="U109" s="124">
        <f t="shared" si="8"/>
        <v>0</v>
      </c>
      <c r="V109" s="124">
        <f t="shared" si="8"/>
        <v>206.1</v>
      </c>
      <c r="W109" s="124">
        <f t="shared" si="8"/>
        <v>206.1</v>
      </c>
      <c r="X109" s="124">
        <f t="shared" si="8"/>
        <v>0</v>
      </c>
    </row>
    <row r="110" spans="1:24" s="92" customFormat="1" ht="15">
      <c r="A110" s="115"/>
      <c r="B110" s="93" t="s">
        <v>229</v>
      </c>
      <c r="C110" s="106" t="str">
        <f t="shared" si="9"/>
        <v/>
      </c>
      <c r="D110" s="105" t="str">
        <f t="shared" si="10"/>
        <v/>
      </c>
      <c r="E110" s="129"/>
      <c r="F110" s="130"/>
      <c r="G110" s="130"/>
      <c r="H110" s="128"/>
      <c r="I110" s="90">
        <v>8699668000</v>
      </c>
      <c r="J110" s="89"/>
      <c r="K110" s="90">
        <v>8208000000</v>
      </c>
      <c r="L110" s="91">
        <v>491668000</v>
      </c>
      <c r="M110" s="91">
        <f t="shared" si="11"/>
        <v>8699668000</v>
      </c>
      <c r="N110" s="91"/>
      <c r="O110" s="90">
        <v>8159042375</v>
      </c>
      <c r="P110" s="90">
        <f t="shared" si="12"/>
        <v>8159042375</v>
      </c>
      <c r="Q110" s="90"/>
      <c r="S110" s="124">
        <f t="shared" si="13"/>
        <v>8699.6679999999997</v>
      </c>
      <c r="T110" s="124">
        <f t="shared" si="8"/>
        <v>8699.6679999999997</v>
      </c>
      <c r="U110" s="124">
        <f t="shared" si="8"/>
        <v>0</v>
      </c>
      <c r="V110" s="124">
        <f t="shared" si="8"/>
        <v>8159.042375</v>
      </c>
      <c r="W110" s="124">
        <f t="shared" si="8"/>
        <v>8159.042375</v>
      </c>
      <c r="X110" s="124">
        <f t="shared" si="8"/>
        <v>0</v>
      </c>
    </row>
    <row r="111" spans="1:24" s="92" customFormat="1" ht="15">
      <c r="A111" s="116"/>
      <c r="B111" s="110"/>
      <c r="C111" s="106" t="str">
        <f t="shared" si="9"/>
        <v/>
      </c>
      <c r="D111" s="105" t="str">
        <f t="shared" si="10"/>
        <v/>
      </c>
      <c r="E111" s="115" t="s">
        <v>224</v>
      </c>
      <c r="F111" s="115" t="s">
        <v>265</v>
      </c>
      <c r="G111" s="115" t="s">
        <v>238</v>
      </c>
      <c r="H111" s="133" t="s">
        <v>983</v>
      </c>
      <c r="I111" s="90">
        <v>8586000000</v>
      </c>
      <c r="J111" s="89"/>
      <c r="K111" s="90">
        <v>8208000000</v>
      </c>
      <c r="L111" s="91">
        <v>378000000</v>
      </c>
      <c r="M111" s="91">
        <f t="shared" si="11"/>
        <v>8586000000</v>
      </c>
      <c r="N111" s="91"/>
      <c r="O111" s="90">
        <v>8045374375</v>
      </c>
      <c r="P111" s="90">
        <f t="shared" si="12"/>
        <v>8045374375</v>
      </c>
      <c r="Q111" s="90"/>
      <c r="S111" s="124">
        <f t="shared" si="13"/>
        <v>8586</v>
      </c>
      <c r="T111" s="124">
        <f t="shared" si="8"/>
        <v>8586</v>
      </c>
      <c r="U111" s="124">
        <f t="shared" si="8"/>
        <v>0</v>
      </c>
      <c r="V111" s="124">
        <f t="shared" si="8"/>
        <v>8045.3743750000003</v>
      </c>
      <c r="W111" s="124">
        <f t="shared" si="8"/>
        <v>8045.3743750000003</v>
      </c>
      <c r="X111" s="124">
        <f t="shared" si="8"/>
        <v>0</v>
      </c>
    </row>
    <row r="112" spans="1:24" s="92" customFormat="1" ht="15">
      <c r="A112" s="118"/>
      <c r="B112" s="111"/>
      <c r="C112" s="106" t="str">
        <f t="shared" si="9"/>
        <v/>
      </c>
      <c r="D112" s="105" t="str">
        <f t="shared" si="10"/>
        <v/>
      </c>
      <c r="E112" s="115" t="s">
        <v>210</v>
      </c>
      <c r="F112" s="115" t="s">
        <v>265</v>
      </c>
      <c r="G112" s="115" t="s">
        <v>238</v>
      </c>
      <c r="H112" s="133" t="s">
        <v>983</v>
      </c>
      <c r="I112" s="90">
        <v>113668000</v>
      </c>
      <c r="J112" s="89"/>
      <c r="K112" s="89"/>
      <c r="L112" s="91">
        <v>113668000</v>
      </c>
      <c r="M112" s="91">
        <f t="shared" si="11"/>
        <v>113668000</v>
      </c>
      <c r="N112" s="91"/>
      <c r="O112" s="90">
        <v>113668000</v>
      </c>
      <c r="P112" s="90">
        <f t="shared" si="12"/>
        <v>113668000</v>
      </c>
      <c r="Q112" s="90"/>
      <c r="S112" s="124">
        <f t="shared" si="13"/>
        <v>113.66800000000001</v>
      </c>
      <c r="T112" s="124">
        <f t="shared" si="8"/>
        <v>113.66800000000001</v>
      </c>
      <c r="U112" s="124">
        <f t="shared" si="8"/>
        <v>0</v>
      </c>
      <c r="V112" s="124">
        <f t="shared" si="8"/>
        <v>113.66800000000001</v>
      </c>
      <c r="W112" s="124">
        <f t="shared" si="8"/>
        <v>113.66800000000001</v>
      </c>
      <c r="X112" s="124">
        <f t="shared" si="8"/>
        <v>0</v>
      </c>
    </row>
    <row r="113" spans="1:24" s="92" customFormat="1" ht="30">
      <c r="A113" s="115" t="s">
        <v>224</v>
      </c>
      <c r="B113" s="88" t="s">
        <v>266</v>
      </c>
      <c r="C113" s="106" t="str">
        <f t="shared" si="9"/>
        <v>1012444</v>
      </c>
      <c r="D113" s="105" t="str">
        <f t="shared" si="10"/>
        <v>-Văn phòng Hội đồng Nhân dân tỉnh Kontum</v>
      </c>
      <c r="E113" s="129"/>
      <c r="F113" s="130"/>
      <c r="G113" s="130"/>
      <c r="H113" s="128"/>
      <c r="I113" s="90">
        <v>6363445518</v>
      </c>
      <c r="J113" s="90">
        <v>69785318</v>
      </c>
      <c r="K113" s="90">
        <v>5759000000</v>
      </c>
      <c r="L113" s="91">
        <v>534660200</v>
      </c>
      <c r="M113" s="91">
        <f t="shared" si="11"/>
        <v>6363445518</v>
      </c>
      <c r="N113" s="91"/>
      <c r="O113" s="90">
        <v>6294910105</v>
      </c>
      <c r="P113" s="90">
        <f t="shared" si="12"/>
        <v>6294910105</v>
      </c>
      <c r="Q113" s="90"/>
      <c r="S113" s="124">
        <f t="shared" si="13"/>
        <v>6363.4455180000004</v>
      </c>
      <c r="T113" s="124">
        <f t="shared" si="8"/>
        <v>6363.4455180000004</v>
      </c>
      <c r="U113" s="124">
        <f t="shared" si="8"/>
        <v>0</v>
      </c>
      <c r="V113" s="124">
        <f t="shared" si="8"/>
        <v>6294.9101049999999</v>
      </c>
      <c r="W113" s="124">
        <f t="shared" si="8"/>
        <v>6294.9101049999999</v>
      </c>
      <c r="X113" s="124">
        <f t="shared" si="8"/>
        <v>0</v>
      </c>
    </row>
    <row r="114" spans="1:24" s="92" customFormat="1" ht="15">
      <c r="A114" s="115" t="s">
        <v>267</v>
      </c>
      <c r="B114" s="93" t="s">
        <v>232</v>
      </c>
      <c r="C114" s="106" t="str">
        <f t="shared" si="9"/>
        <v/>
      </c>
      <c r="D114" s="105" t="str">
        <f t="shared" si="10"/>
        <v/>
      </c>
      <c r="E114" s="129"/>
      <c r="F114" s="130"/>
      <c r="G114" s="130"/>
      <c r="H114" s="128"/>
      <c r="I114" s="90">
        <v>6363445518</v>
      </c>
      <c r="J114" s="90">
        <v>69785318</v>
      </c>
      <c r="K114" s="90">
        <v>5759000000</v>
      </c>
      <c r="L114" s="91">
        <v>534660200</v>
      </c>
      <c r="M114" s="91">
        <f t="shared" si="11"/>
        <v>6363445518</v>
      </c>
      <c r="N114" s="91"/>
      <c r="O114" s="90">
        <v>6294910105</v>
      </c>
      <c r="P114" s="90">
        <f t="shared" si="12"/>
        <v>6294910105</v>
      </c>
      <c r="Q114" s="90"/>
      <c r="S114" s="124">
        <f t="shared" si="13"/>
        <v>6363.4455180000004</v>
      </c>
      <c r="T114" s="124">
        <f t="shared" si="8"/>
        <v>6363.4455180000004</v>
      </c>
      <c r="U114" s="124">
        <f t="shared" si="8"/>
        <v>0</v>
      </c>
      <c r="V114" s="124">
        <f t="shared" si="8"/>
        <v>6294.9101049999999</v>
      </c>
      <c r="W114" s="124">
        <f t="shared" si="8"/>
        <v>6294.9101049999999</v>
      </c>
      <c r="X114" s="124">
        <f t="shared" si="8"/>
        <v>0</v>
      </c>
    </row>
    <row r="115" spans="1:24" s="92" customFormat="1" ht="15">
      <c r="A115" s="115"/>
      <c r="B115" s="93" t="s">
        <v>233</v>
      </c>
      <c r="C115" s="106" t="str">
        <f t="shared" si="9"/>
        <v/>
      </c>
      <c r="D115" s="105" t="str">
        <f t="shared" si="10"/>
        <v/>
      </c>
      <c r="E115" s="129"/>
      <c r="F115" s="130"/>
      <c r="G115" s="130"/>
      <c r="H115" s="128"/>
      <c r="I115" s="90">
        <v>5543324518</v>
      </c>
      <c r="J115" s="90">
        <v>69785318</v>
      </c>
      <c r="K115" s="90">
        <v>5264000000</v>
      </c>
      <c r="L115" s="91">
        <v>209539200</v>
      </c>
      <c r="M115" s="91">
        <f t="shared" si="11"/>
        <v>5543324518</v>
      </c>
      <c r="N115" s="91"/>
      <c r="O115" s="90">
        <v>5474966805</v>
      </c>
      <c r="P115" s="90">
        <f t="shared" si="12"/>
        <v>5474966805</v>
      </c>
      <c r="Q115" s="90"/>
      <c r="S115" s="124">
        <f t="shared" si="13"/>
        <v>5543.3245180000004</v>
      </c>
      <c r="T115" s="124">
        <f t="shared" si="8"/>
        <v>5543.3245180000004</v>
      </c>
      <c r="U115" s="124">
        <f t="shared" si="8"/>
        <v>0</v>
      </c>
      <c r="V115" s="124">
        <f t="shared" si="8"/>
        <v>5474.966805</v>
      </c>
      <c r="W115" s="124">
        <f t="shared" si="8"/>
        <v>5474.966805</v>
      </c>
      <c r="X115" s="124">
        <f t="shared" si="8"/>
        <v>0</v>
      </c>
    </row>
    <row r="116" spans="1:24" s="92" customFormat="1" ht="15">
      <c r="A116" s="116"/>
      <c r="B116" s="110"/>
      <c r="C116" s="106" t="str">
        <f t="shared" si="9"/>
        <v/>
      </c>
      <c r="D116" s="105" t="str">
        <f t="shared" si="10"/>
        <v/>
      </c>
      <c r="E116" s="115" t="s">
        <v>209</v>
      </c>
      <c r="F116" s="115" t="s">
        <v>237</v>
      </c>
      <c r="G116" s="115" t="s">
        <v>238</v>
      </c>
      <c r="H116" s="133" t="s">
        <v>983</v>
      </c>
      <c r="I116" s="90">
        <v>5415324518</v>
      </c>
      <c r="J116" s="90">
        <v>69785318</v>
      </c>
      <c r="K116" s="90">
        <v>5264000000</v>
      </c>
      <c r="L116" s="91">
        <v>81539200</v>
      </c>
      <c r="M116" s="91">
        <f t="shared" si="11"/>
        <v>5415324518</v>
      </c>
      <c r="N116" s="91"/>
      <c r="O116" s="90">
        <v>5346966805</v>
      </c>
      <c r="P116" s="90">
        <f t="shared" si="12"/>
        <v>5346966805</v>
      </c>
      <c r="Q116" s="90"/>
      <c r="S116" s="124">
        <f t="shared" si="13"/>
        <v>5415.3245180000004</v>
      </c>
      <c r="T116" s="124">
        <f t="shared" si="8"/>
        <v>5415.3245180000004</v>
      </c>
      <c r="U116" s="124">
        <f t="shared" si="8"/>
        <v>0</v>
      </c>
      <c r="V116" s="124">
        <f t="shared" si="8"/>
        <v>5346.966805</v>
      </c>
      <c r="W116" s="124">
        <f t="shared" si="8"/>
        <v>5346.966805</v>
      </c>
      <c r="X116" s="124">
        <f t="shared" si="8"/>
        <v>0</v>
      </c>
    </row>
    <row r="117" spans="1:24" s="92" customFormat="1" ht="15">
      <c r="A117" s="118"/>
      <c r="B117" s="111"/>
      <c r="C117" s="106" t="str">
        <f t="shared" si="9"/>
        <v/>
      </c>
      <c r="D117" s="105" t="str">
        <f t="shared" si="10"/>
        <v/>
      </c>
      <c r="E117" s="115" t="s">
        <v>222</v>
      </c>
      <c r="F117" s="115" t="s">
        <v>237</v>
      </c>
      <c r="G117" s="115" t="s">
        <v>238</v>
      </c>
      <c r="H117" s="133" t="s">
        <v>983</v>
      </c>
      <c r="I117" s="90">
        <v>128000000</v>
      </c>
      <c r="J117" s="89"/>
      <c r="K117" s="89"/>
      <c r="L117" s="91">
        <v>128000000</v>
      </c>
      <c r="M117" s="91">
        <f t="shared" si="11"/>
        <v>128000000</v>
      </c>
      <c r="N117" s="91"/>
      <c r="O117" s="90">
        <v>128000000</v>
      </c>
      <c r="P117" s="90">
        <f t="shared" si="12"/>
        <v>128000000</v>
      </c>
      <c r="Q117" s="90"/>
      <c r="S117" s="124">
        <f t="shared" si="13"/>
        <v>128</v>
      </c>
      <c r="T117" s="124">
        <f t="shared" si="8"/>
        <v>128</v>
      </c>
      <c r="U117" s="124">
        <f t="shared" si="8"/>
        <v>0</v>
      </c>
      <c r="V117" s="124">
        <f t="shared" si="8"/>
        <v>128</v>
      </c>
      <c r="W117" s="124">
        <f t="shared" si="8"/>
        <v>128</v>
      </c>
      <c r="X117" s="124">
        <f t="shared" si="8"/>
        <v>0</v>
      </c>
    </row>
    <row r="118" spans="1:24" s="92" customFormat="1" ht="15">
      <c r="A118" s="115"/>
      <c r="B118" s="93" t="s">
        <v>229</v>
      </c>
      <c r="C118" s="106" t="str">
        <f t="shared" si="9"/>
        <v/>
      </c>
      <c r="D118" s="105" t="str">
        <f t="shared" si="10"/>
        <v/>
      </c>
      <c r="E118" s="129"/>
      <c r="F118" s="130"/>
      <c r="G118" s="130"/>
      <c r="H118" s="128"/>
      <c r="I118" s="90">
        <v>820121000</v>
      </c>
      <c r="J118" s="89"/>
      <c r="K118" s="90">
        <v>495000000</v>
      </c>
      <c r="L118" s="91">
        <v>325121000</v>
      </c>
      <c r="M118" s="91">
        <f t="shared" si="11"/>
        <v>820121000</v>
      </c>
      <c r="N118" s="91"/>
      <c r="O118" s="90">
        <v>819943300</v>
      </c>
      <c r="P118" s="90">
        <f t="shared" si="12"/>
        <v>819943300</v>
      </c>
      <c r="Q118" s="90"/>
      <c r="S118" s="124">
        <f t="shared" si="13"/>
        <v>820.12099999999998</v>
      </c>
      <c r="T118" s="124">
        <f t="shared" si="8"/>
        <v>820.12099999999998</v>
      </c>
      <c r="U118" s="124">
        <f t="shared" si="8"/>
        <v>0</v>
      </c>
      <c r="V118" s="124">
        <f t="shared" si="8"/>
        <v>819.94330000000002</v>
      </c>
      <c r="W118" s="124">
        <f t="shared" si="8"/>
        <v>819.94330000000002</v>
      </c>
      <c r="X118" s="124">
        <f t="shared" si="8"/>
        <v>0</v>
      </c>
    </row>
    <row r="119" spans="1:24" s="92" customFormat="1" ht="15">
      <c r="A119" s="115"/>
      <c r="B119" s="87"/>
      <c r="C119" s="106" t="str">
        <f t="shared" si="9"/>
        <v/>
      </c>
      <c r="D119" s="105" t="str">
        <f t="shared" si="10"/>
        <v/>
      </c>
      <c r="E119" s="115" t="s">
        <v>224</v>
      </c>
      <c r="F119" s="115" t="s">
        <v>237</v>
      </c>
      <c r="G119" s="115" t="s">
        <v>238</v>
      </c>
      <c r="H119" s="133" t="s">
        <v>983</v>
      </c>
      <c r="I119" s="90">
        <v>820121000</v>
      </c>
      <c r="J119" s="89"/>
      <c r="K119" s="90">
        <v>495000000</v>
      </c>
      <c r="L119" s="91">
        <v>325121000</v>
      </c>
      <c r="M119" s="91">
        <f t="shared" si="11"/>
        <v>820121000</v>
      </c>
      <c r="N119" s="91"/>
      <c r="O119" s="90">
        <v>819943300</v>
      </c>
      <c r="P119" s="90">
        <f t="shared" si="12"/>
        <v>819943300</v>
      </c>
      <c r="Q119" s="90"/>
      <c r="S119" s="124">
        <f t="shared" si="13"/>
        <v>820.12099999999998</v>
      </c>
      <c r="T119" s="124">
        <f t="shared" si="8"/>
        <v>820.12099999999998</v>
      </c>
      <c r="U119" s="124">
        <f t="shared" si="8"/>
        <v>0</v>
      </c>
      <c r="V119" s="124">
        <f t="shared" si="8"/>
        <v>819.94330000000002</v>
      </c>
      <c r="W119" s="124">
        <f t="shared" si="8"/>
        <v>819.94330000000002</v>
      </c>
      <c r="X119" s="124">
        <f t="shared" si="8"/>
        <v>0</v>
      </c>
    </row>
    <row r="120" spans="1:24" s="92" customFormat="1" ht="30">
      <c r="A120" s="115" t="s">
        <v>209</v>
      </c>
      <c r="B120" s="88" t="s">
        <v>268</v>
      </c>
      <c r="C120" s="106" t="str">
        <f t="shared" si="9"/>
        <v>1014914</v>
      </c>
      <c r="D120" s="105" t="str">
        <f t="shared" si="10"/>
        <v>-Trung tâm Khuyẽn nông tỉnh Kontum</v>
      </c>
      <c r="E120" s="129"/>
      <c r="F120" s="130"/>
      <c r="G120" s="130"/>
      <c r="H120" s="128"/>
      <c r="I120" s="90">
        <v>12521100000</v>
      </c>
      <c r="J120" s="90">
        <v>540000000</v>
      </c>
      <c r="K120" s="90">
        <v>11788000000</v>
      </c>
      <c r="L120" s="91">
        <v>193100000</v>
      </c>
      <c r="M120" s="91">
        <f t="shared" si="11"/>
        <v>12521100000</v>
      </c>
      <c r="N120" s="91"/>
      <c r="O120" s="90">
        <v>11900946662</v>
      </c>
      <c r="P120" s="90">
        <f t="shared" si="12"/>
        <v>11900946662</v>
      </c>
      <c r="Q120" s="90"/>
      <c r="S120" s="124">
        <f t="shared" si="13"/>
        <v>12521.1</v>
      </c>
      <c r="T120" s="124">
        <f t="shared" si="8"/>
        <v>12521.1</v>
      </c>
      <c r="U120" s="124">
        <f t="shared" si="8"/>
        <v>0</v>
      </c>
      <c r="V120" s="124">
        <f t="shared" si="8"/>
        <v>11900.946662</v>
      </c>
      <c r="W120" s="124">
        <f t="shared" si="8"/>
        <v>11900.946662</v>
      </c>
      <c r="X120" s="124">
        <f t="shared" si="8"/>
        <v>0</v>
      </c>
    </row>
    <row r="121" spans="1:24" s="92" customFormat="1" ht="15">
      <c r="A121" s="115" t="s">
        <v>269</v>
      </c>
      <c r="B121" s="93" t="s">
        <v>232</v>
      </c>
      <c r="C121" s="106" t="str">
        <f t="shared" si="9"/>
        <v/>
      </c>
      <c r="D121" s="105" t="str">
        <f t="shared" si="10"/>
        <v/>
      </c>
      <c r="E121" s="129"/>
      <c r="F121" s="130"/>
      <c r="G121" s="130"/>
      <c r="H121" s="128"/>
      <c r="I121" s="90">
        <v>12521100000</v>
      </c>
      <c r="J121" s="90">
        <v>540000000</v>
      </c>
      <c r="K121" s="90">
        <v>11788000000</v>
      </c>
      <c r="L121" s="91">
        <v>193100000</v>
      </c>
      <c r="M121" s="91">
        <f t="shared" si="11"/>
        <v>12521100000</v>
      </c>
      <c r="N121" s="91"/>
      <c r="O121" s="90">
        <v>11900946662</v>
      </c>
      <c r="P121" s="90">
        <f t="shared" si="12"/>
        <v>11900946662</v>
      </c>
      <c r="Q121" s="90"/>
      <c r="S121" s="124">
        <f t="shared" si="13"/>
        <v>12521.1</v>
      </c>
      <c r="T121" s="124">
        <f t="shared" si="8"/>
        <v>12521.1</v>
      </c>
      <c r="U121" s="124">
        <f t="shared" si="8"/>
        <v>0</v>
      </c>
      <c r="V121" s="124">
        <f t="shared" si="8"/>
        <v>11900.946662</v>
      </c>
      <c r="W121" s="124">
        <f t="shared" si="8"/>
        <v>11900.946662</v>
      </c>
      <c r="X121" s="124">
        <f t="shared" si="8"/>
        <v>0</v>
      </c>
    </row>
    <row r="122" spans="1:24" s="92" customFormat="1" ht="15">
      <c r="A122" s="115"/>
      <c r="B122" s="93" t="s">
        <v>233</v>
      </c>
      <c r="C122" s="106" t="str">
        <f t="shared" si="9"/>
        <v/>
      </c>
      <c r="D122" s="105" t="str">
        <f t="shared" si="10"/>
        <v/>
      </c>
      <c r="E122" s="129"/>
      <c r="F122" s="130"/>
      <c r="G122" s="130"/>
      <c r="H122" s="128"/>
      <c r="I122" s="90">
        <v>1375100000</v>
      </c>
      <c r="J122" s="89"/>
      <c r="K122" s="90">
        <v>1337000000</v>
      </c>
      <c r="L122" s="91">
        <v>38100000</v>
      </c>
      <c r="M122" s="91">
        <f t="shared" si="11"/>
        <v>1375100000</v>
      </c>
      <c r="N122" s="91"/>
      <c r="O122" s="90">
        <v>1375100000</v>
      </c>
      <c r="P122" s="90">
        <f t="shared" si="12"/>
        <v>1375100000</v>
      </c>
      <c r="Q122" s="90"/>
      <c r="S122" s="124">
        <f t="shared" si="13"/>
        <v>1375.1</v>
      </c>
      <c r="T122" s="124">
        <f t="shared" si="8"/>
        <v>1375.1</v>
      </c>
      <c r="U122" s="124">
        <f t="shared" si="8"/>
        <v>0</v>
      </c>
      <c r="V122" s="124">
        <f t="shared" si="8"/>
        <v>1375.1</v>
      </c>
      <c r="W122" s="124">
        <f t="shared" si="8"/>
        <v>1375.1</v>
      </c>
      <c r="X122" s="124">
        <f t="shared" si="8"/>
        <v>0</v>
      </c>
    </row>
    <row r="123" spans="1:24" s="92" customFormat="1" ht="15">
      <c r="A123" s="116"/>
      <c r="B123" s="110"/>
      <c r="C123" s="106" t="str">
        <f t="shared" si="9"/>
        <v/>
      </c>
      <c r="D123" s="105" t="str">
        <f t="shared" si="10"/>
        <v/>
      </c>
      <c r="E123" s="115" t="s">
        <v>209</v>
      </c>
      <c r="F123" s="115" t="s">
        <v>241</v>
      </c>
      <c r="G123" s="115" t="s">
        <v>270</v>
      </c>
      <c r="H123" s="133" t="s">
        <v>983</v>
      </c>
      <c r="I123" s="90">
        <v>1337000000</v>
      </c>
      <c r="J123" s="89"/>
      <c r="K123" s="90">
        <v>1337000000</v>
      </c>
      <c r="L123" s="94"/>
      <c r="M123" s="91">
        <f t="shared" si="11"/>
        <v>1337000000</v>
      </c>
      <c r="N123" s="94"/>
      <c r="O123" s="90">
        <v>1337000000</v>
      </c>
      <c r="P123" s="90">
        <f t="shared" si="12"/>
        <v>1337000000</v>
      </c>
      <c r="Q123" s="90"/>
      <c r="S123" s="124">
        <f t="shared" si="13"/>
        <v>1337</v>
      </c>
      <c r="T123" s="124">
        <f t="shared" si="8"/>
        <v>1337</v>
      </c>
      <c r="U123" s="124">
        <f t="shared" si="8"/>
        <v>0</v>
      </c>
      <c r="V123" s="124">
        <f t="shared" si="8"/>
        <v>1337</v>
      </c>
      <c r="W123" s="124">
        <f t="shared" si="8"/>
        <v>1337</v>
      </c>
      <c r="X123" s="124">
        <f t="shared" si="8"/>
        <v>0</v>
      </c>
    </row>
    <row r="124" spans="1:24" s="92" customFormat="1" ht="15">
      <c r="A124" s="118"/>
      <c r="B124" s="111"/>
      <c r="C124" s="106" t="str">
        <f t="shared" si="9"/>
        <v/>
      </c>
      <c r="D124" s="105" t="str">
        <f t="shared" si="10"/>
        <v/>
      </c>
      <c r="E124" s="115" t="s">
        <v>222</v>
      </c>
      <c r="F124" s="115" t="s">
        <v>241</v>
      </c>
      <c r="G124" s="115" t="s">
        <v>270</v>
      </c>
      <c r="H124" s="133" t="s">
        <v>983</v>
      </c>
      <c r="I124" s="90">
        <v>38100000</v>
      </c>
      <c r="J124" s="89"/>
      <c r="K124" s="89"/>
      <c r="L124" s="91">
        <v>38100000</v>
      </c>
      <c r="M124" s="91">
        <f t="shared" si="11"/>
        <v>38100000</v>
      </c>
      <c r="N124" s="91"/>
      <c r="O124" s="90">
        <v>38100000</v>
      </c>
      <c r="P124" s="90">
        <f t="shared" si="12"/>
        <v>38100000</v>
      </c>
      <c r="Q124" s="90"/>
      <c r="S124" s="124">
        <f t="shared" si="13"/>
        <v>38.1</v>
      </c>
      <c r="T124" s="124">
        <f t="shared" si="8"/>
        <v>38.1</v>
      </c>
      <c r="U124" s="124">
        <f t="shared" si="8"/>
        <v>0</v>
      </c>
      <c r="V124" s="124">
        <f t="shared" si="8"/>
        <v>38.1</v>
      </c>
      <c r="W124" s="124">
        <f t="shared" si="8"/>
        <v>38.1</v>
      </c>
      <c r="X124" s="124">
        <f t="shared" si="8"/>
        <v>0</v>
      </c>
    </row>
    <row r="125" spans="1:24" s="92" customFormat="1" ht="15">
      <c r="A125" s="115"/>
      <c r="B125" s="93" t="s">
        <v>229</v>
      </c>
      <c r="C125" s="106" t="str">
        <f t="shared" si="9"/>
        <v/>
      </c>
      <c r="D125" s="105" t="str">
        <f t="shared" si="10"/>
        <v/>
      </c>
      <c r="E125" s="129"/>
      <c r="F125" s="130"/>
      <c r="G125" s="130"/>
      <c r="H125" s="128"/>
      <c r="I125" s="90">
        <v>11146000000</v>
      </c>
      <c r="J125" s="90">
        <v>540000000</v>
      </c>
      <c r="K125" s="90">
        <v>10451000000</v>
      </c>
      <c r="L125" s="91">
        <v>155000000</v>
      </c>
      <c r="M125" s="91">
        <f t="shared" si="11"/>
        <v>11146000000</v>
      </c>
      <c r="N125" s="91"/>
      <c r="O125" s="90">
        <v>10525846662</v>
      </c>
      <c r="P125" s="90">
        <f t="shared" si="12"/>
        <v>10525846662</v>
      </c>
      <c r="Q125" s="90"/>
      <c r="S125" s="124">
        <f t="shared" si="13"/>
        <v>11146</v>
      </c>
      <c r="T125" s="124">
        <f t="shared" si="8"/>
        <v>11146</v>
      </c>
      <c r="U125" s="124">
        <f t="shared" si="8"/>
        <v>0</v>
      </c>
      <c r="V125" s="124">
        <f t="shared" si="8"/>
        <v>10525.846662</v>
      </c>
      <c r="W125" s="124">
        <f t="shared" si="8"/>
        <v>10525.846662</v>
      </c>
      <c r="X125" s="124">
        <f t="shared" si="8"/>
        <v>0</v>
      </c>
    </row>
    <row r="126" spans="1:24" s="92" customFormat="1" ht="15">
      <c r="A126" s="115"/>
      <c r="B126" s="87"/>
      <c r="C126" s="106" t="str">
        <f t="shared" si="9"/>
        <v/>
      </c>
      <c r="D126" s="105" t="str">
        <f t="shared" si="10"/>
        <v/>
      </c>
      <c r="E126" s="115" t="s">
        <v>224</v>
      </c>
      <c r="F126" s="115" t="s">
        <v>241</v>
      </c>
      <c r="G126" s="115" t="s">
        <v>270</v>
      </c>
      <c r="H126" s="133" t="s">
        <v>983</v>
      </c>
      <c r="I126" s="90">
        <v>11146000000</v>
      </c>
      <c r="J126" s="90">
        <v>540000000</v>
      </c>
      <c r="K126" s="90">
        <v>10451000000</v>
      </c>
      <c r="L126" s="91">
        <v>155000000</v>
      </c>
      <c r="M126" s="91">
        <f t="shared" si="11"/>
        <v>11146000000</v>
      </c>
      <c r="N126" s="91"/>
      <c r="O126" s="90">
        <v>10525846662</v>
      </c>
      <c r="P126" s="90">
        <f t="shared" si="12"/>
        <v>10525846662</v>
      </c>
      <c r="Q126" s="90"/>
      <c r="S126" s="124">
        <f t="shared" si="13"/>
        <v>11146</v>
      </c>
      <c r="T126" s="124">
        <f t="shared" si="8"/>
        <v>11146</v>
      </c>
      <c r="U126" s="124">
        <f t="shared" si="8"/>
        <v>0</v>
      </c>
      <c r="V126" s="124">
        <f t="shared" si="8"/>
        <v>10525.846662</v>
      </c>
      <c r="W126" s="124">
        <f t="shared" si="8"/>
        <v>10525.846662</v>
      </c>
      <c r="X126" s="124">
        <f t="shared" si="8"/>
        <v>0</v>
      </c>
    </row>
    <row r="127" spans="1:24" s="92" customFormat="1" ht="14.25">
      <c r="A127" s="115"/>
      <c r="B127" s="96"/>
      <c r="C127" s="106" t="str">
        <f t="shared" si="9"/>
        <v/>
      </c>
      <c r="D127" s="105" t="str">
        <f t="shared" si="10"/>
        <v/>
      </c>
      <c r="E127" s="115"/>
      <c r="F127" s="115"/>
      <c r="G127" s="115"/>
      <c r="H127" s="133"/>
      <c r="I127" s="97"/>
      <c r="J127" s="97"/>
      <c r="K127" s="97"/>
      <c r="L127" s="98"/>
      <c r="M127" s="91">
        <f t="shared" si="11"/>
        <v>0</v>
      </c>
      <c r="N127" s="98"/>
      <c r="O127" s="97"/>
      <c r="P127" s="90">
        <f t="shared" si="12"/>
        <v>0</v>
      </c>
      <c r="Q127" s="97"/>
      <c r="S127" s="124">
        <f t="shared" si="13"/>
        <v>0</v>
      </c>
      <c r="T127" s="124">
        <f t="shared" si="8"/>
        <v>0</v>
      </c>
      <c r="U127" s="124">
        <f t="shared" si="8"/>
        <v>0</v>
      </c>
      <c r="V127" s="124">
        <f t="shared" si="8"/>
        <v>0</v>
      </c>
      <c r="W127" s="124">
        <f t="shared" si="8"/>
        <v>0</v>
      </c>
      <c r="X127" s="124">
        <f t="shared" si="8"/>
        <v>0</v>
      </c>
    </row>
    <row r="128" spans="1:24" s="92" customFormat="1" ht="30">
      <c r="A128" s="115" t="s">
        <v>222</v>
      </c>
      <c r="B128" s="88" t="s">
        <v>271</v>
      </c>
      <c r="C128" s="106" t="str">
        <f t="shared" si="9"/>
        <v>1014915</v>
      </c>
      <c r="D128" s="105" t="str">
        <f t="shared" si="10"/>
        <v>-Trung tâm Giống cây trồng, 1/ật nuôi, thủy sản</v>
      </c>
      <c r="E128" s="129"/>
      <c r="F128" s="130"/>
      <c r="G128" s="130"/>
      <c r="H128" s="128"/>
      <c r="I128" s="90">
        <v>2371016000</v>
      </c>
      <c r="J128" s="90">
        <v>64000000</v>
      </c>
      <c r="K128" s="90">
        <v>1697000000</v>
      </c>
      <c r="L128" s="91">
        <v>610016000</v>
      </c>
      <c r="M128" s="91">
        <f t="shared" si="11"/>
        <v>2371016000</v>
      </c>
      <c r="N128" s="91"/>
      <c r="O128" s="90">
        <v>2046807375</v>
      </c>
      <c r="P128" s="90">
        <f t="shared" si="12"/>
        <v>2046807375</v>
      </c>
      <c r="Q128" s="90"/>
      <c r="S128" s="124">
        <f t="shared" si="13"/>
        <v>2371.0160000000001</v>
      </c>
      <c r="T128" s="124">
        <f t="shared" si="8"/>
        <v>2371.0160000000001</v>
      </c>
      <c r="U128" s="124">
        <f t="shared" si="8"/>
        <v>0</v>
      </c>
      <c r="V128" s="124">
        <f t="shared" si="8"/>
        <v>2046.8073750000001</v>
      </c>
      <c r="W128" s="124">
        <f t="shared" si="8"/>
        <v>2046.8073750000001</v>
      </c>
      <c r="X128" s="124">
        <f t="shared" si="8"/>
        <v>0</v>
      </c>
    </row>
    <row r="129" spans="1:24" s="92" customFormat="1" ht="15">
      <c r="A129" s="115" t="s">
        <v>272</v>
      </c>
      <c r="B129" s="93" t="s">
        <v>218</v>
      </c>
      <c r="C129" s="106" t="str">
        <f t="shared" si="9"/>
        <v/>
      </c>
      <c r="D129" s="105" t="str">
        <f t="shared" si="10"/>
        <v/>
      </c>
      <c r="E129" s="129"/>
      <c r="F129" s="130"/>
      <c r="G129" s="130"/>
      <c r="H129" s="128"/>
      <c r="I129" s="90">
        <v>2071016000</v>
      </c>
      <c r="J129" s="90">
        <v>64000000</v>
      </c>
      <c r="K129" s="90">
        <v>1697000000</v>
      </c>
      <c r="L129" s="91">
        <v>310016000</v>
      </c>
      <c r="M129" s="91">
        <f t="shared" si="11"/>
        <v>2071016000</v>
      </c>
      <c r="N129" s="91"/>
      <c r="O129" s="90">
        <v>2046807375</v>
      </c>
      <c r="P129" s="90">
        <f t="shared" si="12"/>
        <v>2046807375</v>
      </c>
      <c r="Q129" s="90"/>
      <c r="S129" s="124">
        <f t="shared" si="13"/>
        <v>2071.0160000000001</v>
      </c>
      <c r="T129" s="124">
        <f t="shared" si="8"/>
        <v>2071.0160000000001</v>
      </c>
      <c r="U129" s="124">
        <f t="shared" si="8"/>
        <v>0</v>
      </c>
      <c r="V129" s="124">
        <f t="shared" si="8"/>
        <v>2046.8073750000001</v>
      </c>
      <c r="W129" s="124">
        <f t="shared" si="8"/>
        <v>2046.8073750000001</v>
      </c>
      <c r="X129" s="124">
        <f t="shared" si="8"/>
        <v>0</v>
      </c>
    </row>
    <row r="130" spans="1:24" s="92" customFormat="1" ht="15">
      <c r="A130" s="115"/>
      <c r="B130" s="93" t="s">
        <v>219</v>
      </c>
      <c r="C130" s="106" t="str">
        <f t="shared" si="9"/>
        <v/>
      </c>
      <c r="D130" s="105" t="str">
        <f t="shared" si="10"/>
        <v/>
      </c>
      <c r="E130" s="129"/>
      <c r="F130" s="130"/>
      <c r="G130" s="130"/>
      <c r="H130" s="128"/>
      <c r="I130" s="90">
        <v>1462900000</v>
      </c>
      <c r="J130" s="89"/>
      <c r="K130" s="90">
        <v>1429000000</v>
      </c>
      <c r="L130" s="91">
        <v>33900000</v>
      </c>
      <c r="M130" s="91">
        <f t="shared" si="11"/>
        <v>1462900000</v>
      </c>
      <c r="N130" s="91"/>
      <c r="O130" s="90">
        <v>1462900000</v>
      </c>
      <c r="P130" s="90">
        <f t="shared" si="12"/>
        <v>1462900000</v>
      </c>
      <c r="Q130" s="90"/>
      <c r="S130" s="124">
        <f t="shared" si="13"/>
        <v>1462.9</v>
      </c>
      <c r="T130" s="124">
        <f t="shared" si="8"/>
        <v>1462.9</v>
      </c>
      <c r="U130" s="124">
        <f t="shared" si="8"/>
        <v>0</v>
      </c>
      <c r="V130" s="124">
        <f t="shared" si="8"/>
        <v>1462.9</v>
      </c>
      <c r="W130" s="124">
        <f t="shared" si="8"/>
        <v>1462.9</v>
      </c>
      <c r="X130" s="124">
        <f t="shared" si="8"/>
        <v>0</v>
      </c>
    </row>
    <row r="131" spans="1:24" s="92" customFormat="1" ht="15">
      <c r="A131" s="116"/>
      <c r="B131" s="110"/>
      <c r="C131" s="106" t="str">
        <f t="shared" si="9"/>
        <v/>
      </c>
      <c r="D131" s="105" t="str">
        <f t="shared" si="10"/>
        <v/>
      </c>
      <c r="E131" s="115" t="s">
        <v>209</v>
      </c>
      <c r="F131" s="115" t="s">
        <v>241</v>
      </c>
      <c r="G131" s="115" t="s">
        <v>270</v>
      </c>
      <c r="H131" s="133" t="s">
        <v>983</v>
      </c>
      <c r="I131" s="90">
        <v>1429000000</v>
      </c>
      <c r="J131" s="89"/>
      <c r="K131" s="90">
        <v>1429000000</v>
      </c>
      <c r="L131" s="94"/>
      <c r="M131" s="91">
        <f t="shared" si="11"/>
        <v>1429000000</v>
      </c>
      <c r="N131" s="94"/>
      <c r="O131" s="90">
        <v>1429000000</v>
      </c>
      <c r="P131" s="90">
        <f t="shared" si="12"/>
        <v>1429000000</v>
      </c>
      <c r="Q131" s="90"/>
      <c r="S131" s="124">
        <f t="shared" si="13"/>
        <v>1429</v>
      </c>
      <c r="T131" s="124">
        <f t="shared" ref="T131:X181" si="14">M131/1000000</f>
        <v>1429</v>
      </c>
      <c r="U131" s="124">
        <f t="shared" si="14"/>
        <v>0</v>
      </c>
      <c r="V131" s="124">
        <f t="shared" si="14"/>
        <v>1429</v>
      </c>
      <c r="W131" s="124">
        <f t="shared" si="14"/>
        <v>1429</v>
      </c>
      <c r="X131" s="124">
        <f t="shared" si="14"/>
        <v>0</v>
      </c>
    </row>
    <row r="132" spans="1:24" s="92" customFormat="1" ht="15">
      <c r="A132" s="118"/>
      <c r="B132" s="111"/>
      <c r="C132" s="106" t="str">
        <f t="shared" si="9"/>
        <v/>
      </c>
      <c r="D132" s="105" t="str">
        <f t="shared" si="10"/>
        <v/>
      </c>
      <c r="E132" s="115" t="s">
        <v>222</v>
      </c>
      <c r="F132" s="115" t="s">
        <v>241</v>
      </c>
      <c r="G132" s="115" t="s">
        <v>270</v>
      </c>
      <c r="H132" s="133" t="s">
        <v>983</v>
      </c>
      <c r="I132" s="90">
        <v>33900000</v>
      </c>
      <c r="J132" s="89"/>
      <c r="K132" s="89"/>
      <c r="L132" s="91">
        <v>33900000</v>
      </c>
      <c r="M132" s="91">
        <f t="shared" si="11"/>
        <v>33900000</v>
      </c>
      <c r="N132" s="91"/>
      <c r="O132" s="90">
        <v>33900000</v>
      </c>
      <c r="P132" s="90">
        <f t="shared" si="12"/>
        <v>33900000</v>
      </c>
      <c r="Q132" s="90"/>
      <c r="S132" s="124">
        <f t="shared" si="13"/>
        <v>33.9</v>
      </c>
      <c r="T132" s="124">
        <f t="shared" si="14"/>
        <v>33.9</v>
      </c>
      <c r="U132" s="124">
        <f t="shared" si="14"/>
        <v>0</v>
      </c>
      <c r="V132" s="124">
        <f t="shared" si="14"/>
        <v>33.9</v>
      </c>
      <c r="W132" s="124">
        <f t="shared" si="14"/>
        <v>33.9</v>
      </c>
      <c r="X132" s="124">
        <f t="shared" si="14"/>
        <v>0</v>
      </c>
    </row>
    <row r="133" spans="1:24" s="92" customFormat="1" ht="15">
      <c r="A133" s="115"/>
      <c r="B133" s="93" t="s">
        <v>223</v>
      </c>
      <c r="C133" s="106" t="str">
        <f t="shared" si="9"/>
        <v/>
      </c>
      <c r="D133" s="105" t="str">
        <f t="shared" si="10"/>
        <v/>
      </c>
      <c r="E133" s="129"/>
      <c r="F133" s="130"/>
      <c r="G133" s="130"/>
      <c r="H133" s="128"/>
      <c r="I133" s="90">
        <v>608116000</v>
      </c>
      <c r="J133" s="90">
        <v>64000000</v>
      </c>
      <c r="K133" s="90">
        <v>268000000</v>
      </c>
      <c r="L133" s="91">
        <v>276116000</v>
      </c>
      <c r="M133" s="91">
        <f t="shared" si="11"/>
        <v>608116000</v>
      </c>
      <c r="N133" s="91"/>
      <c r="O133" s="90">
        <v>583907375</v>
      </c>
      <c r="P133" s="90">
        <f t="shared" si="12"/>
        <v>583907375</v>
      </c>
      <c r="Q133" s="90"/>
      <c r="S133" s="124">
        <f t="shared" si="13"/>
        <v>608.11599999999999</v>
      </c>
      <c r="T133" s="124">
        <f t="shared" si="14"/>
        <v>608.11599999999999</v>
      </c>
      <c r="U133" s="124">
        <f t="shared" si="14"/>
        <v>0</v>
      </c>
      <c r="V133" s="124">
        <f t="shared" si="14"/>
        <v>583.907375</v>
      </c>
      <c r="W133" s="124">
        <f t="shared" si="14"/>
        <v>583.907375</v>
      </c>
      <c r="X133" s="124">
        <f t="shared" si="14"/>
        <v>0</v>
      </c>
    </row>
    <row r="134" spans="1:24" s="92" customFormat="1" ht="15">
      <c r="A134" s="115"/>
      <c r="B134" s="87"/>
      <c r="C134" s="106" t="str">
        <f t="shared" si="9"/>
        <v/>
      </c>
      <c r="D134" s="105" t="str">
        <f t="shared" si="10"/>
        <v/>
      </c>
      <c r="E134" s="115" t="s">
        <v>224</v>
      </c>
      <c r="F134" s="115" t="s">
        <v>241</v>
      </c>
      <c r="G134" s="115" t="s">
        <v>270</v>
      </c>
      <c r="H134" s="133" t="s">
        <v>983</v>
      </c>
      <c r="I134" s="90">
        <v>608116000</v>
      </c>
      <c r="J134" s="90">
        <v>64000000</v>
      </c>
      <c r="K134" s="90">
        <v>268000000</v>
      </c>
      <c r="L134" s="91">
        <v>276116000</v>
      </c>
      <c r="M134" s="91">
        <f t="shared" si="11"/>
        <v>608116000</v>
      </c>
      <c r="N134" s="91"/>
      <c r="O134" s="90">
        <v>583907375</v>
      </c>
      <c r="P134" s="90">
        <f t="shared" si="12"/>
        <v>583907375</v>
      </c>
      <c r="Q134" s="90"/>
      <c r="S134" s="124">
        <f t="shared" si="13"/>
        <v>608.11599999999999</v>
      </c>
      <c r="T134" s="124">
        <f t="shared" si="14"/>
        <v>608.11599999999999</v>
      </c>
      <c r="U134" s="124">
        <f t="shared" si="14"/>
        <v>0</v>
      </c>
      <c r="V134" s="124">
        <f t="shared" si="14"/>
        <v>583.907375</v>
      </c>
      <c r="W134" s="124">
        <f t="shared" si="14"/>
        <v>583.907375</v>
      </c>
      <c r="X134" s="124">
        <f t="shared" si="14"/>
        <v>0</v>
      </c>
    </row>
    <row r="135" spans="1:24" s="92" customFormat="1" ht="15">
      <c r="A135" s="115" t="s">
        <v>273</v>
      </c>
      <c r="B135" s="93" t="s">
        <v>274</v>
      </c>
      <c r="C135" s="106" t="str">
        <f t="shared" si="9"/>
        <v/>
      </c>
      <c r="D135" s="105" t="str">
        <f t="shared" si="10"/>
        <v/>
      </c>
      <c r="E135" s="129"/>
      <c r="F135" s="130"/>
      <c r="G135" s="130"/>
      <c r="H135" s="128"/>
      <c r="I135" s="90">
        <v>300000000</v>
      </c>
      <c r="J135" s="89"/>
      <c r="K135" s="89"/>
      <c r="L135" s="91">
        <v>300000000</v>
      </c>
      <c r="M135" s="91">
        <f t="shared" si="11"/>
        <v>300000000</v>
      </c>
      <c r="N135" s="91"/>
      <c r="O135" s="89"/>
      <c r="P135" s="90">
        <f t="shared" si="12"/>
        <v>0</v>
      </c>
      <c r="Q135" s="89"/>
      <c r="S135" s="124">
        <f t="shared" si="13"/>
        <v>300</v>
      </c>
      <c r="T135" s="124">
        <f t="shared" si="14"/>
        <v>300</v>
      </c>
      <c r="U135" s="124">
        <f t="shared" si="14"/>
        <v>0</v>
      </c>
      <c r="V135" s="124">
        <f t="shared" si="14"/>
        <v>0</v>
      </c>
      <c r="W135" s="124">
        <f t="shared" si="14"/>
        <v>0</v>
      </c>
      <c r="X135" s="124">
        <f t="shared" si="14"/>
        <v>0</v>
      </c>
    </row>
    <row r="136" spans="1:24" s="92" customFormat="1" ht="15">
      <c r="A136" s="115"/>
      <c r="B136" s="87"/>
      <c r="C136" s="106" t="str">
        <f t="shared" si="9"/>
        <v/>
      </c>
      <c r="D136" s="105" t="str">
        <f t="shared" si="10"/>
        <v/>
      </c>
      <c r="E136" s="115" t="s">
        <v>224</v>
      </c>
      <c r="F136" s="115" t="s">
        <v>241</v>
      </c>
      <c r="G136" s="115" t="s">
        <v>270</v>
      </c>
      <c r="H136" s="133" t="s">
        <v>985</v>
      </c>
      <c r="I136" s="90">
        <v>300000000</v>
      </c>
      <c r="J136" s="89"/>
      <c r="K136" s="89"/>
      <c r="L136" s="91">
        <v>300000000</v>
      </c>
      <c r="M136" s="91">
        <f t="shared" si="11"/>
        <v>300000000</v>
      </c>
      <c r="N136" s="91"/>
      <c r="O136" s="89"/>
      <c r="P136" s="90">
        <f t="shared" si="12"/>
        <v>0</v>
      </c>
      <c r="Q136" s="89"/>
      <c r="S136" s="124">
        <f t="shared" si="13"/>
        <v>300</v>
      </c>
      <c r="T136" s="124">
        <f t="shared" si="14"/>
        <v>300</v>
      </c>
      <c r="U136" s="124">
        <f t="shared" si="14"/>
        <v>0</v>
      </c>
      <c r="V136" s="124">
        <f t="shared" si="14"/>
        <v>0</v>
      </c>
      <c r="W136" s="124">
        <f t="shared" si="14"/>
        <v>0</v>
      </c>
      <c r="X136" s="124">
        <f t="shared" si="14"/>
        <v>0</v>
      </c>
    </row>
    <row r="137" spans="1:24" s="92" customFormat="1" ht="30">
      <c r="A137" s="115" t="s">
        <v>210</v>
      </c>
      <c r="B137" s="88" t="s">
        <v>275</v>
      </c>
      <c r="C137" s="106" t="str">
        <f t="shared" si="9"/>
        <v>1015164</v>
      </c>
      <c r="D137" s="105" t="str">
        <f t="shared" si="10"/>
        <v>-Chi cục Trồng trọt và Bảo vệ tiực vật tỉnh Kon Tum</v>
      </c>
      <c r="E137" s="129"/>
      <c r="F137" s="130"/>
      <c r="G137" s="130"/>
      <c r="H137" s="128"/>
      <c r="I137" s="90">
        <v>6278654381</v>
      </c>
      <c r="J137" s="90">
        <v>130289381</v>
      </c>
      <c r="K137" s="90">
        <v>5546000000</v>
      </c>
      <c r="L137" s="91">
        <v>602365000</v>
      </c>
      <c r="M137" s="91">
        <f t="shared" si="11"/>
        <v>6278654381</v>
      </c>
      <c r="N137" s="91"/>
      <c r="O137" s="90">
        <v>6272967381</v>
      </c>
      <c r="P137" s="90">
        <f t="shared" si="12"/>
        <v>6272967381</v>
      </c>
      <c r="Q137" s="90"/>
      <c r="S137" s="124">
        <f t="shared" si="13"/>
        <v>6278.6543810000003</v>
      </c>
      <c r="T137" s="124">
        <f t="shared" si="14"/>
        <v>6278.6543810000003</v>
      </c>
      <c r="U137" s="124">
        <f t="shared" si="14"/>
        <v>0</v>
      </c>
      <c r="V137" s="124">
        <f t="shared" si="14"/>
        <v>6272.9673810000004</v>
      </c>
      <c r="W137" s="124">
        <f t="shared" si="14"/>
        <v>6272.9673810000004</v>
      </c>
      <c r="X137" s="124">
        <f t="shared" si="14"/>
        <v>0</v>
      </c>
    </row>
    <row r="138" spans="1:24" s="92" customFormat="1" ht="15">
      <c r="A138" s="115" t="s">
        <v>276</v>
      </c>
      <c r="B138" s="93" t="s">
        <v>218</v>
      </c>
      <c r="C138" s="106" t="str">
        <f t="shared" si="9"/>
        <v/>
      </c>
      <c r="D138" s="105" t="str">
        <f t="shared" si="10"/>
        <v/>
      </c>
      <c r="E138" s="129"/>
      <c r="F138" s="130"/>
      <c r="G138" s="130"/>
      <c r="H138" s="128"/>
      <c r="I138" s="90">
        <v>6278654381</v>
      </c>
      <c r="J138" s="90">
        <v>130289381</v>
      </c>
      <c r="K138" s="90">
        <v>5546000000</v>
      </c>
      <c r="L138" s="91">
        <v>602365000</v>
      </c>
      <c r="M138" s="91">
        <f t="shared" si="11"/>
        <v>6278654381</v>
      </c>
      <c r="N138" s="91"/>
      <c r="O138" s="90">
        <v>6272967381</v>
      </c>
      <c r="P138" s="90">
        <f t="shared" si="12"/>
        <v>6272967381</v>
      </c>
      <c r="Q138" s="90"/>
      <c r="S138" s="124">
        <f t="shared" si="13"/>
        <v>6278.6543810000003</v>
      </c>
      <c r="T138" s="124">
        <f t="shared" si="14"/>
        <v>6278.6543810000003</v>
      </c>
      <c r="U138" s="124">
        <f t="shared" si="14"/>
        <v>0</v>
      </c>
      <c r="V138" s="124">
        <f t="shared" si="14"/>
        <v>6272.9673810000004</v>
      </c>
      <c r="W138" s="124">
        <f t="shared" si="14"/>
        <v>6272.9673810000004</v>
      </c>
      <c r="X138" s="124">
        <f t="shared" si="14"/>
        <v>0</v>
      </c>
    </row>
    <row r="139" spans="1:24" s="92" customFormat="1" ht="15">
      <c r="A139" s="115"/>
      <c r="B139" s="93" t="s">
        <v>219</v>
      </c>
      <c r="C139" s="106" t="str">
        <f t="shared" si="9"/>
        <v/>
      </c>
      <c r="D139" s="105" t="str">
        <f t="shared" si="10"/>
        <v/>
      </c>
      <c r="E139" s="129"/>
      <c r="F139" s="130"/>
      <c r="G139" s="130"/>
      <c r="H139" s="128"/>
      <c r="I139" s="90">
        <v>5219989381</v>
      </c>
      <c r="J139" s="90">
        <v>130289381</v>
      </c>
      <c r="K139" s="90">
        <v>4842000000</v>
      </c>
      <c r="L139" s="91">
        <v>247700000</v>
      </c>
      <c r="M139" s="91">
        <f t="shared" si="11"/>
        <v>5219989381</v>
      </c>
      <c r="N139" s="91"/>
      <c r="O139" s="90">
        <v>5219989381</v>
      </c>
      <c r="P139" s="90">
        <f t="shared" si="12"/>
        <v>5219989381</v>
      </c>
      <c r="Q139" s="90"/>
      <c r="S139" s="124">
        <f t="shared" si="13"/>
        <v>5219.9893810000003</v>
      </c>
      <c r="T139" s="124">
        <f t="shared" si="14"/>
        <v>5219.9893810000003</v>
      </c>
      <c r="U139" s="124">
        <f t="shared" si="14"/>
        <v>0</v>
      </c>
      <c r="V139" s="124">
        <f t="shared" si="14"/>
        <v>5219.9893810000003</v>
      </c>
      <c r="W139" s="124">
        <f t="shared" si="14"/>
        <v>5219.9893810000003</v>
      </c>
      <c r="X139" s="124">
        <f t="shared" si="14"/>
        <v>0</v>
      </c>
    </row>
    <row r="140" spans="1:24" s="92" customFormat="1" ht="15">
      <c r="A140" s="116"/>
      <c r="B140" s="110"/>
      <c r="C140" s="106" t="str">
        <f t="shared" si="9"/>
        <v/>
      </c>
      <c r="D140" s="105" t="str">
        <f t="shared" si="10"/>
        <v/>
      </c>
      <c r="E140" s="115" t="s">
        <v>209</v>
      </c>
      <c r="F140" s="115" t="s">
        <v>241</v>
      </c>
      <c r="G140" s="115" t="s">
        <v>270</v>
      </c>
      <c r="H140" s="133" t="s">
        <v>983</v>
      </c>
      <c r="I140" s="90">
        <v>438751141</v>
      </c>
      <c r="J140" s="90">
        <v>59751141</v>
      </c>
      <c r="K140" s="90">
        <v>379000000</v>
      </c>
      <c r="L140" s="94"/>
      <c r="M140" s="91">
        <f t="shared" si="11"/>
        <v>438751141</v>
      </c>
      <c r="N140" s="94"/>
      <c r="O140" s="90">
        <v>438751141</v>
      </c>
      <c r="P140" s="90">
        <f t="shared" si="12"/>
        <v>438751141</v>
      </c>
      <c r="Q140" s="90"/>
      <c r="S140" s="124">
        <f t="shared" si="13"/>
        <v>438.75114100000002</v>
      </c>
      <c r="T140" s="124">
        <f t="shared" si="14"/>
        <v>438.75114100000002</v>
      </c>
      <c r="U140" s="124">
        <f t="shared" si="14"/>
        <v>0</v>
      </c>
      <c r="V140" s="124">
        <f t="shared" si="14"/>
        <v>438.75114100000002</v>
      </c>
      <c r="W140" s="124">
        <f t="shared" si="14"/>
        <v>438.75114100000002</v>
      </c>
      <c r="X140" s="124">
        <f t="shared" si="14"/>
        <v>0</v>
      </c>
    </row>
    <row r="141" spans="1:24" s="92" customFormat="1" ht="15">
      <c r="A141" s="117"/>
      <c r="B141" s="107"/>
      <c r="C141" s="106" t="str">
        <f t="shared" si="9"/>
        <v/>
      </c>
      <c r="D141" s="105" t="str">
        <f t="shared" si="10"/>
        <v/>
      </c>
      <c r="E141" s="115" t="s">
        <v>222</v>
      </c>
      <c r="F141" s="115" t="s">
        <v>241</v>
      </c>
      <c r="G141" s="115" t="s">
        <v>270</v>
      </c>
      <c r="H141" s="133" t="s">
        <v>983</v>
      </c>
      <c r="I141" s="90">
        <v>11700000</v>
      </c>
      <c r="J141" s="90">
        <v>2000000</v>
      </c>
      <c r="K141" s="89"/>
      <c r="L141" s="91">
        <v>9700000</v>
      </c>
      <c r="M141" s="91">
        <f t="shared" si="11"/>
        <v>11700000</v>
      </c>
      <c r="N141" s="91"/>
      <c r="O141" s="90">
        <v>11700000</v>
      </c>
      <c r="P141" s="90">
        <f t="shared" si="12"/>
        <v>11700000</v>
      </c>
      <c r="Q141" s="90"/>
      <c r="S141" s="124">
        <f t="shared" si="13"/>
        <v>11.7</v>
      </c>
      <c r="T141" s="124">
        <f t="shared" si="14"/>
        <v>11.7</v>
      </c>
      <c r="U141" s="124">
        <f t="shared" si="14"/>
        <v>0</v>
      </c>
      <c r="V141" s="124">
        <f t="shared" si="14"/>
        <v>11.7</v>
      </c>
      <c r="W141" s="124">
        <f t="shared" si="14"/>
        <v>11.7</v>
      </c>
      <c r="X141" s="124">
        <f t="shared" si="14"/>
        <v>0</v>
      </c>
    </row>
    <row r="142" spans="1:24" s="92" customFormat="1" ht="15">
      <c r="A142" s="117"/>
      <c r="B142" s="107"/>
      <c r="C142" s="106" t="str">
        <f t="shared" si="9"/>
        <v/>
      </c>
      <c r="D142" s="105" t="str">
        <f t="shared" si="10"/>
        <v/>
      </c>
      <c r="E142" s="115" t="s">
        <v>209</v>
      </c>
      <c r="F142" s="115" t="s">
        <v>241</v>
      </c>
      <c r="G142" s="115" t="s">
        <v>238</v>
      </c>
      <c r="H142" s="133" t="s">
        <v>983</v>
      </c>
      <c r="I142" s="90">
        <v>4531538240</v>
      </c>
      <c r="J142" s="90">
        <v>68538240</v>
      </c>
      <c r="K142" s="90">
        <v>4463000000</v>
      </c>
      <c r="L142" s="94"/>
      <c r="M142" s="91">
        <f t="shared" si="11"/>
        <v>4531538240</v>
      </c>
      <c r="N142" s="94"/>
      <c r="O142" s="90">
        <v>4531538240</v>
      </c>
      <c r="P142" s="90">
        <f t="shared" si="12"/>
        <v>4531538240</v>
      </c>
      <c r="Q142" s="90"/>
      <c r="S142" s="124">
        <f t="shared" si="13"/>
        <v>4531.5382399999999</v>
      </c>
      <c r="T142" s="124">
        <f t="shared" si="14"/>
        <v>4531.5382399999999</v>
      </c>
      <c r="U142" s="124">
        <f t="shared" si="14"/>
        <v>0</v>
      </c>
      <c r="V142" s="124">
        <f t="shared" si="14"/>
        <v>4531.5382399999999</v>
      </c>
      <c r="W142" s="124">
        <f t="shared" si="14"/>
        <v>4531.5382399999999</v>
      </c>
      <c r="X142" s="124">
        <f t="shared" si="14"/>
        <v>0</v>
      </c>
    </row>
    <row r="143" spans="1:24" s="92" customFormat="1" ht="15">
      <c r="A143" s="118"/>
      <c r="B143" s="111"/>
      <c r="C143" s="106" t="str">
        <f t="shared" si="9"/>
        <v/>
      </c>
      <c r="D143" s="105" t="str">
        <f t="shared" si="10"/>
        <v/>
      </c>
      <c r="E143" s="115" t="s">
        <v>222</v>
      </c>
      <c r="F143" s="115" t="s">
        <v>241</v>
      </c>
      <c r="G143" s="115" t="s">
        <v>238</v>
      </c>
      <c r="H143" s="133" t="s">
        <v>983</v>
      </c>
      <c r="I143" s="90">
        <v>238000000</v>
      </c>
      <c r="J143" s="89"/>
      <c r="K143" s="89"/>
      <c r="L143" s="91">
        <v>238000000</v>
      </c>
      <c r="M143" s="91">
        <f t="shared" si="11"/>
        <v>238000000</v>
      </c>
      <c r="N143" s="91"/>
      <c r="O143" s="90">
        <v>238000000</v>
      </c>
      <c r="P143" s="90">
        <f t="shared" si="12"/>
        <v>238000000</v>
      </c>
      <c r="Q143" s="90"/>
      <c r="S143" s="124">
        <f t="shared" si="13"/>
        <v>238</v>
      </c>
      <c r="T143" s="124">
        <f t="shared" si="14"/>
        <v>238</v>
      </c>
      <c r="U143" s="124">
        <f t="shared" si="14"/>
        <v>0</v>
      </c>
      <c r="V143" s="124">
        <f t="shared" si="14"/>
        <v>238</v>
      </c>
      <c r="W143" s="124">
        <f t="shared" si="14"/>
        <v>238</v>
      </c>
      <c r="X143" s="124">
        <f t="shared" si="14"/>
        <v>0</v>
      </c>
    </row>
    <row r="144" spans="1:24" s="92" customFormat="1" ht="15">
      <c r="A144" s="115"/>
      <c r="B144" s="93" t="s">
        <v>223</v>
      </c>
      <c r="C144" s="106" t="str">
        <f t="shared" si="9"/>
        <v/>
      </c>
      <c r="D144" s="105" t="str">
        <f t="shared" si="10"/>
        <v/>
      </c>
      <c r="E144" s="129"/>
      <c r="F144" s="130"/>
      <c r="G144" s="130"/>
      <c r="H144" s="128"/>
      <c r="I144" s="90">
        <v>1058665000</v>
      </c>
      <c r="J144" s="89"/>
      <c r="K144" s="90">
        <v>704000000</v>
      </c>
      <c r="L144" s="91">
        <v>354665000</v>
      </c>
      <c r="M144" s="91">
        <f t="shared" si="11"/>
        <v>1058665000</v>
      </c>
      <c r="N144" s="91"/>
      <c r="O144" s="90">
        <v>1052978000</v>
      </c>
      <c r="P144" s="90">
        <f t="shared" si="12"/>
        <v>1052978000</v>
      </c>
      <c r="Q144" s="90"/>
      <c r="S144" s="124">
        <f t="shared" si="13"/>
        <v>1058.665</v>
      </c>
      <c r="T144" s="124">
        <f t="shared" si="14"/>
        <v>1058.665</v>
      </c>
      <c r="U144" s="124">
        <f t="shared" si="14"/>
        <v>0</v>
      </c>
      <c r="V144" s="124">
        <f t="shared" si="14"/>
        <v>1052.9780000000001</v>
      </c>
      <c r="W144" s="124">
        <f t="shared" si="14"/>
        <v>1052.9780000000001</v>
      </c>
      <c r="X144" s="124">
        <f t="shared" si="14"/>
        <v>0</v>
      </c>
    </row>
    <row r="145" spans="1:24" s="92" customFormat="1" ht="15">
      <c r="A145" s="116"/>
      <c r="B145" s="110"/>
      <c r="C145" s="106" t="str">
        <f t="shared" si="9"/>
        <v/>
      </c>
      <c r="D145" s="105" t="str">
        <f t="shared" si="10"/>
        <v/>
      </c>
      <c r="E145" s="115" t="s">
        <v>224</v>
      </c>
      <c r="F145" s="115" t="s">
        <v>241</v>
      </c>
      <c r="G145" s="115" t="s">
        <v>270</v>
      </c>
      <c r="H145" s="133" t="s">
        <v>983</v>
      </c>
      <c r="I145" s="90">
        <v>504000000</v>
      </c>
      <c r="J145" s="89"/>
      <c r="K145" s="90">
        <v>504000000</v>
      </c>
      <c r="L145" s="94"/>
      <c r="M145" s="91">
        <f t="shared" si="11"/>
        <v>504000000</v>
      </c>
      <c r="N145" s="94"/>
      <c r="O145" s="90">
        <v>502453000</v>
      </c>
      <c r="P145" s="90">
        <f t="shared" si="12"/>
        <v>502453000</v>
      </c>
      <c r="Q145" s="90"/>
      <c r="S145" s="124">
        <f t="shared" si="13"/>
        <v>504</v>
      </c>
      <c r="T145" s="124">
        <f t="shared" si="14"/>
        <v>504</v>
      </c>
      <c r="U145" s="124">
        <f t="shared" si="14"/>
        <v>0</v>
      </c>
      <c r="V145" s="124">
        <f t="shared" si="14"/>
        <v>502.45299999999997</v>
      </c>
      <c r="W145" s="124">
        <f t="shared" si="14"/>
        <v>502.45299999999997</v>
      </c>
      <c r="X145" s="124">
        <f t="shared" si="14"/>
        <v>0</v>
      </c>
    </row>
    <row r="146" spans="1:24" s="92" customFormat="1" ht="15">
      <c r="A146" s="118"/>
      <c r="B146" s="111"/>
      <c r="C146" s="106" t="str">
        <f t="shared" si="9"/>
        <v/>
      </c>
      <c r="D146" s="105" t="str">
        <f t="shared" si="10"/>
        <v/>
      </c>
      <c r="E146" s="115" t="s">
        <v>224</v>
      </c>
      <c r="F146" s="115" t="s">
        <v>241</v>
      </c>
      <c r="G146" s="115" t="s">
        <v>238</v>
      </c>
      <c r="H146" s="133" t="s">
        <v>983</v>
      </c>
      <c r="I146" s="90">
        <v>554665000</v>
      </c>
      <c r="J146" s="89"/>
      <c r="K146" s="90">
        <v>200000000</v>
      </c>
      <c r="L146" s="91">
        <v>354665000</v>
      </c>
      <c r="M146" s="91">
        <f t="shared" si="11"/>
        <v>554665000</v>
      </c>
      <c r="N146" s="91"/>
      <c r="O146" s="90">
        <v>550525000</v>
      </c>
      <c r="P146" s="90">
        <f t="shared" si="12"/>
        <v>550525000</v>
      </c>
      <c r="Q146" s="90"/>
      <c r="S146" s="124">
        <f t="shared" si="13"/>
        <v>554.66499999999996</v>
      </c>
      <c r="T146" s="124">
        <f t="shared" si="14"/>
        <v>554.66499999999996</v>
      </c>
      <c r="U146" s="124">
        <f t="shared" si="14"/>
        <v>0</v>
      </c>
      <c r="V146" s="124">
        <f t="shared" si="14"/>
        <v>550.52499999999998</v>
      </c>
      <c r="W146" s="124">
        <f t="shared" si="14"/>
        <v>550.52499999999998</v>
      </c>
      <c r="X146" s="124">
        <f t="shared" si="14"/>
        <v>0</v>
      </c>
    </row>
    <row r="147" spans="1:24" s="92" customFormat="1" ht="30">
      <c r="A147" s="115" t="s">
        <v>211</v>
      </c>
      <c r="B147" s="88" t="s">
        <v>277</v>
      </c>
      <c r="C147" s="106" t="str">
        <f t="shared" si="9"/>
        <v>1015165</v>
      </c>
      <c r="D147" s="105" t="str">
        <f t="shared" si="10"/>
        <v>-Trung tâm Nước sinh hoạt và vs MT nông thôn</v>
      </c>
      <c r="E147" s="129"/>
      <c r="F147" s="130"/>
      <c r="G147" s="130"/>
      <c r="H147" s="128"/>
      <c r="I147" s="90">
        <v>4966667000</v>
      </c>
      <c r="J147" s="90">
        <v>2823967000</v>
      </c>
      <c r="K147" s="90">
        <v>2114000000</v>
      </c>
      <c r="L147" s="91">
        <v>28700000</v>
      </c>
      <c r="M147" s="91">
        <f t="shared" si="11"/>
        <v>4966667000</v>
      </c>
      <c r="N147" s="91"/>
      <c r="O147" s="90">
        <v>4757081000</v>
      </c>
      <c r="P147" s="90">
        <f t="shared" si="12"/>
        <v>4757081000</v>
      </c>
      <c r="Q147" s="90"/>
      <c r="S147" s="124">
        <f t="shared" si="13"/>
        <v>4966.6670000000004</v>
      </c>
      <c r="T147" s="124">
        <f t="shared" si="14"/>
        <v>4966.6670000000004</v>
      </c>
      <c r="U147" s="124">
        <f t="shared" si="14"/>
        <v>0</v>
      </c>
      <c r="V147" s="124">
        <f t="shared" si="14"/>
        <v>4757.0810000000001</v>
      </c>
      <c r="W147" s="124">
        <f t="shared" si="14"/>
        <v>4757.0810000000001</v>
      </c>
      <c r="X147" s="124">
        <f t="shared" si="14"/>
        <v>0</v>
      </c>
    </row>
    <row r="148" spans="1:24" s="92" customFormat="1" ht="15">
      <c r="A148" s="115" t="s">
        <v>278</v>
      </c>
      <c r="B148" s="93" t="s">
        <v>218</v>
      </c>
      <c r="C148" s="106" t="str">
        <f t="shared" si="9"/>
        <v/>
      </c>
      <c r="D148" s="105" t="str">
        <f t="shared" si="10"/>
        <v/>
      </c>
      <c r="E148" s="129"/>
      <c r="F148" s="130"/>
      <c r="G148" s="130"/>
      <c r="H148" s="128"/>
      <c r="I148" s="90">
        <v>4966667000</v>
      </c>
      <c r="J148" s="90">
        <v>2823967000</v>
      </c>
      <c r="K148" s="90">
        <v>2114000000</v>
      </c>
      <c r="L148" s="91">
        <v>28700000</v>
      </c>
      <c r="M148" s="91">
        <f t="shared" si="11"/>
        <v>4966667000</v>
      </c>
      <c r="N148" s="91"/>
      <c r="O148" s="90">
        <v>4757081000</v>
      </c>
      <c r="P148" s="90">
        <f t="shared" si="12"/>
        <v>4757081000</v>
      </c>
      <c r="Q148" s="90"/>
      <c r="S148" s="124">
        <f t="shared" si="13"/>
        <v>4966.6670000000004</v>
      </c>
      <c r="T148" s="124">
        <f t="shared" si="14"/>
        <v>4966.6670000000004</v>
      </c>
      <c r="U148" s="124">
        <f t="shared" si="14"/>
        <v>0</v>
      </c>
      <c r="V148" s="124">
        <f t="shared" si="14"/>
        <v>4757.0810000000001</v>
      </c>
      <c r="W148" s="124">
        <f t="shared" si="14"/>
        <v>4757.0810000000001</v>
      </c>
      <c r="X148" s="124">
        <f t="shared" si="14"/>
        <v>0</v>
      </c>
    </row>
    <row r="149" spans="1:24" s="92" customFormat="1" ht="15">
      <c r="A149" s="115"/>
      <c r="B149" s="93" t="s">
        <v>219</v>
      </c>
      <c r="C149" s="106" t="str">
        <f t="shared" si="9"/>
        <v/>
      </c>
      <c r="D149" s="105" t="str">
        <f t="shared" si="10"/>
        <v/>
      </c>
      <c r="E149" s="129"/>
      <c r="F149" s="130"/>
      <c r="G149" s="130"/>
      <c r="H149" s="128"/>
      <c r="I149" s="90">
        <v>1198700000</v>
      </c>
      <c r="J149" s="89"/>
      <c r="K149" s="90">
        <v>1170000000</v>
      </c>
      <c r="L149" s="91">
        <v>28700000</v>
      </c>
      <c r="M149" s="91">
        <f t="shared" si="11"/>
        <v>1198700000</v>
      </c>
      <c r="N149" s="91"/>
      <c r="O149" s="90">
        <v>1198700000</v>
      </c>
      <c r="P149" s="90">
        <f t="shared" si="12"/>
        <v>1198700000</v>
      </c>
      <c r="Q149" s="90"/>
      <c r="S149" s="124">
        <f t="shared" si="13"/>
        <v>1198.7</v>
      </c>
      <c r="T149" s="124">
        <f t="shared" si="14"/>
        <v>1198.7</v>
      </c>
      <c r="U149" s="124">
        <f t="shared" si="14"/>
        <v>0</v>
      </c>
      <c r="V149" s="124">
        <f t="shared" si="14"/>
        <v>1198.7</v>
      </c>
      <c r="W149" s="124">
        <f t="shared" si="14"/>
        <v>1198.7</v>
      </c>
      <c r="X149" s="124">
        <f t="shared" si="14"/>
        <v>0</v>
      </c>
    </row>
    <row r="150" spans="1:24" s="92" customFormat="1" ht="15">
      <c r="A150" s="116"/>
      <c r="B150" s="110"/>
      <c r="C150" s="106" t="str">
        <f t="shared" ref="C150:C213" si="15">IF(B150&lt;&gt;"",IF(AND(LEFT(B150,1)&gt;="0",LEFT(B150,1)&lt;="9"),LEFT(B150,7),""),"")</f>
        <v/>
      </c>
      <c r="D150" s="105" t="str">
        <f t="shared" si="10"/>
        <v/>
      </c>
      <c r="E150" s="115" t="s">
        <v>209</v>
      </c>
      <c r="F150" s="115" t="s">
        <v>241</v>
      </c>
      <c r="G150" s="115" t="s">
        <v>279</v>
      </c>
      <c r="H150" s="133" t="s">
        <v>983</v>
      </c>
      <c r="I150" s="90">
        <v>1170000000</v>
      </c>
      <c r="J150" s="89"/>
      <c r="K150" s="90">
        <v>1170000000</v>
      </c>
      <c r="L150" s="94"/>
      <c r="M150" s="91">
        <f t="shared" si="11"/>
        <v>1170000000</v>
      </c>
      <c r="N150" s="94"/>
      <c r="O150" s="90">
        <v>1170000000</v>
      </c>
      <c r="P150" s="90">
        <f t="shared" si="12"/>
        <v>1170000000</v>
      </c>
      <c r="Q150" s="90"/>
      <c r="S150" s="124">
        <f t="shared" si="13"/>
        <v>1170</v>
      </c>
      <c r="T150" s="124">
        <f t="shared" si="14"/>
        <v>1170</v>
      </c>
      <c r="U150" s="124">
        <f t="shared" si="14"/>
        <v>0</v>
      </c>
      <c r="V150" s="124">
        <f t="shared" si="14"/>
        <v>1170</v>
      </c>
      <c r="W150" s="124">
        <f t="shared" si="14"/>
        <v>1170</v>
      </c>
      <c r="X150" s="124">
        <f t="shared" si="14"/>
        <v>0</v>
      </c>
    </row>
    <row r="151" spans="1:24" s="92" customFormat="1" ht="15">
      <c r="A151" s="118"/>
      <c r="B151" s="111"/>
      <c r="C151" s="106" t="str">
        <f t="shared" si="15"/>
        <v/>
      </c>
      <c r="D151" s="105" t="str">
        <f t="shared" ref="D151:D214" si="16">IF(C151&lt;&gt;"",RIGHT(B151,LEN(B151)-7),"")</f>
        <v/>
      </c>
      <c r="E151" s="115" t="s">
        <v>222</v>
      </c>
      <c r="F151" s="115" t="s">
        <v>241</v>
      </c>
      <c r="G151" s="115" t="s">
        <v>279</v>
      </c>
      <c r="H151" s="133" t="s">
        <v>983</v>
      </c>
      <c r="I151" s="90">
        <v>28700000</v>
      </c>
      <c r="J151" s="89"/>
      <c r="K151" s="89"/>
      <c r="L151" s="91">
        <v>28700000</v>
      </c>
      <c r="M151" s="91">
        <f t="shared" ref="M151:M214" si="17">I151-N151</f>
        <v>28700000</v>
      </c>
      <c r="N151" s="91"/>
      <c r="O151" s="90">
        <v>28700000</v>
      </c>
      <c r="P151" s="90">
        <f t="shared" ref="P151:P214" si="18">O151-Q151</f>
        <v>28700000</v>
      </c>
      <c r="Q151" s="90"/>
      <c r="S151" s="124">
        <f t="shared" ref="S151:S214" si="19">I151/1000000</f>
        <v>28.7</v>
      </c>
      <c r="T151" s="124">
        <f t="shared" si="14"/>
        <v>28.7</v>
      </c>
      <c r="U151" s="124">
        <f t="shared" si="14"/>
        <v>0</v>
      </c>
      <c r="V151" s="124">
        <f t="shared" si="14"/>
        <v>28.7</v>
      </c>
      <c r="W151" s="124">
        <f t="shared" si="14"/>
        <v>28.7</v>
      </c>
      <c r="X151" s="124">
        <f t="shared" si="14"/>
        <v>0</v>
      </c>
    </row>
    <row r="152" spans="1:24" s="92" customFormat="1" ht="15">
      <c r="A152" s="115"/>
      <c r="B152" s="93" t="s">
        <v>223</v>
      </c>
      <c r="C152" s="106" t="str">
        <f t="shared" si="15"/>
        <v/>
      </c>
      <c r="D152" s="105" t="str">
        <f t="shared" si="16"/>
        <v/>
      </c>
      <c r="E152" s="129"/>
      <c r="F152" s="130"/>
      <c r="G152" s="130"/>
      <c r="H152" s="128"/>
      <c r="I152" s="90">
        <v>3767967000</v>
      </c>
      <c r="J152" s="90">
        <v>2823967000</v>
      </c>
      <c r="K152" s="90">
        <v>944000000</v>
      </c>
      <c r="L152" s="94"/>
      <c r="M152" s="91">
        <f t="shared" si="17"/>
        <v>3767967000</v>
      </c>
      <c r="N152" s="94"/>
      <c r="O152" s="90">
        <v>3558381000</v>
      </c>
      <c r="P152" s="90">
        <f t="shared" si="18"/>
        <v>3558381000</v>
      </c>
      <c r="Q152" s="90"/>
      <c r="S152" s="124">
        <f t="shared" si="19"/>
        <v>3767.9670000000001</v>
      </c>
      <c r="T152" s="124">
        <f t="shared" si="14"/>
        <v>3767.9670000000001</v>
      </c>
      <c r="U152" s="124">
        <f t="shared" si="14"/>
        <v>0</v>
      </c>
      <c r="V152" s="124">
        <f t="shared" si="14"/>
        <v>3558.3809999999999</v>
      </c>
      <c r="W152" s="124">
        <f t="shared" si="14"/>
        <v>3558.3809999999999</v>
      </c>
      <c r="X152" s="124">
        <f t="shared" si="14"/>
        <v>0</v>
      </c>
    </row>
    <row r="153" spans="1:24" s="92" customFormat="1" ht="15">
      <c r="A153" s="115"/>
      <c r="B153" s="87"/>
      <c r="C153" s="106" t="str">
        <f t="shared" si="15"/>
        <v/>
      </c>
      <c r="D153" s="105" t="str">
        <f t="shared" si="16"/>
        <v/>
      </c>
      <c r="E153" s="115" t="s">
        <v>224</v>
      </c>
      <c r="F153" s="115" t="s">
        <v>241</v>
      </c>
      <c r="G153" s="115" t="s">
        <v>279</v>
      </c>
      <c r="H153" s="133" t="s">
        <v>983</v>
      </c>
      <c r="I153" s="90">
        <v>3767967000</v>
      </c>
      <c r="J153" s="90">
        <v>2823967000</v>
      </c>
      <c r="K153" s="90">
        <v>944000000</v>
      </c>
      <c r="L153" s="94"/>
      <c r="M153" s="91">
        <f t="shared" si="17"/>
        <v>3767967000</v>
      </c>
      <c r="N153" s="94"/>
      <c r="O153" s="90">
        <v>3558381000</v>
      </c>
      <c r="P153" s="90">
        <f t="shared" si="18"/>
        <v>3558381000</v>
      </c>
      <c r="Q153" s="90"/>
      <c r="S153" s="124">
        <f t="shared" si="19"/>
        <v>3767.9670000000001</v>
      </c>
      <c r="T153" s="124">
        <f t="shared" si="14"/>
        <v>3767.9670000000001</v>
      </c>
      <c r="U153" s="124">
        <f t="shared" si="14"/>
        <v>0</v>
      </c>
      <c r="V153" s="124">
        <f t="shared" si="14"/>
        <v>3558.3809999999999</v>
      </c>
      <c r="W153" s="124">
        <f t="shared" si="14"/>
        <v>3558.3809999999999</v>
      </c>
      <c r="X153" s="124">
        <f t="shared" si="14"/>
        <v>0</v>
      </c>
    </row>
    <row r="154" spans="1:24" s="92" customFormat="1" ht="30">
      <c r="A154" s="115" t="s">
        <v>212</v>
      </c>
      <c r="B154" s="88" t="s">
        <v>280</v>
      </c>
      <c r="C154" s="106" t="str">
        <f t="shared" si="15"/>
        <v>1015168</v>
      </c>
      <c r="D154" s="105" t="str">
        <f t="shared" si="16"/>
        <v>-Văn phòng sờ Nông nghiệp 1/à Phát triền Nông thôn</v>
      </c>
      <c r="E154" s="129"/>
      <c r="F154" s="130"/>
      <c r="G154" s="130"/>
      <c r="H154" s="128"/>
      <c r="I154" s="90">
        <v>9958692000</v>
      </c>
      <c r="J154" s="90">
        <v>633592000</v>
      </c>
      <c r="K154" s="90">
        <v>8244000000</v>
      </c>
      <c r="L154" s="91">
        <v>1081100000</v>
      </c>
      <c r="M154" s="91">
        <f t="shared" si="17"/>
        <v>9958692000</v>
      </c>
      <c r="N154" s="91"/>
      <c r="O154" s="90">
        <v>8909763600</v>
      </c>
      <c r="P154" s="90">
        <f t="shared" si="18"/>
        <v>8909763600</v>
      </c>
      <c r="Q154" s="90"/>
      <c r="S154" s="124">
        <f t="shared" si="19"/>
        <v>9958.6919999999991</v>
      </c>
      <c r="T154" s="124">
        <f t="shared" si="14"/>
        <v>9958.6919999999991</v>
      </c>
      <c r="U154" s="124">
        <f t="shared" si="14"/>
        <v>0</v>
      </c>
      <c r="V154" s="124">
        <f t="shared" si="14"/>
        <v>8909.7636000000002</v>
      </c>
      <c r="W154" s="124">
        <f t="shared" si="14"/>
        <v>8909.7636000000002</v>
      </c>
      <c r="X154" s="124">
        <f t="shared" si="14"/>
        <v>0</v>
      </c>
    </row>
    <row r="155" spans="1:24" s="92" customFormat="1" ht="15">
      <c r="A155" s="115" t="s">
        <v>281</v>
      </c>
      <c r="B155" s="93" t="s">
        <v>218</v>
      </c>
      <c r="C155" s="106" t="str">
        <f t="shared" si="15"/>
        <v/>
      </c>
      <c r="D155" s="105" t="str">
        <f t="shared" si="16"/>
        <v/>
      </c>
      <c r="E155" s="129"/>
      <c r="F155" s="130"/>
      <c r="G155" s="130"/>
      <c r="H155" s="128"/>
      <c r="I155" s="90">
        <v>9258692000</v>
      </c>
      <c r="J155" s="90">
        <v>633592000</v>
      </c>
      <c r="K155" s="90">
        <v>8244000000</v>
      </c>
      <c r="L155" s="91">
        <v>381100000</v>
      </c>
      <c r="M155" s="91">
        <f t="shared" si="17"/>
        <v>9258692000</v>
      </c>
      <c r="N155" s="91"/>
      <c r="O155" s="90">
        <v>8750630600</v>
      </c>
      <c r="P155" s="90">
        <f t="shared" si="18"/>
        <v>8750630600</v>
      </c>
      <c r="Q155" s="90"/>
      <c r="S155" s="124">
        <f t="shared" si="19"/>
        <v>9258.6919999999991</v>
      </c>
      <c r="T155" s="124">
        <f t="shared" si="14"/>
        <v>9258.6919999999991</v>
      </c>
      <c r="U155" s="124">
        <f t="shared" si="14"/>
        <v>0</v>
      </c>
      <c r="V155" s="124">
        <f t="shared" si="14"/>
        <v>8750.6306000000004</v>
      </c>
      <c r="W155" s="124">
        <f t="shared" si="14"/>
        <v>8750.6306000000004</v>
      </c>
      <c r="X155" s="124">
        <f t="shared" si="14"/>
        <v>0</v>
      </c>
    </row>
    <row r="156" spans="1:24" s="92" customFormat="1" ht="15">
      <c r="A156" s="115"/>
      <c r="B156" s="93" t="s">
        <v>219</v>
      </c>
      <c r="C156" s="106" t="str">
        <f t="shared" si="15"/>
        <v/>
      </c>
      <c r="D156" s="105" t="str">
        <f t="shared" si="16"/>
        <v/>
      </c>
      <c r="E156" s="129"/>
      <c r="F156" s="130"/>
      <c r="G156" s="130"/>
      <c r="H156" s="128"/>
      <c r="I156" s="90">
        <v>5349292000</v>
      </c>
      <c r="J156" s="90">
        <v>225592000</v>
      </c>
      <c r="K156" s="90">
        <v>4989000000</v>
      </c>
      <c r="L156" s="91">
        <v>134700000</v>
      </c>
      <c r="M156" s="91">
        <f t="shared" si="17"/>
        <v>5349292000</v>
      </c>
      <c r="N156" s="91"/>
      <c r="O156" s="90">
        <v>5286773000</v>
      </c>
      <c r="P156" s="90">
        <f t="shared" si="18"/>
        <v>5286773000</v>
      </c>
      <c r="Q156" s="90"/>
      <c r="S156" s="124">
        <f t="shared" si="19"/>
        <v>5349.2920000000004</v>
      </c>
      <c r="T156" s="124">
        <f t="shared" si="14"/>
        <v>5349.2920000000004</v>
      </c>
      <c r="U156" s="124">
        <f t="shared" si="14"/>
        <v>0</v>
      </c>
      <c r="V156" s="124">
        <f t="shared" si="14"/>
        <v>5286.7730000000001</v>
      </c>
      <c r="W156" s="124">
        <f t="shared" si="14"/>
        <v>5286.7730000000001</v>
      </c>
      <c r="X156" s="124">
        <f t="shared" si="14"/>
        <v>0</v>
      </c>
    </row>
    <row r="157" spans="1:24" s="92" customFormat="1" ht="15">
      <c r="A157" s="115"/>
      <c r="B157" s="87"/>
      <c r="C157" s="106" t="str">
        <f t="shared" si="15"/>
        <v/>
      </c>
      <c r="D157" s="105" t="str">
        <f t="shared" si="16"/>
        <v/>
      </c>
      <c r="E157" s="115" t="s">
        <v>209</v>
      </c>
      <c r="F157" s="115" t="s">
        <v>241</v>
      </c>
      <c r="G157" s="115" t="s">
        <v>238</v>
      </c>
      <c r="H157" s="133" t="s">
        <v>983</v>
      </c>
      <c r="I157" s="90">
        <v>5214592000</v>
      </c>
      <c r="J157" s="90">
        <v>225592000</v>
      </c>
      <c r="K157" s="90">
        <v>4989000000</v>
      </c>
      <c r="L157" s="94"/>
      <c r="M157" s="91">
        <f t="shared" si="17"/>
        <v>5214592000</v>
      </c>
      <c r="N157" s="94"/>
      <c r="O157" s="90">
        <v>5152073000</v>
      </c>
      <c r="P157" s="90">
        <f t="shared" si="18"/>
        <v>5152073000</v>
      </c>
      <c r="Q157" s="90"/>
      <c r="S157" s="124">
        <f t="shared" si="19"/>
        <v>5214.5919999999996</v>
      </c>
      <c r="T157" s="124">
        <f t="shared" si="14"/>
        <v>5214.5919999999996</v>
      </c>
      <c r="U157" s="124">
        <f t="shared" si="14"/>
        <v>0</v>
      </c>
      <c r="V157" s="124">
        <f t="shared" si="14"/>
        <v>5152.0730000000003</v>
      </c>
      <c r="W157" s="124">
        <f t="shared" si="14"/>
        <v>5152.0730000000003</v>
      </c>
      <c r="X157" s="124">
        <f t="shared" si="14"/>
        <v>0</v>
      </c>
    </row>
    <row r="158" spans="1:24" s="92" customFormat="1" ht="14.25">
      <c r="A158" s="115"/>
      <c r="B158" s="96"/>
      <c r="C158" s="106" t="str">
        <f t="shared" si="15"/>
        <v/>
      </c>
      <c r="D158" s="105" t="str">
        <f t="shared" si="16"/>
        <v/>
      </c>
      <c r="E158" s="115"/>
      <c r="F158" s="115"/>
      <c r="G158" s="115"/>
      <c r="H158" s="133"/>
      <c r="I158" s="97"/>
      <c r="J158" s="97"/>
      <c r="K158" s="97"/>
      <c r="L158" s="98"/>
      <c r="M158" s="91">
        <f t="shared" si="17"/>
        <v>0</v>
      </c>
      <c r="N158" s="98"/>
      <c r="O158" s="97"/>
      <c r="P158" s="90">
        <f t="shared" si="18"/>
        <v>0</v>
      </c>
      <c r="Q158" s="97"/>
      <c r="S158" s="124">
        <f t="shared" si="19"/>
        <v>0</v>
      </c>
      <c r="T158" s="124">
        <f t="shared" si="14"/>
        <v>0</v>
      </c>
      <c r="U158" s="124">
        <f t="shared" si="14"/>
        <v>0</v>
      </c>
      <c r="V158" s="124">
        <f t="shared" si="14"/>
        <v>0</v>
      </c>
      <c r="W158" s="124">
        <f t="shared" si="14"/>
        <v>0</v>
      </c>
      <c r="X158" s="124">
        <f t="shared" si="14"/>
        <v>0</v>
      </c>
    </row>
    <row r="159" spans="1:24" s="92" customFormat="1" ht="15">
      <c r="A159" s="115"/>
      <c r="B159" s="87"/>
      <c r="C159" s="106" t="str">
        <f t="shared" si="15"/>
        <v/>
      </c>
      <c r="D159" s="105" t="str">
        <f t="shared" si="16"/>
        <v/>
      </c>
      <c r="E159" s="115" t="s">
        <v>222</v>
      </c>
      <c r="F159" s="115" t="s">
        <v>241</v>
      </c>
      <c r="G159" s="115" t="s">
        <v>238</v>
      </c>
      <c r="H159" s="133" t="s">
        <v>983</v>
      </c>
      <c r="I159" s="90">
        <v>134700000</v>
      </c>
      <c r="J159" s="89"/>
      <c r="K159" s="89"/>
      <c r="L159" s="91">
        <v>134700000</v>
      </c>
      <c r="M159" s="91">
        <f t="shared" si="17"/>
        <v>134700000</v>
      </c>
      <c r="N159" s="91"/>
      <c r="O159" s="90">
        <v>134700000</v>
      </c>
      <c r="P159" s="90">
        <f t="shared" si="18"/>
        <v>134700000</v>
      </c>
      <c r="Q159" s="90"/>
      <c r="S159" s="124">
        <f t="shared" si="19"/>
        <v>134.69999999999999</v>
      </c>
      <c r="T159" s="124">
        <f t="shared" si="14"/>
        <v>134.69999999999999</v>
      </c>
      <c r="U159" s="124">
        <f t="shared" si="14"/>
        <v>0</v>
      </c>
      <c r="V159" s="124">
        <f t="shared" si="14"/>
        <v>134.69999999999999</v>
      </c>
      <c r="W159" s="124">
        <f t="shared" si="14"/>
        <v>134.69999999999999</v>
      </c>
      <c r="X159" s="124">
        <f t="shared" si="14"/>
        <v>0</v>
      </c>
    </row>
    <row r="160" spans="1:24" s="92" customFormat="1" ht="15">
      <c r="A160" s="115"/>
      <c r="B160" s="93" t="s">
        <v>223</v>
      </c>
      <c r="C160" s="106" t="str">
        <f t="shared" si="15"/>
        <v/>
      </c>
      <c r="D160" s="105" t="str">
        <f t="shared" si="16"/>
        <v/>
      </c>
      <c r="E160" s="129"/>
      <c r="F160" s="130"/>
      <c r="G160" s="130"/>
      <c r="H160" s="128"/>
      <c r="I160" s="90">
        <v>3909400000</v>
      </c>
      <c r="J160" s="90">
        <v>408000000</v>
      </c>
      <c r="K160" s="90">
        <v>3255000000</v>
      </c>
      <c r="L160" s="91">
        <v>246400000</v>
      </c>
      <c r="M160" s="91">
        <f t="shared" si="17"/>
        <v>3909400000</v>
      </c>
      <c r="N160" s="91"/>
      <c r="O160" s="90">
        <v>3463857600</v>
      </c>
      <c r="P160" s="90">
        <f t="shared" si="18"/>
        <v>3463857600</v>
      </c>
      <c r="Q160" s="90"/>
      <c r="S160" s="124">
        <f t="shared" si="19"/>
        <v>3909.4</v>
      </c>
      <c r="T160" s="124">
        <f t="shared" si="14"/>
        <v>3909.4</v>
      </c>
      <c r="U160" s="124">
        <f t="shared" si="14"/>
        <v>0</v>
      </c>
      <c r="V160" s="124">
        <f t="shared" si="14"/>
        <v>3463.8575999999998</v>
      </c>
      <c r="W160" s="124">
        <f t="shared" si="14"/>
        <v>3463.8575999999998</v>
      </c>
      <c r="X160" s="124">
        <f t="shared" si="14"/>
        <v>0</v>
      </c>
    </row>
    <row r="161" spans="1:24" s="92" customFormat="1" ht="15">
      <c r="A161" s="116"/>
      <c r="B161" s="110"/>
      <c r="C161" s="106" t="str">
        <f t="shared" si="15"/>
        <v/>
      </c>
      <c r="D161" s="105" t="str">
        <f t="shared" si="16"/>
        <v/>
      </c>
      <c r="E161" s="115" t="s">
        <v>224</v>
      </c>
      <c r="F161" s="115" t="s">
        <v>241</v>
      </c>
      <c r="G161" s="115" t="s">
        <v>282</v>
      </c>
      <c r="H161" s="133" t="s">
        <v>983</v>
      </c>
      <c r="I161" s="90">
        <v>198000000</v>
      </c>
      <c r="J161" s="89"/>
      <c r="K161" s="90">
        <v>198000000</v>
      </c>
      <c r="L161" s="94"/>
      <c r="M161" s="91">
        <f t="shared" si="17"/>
        <v>198000000</v>
      </c>
      <c r="N161" s="94"/>
      <c r="O161" s="90">
        <v>99837000</v>
      </c>
      <c r="P161" s="90">
        <f t="shared" si="18"/>
        <v>99837000</v>
      </c>
      <c r="Q161" s="90"/>
      <c r="S161" s="124">
        <f t="shared" si="19"/>
        <v>198</v>
      </c>
      <c r="T161" s="124">
        <f t="shared" si="14"/>
        <v>198</v>
      </c>
      <c r="U161" s="124">
        <f t="shared" si="14"/>
        <v>0</v>
      </c>
      <c r="V161" s="124">
        <f t="shared" si="14"/>
        <v>99.837000000000003</v>
      </c>
      <c r="W161" s="124">
        <f t="shared" si="14"/>
        <v>99.837000000000003</v>
      </c>
      <c r="X161" s="124">
        <f t="shared" si="14"/>
        <v>0</v>
      </c>
    </row>
    <row r="162" spans="1:24" s="92" customFormat="1" ht="15">
      <c r="A162" s="117"/>
      <c r="B162" s="107"/>
      <c r="C162" s="106" t="str">
        <f t="shared" si="15"/>
        <v/>
      </c>
      <c r="D162" s="105" t="str">
        <f t="shared" si="16"/>
        <v/>
      </c>
      <c r="E162" s="115" t="s">
        <v>224</v>
      </c>
      <c r="F162" s="115" t="s">
        <v>241</v>
      </c>
      <c r="G162" s="115" t="s">
        <v>270</v>
      </c>
      <c r="H162" s="133" t="s">
        <v>983</v>
      </c>
      <c r="I162" s="90">
        <v>408000000</v>
      </c>
      <c r="J162" s="90">
        <v>408000000</v>
      </c>
      <c r="K162" s="89"/>
      <c r="L162" s="94"/>
      <c r="M162" s="91">
        <f t="shared" si="17"/>
        <v>408000000</v>
      </c>
      <c r="N162" s="94"/>
      <c r="O162" s="90">
        <v>384542000</v>
      </c>
      <c r="P162" s="90">
        <f t="shared" si="18"/>
        <v>384542000</v>
      </c>
      <c r="Q162" s="90"/>
      <c r="S162" s="124">
        <f t="shared" si="19"/>
        <v>408</v>
      </c>
      <c r="T162" s="124">
        <f t="shared" si="14"/>
        <v>408</v>
      </c>
      <c r="U162" s="124">
        <f t="shared" si="14"/>
        <v>0</v>
      </c>
      <c r="V162" s="124">
        <f t="shared" si="14"/>
        <v>384.54199999999997</v>
      </c>
      <c r="W162" s="124">
        <f t="shared" si="14"/>
        <v>384.54199999999997</v>
      </c>
      <c r="X162" s="124">
        <f t="shared" si="14"/>
        <v>0</v>
      </c>
    </row>
    <row r="163" spans="1:24" s="92" customFormat="1" ht="15">
      <c r="A163" s="117"/>
      <c r="B163" s="107"/>
      <c r="C163" s="106" t="str">
        <f t="shared" si="15"/>
        <v/>
      </c>
      <c r="D163" s="105" t="str">
        <f t="shared" si="16"/>
        <v/>
      </c>
      <c r="E163" s="115" t="s">
        <v>224</v>
      </c>
      <c r="F163" s="115" t="s">
        <v>241</v>
      </c>
      <c r="G163" s="115" t="s">
        <v>242</v>
      </c>
      <c r="H163" s="133" t="s">
        <v>983</v>
      </c>
      <c r="I163" s="90">
        <v>2824000000</v>
      </c>
      <c r="J163" s="89"/>
      <c r="K163" s="90">
        <v>2824000000</v>
      </c>
      <c r="L163" s="94"/>
      <c r="M163" s="91">
        <f t="shared" si="17"/>
        <v>2824000000</v>
      </c>
      <c r="N163" s="94"/>
      <c r="O163" s="90">
        <v>2536341000</v>
      </c>
      <c r="P163" s="90">
        <f t="shared" si="18"/>
        <v>2536341000</v>
      </c>
      <c r="Q163" s="90"/>
      <c r="S163" s="124">
        <f t="shared" si="19"/>
        <v>2824</v>
      </c>
      <c r="T163" s="124">
        <f t="shared" si="14"/>
        <v>2824</v>
      </c>
      <c r="U163" s="124">
        <f t="shared" si="14"/>
        <v>0</v>
      </c>
      <c r="V163" s="124">
        <f t="shared" si="14"/>
        <v>2536.3409999999999</v>
      </c>
      <c r="W163" s="124">
        <f t="shared" si="14"/>
        <v>2536.3409999999999</v>
      </c>
      <c r="X163" s="124">
        <f t="shared" si="14"/>
        <v>0</v>
      </c>
    </row>
    <row r="164" spans="1:24" s="92" customFormat="1" ht="15">
      <c r="A164" s="117"/>
      <c r="B164" s="107"/>
      <c r="C164" s="106" t="str">
        <f t="shared" si="15"/>
        <v/>
      </c>
      <c r="D164" s="105" t="str">
        <f t="shared" si="16"/>
        <v/>
      </c>
      <c r="E164" s="115" t="s">
        <v>224</v>
      </c>
      <c r="F164" s="115" t="s">
        <v>241</v>
      </c>
      <c r="G164" s="115" t="s">
        <v>283</v>
      </c>
      <c r="H164" s="133" t="s">
        <v>983</v>
      </c>
      <c r="I164" s="90">
        <v>216000000</v>
      </c>
      <c r="J164" s="89"/>
      <c r="K164" s="90">
        <v>216000000</v>
      </c>
      <c r="L164" s="94"/>
      <c r="M164" s="91">
        <f t="shared" si="17"/>
        <v>216000000</v>
      </c>
      <c r="N164" s="94"/>
      <c r="O164" s="90">
        <v>209981000</v>
      </c>
      <c r="P164" s="90">
        <f t="shared" si="18"/>
        <v>209981000</v>
      </c>
      <c r="Q164" s="90"/>
      <c r="S164" s="124">
        <f t="shared" si="19"/>
        <v>216</v>
      </c>
      <c r="T164" s="124">
        <f t="shared" si="14"/>
        <v>216</v>
      </c>
      <c r="U164" s="124">
        <f t="shared" si="14"/>
        <v>0</v>
      </c>
      <c r="V164" s="124">
        <f t="shared" si="14"/>
        <v>209.98099999999999</v>
      </c>
      <c r="W164" s="124">
        <f t="shared" si="14"/>
        <v>209.98099999999999</v>
      </c>
      <c r="X164" s="124">
        <f t="shared" si="14"/>
        <v>0</v>
      </c>
    </row>
    <row r="165" spans="1:24" s="92" customFormat="1" ht="15">
      <c r="A165" s="118"/>
      <c r="B165" s="111"/>
      <c r="C165" s="106" t="str">
        <f t="shared" si="15"/>
        <v/>
      </c>
      <c r="D165" s="105" t="str">
        <f t="shared" si="16"/>
        <v/>
      </c>
      <c r="E165" s="115" t="s">
        <v>224</v>
      </c>
      <c r="F165" s="115" t="s">
        <v>241</v>
      </c>
      <c r="G165" s="115" t="s">
        <v>238</v>
      </c>
      <c r="H165" s="133" t="s">
        <v>983</v>
      </c>
      <c r="I165" s="90">
        <v>263400000</v>
      </c>
      <c r="J165" s="89"/>
      <c r="K165" s="90">
        <v>17000000</v>
      </c>
      <c r="L165" s="91">
        <v>246400000</v>
      </c>
      <c r="M165" s="91">
        <f t="shared" si="17"/>
        <v>263400000</v>
      </c>
      <c r="N165" s="91"/>
      <c r="O165" s="90">
        <v>233156600</v>
      </c>
      <c r="P165" s="90">
        <f t="shared" si="18"/>
        <v>233156600</v>
      </c>
      <c r="Q165" s="90"/>
      <c r="S165" s="124">
        <f t="shared" si="19"/>
        <v>263.39999999999998</v>
      </c>
      <c r="T165" s="124">
        <f t="shared" si="14"/>
        <v>263.39999999999998</v>
      </c>
      <c r="U165" s="124">
        <f t="shared" si="14"/>
        <v>0</v>
      </c>
      <c r="V165" s="124">
        <f t="shared" si="14"/>
        <v>233.1566</v>
      </c>
      <c r="W165" s="124">
        <f t="shared" si="14"/>
        <v>233.1566</v>
      </c>
      <c r="X165" s="124">
        <f t="shared" si="14"/>
        <v>0</v>
      </c>
    </row>
    <row r="166" spans="1:24" s="92" customFormat="1" ht="15">
      <c r="A166" s="115" t="s">
        <v>284</v>
      </c>
      <c r="B166" s="93" t="s">
        <v>274</v>
      </c>
      <c r="C166" s="106" t="str">
        <f t="shared" si="15"/>
        <v/>
      </c>
      <c r="D166" s="105" t="str">
        <f t="shared" si="16"/>
        <v/>
      </c>
      <c r="E166" s="129"/>
      <c r="F166" s="130"/>
      <c r="G166" s="130"/>
      <c r="H166" s="128"/>
      <c r="I166" s="90">
        <v>700000000</v>
      </c>
      <c r="J166" s="89"/>
      <c r="K166" s="89"/>
      <c r="L166" s="91">
        <v>700000000</v>
      </c>
      <c r="M166" s="91">
        <f t="shared" si="17"/>
        <v>700000000</v>
      </c>
      <c r="N166" s="91"/>
      <c r="O166" s="90">
        <v>159133000</v>
      </c>
      <c r="P166" s="90">
        <f t="shared" si="18"/>
        <v>159133000</v>
      </c>
      <c r="Q166" s="90"/>
      <c r="S166" s="124">
        <f t="shared" si="19"/>
        <v>700</v>
      </c>
      <c r="T166" s="124">
        <f t="shared" si="14"/>
        <v>700</v>
      </c>
      <c r="U166" s="124">
        <f t="shared" si="14"/>
        <v>0</v>
      </c>
      <c r="V166" s="124">
        <f t="shared" si="14"/>
        <v>159.13300000000001</v>
      </c>
      <c r="W166" s="124">
        <f t="shared" si="14"/>
        <v>159.13300000000001</v>
      </c>
      <c r="X166" s="124">
        <f t="shared" si="14"/>
        <v>0</v>
      </c>
    </row>
    <row r="167" spans="1:24" s="92" customFormat="1" ht="15">
      <c r="A167" s="115"/>
      <c r="B167" s="87"/>
      <c r="C167" s="106" t="str">
        <f t="shared" si="15"/>
        <v/>
      </c>
      <c r="D167" s="105" t="str">
        <f t="shared" si="16"/>
        <v/>
      </c>
      <c r="E167" s="115" t="s">
        <v>224</v>
      </c>
      <c r="F167" s="115" t="s">
        <v>241</v>
      </c>
      <c r="G167" s="115" t="s">
        <v>270</v>
      </c>
      <c r="H167" s="133" t="s">
        <v>985</v>
      </c>
      <c r="I167" s="90">
        <v>700000000</v>
      </c>
      <c r="J167" s="89"/>
      <c r="K167" s="89"/>
      <c r="L167" s="91">
        <v>700000000</v>
      </c>
      <c r="M167" s="91">
        <f t="shared" si="17"/>
        <v>700000000</v>
      </c>
      <c r="N167" s="91"/>
      <c r="O167" s="90">
        <v>159133000</v>
      </c>
      <c r="P167" s="90">
        <f t="shared" si="18"/>
        <v>159133000</v>
      </c>
      <c r="Q167" s="90"/>
      <c r="S167" s="124">
        <f t="shared" si="19"/>
        <v>700</v>
      </c>
      <c r="T167" s="124">
        <f t="shared" si="14"/>
        <v>700</v>
      </c>
      <c r="U167" s="124">
        <f t="shared" si="14"/>
        <v>0</v>
      </c>
      <c r="V167" s="124">
        <f t="shared" si="14"/>
        <v>159.13300000000001</v>
      </c>
      <c r="W167" s="124">
        <f t="shared" si="14"/>
        <v>159.13300000000001</v>
      </c>
      <c r="X167" s="124">
        <f t="shared" si="14"/>
        <v>0</v>
      </c>
    </row>
    <row r="168" spans="1:24" s="92" customFormat="1" ht="30">
      <c r="A168" s="115" t="s">
        <v>285</v>
      </c>
      <c r="B168" s="99" t="s">
        <v>286</v>
      </c>
      <c r="C168" s="106" t="str">
        <f t="shared" si="15"/>
        <v>1015425</v>
      </c>
      <c r="D168" s="105" t="str">
        <f t="shared" si="16"/>
        <v>-Chi cục Thủy lợi tỉnh Kon rum</v>
      </c>
      <c r="E168" s="129"/>
      <c r="F168" s="130"/>
      <c r="G168" s="130"/>
      <c r="H168" s="128"/>
      <c r="I168" s="90">
        <v>2832509000</v>
      </c>
      <c r="J168" s="90">
        <v>567000000</v>
      </c>
      <c r="K168" s="90">
        <v>1787000000</v>
      </c>
      <c r="L168" s="91">
        <v>478509000</v>
      </c>
      <c r="M168" s="91">
        <f t="shared" si="17"/>
        <v>2832509000</v>
      </c>
      <c r="N168" s="91"/>
      <c r="O168" s="90">
        <v>2473728311</v>
      </c>
      <c r="P168" s="90">
        <f t="shared" si="18"/>
        <v>2473728311</v>
      </c>
      <c r="Q168" s="90"/>
      <c r="S168" s="124">
        <f t="shared" si="19"/>
        <v>2832.509</v>
      </c>
      <c r="T168" s="124">
        <f t="shared" si="14"/>
        <v>2832.509</v>
      </c>
      <c r="U168" s="124">
        <f t="shared" si="14"/>
        <v>0</v>
      </c>
      <c r="V168" s="124">
        <f t="shared" si="14"/>
        <v>2473.7283109999998</v>
      </c>
      <c r="W168" s="124">
        <f t="shared" si="14"/>
        <v>2473.7283109999998</v>
      </c>
      <c r="X168" s="124">
        <f t="shared" si="14"/>
        <v>0</v>
      </c>
    </row>
    <row r="169" spans="1:24" s="92" customFormat="1" ht="15">
      <c r="A169" s="115" t="s">
        <v>287</v>
      </c>
      <c r="B169" s="87" t="s">
        <v>218</v>
      </c>
      <c r="C169" s="106" t="str">
        <f t="shared" si="15"/>
        <v/>
      </c>
      <c r="D169" s="105" t="str">
        <f t="shared" si="16"/>
        <v/>
      </c>
      <c r="E169" s="129"/>
      <c r="F169" s="130"/>
      <c r="G169" s="130"/>
      <c r="H169" s="128"/>
      <c r="I169" s="90">
        <v>2832509000</v>
      </c>
      <c r="J169" s="90">
        <v>567000000</v>
      </c>
      <c r="K169" s="90">
        <v>1787000000</v>
      </c>
      <c r="L169" s="91">
        <v>478509000</v>
      </c>
      <c r="M169" s="91">
        <f t="shared" si="17"/>
        <v>2832509000</v>
      </c>
      <c r="N169" s="91"/>
      <c r="O169" s="90">
        <v>2473728311</v>
      </c>
      <c r="P169" s="90">
        <f t="shared" si="18"/>
        <v>2473728311</v>
      </c>
      <c r="Q169" s="90"/>
      <c r="S169" s="124">
        <f t="shared" si="19"/>
        <v>2832.509</v>
      </c>
      <c r="T169" s="124">
        <f t="shared" si="14"/>
        <v>2832.509</v>
      </c>
      <c r="U169" s="124">
        <f t="shared" si="14"/>
        <v>0</v>
      </c>
      <c r="V169" s="124">
        <f t="shared" si="14"/>
        <v>2473.7283109999998</v>
      </c>
      <c r="W169" s="124">
        <f t="shared" si="14"/>
        <v>2473.7283109999998</v>
      </c>
      <c r="X169" s="124">
        <f t="shared" si="14"/>
        <v>0</v>
      </c>
    </row>
    <row r="170" spans="1:24" s="92" customFormat="1" ht="15">
      <c r="A170" s="115"/>
      <c r="B170" s="87" t="s">
        <v>219</v>
      </c>
      <c r="C170" s="106" t="str">
        <f t="shared" si="15"/>
        <v/>
      </c>
      <c r="D170" s="105" t="str">
        <f t="shared" si="16"/>
        <v/>
      </c>
      <c r="E170" s="129"/>
      <c r="F170" s="130"/>
      <c r="G170" s="130"/>
      <c r="H170" s="128"/>
      <c r="I170" s="90">
        <v>1320000000</v>
      </c>
      <c r="J170" s="89"/>
      <c r="K170" s="90">
        <v>1320000000</v>
      </c>
      <c r="L170" s="94"/>
      <c r="M170" s="91">
        <f t="shared" si="17"/>
        <v>1320000000</v>
      </c>
      <c r="N170" s="94"/>
      <c r="O170" s="90">
        <v>1320000000</v>
      </c>
      <c r="P170" s="90">
        <f t="shared" si="18"/>
        <v>1320000000</v>
      </c>
      <c r="Q170" s="90"/>
      <c r="S170" s="124">
        <f t="shared" si="19"/>
        <v>1320</v>
      </c>
      <c r="T170" s="124">
        <f t="shared" si="14"/>
        <v>1320</v>
      </c>
      <c r="U170" s="124">
        <f t="shared" si="14"/>
        <v>0</v>
      </c>
      <c r="V170" s="124">
        <f t="shared" si="14"/>
        <v>1320</v>
      </c>
      <c r="W170" s="124">
        <f t="shared" si="14"/>
        <v>1320</v>
      </c>
      <c r="X170" s="124">
        <f t="shared" si="14"/>
        <v>0</v>
      </c>
    </row>
    <row r="171" spans="1:24" s="92" customFormat="1" ht="15">
      <c r="A171" s="115"/>
      <c r="B171" s="87"/>
      <c r="C171" s="106" t="str">
        <f t="shared" si="15"/>
        <v/>
      </c>
      <c r="D171" s="105" t="str">
        <f t="shared" si="16"/>
        <v/>
      </c>
      <c r="E171" s="115" t="s">
        <v>209</v>
      </c>
      <c r="F171" s="115" t="s">
        <v>241</v>
      </c>
      <c r="G171" s="115" t="s">
        <v>238</v>
      </c>
      <c r="H171" s="133" t="s">
        <v>983</v>
      </c>
      <c r="I171" s="90">
        <v>1320000000</v>
      </c>
      <c r="J171" s="89"/>
      <c r="K171" s="90">
        <v>1320000000</v>
      </c>
      <c r="L171" s="94"/>
      <c r="M171" s="91">
        <f t="shared" si="17"/>
        <v>1320000000</v>
      </c>
      <c r="N171" s="94"/>
      <c r="O171" s="90">
        <v>1320000000</v>
      </c>
      <c r="P171" s="90">
        <f t="shared" si="18"/>
        <v>1320000000</v>
      </c>
      <c r="Q171" s="90"/>
      <c r="S171" s="124">
        <f t="shared" si="19"/>
        <v>1320</v>
      </c>
      <c r="T171" s="124">
        <f t="shared" si="14"/>
        <v>1320</v>
      </c>
      <c r="U171" s="124">
        <f t="shared" si="14"/>
        <v>0</v>
      </c>
      <c r="V171" s="124">
        <f t="shared" si="14"/>
        <v>1320</v>
      </c>
      <c r="W171" s="124">
        <f t="shared" si="14"/>
        <v>1320</v>
      </c>
      <c r="X171" s="124">
        <f t="shared" si="14"/>
        <v>0</v>
      </c>
    </row>
    <row r="172" spans="1:24" s="92" customFormat="1" ht="15">
      <c r="A172" s="115"/>
      <c r="B172" s="87" t="s">
        <v>223</v>
      </c>
      <c r="C172" s="106" t="str">
        <f t="shared" si="15"/>
        <v/>
      </c>
      <c r="D172" s="105" t="str">
        <f t="shared" si="16"/>
        <v/>
      </c>
      <c r="E172" s="129"/>
      <c r="F172" s="130"/>
      <c r="G172" s="130"/>
      <c r="H172" s="128"/>
      <c r="I172" s="90">
        <v>1512509000</v>
      </c>
      <c r="J172" s="90">
        <v>567000000</v>
      </c>
      <c r="K172" s="90">
        <v>467000000</v>
      </c>
      <c r="L172" s="91">
        <v>478509000</v>
      </c>
      <c r="M172" s="91">
        <f t="shared" si="17"/>
        <v>1512509000</v>
      </c>
      <c r="N172" s="91"/>
      <c r="O172" s="90">
        <v>1153728311</v>
      </c>
      <c r="P172" s="90">
        <f t="shared" si="18"/>
        <v>1153728311</v>
      </c>
      <c r="Q172" s="90"/>
      <c r="S172" s="124">
        <f t="shared" si="19"/>
        <v>1512.509</v>
      </c>
      <c r="T172" s="124">
        <f t="shared" si="14"/>
        <v>1512.509</v>
      </c>
      <c r="U172" s="124">
        <f t="shared" si="14"/>
        <v>0</v>
      </c>
      <c r="V172" s="124">
        <f t="shared" si="14"/>
        <v>1153.7283110000001</v>
      </c>
      <c r="W172" s="124">
        <f t="shared" si="14"/>
        <v>1153.7283110000001</v>
      </c>
      <c r="X172" s="124">
        <f t="shared" si="14"/>
        <v>0</v>
      </c>
    </row>
    <row r="173" spans="1:24" s="92" customFormat="1" ht="15">
      <c r="A173" s="116"/>
      <c r="B173" s="110"/>
      <c r="C173" s="106" t="str">
        <f t="shared" si="15"/>
        <v/>
      </c>
      <c r="D173" s="105" t="str">
        <f t="shared" si="16"/>
        <v/>
      </c>
      <c r="E173" s="115" t="s">
        <v>224</v>
      </c>
      <c r="F173" s="115" t="s">
        <v>241</v>
      </c>
      <c r="G173" s="115" t="s">
        <v>288</v>
      </c>
      <c r="H173" s="133" t="s">
        <v>983</v>
      </c>
      <c r="I173" s="90">
        <v>1017000000</v>
      </c>
      <c r="J173" s="90">
        <v>567000000</v>
      </c>
      <c r="K173" s="90">
        <v>450000000</v>
      </c>
      <c r="L173" s="94"/>
      <c r="M173" s="91">
        <f t="shared" si="17"/>
        <v>1017000000</v>
      </c>
      <c r="N173" s="94"/>
      <c r="O173" s="90">
        <v>658239311</v>
      </c>
      <c r="P173" s="90">
        <f t="shared" si="18"/>
        <v>658239311</v>
      </c>
      <c r="Q173" s="90"/>
      <c r="S173" s="124">
        <f t="shared" si="19"/>
        <v>1017</v>
      </c>
      <c r="T173" s="124">
        <f t="shared" si="14"/>
        <v>1017</v>
      </c>
      <c r="U173" s="124">
        <f t="shared" si="14"/>
        <v>0</v>
      </c>
      <c r="V173" s="124">
        <f t="shared" si="14"/>
        <v>658.23931100000004</v>
      </c>
      <c r="W173" s="124">
        <f t="shared" si="14"/>
        <v>658.23931100000004</v>
      </c>
      <c r="X173" s="124">
        <f t="shared" si="14"/>
        <v>0</v>
      </c>
    </row>
    <row r="174" spans="1:24" s="92" customFormat="1" ht="15">
      <c r="A174" s="118"/>
      <c r="B174" s="111"/>
      <c r="C174" s="106" t="str">
        <f t="shared" si="15"/>
        <v/>
      </c>
      <c r="D174" s="105" t="str">
        <f t="shared" si="16"/>
        <v/>
      </c>
      <c r="E174" s="115" t="s">
        <v>224</v>
      </c>
      <c r="F174" s="115" t="s">
        <v>241</v>
      </c>
      <c r="G174" s="115" t="s">
        <v>238</v>
      </c>
      <c r="H174" s="133" t="s">
        <v>983</v>
      </c>
      <c r="I174" s="90">
        <v>495509000</v>
      </c>
      <c r="J174" s="89"/>
      <c r="K174" s="90">
        <v>17000000</v>
      </c>
      <c r="L174" s="91">
        <v>478509000</v>
      </c>
      <c r="M174" s="91">
        <f t="shared" si="17"/>
        <v>495509000</v>
      </c>
      <c r="N174" s="91"/>
      <c r="O174" s="90">
        <v>495489000</v>
      </c>
      <c r="P174" s="90">
        <f t="shared" si="18"/>
        <v>495489000</v>
      </c>
      <c r="Q174" s="90"/>
      <c r="S174" s="124">
        <f t="shared" si="19"/>
        <v>495.50900000000001</v>
      </c>
      <c r="T174" s="124">
        <f t="shared" si="14"/>
        <v>495.50900000000001</v>
      </c>
      <c r="U174" s="124">
        <f t="shared" si="14"/>
        <v>0</v>
      </c>
      <c r="V174" s="124">
        <f t="shared" si="14"/>
        <v>495.48899999999998</v>
      </c>
      <c r="W174" s="124">
        <f t="shared" si="14"/>
        <v>495.48899999999998</v>
      </c>
      <c r="X174" s="124">
        <f t="shared" si="14"/>
        <v>0</v>
      </c>
    </row>
    <row r="175" spans="1:24" s="92" customFormat="1" ht="30">
      <c r="A175" s="115" t="s">
        <v>289</v>
      </c>
      <c r="B175" s="99" t="s">
        <v>290</v>
      </c>
      <c r="C175" s="106" t="str">
        <f t="shared" si="15"/>
        <v>1015428</v>
      </c>
      <c r="D175" s="105" t="str">
        <f t="shared" si="16"/>
        <v>-Chi cục Chăn nuôi và Thú y :ỉnh Kon Tum</v>
      </c>
      <c r="E175" s="129"/>
      <c r="F175" s="130"/>
      <c r="G175" s="130"/>
      <c r="H175" s="128"/>
      <c r="I175" s="90">
        <v>18364075920</v>
      </c>
      <c r="J175" s="90">
        <v>270435420</v>
      </c>
      <c r="K175" s="90">
        <v>11576300000</v>
      </c>
      <c r="L175" s="91">
        <v>6517340500</v>
      </c>
      <c r="M175" s="91">
        <f t="shared" si="17"/>
        <v>18364075920</v>
      </c>
      <c r="N175" s="91"/>
      <c r="O175" s="90">
        <v>18057664370</v>
      </c>
      <c r="P175" s="90">
        <f t="shared" si="18"/>
        <v>18057664370</v>
      </c>
      <c r="Q175" s="90"/>
      <c r="S175" s="124">
        <f t="shared" si="19"/>
        <v>18364.075919999999</v>
      </c>
      <c r="T175" s="124">
        <f t="shared" si="14"/>
        <v>18364.075919999999</v>
      </c>
      <c r="U175" s="124">
        <f t="shared" si="14"/>
        <v>0</v>
      </c>
      <c r="V175" s="124">
        <f t="shared" si="14"/>
        <v>18057.664369999999</v>
      </c>
      <c r="W175" s="124">
        <f t="shared" si="14"/>
        <v>18057.664369999999</v>
      </c>
      <c r="X175" s="124">
        <f t="shared" si="14"/>
        <v>0</v>
      </c>
    </row>
    <row r="176" spans="1:24" s="92" customFormat="1" ht="15">
      <c r="A176" s="115" t="s">
        <v>291</v>
      </c>
      <c r="B176" s="87" t="s">
        <v>218</v>
      </c>
      <c r="C176" s="106" t="str">
        <f t="shared" si="15"/>
        <v/>
      </c>
      <c r="D176" s="105" t="str">
        <f t="shared" si="16"/>
        <v/>
      </c>
      <c r="E176" s="129"/>
      <c r="F176" s="130"/>
      <c r="G176" s="130"/>
      <c r="H176" s="128"/>
      <c r="I176" s="90">
        <v>13906075920</v>
      </c>
      <c r="J176" s="90">
        <v>270435420</v>
      </c>
      <c r="K176" s="90">
        <v>11576300000</v>
      </c>
      <c r="L176" s="91">
        <v>2059340500</v>
      </c>
      <c r="M176" s="91">
        <f t="shared" si="17"/>
        <v>13906075920</v>
      </c>
      <c r="N176" s="91"/>
      <c r="O176" s="90">
        <v>13601989370</v>
      </c>
      <c r="P176" s="90">
        <f t="shared" si="18"/>
        <v>13601989370</v>
      </c>
      <c r="Q176" s="90"/>
      <c r="S176" s="124">
        <f t="shared" si="19"/>
        <v>13906.075919999999</v>
      </c>
      <c r="T176" s="124">
        <f t="shared" si="14"/>
        <v>13906.075919999999</v>
      </c>
      <c r="U176" s="124">
        <f t="shared" si="14"/>
        <v>0</v>
      </c>
      <c r="V176" s="124">
        <f t="shared" si="14"/>
        <v>13601.989369999999</v>
      </c>
      <c r="W176" s="124">
        <f t="shared" si="14"/>
        <v>13601.989369999999</v>
      </c>
      <c r="X176" s="124">
        <f t="shared" si="14"/>
        <v>0</v>
      </c>
    </row>
    <row r="177" spans="1:24" s="92" customFormat="1" ht="15">
      <c r="A177" s="115"/>
      <c r="B177" s="87" t="s">
        <v>219</v>
      </c>
      <c r="C177" s="106" t="str">
        <f t="shared" si="15"/>
        <v/>
      </c>
      <c r="D177" s="105" t="str">
        <f t="shared" si="16"/>
        <v/>
      </c>
      <c r="E177" s="129"/>
      <c r="F177" s="130"/>
      <c r="G177" s="130"/>
      <c r="H177" s="128"/>
      <c r="I177" s="90">
        <v>6546072920</v>
      </c>
      <c r="J177" s="90">
        <v>205272920</v>
      </c>
      <c r="K177" s="90">
        <v>6306000000</v>
      </c>
      <c r="L177" s="91">
        <v>34800000</v>
      </c>
      <c r="M177" s="91">
        <f t="shared" si="17"/>
        <v>6546072920</v>
      </c>
      <c r="N177" s="91"/>
      <c r="O177" s="90">
        <v>6514267626</v>
      </c>
      <c r="P177" s="90">
        <f t="shared" si="18"/>
        <v>6514267626</v>
      </c>
      <c r="Q177" s="90"/>
      <c r="S177" s="124">
        <f t="shared" si="19"/>
        <v>6546.0729199999996</v>
      </c>
      <c r="T177" s="124">
        <f t="shared" si="14"/>
        <v>6546.0729199999996</v>
      </c>
      <c r="U177" s="124">
        <f t="shared" si="14"/>
        <v>0</v>
      </c>
      <c r="V177" s="124">
        <f t="shared" si="14"/>
        <v>6514.2676259999998</v>
      </c>
      <c r="W177" s="124">
        <f t="shared" si="14"/>
        <v>6514.2676259999998</v>
      </c>
      <c r="X177" s="124">
        <f t="shared" si="14"/>
        <v>0</v>
      </c>
    </row>
    <row r="178" spans="1:24" s="92" customFormat="1" ht="15">
      <c r="A178" s="116"/>
      <c r="B178" s="110"/>
      <c r="C178" s="106" t="str">
        <f t="shared" si="15"/>
        <v/>
      </c>
      <c r="D178" s="105" t="str">
        <f t="shared" si="16"/>
        <v/>
      </c>
      <c r="E178" s="115" t="s">
        <v>209</v>
      </c>
      <c r="F178" s="115" t="s">
        <v>241</v>
      </c>
      <c r="G178" s="115" t="s">
        <v>292</v>
      </c>
      <c r="H178" s="133" t="s">
        <v>983</v>
      </c>
      <c r="I178" s="90">
        <v>1075000000</v>
      </c>
      <c r="J178" s="89"/>
      <c r="K178" s="90">
        <v>1075000000</v>
      </c>
      <c r="L178" s="94"/>
      <c r="M178" s="91">
        <f t="shared" si="17"/>
        <v>1075000000</v>
      </c>
      <c r="N178" s="94"/>
      <c r="O178" s="90">
        <v>1075000000</v>
      </c>
      <c r="P178" s="90">
        <f t="shared" si="18"/>
        <v>1075000000</v>
      </c>
      <c r="Q178" s="90"/>
      <c r="S178" s="124">
        <f t="shared" si="19"/>
        <v>1075</v>
      </c>
      <c r="T178" s="124">
        <f t="shared" si="14"/>
        <v>1075</v>
      </c>
      <c r="U178" s="124">
        <f t="shared" si="14"/>
        <v>0</v>
      </c>
      <c r="V178" s="124">
        <f t="shared" si="14"/>
        <v>1075</v>
      </c>
      <c r="W178" s="124">
        <f t="shared" si="14"/>
        <v>1075</v>
      </c>
      <c r="X178" s="124">
        <f t="shared" si="14"/>
        <v>0</v>
      </c>
    </row>
    <row r="179" spans="1:24" s="92" customFormat="1" ht="15">
      <c r="A179" s="117"/>
      <c r="B179" s="107"/>
      <c r="C179" s="106" t="str">
        <f t="shared" si="15"/>
        <v/>
      </c>
      <c r="D179" s="105" t="str">
        <f t="shared" si="16"/>
        <v/>
      </c>
      <c r="E179" s="115" t="s">
        <v>222</v>
      </c>
      <c r="F179" s="115" t="s">
        <v>241</v>
      </c>
      <c r="G179" s="115" t="s">
        <v>292</v>
      </c>
      <c r="H179" s="133" t="s">
        <v>983</v>
      </c>
      <c r="I179" s="90">
        <v>91227600</v>
      </c>
      <c r="J179" s="90">
        <v>56427600</v>
      </c>
      <c r="K179" s="89"/>
      <c r="L179" s="91">
        <v>34800000</v>
      </c>
      <c r="M179" s="91">
        <f t="shared" si="17"/>
        <v>91227600</v>
      </c>
      <c r="N179" s="91"/>
      <c r="O179" s="90">
        <v>91227600</v>
      </c>
      <c r="P179" s="90">
        <f t="shared" si="18"/>
        <v>91227600</v>
      </c>
      <c r="Q179" s="90"/>
      <c r="S179" s="124">
        <f t="shared" si="19"/>
        <v>91.227599999999995</v>
      </c>
      <c r="T179" s="124">
        <f t="shared" si="14"/>
        <v>91.227599999999995</v>
      </c>
      <c r="U179" s="124">
        <f t="shared" si="14"/>
        <v>0</v>
      </c>
      <c r="V179" s="124">
        <f t="shared" si="14"/>
        <v>91.227599999999995</v>
      </c>
      <c r="W179" s="124">
        <f t="shared" si="14"/>
        <v>91.227599999999995</v>
      </c>
      <c r="X179" s="124">
        <f t="shared" si="14"/>
        <v>0</v>
      </c>
    </row>
    <row r="180" spans="1:24" s="92" customFormat="1" ht="15">
      <c r="A180" s="118"/>
      <c r="B180" s="111"/>
      <c r="C180" s="106" t="str">
        <f t="shared" si="15"/>
        <v/>
      </c>
      <c r="D180" s="105" t="str">
        <f t="shared" si="16"/>
        <v/>
      </c>
      <c r="E180" s="115" t="s">
        <v>209</v>
      </c>
      <c r="F180" s="115" t="s">
        <v>241</v>
      </c>
      <c r="G180" s="115" t="s">
        <v>238</v>
      </c>
      <c r="H180" s="133" t="s">
        <v>983</v>
      </c>
      <c r="I180" s="90">
        <v>5379845320</v>
      </c>
      <c r="J180" s="90">
        <v>148845320</v>
      </c>
      <c r="K180" s="90">
        <v>5231000000</v>
      </c>
      <c r="L180" s="94"/>
      <c r="M180" s="91">
        <f t="shared" si="17"/>
        <v>5379845320</v>
      </c>
      <c r="N180" s="94"/>
      <c r="O180" s="90">
        <v>5348040026</v>
      </c>
      <c r="P180" s="90">
        <f t="shared" si="18"/>
        <v>5348040026</v>
      </c>
      <c r="Q180" s="90"/>
      <c r="S180" s="124">
        <f t="shared" si="19"/>
        <v>5379.8453200000004</v>
      </c>
      <c r="T180" s="124">
        <f t="shared" si="14"/>
        <v>5379.8453200000004</v>
      </c>
      <c r="U180" s="124">
        <f t="shared" si="14"/>
        <v>0</v>
      </c>
      <c r="V180" s="124">
        <f t="shared" si="14"/>
        <v>5348.0400259999997</v>
      </c>
      <c r="W180" s="124">
        <f t="shared" si="14"/>
        <v>5348.0400259999997</v>
      </c>
      <c r="X180" s="124">
        <f t="shared" si="14"/>
        <v>0</v>
      </c>
    </row>
    <row r="181" spans="1:24" s="92" customFormat="1" ht="15">
      <c r="A181" s="115"/>
      <c r="B181" s="87" t="s">
        <v>223</v>
      </c>
      <c r="C181" s="106" t="str">
        <f t="shared" si="15"/>
        <v/>
      </c>
      <c r="D181" s="105" t="str">
        <f t="shared" si="16"/>
        <v/>
      </c>
      <c r="E181" s="129"/>
      <c r="F181" s="130"/>
      <c r="G181" s="130"/>
      <c r="H181" s="128"/>
      <c r="I181" s="90">
        <v>7360003000</v>
      </c>
      <c r="J181" s="90">
        <v>65162500</v>
      </c>
      <c r="K181" s="90">
        <v>5270300000</v>
      </c>
      <c r="L181" s="91">
        <v>2024540500</v>
      </c>
      <c r="M181" s="91">
        <f t="shared" si="17"/>
        <v>7360003000</v>
      </c>
      <c r="N181" s="91"/>
      <c r="O181" s="90">
        <v>7087721744</v>
      </c>
      <c r="P181" s="90">
        <f t="shared" si="18"/>
        <v>7087721744</v>
      </c>
      <c r="Q181" s="90"/>
      <c r="S181" s="124">
        <f t="shared" si="19"/>
        <v>7360.0029999999997</v>
      </c>
      <c r="T181" s="124">
        <f t="shared" si="14"/>
        <v>7360.0029999999997</v>
      </c>
      <c r="U181" s="124">
        <f t="shared" si="14"/>
        <v>0</v>
      </c>
      <c r="V181" s="124">
        <f t="shared" si="14"/>
        <v>7087.7217440000004</v>
      </c>
      <c r="W181" s="124">
        <f t="shared" si="14"/>
        <v>7087.7217440000004</v>
      </c>
      <c r="X181" s="124">
        <f t="shared" si="14"/>
        <v>0</v>
      </c>
    </row>
    <row r="182" spans="1:24" s="92" customFormat="1" ht="15">
      <c r="A182" s="116"/>
      <c r="B182" s="110"/>
      <c r="C182" s="106" t="str">
        <f t="shared" si="15"/>
        <v/>
      </c>
      <c r="D182" s="105" t="str">
        <f t="shared" si="16"/>
        <v/>
      </c>
      <c r="E182" s="115" t="s">
        <v>224</v>
      </c>
      <c r="F182" s="115" t="s">
        <v>241</v>
      </c>
      <c r="G182" s="115" t="s">
        <v>292</v>
      </c>
      <c r="H182" s="133" t="s">
        <v>983</v>
      </c>
      <c r="I182" s="90">
        <v>5290759500</v>
      </c>
      <c r="J182" s="90">
        <v>20459500</v>
      </c>
      <c r="K182" s="90">
        <v>5270300000</v>
      </c>
      <c r="L182" s="94"/>
      <c r="M182" s="91">
        <f t="shared" si="17"/>
        <v>5290759500</v>
      </c>
      <c r="N182" s="94"/>
      <c r="O182" s="90">
        <v>5231956944</v>
      </c>
      <c r="P182" s="90">
        <f t="shared" si="18"/>
        <v>5231956944</v>
      </c>
      <c r="Q182" s="90"/>
      <c r="S182" s="124">
        <f t="shared" si="19"/>
        <v>5290.7595000000001</v>
      </c>
      <c r="T182" s="124">
        <f t="shared" ref="T182:X232" si="20">M182/1000000</f>
        <v>5290.7595000000001</v>
      </c>
      <c r="U182" s="124">
        <f t="shared" si="20"/>
        <v>0</v>
      </c>
      <c r="V182" s="124">
        <f t="shared" si="20"/>
        <v>5231.9569439999996</v>
      </c>
      <c r="W182" s="124">
        <f t="shared" si="20"/>
        <v>5231.9569439999996</v>
      </c>
      <c r="X182" s="124">
        <f t="shared" si="20"/>
        <v>0</v>
      </c>
    </row>
    <row r="183" spans="1:24" s="92" customFormat="1" ht="15">
      <c r="A183" s="117"/>
      <c r="B183" s="107"/>
      <c r="C183" s="106" t="str">
        <f t="shared" si="15"/>
        <v/>
      </c>
      <c r="D183" s="105" t="str">
        <f t="shared" si="16"/>
        <v/>
      </c>
      <c r="E183" s="115" t="s">
        <v>210</v>
      </c>
      <c r="F183" s="115" t="s">
        <v>241</v>
      </c>
      <c r="G183" s="115" t="s">
        <v>292</v>
      </c>
      <c r="H183" s="133" t="s">
        <v>983</v>
      </c>
      <c r="I183" s="90">
        <v>1775983500</v>
      </c>
      <c r="J183" s="89"/>
      <c r="K183" s="89"/>
      <c r="L183" s="91">
        <v>1775983500</v>
      </c>
      <c r="M183" s="91">
        <f t="shared" si="17"/>
        <v>1775983500</v>
      </c>
      <c r="N183" s="91"/>
      <c r="O183" s="90">
        <v>1607223000</v>
      </c>
      <c r="P183" s="90">
        <f t="shared" si="18"/>
        <v>1607223000</v>
      </c>
      <c r="Q183" s="90"/>
      <c r="S183" s="124">
        <f t="shared" si="19"/>
        <v>1775.9835</v>
      </c>
      <c r="T183" s="124">
        <f t="shared" si="20"/>
        <v>1775.9835</v>
      </c>
      <c r="U183" s="124">
        <f t="shared" si="20"/>
        <v>0</v>
      </c>
      <c r="V183" s="124">
        <f t="shared" si="20"/>
        <v>1607.223</v>
      </c>
      <c r="W183" s="124">
        <f t="shared" si="20"/>
        <v>1607.223</v>
      </c>
      <c r="X183" s="124">
        <f t="shared" si="20"/>
        <v>0</v>
      </c>
    </row>
    <row r="184" spans="1:24" s="92" customFormat="1" ht="15">
      <c r="A184" s="117"/>
      <c r="B184" s="107"/>
      <c r="C184" s="106" t="str">
        <f t="shared" si="15"/>
        <v/>
      </c>
      <c r="D184" s="105" t="str">
        <f t="shared" si="16"/>
        <v/>
      </c>
      <c r="E184" s="115" t="s">
        <v>224</v>
      </c>
      <c r="F184" s="115" t="s">
        <v>241</v>
      </c>
      <c r="G184" s="115" t="s">
        <v>238</v>
      </c>
      <c r="H184" s="133" t="s">
        <v>983</v>
      </c>
      <c r="I184" s="90">
        <v>283260000</v>
      </c>
      <c r="J184" s="90">
        <v>44703000</v>
      </c>
      <c r="K184" s="89"/>
      <c r="L184" s="91">
        <v>238557000</v>
      </c>
      <c r="M184" s="91">
        <f t="shared" si="17"/>
        <v>283260000</v>
      </c>
      <c r="N184" s="91"/>
      <c r="O184" s="90">
        <v>238541800</v>
      </c>
      <c r="P184" s="90">
        <f t="shared" si="18"/>
        <v>238541800</v>
      </c>
      <c r="Q184" s="90"/>
      <c r="S184" s="124">
        <f t="shared" si="19"/>
        <v>283.26</v>
      </c>
      <c r="T184" s="124">
        <f t="shared" si="20"/>
        <v>283.26</v>
      </c>
      <c r="U184" s="124">
        <f t="shared" si="20"/>
        <v>0</v>
      </c>
      <c r="V184" s="124">
        <f t="shared" si="20"/>
        <v>238.54179999999999</v>
      </c>
      <c r="W184" s="124">
        <f t="shared" si="20"/>
        <v>238.54179999999999</v>
      </c>
      <c r="X184" s="124">
        <f t="shared" si="20"/>
        <v>0</v>
      </c>
    </row>
    <row r="185" spans="1:24" s="92" customFormat="1" ht="15">
      <c r="A185" s="118"/>
      <c r="B185" s="111"/>
      <c r="C185" s="106" t="str">
        <f t="shared" si="15"/>
        <v/>
      </c>
      <c r="D185" s="105" t="str">
        <f t="shared" si="16"/>
        <v/>
      </c>
      <c r="E185" s="115" t="s">
        <v>210</v>
      </c>
      <c r="F185" s="115" t="s">
        <v>241</v>
      </c>
      <c r="G185" s="115" t="s">
        <v>238</v>
      </c>
      <c r="H185" s="133" t="s">
        <v>983</v>
      </c>
      <c r="I185" s="90">
        <v>10000000</v>
      </c>
      <c r="J185" s="89"/>
      <c r="K185" s="89"/>
      <c r="L185" s="91">
        <v>10000000</v>
      </c>
      <c r="M185" s="91">
        <f t="shared" si="17"/>
        <v>10000000</v>
      </c>
      <c r="N185" s="91"/>
      <c r="O185" s="90">
        <v>10000000</v>
      </c>
      <c r="P185" s="90">
        <f t="shared" si="18"/>
        <v>10000000</v>
      </c>
      <c r="Q185" s="90"/>
      <c r="S185" s="124">
        <f t="shared" si="19"/>
        <v>10</v>
      </c>
      <c r="T185" s="124">
        <f t="shared" si="20"/>
        <v>10</v>
      </c>
      <c r="U185" s="124">
        <f t="shared" si="20"/>
        <v>0</v>
      </c>
      <c r="V185" s="124">
        <f t="shared" si="20"/>
        <v>10</v>
      </c>
      <c r="W185" s="124">
        <f t="shared" si="20"/>
        <v>10</v>
      </c>
      <c r="X185" s="124">
        <f t="shared" si="20"/>
        <v>0</v>
      </c>
    </row>
    <row r="186" spans="1:24" s="92" customFormat="1" ht="15">
      <c r="A186" s="115" t="s">
        <v>293</v>
      </c>
      <c r="B186" s="87" t="s">
        <v>274</v>
      </c>
      <c r="C186" s="106" t="str">
        <f t="shared" si="15"/>
        <v/>
      </c>
      <c r="D186" s="105" t="str">
        <f t="shared" si="16"/>
        <v/>
      </c>
      <c r="E186" s="129"/>
      <c r="F186" s="130"/>
      <c r="G186" s="130"/>
      <c r="H186" s="128"/>
      <c r="I186" s="90">
        <v>4458000000</v>
      </c>
      <c r="J186" s="89"/>
      <c r="K186" s="89"/>
      <c r="L186" s="91">
        <v>4458000000</v>
      </c>
      <c r="M186" s="91">
        <f t="shared" si="17"/>
        <v>4458000000</v>
      </c>
      <c r="N186" s="91"/>
      <c r="O186" s="90">
        <v>4455675000</v>
      </c>
      <c r="P186" s="90">
        <f t="shared" si="18"/>
        <v>4455675000</v>
      </c>
      <c r="Q186" s="90"/>
      <c r="S186" s="124">
        <f t="shared" si="19"/>
        <v>4458</v>
      </c>
      <c r="T186" s="124">
        <f t="shared" si="20"/>
        <v>4458</v>
      </c>
      <c r="U186" s="124">
        <f t="shared" si="20"/>
        <v>0</v>
      </c>
      <c r="V186" s="124">
        <f t="shared" si="20"/>
        <v>4455.6750000000002</v>
      </c>
      <c r="W186" s="124">
        <f t="shared" si="20"/>
        <v>4455.6750000000002</v>
      </c>
      <c r="X186" s="124">
        <f t="shared" si="20"/>
        <v>0</v>
      </c>
    </row>
    <row r="187" spans="1:24" s="92" customFormat="1" ht="15">
      <c r="A187" s="115"/>
      <c r="B187" s="87"/>
      <c r="C187" s="106" t="str">
        <f t="shared" si="15"/>
        <v/>
      </c>
      <c r="D187" s="105" t="str">
        <f t="shared" si="16"/>
        <v/>
      </c>
      <c r="E187" s="115" t="s">
        <v>224</v>
      </c>
      <c r="F187" s="115" t="s">
        <v>241</v>
      </c>
      <c r="G187" s="115" t="s">
        <v>292</v>
      </c>
      <c r="H187" s="133" t="s">
        <v>986</v>
      </c>
      <c r="I187" s="90">
        <v>4458000000</v>
      </c>
      <c r="J187" s="89"/>
      <c r="K187" s="89"/>
      <c r="L187" s="91">
        <v>4458000000</v>
      </c>
      <c r="M187" s="91">
        <f t="shared" si="17"/>
        <v>4458000000</v>
      </c>
      <c r="N187" s="91"/>
      <c r="O187" s="90">
        <v>4455675000</v>
      </c>
      <c r="P187" s="90">
        <f t="shared" si="18"/>
        <v>4455675000</v>
      </c>
      <c r="Q187" s="90"/>
      <c r="S187" s="124">
        <f t="shared" si="19"/>
        <v>4458</v>
      </c>
      <c r="T187" s="124">
        <f t="shared" si="20"/>
        <v>4458</v>
      </c>
      <c r="U187" s="124">
        <f t="shared" si="20"/>
        <v>0</v>
      </c>
      <c r="V187" s="124">
        <f t="shared" si="20"/>
        <v>4455.6750000000002</v>
      </c>
      <c r="W187" s="124">
        <f t="shared" si="20"/>
        <v>4455.6750000000002</v>
      </c>
      <c r="X187" s="124">
        <f t="shared" si="20"/>
        <v>0</v>
      </c>
    </row>
    <row r="188" spans="1:24" s="92" customFormat="1" ht="30">
      <c r="A188" s="115" t="s">
        <v>294</v>
      </c>
      <c r="B188" s="99" t="s">
        <v>295</v>
      </c>
      <c r="C188" s="106" t="str">
        <f t="shared" si="15"/>
        <v>1016743</v>
      </c>
      <c r="D188" s="105" t="str">
        <f t="shared" si="16"/>
        <v>-Trường Trung học PhS thông Mguyên Văn Cừ</v>
      </c>
      <c r="E188" s="129"/>
      <c r="F188" s="130"/>
      <c r="G188" s="130"/>
      <c r="H188" s="128"/>
      <c r="I188" s="90">
        <v>6737583000</v>
      </c>
      <c r="J188" s="90">
        <v>1000000</v>
      </c>
      <c r="K188" s="90">
        <v>6495427000</v>
      </c>
      <c r="L188" s="91">
        <v>241156000</v>
      </c>
      <c r="M188" s="91">
        <f t="shared" si="17"/>
        <v>6737583000</v>
      </c>
      <c r="N188" s="91"/>
      <c r="O188" s="90">
        <v>6683067556</v>
      </c>
      <c r="P188" s="90">
        <f t="shared" si="18"/>
        <v>6683067556</v>
      </c>
      <c r="Q188" s="90"/>
      <c r="S188" s="124">
        <f t="shared" si="19"/>
        <v>6737.5829999999996</v>
      </c>
      <c r="T188" s="124">
        <f t="shared" si="20"/>
        <v>6737.5829999999996</v>
      </c>
      <c r="U188" s="124">
        <f t="shared" si="20"/>
        <v>0</v>
      </c>
      <c r="V188" s="124">
        <f t="shared" si="20"/>
        <v>6683.067556</v>
      </c>
      <c r="W188" s="124">
        <f t="shared" si="20"/>
        <v>6683.067556</v>
      </c>
      <c r="X188" s="124">
        <f t="shared" si="20"/>
        <v>0</v>
      </c>
    </row>
    <row r="189" spans="1:24" s="92" customFormat="1" ht="14.25">
      <c r="A189" s="115"/>
      <c r="B189" s="96"/>
      <c r="C189" s="106" t="str">
        <f t="shared" si="15"/>
        <v/>
      </c>
      <c r="D189" s="105" t="str">
        <f t="shared" si="16"/>
        <v/>
      </c>
      <c r="E189" s="115"/>
      <c r="F189" s="115"/>
      <c r="G189" s="115"/>
      <c r="H189" s="133"/>
      <c r="I189" s="97"/>
      <c r="J189" s="97"/>
      <c r="K189" s="97"/>
      <c r="L189" s="98"/>
      <c r="M189" s="91">
        <f t="shared" si="17"/>
        <v>0</v>
      </c>
      <c r="N189" s="98"/>
      <c r="O189" s="97"/>
      <c r="P189" s="90">
        <f t="shared" si="18"/>
        <v>0</v>
      </c>
      <c r="Q189" s="97"/>
      <c r="S189" s="124">
        <f t="shared" si="19"/>
        <v>0</v>
      </c>
      <c r="T189" s="124">
        <f t="shared" si="20"/>
        <v>0</v>
      </c>
      <c r="U189" s="124">
        <f t="shared" si="20"/>
        <v>0</v>
      </c>
      <c r="V189" s="124">
        <f t="shared" si="20"/>
        <v>0</v>
      </c>
      <c r="W189" s="124">
        <f t="shared" si="20"/>
        <v>0</v>
      </c>
      <c r="X189" s="124">
        <f t="shared" si="20"/>
        <v>0</v>
      </c>
    </row>
    <row r="190" spans="1:24" s="92" customFormat="1" ht="15">
      <c r="A190" s="115" t="s">
        <v>296</v>
      </c>
      <c r="B190" s="93" t="s">
        <v>232</v>
      </c>
      <c r="C190" s="106" t="str">
        <f t="shared" si="15"/>
        <v/>
      </c>
      <c r="D190" s="105" t="str">
        <f t="shared" si="16"/>
        <v/>
      </c>
      <c r="E190" s="129"/>
      <c r="F190" s="130"/>
      <c r="G190" s="130"/>
      <c r="H190" s="128"/>
      <c r="I190" s="90">
        <v>6737583000</v>
      </c>
      <c r="J190" s="90">
        <v>1000000</v>
      </c>
      <c r="K190" s="90">
        <v>6495427000</v>
      </c>
      <c r="L190" s="91">
        <v>241156000</v>
      </c>
      <c r="M190" s="91">
        <f t="shared" si="17"/>
        <v>6737583000</v>
      </c>
      <c r="N190" s="91"/>
      <c r="O190" s="90">
        <v>6683067556</v>
      </c>
      <c r="P190" s="90">
        <f t="shared" si="18"/>
        <v>6683067556</v>
      </c>
      <c r="Q190" s="90"/>
      <c r="S190" s="124">
        <f t="shared" si="19"/>
        <v>6737.5829999999996</v>
      </c>
      <c r="T190" s="124">
        <f t="shared" si="20"/>
        <v>6737.5829999999996</v>
      </c>
      <c r="U190" s="124">
        <f t="shared" si="20"/>
        <v>0</v>
      </c>
      <c r="V190" s="124">
        <f t="shared" si="20"/>
        <v>6683.067556</v>
      </c>
      <c r="W190" s="124">
        <f t="shared" si="20"/>
        <v>6683.067556</v>
      </c>
      <c r="X190" s="124">
        <f t="shared" si="20"/>
        <v>0</v>
      </c>
    </row>
    <row r="191" spans="1:24" s="92" customFormat="1" ht="15">
      <c r="A191" s="115"/>
      <c r="B191" s="93" t="s">
        <v>233</v>
      </c>
      <c r="C191" s="106" t="str">
        <f t="shared" si="15"/>
        <v/>
      </c>
      <c r="D191" s="105" t="str">
        <f t="shared" si="16"/>
        <v/>
      </c>
      <c r="E191" s="129"/>
      <c r="F191" s="130"/>
      <c r="G191" s="130"/>
      <c r="H191" s="128"/>
      <c r="I191" s="90">
        <v>5939752000</v>
      </c>
      <c r="J191" s="90">
        <v>1000000</v>
      </c>
      <c r="K191" s="90">
        <v>5845659000</v>
      </c>
      <c r="L191" s="91">
        <v>93093000</v>
      </c>
      <c r="M191" s="91">
        <f t="shared" si="17"/>
        <v>5939752000</v>
      </c>
      <c r="N191" s="91"/>
      <c r="O191" s="90">
        <v>5908217751</v>
      </c>
      <c r="P191" s="90">
        <f t="shared" si="18"/>
        <v>5908217751</v>
      </c>
      <c r="Q191" s="90"/>
      <c r="S191" s="124">
        <f t="shared" si="19"/>
        <v>5939.7520000000004</v>
      </c>
      <c r="T191" s="124">
        <f t="shared" si="20"/>
        <v>5939.7520000000004</v>
      </c>
      <c r="U191" s="124">
        <f t="shared" si="20"/>
        <v>0</v>
      </c>
      <c r="V191" s="124">
        <f t="shared" si="20"/>
        <v>5908.2177510000001</v>
      </c>
      <c r="W191" s="124">
        <f t="shared" si="20"/>
        <v>5908.2177510000001</v>
      </c>
      <c r="X191" s="124">
        <f t="shared" si="20"/>
        <v>0</v>
      </c>
    </row>
    <row r="192" spans="1:24" s="92" customFormat="1" ht="15">
      <c r="A192" s="116"/>
      <c r="B192" s="110"/>
      <c r="C192" s="106" t="str">
        <f t="shared" si="15"/>
        <v/>
      </c>
      <c r="D192" s="105" t="str">
        <f t="shared" si="16"/>
        <v/>
      </c>
      <c r="E192" s="115" t="s">
        <v>209</v>
      </c>
      <c r="F192" s="115" t="s">
        <v>220</v>
      </c>
      <c r="G192" s="115" t="s">
        <v>221</v>
      </c>
      <c r="H192" s="133" t="s">
        <v>983</v>
      </c>
      <c r="I192" s="90">
        <v>5846659000</v>
      </c>
      <c r="J192" s="90">
        <v>1000000</v>
      </c>
      <c r="K192" s="90">
        <v>5845659000</v>
      </c>
      <c r="L192" s="94"/>
      <c r="M192" s="91">
        <f t="shared" si="17"/>
        <v>5846659000</v>
      </c>
      <c r="N192" s="94"/>
      <c r="O192" s="90">
        <v>5818217751</v>
      </c>
      <c r="P192" s="90">
        <f t="shared" si="18"/>
        <v>5818217751</v>
      </c>
      <c r="Q192" s="90"/>
      <c r="S192" s="124">
        <f t="shared" si="19"/>
        <v>5846.6589999999997</v>
      </c>
      <c r="T192" s="124">
        <f t="shared" si="20"/>
        <v>5846.6589999999997</v>
      </c>
      <c r="U192" s="124">
        <f t="shared" si="20"/>
        <v>0</v>
      </c>
      <c r="V192" s="124">
        <f t="shared" si="20"/>
        <v>5818.2177510000001</v>
      </c>
      <c r="W192" s="124">
        <f t="shared" si="20"/>
        <v>5818.2177510000001</v>
      </c>
      <c r="X192" s="124">
        <f t="shared" si="20"/>
        <v>0</v>
      </c>
    </row>
    <row r="193" spans="1:24" s="92" customFormat="1" ht="15">
      <c r="A193" s="117"/>
      <c r="B193" s="107"/>
      <c r="C193" s="106" t="str">
        <f t="shared" si="15"/>
        <v/>
      </c>
      <c r="D193" s="105" t="str">
        <f t="shared" si="16"/>
        <v/>
      </c>
      <c r="E193" s="115" t="s">
        <v>222</v>
      </c>
      <c r="F193" s="115" t="s">
        <v>220</v>
      </c>
      <c r="G193" s="115" t="s">
        <v>221</v>
      </c>
      <c r="H193" s="133" t="s">
        <v>983</v>
      </c>
      <c r="I193" s="90">
        <v>90000000</v>
      </c>
      <c r="J193" s="89"/>
      <c r="K193" s="89"/>
      <c r="L193" s="91">
        <v>90000000</v>
      </c>
      <c r="M193" s="91">
        <f t="shared" si="17"/>
        <v>90000000</v>
      </c>
      <c r="N193" s="91"/>
      <c r="O193" s="90">
        <v>90000000</v>
      </c>
      <c r="P193" s="90">
        <f t="shared" si="18"/>
        <v>90000000</v>
      </c>
      <c r="Q193" s="90"/>
      <c r="S193" s="124">
        <f t="shared" si="19"/>
        <v>90</v>
      </c>
      <c r="T193" s="124">
        <f t="shared" si="20"/>
        <v>90</v>
      </c>
      <c r="U193" s="124">
        <f t="shared" si="20"/>
        <v>0</v>
      </c>
      <c r="V193" s="124">
        <f t="shared" si="20"/>
        <v>90</v>
      </c>
      <c r="W193" s="124">
        <f t="shared" si="20"/>
        <v>90</v>
      </c>
      <c r="X193" s="124">
        <f t="shared" si="20"/>
        <v>0</v>
      </c>
    </row>
    <row r="194" spans="1:24" s="92" customFormat="1" ht="15">
      <c r="A194" s="118"/>
      <c r="B194" s="111"/>
      <c r="C194" s="106" t="str">
        <f t="shared" si="15"/>
        <v/>
      </c>
      <c r="D194" s="105" t="str">
        <f t="shared" si="16"/>
        <v/>
      </c>
      <c r="E194" s="115" t="s">
        <v>212</v>
      </c>
      <c r="F194" s="115" t="s">
        <v>220</v>
      </c>
      <c r="G194" s="115" t="s">
        <v>221</v>
      </c>
      <c r="H194" s="133" t="s">
        <v>983</v>
      </c>
      <c r="I194" s="90">
        <v>3093000</v>
      </c>
      <c r="J194" s="89"/>
      <c r="K194" s="89"/>
      <c r="L194" s="91">
        <v>3093000</v>
      </c>
      <c r="M194" s="91">
        <f t="shared" si="17"/>
        <v>3093000</v>
      </c>
      <c r="N194" s="91"/>
      <c r="O194" s="89"/>
      <c r="P194" s="90">
        <f t="shared" si="18"/>
        <v>0</v>
      </c>
      <c r="Q194" s="89"/>
      <c r="S194" s="124">
        <f t="shared" si="19"/>
        <v>3.093</v>
      </c>
      <c r="T194" s="124">
        <f t="shared" si="20"/>
        <v>3.093</v>
      </c>
      <c r="U194" s="124">
        <f t="shared" si="20"/>
        <v>0</v>
      </c>
      <c r="V194" s="124">
        <f t="shared" si="20"/>
        <v>0</v>
      </c>
      <c r="W194" s="124">
        <f t="shared" si="20"/>
        <v>0</v>
      </c>
      <c r="X194" s="124">
        <f t="shared" si="20"/>
        <v>0</v>
      </c>
    </row>
    <row r="195" spans="1:24" s="92" customFormat="1" ht="15">
      <c r="A195" s="115"/>
      <c r="B195" s="93" t="s">
        <v>229</v>
      </c>
      <c r="C195" s="106" t="str">
        <f t="shared" si="15"/>
        <v/>
      </c>
      <c r="D195" s="105" t="str">
        <f t="shared" si="16"/>
        <v/>
      </c>
      <c r="E195" s="129"/>
      <c r="F195" s="130"/>
      <c r="G195" s="130"/>
      <c r="H195" s="128"/>
      <c r="I195" s="90">
        <v>797831000</v>
      </c>
      <c r="J195" s="89"/>
      <c r="K195" s="90">
        <v>649768000</v>
      </c>
      <c r="L195" s="91">
        <v>148063000</v>
      </c>
      <c r="M195" s="91">
        <f t="shared" si="17"/>
        <v>797831000</v>
      </c>
      <c r="N195" s="91"/>
      <c r="O195" s="90">
        <v>774849805</v>
      </c>
      <c r="P195" s="90">
        <f t="shared" si="18"/>
        <v>774849805</v>
      </c>
      <c r="Q195" s="90"/>
      <c r="S195" s="124">
        <f t="shared" si="19"/>
        <v>797.83100000000002</v>
      </c>
      <c r="T195" s="124">
        <f t="shared" si="20"/>
        <v>797.83100000000002</v>
      </c>
      <c r="U195" s="124">
        <f t="shared" si="20"/>
        <v>0</v>
      </c>
      <c r="V195" s="124">
        <f t="shared" si="20"/>
        <v>774.84980499999995</v>
      </c>
      <c r="W195" s="124">
        <f t="shared" si="20"/>
        <v>774.84980499999995</v>
      </c>
      <c r="X195" s="124">
        <f t="shared" si="20"/>
        <v>0</v>
      </c>
    </row>
    <row r="196" spans="1:24" s="92" customFormat="1" ht="15">
      <c r="A196" s="116"/>
      <c r="B196" s="110"/>
      <c r="C196" s="106" t="str">
        <f t="shared" si="15"/>
        <v/>
      </c>
      <c r="D196" s="105" t="str">
        <f t="shared" si="16"/>
        <v/>
      </c>
      <c r="E196" s="115" t="s">
        <v>224</v>
      </c>
      <c r="F196" s="115" t="s">
        <v>220</v>
      </c>
      <c r="G196" s="115" t="s">
        <v>221</v>
      </c>
      <c r="H196" s="133" t="s">
        <v>983</v>
      </c>
      <c r="I196" s="90">
        <v>772263000</v>
      </c>
      <c r="J196" s="89"/>
      <c r="K196" s="90">
        <v>632000000</v>
      </c>
      <c r="L196" s="91">
        <v>140263000</v>
      </c>
      <c r="M196" s="91">
        <f t="shared" si="17"/>
        <v>772263000</v>
      </c>
      <c r="N196" s="91"/>
      <c r="O196" s="90">
        <v>751639805</v>
      </c>
      <c r="P196" s="90">
        <f t="shared" si="18"/>
        <v>751639805</v>
      </c>
      <c r="Q196" s="90"/>
      <c r="S196" s="124">
        <f t="shared" si="19"/>
        <v>772.26300000000003</v>
      </c>
      <c r="T196" s="124">
        <f t="shared" si="20"/>
        <v>772.26300000000003</v>
      </c>
      <c r="U196" s="124">
        <f t="shared" si="20"/>
        <v>0</v>
      </c>
      <c r="V196" s="124">
        <f t="shared" si="20"/>
        <v>751.63980500000002</v>
      </c>
      <c r="W196" s="124">
        <f t="shared" si="20"/>
        <v>751.63980500000002</v>
      </c>
      <c r="X196" s="124">
        <f t="shared" si="20"/>
        <v>0</v>
      </c>
    </row>
    <row r="197" spans="1:24" s="92" customFormat="1" ht="15">
      <c r="A197" s="118"/>
      <c r="B197" s="111"/>
      <c r="C197" s="106" t="str">
        <f t="shared" si="15"/>
        <v/>
      </c>
      <c r="D197" s="105" t="str">
        <f t="shared" si="16"/>
        <v/>
      </c>
      <c r="E197" s="115" t="s">
        <v>212</v>
      </c>
      <c r="F197" s="115" t="s">
        <v>220</v>
      </c>
      <c r="G197" s="115" t="s">
        <v>221</v>
      </c>
      <c r="H197" s="133" t="s">
        <v>983</v>
      </c>
      <c r="I197" s="90">
        <v>25568000</v>
      </c>
      <c r="J197" s="89"/>
      <c r="K197" s="90">
        <v>17768000</v>
      </c>
      <c r="L197" s="91">
        <v>7800000</v>
      </c>
      <c r="M197" s="91">
        <f t="shared" si="17"/>
        <v>25568000</v>
      </c>
      <c r="N197" s="91"/>
      <c r="O197" s="90">
        <v>23210000</v>
      </c>
      <c r="P197" s="90">
        <f t="shared" si="18"/>
        <v>23210000</v>
      </c>
      <c r="Q197" s="90"/>
      <c r="S197" s="124">
        <f t="shared" si="19"/>
        <v>25.568000000000001</v>
      </c>
      <c r="T197" s="124">
        <f t="shared" si="20"/>
        <v>25.568000000000001</v>
      </c>
      <c r="U197" s="124">
        <f t="shared" si="20"/>
        <v>0</v>
      </c>
      <c r="V197" s="124">
        <f t="shared" si="20"/>
        <v>23.21</v>
      </c>
      <c r="W197" s="124">
        <f t="shared" si="20"/>
        <v>23.21</v>
      </c>
      <c r="X197" s="124">
        <f t="shared" si="20"/>
        <v>0</v>
      </c>
    </row>
    <row r="198" spans="1:24" s="92" customFormat="1" ht="45">
      <c r="A198" s="115" t="s">
        <v>297</v>
      </c>
      <c r="B198" s="88" t="s">
        <v>298</v>
      </c>
      <c r="C198" s="106" t="str">
        <f t="shared" si="15"/>
        <v>1026899</v>
      </c>
      <c r="D198" s="105" t="str">
        <f t="shared" si="16"/>
        <v>-Ban chỉ huy phòng chổng thiên tai và tim kiẽm cứu nạn tỉnh Kon Tum</v>
      </c>
      <c r="E198" s="129"/>
      <c r="F198" s="130"/>
      <c r="G198" s="130"/>
      <c r="H198" s="128"/>
      <c r="I198" s="90">
        <v>430700000</v>
      </c>
      <c r="J198" s="90">
        <v>63000000</v>
      </c>
      <c r="K198" s="90">
        <v>362000000</v>
      </c>
      <c r="L198" s="91">
        <v>5700000</v>
      </c>
      <c r="M198" s="91">
        <f t="shared" si="17"/>
        <v>430700000</v>
      </c>
      <c r="N198" s="91"/>
      <c r="O198" s="90">
        <v>430700000</v>
      </c>
      <c r="P198" s="90">
        <f t="shared" si="18"/>
        <v>430700000</v>
      </c>
      <c r="Q198" s="90"/>
      <c r="S198" s="124">
        <f t="shared" si="19"/>
        <v>430.7</v>
      </c>
      <c r="T198" s="124">
        <f t="shared" si="20"/>
        <v>430.7</v>
      </c>
      <c r="U198" s="124">
        <f t="shared" si="20"/>
        <v>0</v>
      </c>
      <c r="V198" s="124">
        <f t="shared" si="20"/>
        <v>430.7</v>
      </c>
      <c r="W198" s="124">
        <f t="shared" si="20"/>
        <v>430.7</v>
      </c>
      <c r="X198" s="124">
        <f t="shared" si="20"/>
        <v>0</v>
      </c>
    </row>
    <row r="199" spans="1:24" s="92" customFormat="1" ht="15">
      <c r="A199" s="115" t="s">
        <v>299</v>
      </c>
      <c r="B199" s="93" t="s">
        <v>232</v>
      </c>
      <c r="C199" s="106" t="str">
        <f t="shared" si="15"/>
        <v/>
      </c>
      <c r="D199" s="105" t="str">
        <f t="shared" si="16"/>
        <v/>
      </c>
      <c r="E199" s="129"/>
      <c r="F199" s="130"/>
      <c r="G199" s="130"/>
      <c r="H199" s="128"/>
      <c r="I199" s="90">
        <v>430700000</v>
      </c>
      <c r="J199" s="90">
        <v>63000000</v>
      </c>
      <c r="K199" s="90">
        <v>362000000</v>
      </c>
      <c r="L199" s="91">
        <v>5700000</v>
      </c>
      <c r="M199" s="91">
        <f t="shared" si="17"/>
        <v>430700000</v>
      </c>
      <c r="N199" s="91"/>
      <c r="O199" s="90">
        <v>430700000</v>
      </c>
      <c r="P199" s="90">
        <f t="shared" si="18"/>
        <v>430700000</v>
      </c>
      <c r="Q199" s="90"/>
      <c r="S199" s="124">
        <f t="shared" si="19"/>
        <v>430.7</v>
      </c>
      <c r="T199" s="124">
        <f t="shared" si="20"/>
        <v>430.7</v>
      </c>
      <c r="U199" s="124">
        <f t="shared" si="20"/>
        <v>0</v>
      </c>
      <c r="V199" s="124">
        <f t="shared" si="20"/>
        <v>430.7</v>
      </c>
      <c r="W199" s="124">
        <f t="shared" si="20"/>
        <v>430.7</v>
      </c>
      <c r="X199" s="124">
        <f t="shared" si="20"/>
        <v>0</v>
      </c>
    </row>
    <row r="200" spans="1:24" s="92" customFormat="1" ht="15">
      <c r="A200" s="115"/>
      <c r="B200" s="93" t="s">
        <v>229</v>
      </c>
      <c r="C200" s="106" t="str">
        <f t="shared" si="15"/>
        <v/>
      </c>
      <c r="D200" s="105" t="str">
        <f t="shared" si="16"/>
        <v/>
      </c>
      <c r="E200" s="129"/>
      <c r="F200" s="130"/>
      <c r="G200" s="130"/>
      <c r="H200" s="128"/>
      <c r="I200" s="90">
        <v>430700000</v>
      </c>
      <c r="J200" s="90">
        <v>63000000</v>
      </c>
      <c r="K200" s="90">
        <v>362000000</v>
      </c>
      <c r="L200" s="91">
        <v>5700000</v>
      </c>
      <c r="M200" s="91">
        <f t="shared" si="17"/>
        <v>430700000</v>
      </c>
      <c r="N200" s="91"/>
      <c r="O200" s="90">
        <v>430700000</v>
      </c>
      <c r="P200" s="90">
        <f t="shared" si="18"/>
        <v>430700000</v>
      </c>
      <c r="Q200" s="90"/>
      <c r="S200" s="124">
        <f t="shared" si="19"/>
        <v>430.7</v>
      </c>
      <c r="T200" s="124">
        <f t="shared" si="20"/>
        <v>430.7</v>
      </c>
      <c r="U200" s="124">
        <f t="shared" si="20"/>
        <v>0</v>
      </c>
      <c r="V200" s="124">
        <f t="shared" si="20"/>
        <v>430.7</v>
      </c>
      <c r="W200" s="124">
        <f t="shared" si="20"/>
        <v>430.7</v>
      </c>
      <c r="X200" s="124">
        <f t="shared" si="20"/>
        <v>0</v>
      </c>
    </row>
    <row r="201" spans="1:24" s="92" customFormat="1" ht="15">
      <c r="A201" s="116"/>
      <c r="B201" s="110"/>
      <c r="C201" s="106" t="str">
        <f t="shared" si="15"/>
        <v/>
      </c>
      <c r="D201" s="105" t="str">
        <f t="shared" si="16"/>
        <v/>
      </c>
      <c r="E201" s="115" t="s">
        <v>224</v>
      </c>
      <c r="F201" s="115" t="s">
        <v>241</v>
      </c>
      <c r="G201" s="115" t="s">
        <v>288</v>
      </c>
      <c r="H201" s="133" t="s">
        <v>983</v>
      </c>
      <c r="I201" s="90">
        <v>362000000</v>
      </c>
      <c r="J201" s="89"/>
      <c r="K201" s="90">
        <v>362000000</v>
      </c>
      <c r="L201" s="94"/>
      <c r="M201" s="91">
        <f t="shared" si="17"/>
        <v>362000000</v>
      </c>
      <c r="N201" s="94"/>
      <c r="O201" s="90">
        <v>362000000</v>
      </c>
      <c r="P201" s="90">
        <f t="shared" si="18"/>
        <v>362000000</v>
      </c>
      <c r="Q201" s="90"/>
      <c r="S201" s="124">
        <f t="shared" si="19"/>
        <v>362</v>
      </c>
      <c r="T201" s="124">
        <f t="shared" si="20"/>
        <v>362</v>
      </c>
      <c r="U201" s="124">
        <f t="shared" si="20"/>
        <v>0</v>
      </c>
      <c r="V201" s="124">
        <f t="shared" si="20"/>
        <v>362</v>
      </c>
      <c r="W201" s="124">
        <f t="shared" si="20"/>
        <v>362</v>
      </c>
      <c r="X201" s="124">
        <f t="shared" si="20"/>
        <v>0</v>
      </c>
    </row>
    <row r="202" spans="1:24" s="92" customFormat="1" ht="15">
      <c r="A202" s="118"/>
      <c r="B202" s="111"/>
      <c r="C202" s="106" t="str">
        <f t="shared" si="15"/>
        <v/>
      </c>
      <c r="D202" s="105" t="str">
        <f t="shared" si="16"/>
        <v/>
      </c>
      <c r="E202" s="115" t="s">
        <v>222</v>
      </c>
      <c r="F202" s="115" t="s">
        <v>241</v>
      </c>
      <c r="G202" s="115" t="s">
        <v>238</v>
      </c>
      <c r="H202" s="133" t="s">
        <v>983</v>
      </c>
      <c r="I202" s="90">
        <v>68700000</v>
      </c>
      <c r="J202" s="90">
        <v>63000000</v>
      </c>
      <c r="K202" s="89"/>
      <c r="L202" s="91">
        <v>5700000</v>
      </c>
      <c r="M202" s="91">
        <f t="shared" si="17"/>
        <v>68700000</v>
      </c>
      <c r="N202" s="91"/>
      <c r="O202" s="90">
        <v>68700000</v>
      </c>
      <c r="P202" s="90">
        <f t="shared" si="18"/>
        <v>68700000</v>
      </c>
      <c r="Q202" s="90"/>
      <c r="S202" s="124">
        <f t="shared" si="19"/>
        <v>68.7</v>
      </c>
      <c r="T202" s="124">
        <f t="shared" si="20"/>
        <v>68.7</v>
      </c>
      <c r="U202" s="124">
        <f t="shared" si="20"/>
        <v>0</v>
      </c>
      <c r="V202" s="124">
        <f t="shared" si="20"/>
        <v>68.7</v>
      </c>
      <c r="W202" s="124">
        <f t="shared" si="20"/>
        <v>68.7</v>
      </c>
      <c r="X202" s="124">
        <f t="shared" si="20"/>
        <v>0</v>
      </c>
    </row>
    <row r="203" spans="1:24" s="92" customFormat="1" ht="30">
      <c r="A203" s="115" t="s">
        <v>300</v>
      </c>
      <c r="B203" s="88" t="s">
        <v>301</v>
      </c>
      <c r="C203" s="106" t="str">
        <f t="shared" si="15"/>
        <v>1027233</v>
      </c>
      <c r="D203" s="105" t="str">
        <f t="shared" si="16"/>
        <v>-Trung tâm giáo dục nghễ nghiệp nông nghiệp công nghệ cao</v>
      </c>
      <c r="E203" s="129"/>
      <c r="F203" s="130"/>
      <c r="G203" s="130"/>
      <c r="H203" s="128"/>
      <c r="I203" s="90">
        <v>1496245345</v>
      </c>
      <c r="J203" s="89"/>
      <c r="K203" s="90">
        <v>1454155345</v>
      </c>
      <c r="L203" s="91">
        <v>42090000</v>
      </c>
      <c r="M203" s="91">
        <f t="shared" si="17"/>
        <v>1496245345</v>
      </c>
      <c r="N203" s="91"/>
      <c r="O203" s="90">
        <v>1496245345</v>
      </c>
      <c r="P203" s="90">
        <f t="shared" si="18"/>
        <v>1496245345</v>
      </c>
      <c r="Q203" s="90"/>
      <c r="S203" s="124">
        <f t="shared" si="19"/>
        <v>1496.245345</v>
      </c>
      <c r="T203" s="124">
        <f t="shared" si="20"/>
        <v>1496.245345</v>
      </c>
      <c r="U203" s="124">
        <f t="shared" si="20"/>
        <v>0</v>
      </c>
      <c r="V203" s="124">
        <f t="shared" si="20"/>
        <v>1496.245345</v>
      </c>
      <c r="W203" s="124">
        <f t="shared" si="20"/>
        <v>1496.245345</v>
      </c>
      <c r="X203" s="124">
        <f t="shared" si="20"/>
        <v>0</v>
      </c>
    </row>
    <row r="204" spans="1:24" s="92" customFormat="1" ht="15">
      <c r="A204" s="115" t="s">
        <v>302</v>
      </c>
      <c r="B204" s="93" t="s">
        <v>232</v>
      </c>
      <c r="C204" s="106" t="str">
        <f t="shared" si="15"/>
        <v/>
      </c>
      <c r="D204" s="105" t="str">
        <f t="shared" si="16"/>
        <v/>
      </c>
      <c r="E204" s="129"/>
      <c r="F204" s="130"/>
      <c r="G204" s="130"/>
      <c r="H204" s="128"/>
      <c r="I204" s="90">
        <v>1496245345</v>
      </c>
      <c r="J204" s="89"/>
      <c r="K204" s="90">
        <v>1454155345</v>
      </c>
      <c r="L204" s="91">
        <v>42090000</v>
      </c>
      <c r="M204" s="91">
        <f t="shared" si="17"/>
        <v>1496245345</v>
      </c>
      <c r="N204" s="91"/>
      <c r="O204" s="90">
        <v>1496245345</v>
      </c>
      <c r="P204" s="90">
        <f t="shared" si="18"/>
        <v>1496245345</v>
      </c>
      <c r="Q204" s="90"/>
      <c r="S204" s="124">
        <f t="shared" si="19"/>
        <v>1496.245345</v>
      </c>
      <c r="T204" s="124">
        <f t="shared" si="20"/>
        <v>1496.245345</v>
      </c>
      <c r="U204" s="124">
        <f t="shared" si="20"/>
        <v>0</v>
      </c>
      <c r="V204" s="124">
        <f t="shared" si="20"/>
        <v>1496.245345</v>
      </c>
      <c r="W204" s="124">
        <f t="shared" si="20"/>
        <v>1496.245345</v>
      </c>
      <c r="X204" s="124">
        <f t="shared" si="20"/>
        <v>0</v>
      </c>
    </row>
    <row r="205" spans="1:24" s="92" customFormat="1" ht="15">
      <c r="A205" s="115"/>
      <c r="B205" s="93" t="s">
        <v>233</v>
      </c>
      <c r="C205" s="106" t="str">
        <f t="shared" si="15"/>
        <v/>
      </c>
      <c r="D205" s="105" t="str">
        <f t="shared" si="16"/>
        <v/>
      </c>
      <c r="E205" s="129"/>
      <c r="F205" s="130"/>
      <c r="G205" s="130"/>
      <c r="H205" s="128"/>
      <c r="I205" s="90">
        <v>42090000</v>
      </c>
      <c r="J205" s="89"/>
      <c r="K205" s="89"/>
      <c r="L205" s="91">
        <v>42090000</v>
      </c>
      <c r="M205" s="91">
        <f t="shared" si="17"/>
        <v>42090000</v>
      </c>
      <c r="N205" s="91"/>
      <c r="O205" s="90">
        <v>42090000</v>
      </c>
      <c r="P205" s="90">
        <f t="shared" si="18"/>
        <v>42090000</v>
      </c>
      <c r="Q205" s="90"/>
      <c r="S205" s="124">
        <f t="shared" si="19"/>
        <v>42.09</v>
      </c>
      <c r="T205" s="124">
        <f t="shared" si="20"/>
        <v>42.09</v>
      </c>
      <c r="U205" s="124">
        <f t="shared" si="20"/>
        <v>0</v>
      </c>
      <c r="V205" s="124">
        <f t="shared" si="20"/>
        <v>42.09</v>
      </c>
      <c r="W205" s="124">
        <f t="shared" si="20"/>
        <v>42.09</v>
      </c>
      <c r="X205" s="124">
        <f t="shared" si="20"/>
        <v>0</v>
      </c>
    </row>
    <row r="206" spans="1:24" s="92" customFormat="1" ht="15">
      <c r="A206" s="115"/>
      <c r="B206" s="87"/>
      <c r="C206" s="106" t="str">
        <f t="shared" si="15"/>
        <v/>
      </c>
      <c r="D206" s="105" t="str">
        <f t="shared" si="16"/>
        <v/>
      </c>
      <c r="E206" s="115" t="s">
        <v>222</v>
      </c>
      <c r="F206" s="115" t="s">
        <v>303</v>
      </c>
      <c r="G206" s="115" t="s">
        <v>304</v>
      </c>
      <c r="H206" s="133" t="s">
        <v>983</v>
      </c>
      <c r="I206" s="90">
        <v>42090000</v>
      </c>
      <c r="J206" s="89"/>
      <c r="K206" s="89"/>
      <c r="L206" s="91">
        <v>42090000</v>
      </c>
      <c r="M206" s="91">
        <f t="shared" si="17"/>
        <v>42090000</v>
      </c>
      <c r="N206" s="91"/>
      <c r="O206" s="90">
        <v>42090000</v>
      </c>
      <c r="P206" s="90">
        <f t="shared" si="18"/>
        <v>42090000</v>
      </c>
      <c r="Q206" s="90"/>
      <c r="S206" s="124">
        <f t="shared" si="19"/>
        <v>42.09</v>
      </c>
      <c r="T206" s="124">
        <f t="shared" si="20"/>
        <v>42.09</v>
      </c>
      <c r="U206" s="124">
        <f t="shared" si="20"/>
        <v>0</v>
      </c>
      <c r="V206" s="124">
        <f t="shared" si="20"/>
        <v>42.09</v>
      </c>
      <c r="W206" s="124">
        <f t="shared" si="20"/>
        <v>42.09</v>
      </c>
      <c r="X206" s="124">
        <f t="shared" si="20"/>
        <v>0</v>
      </c>
    </row>
    <row r="207" spans="1:24" s="92" customFormat="1" ht="15">
      <c r="A207" s="115"/>
      <c r="B207" s="93" t="s">
        <v>229</v>
      </c>
      <c r="C207" s="106" t="str">
        <f t="shared" si="15"/>
        <v/>
      </c>
      <c r="D207" s="105" t="str">
        <f t="shared" si="16"/>
        <v/>
      </c>
      <c r="E207" s="129"/>
      <c r="F207" s="130"/>
      <c r="G207" s="130"/>
      <c r="H207" s="128"/>
      <c r="I207" s="90">
        <v>1454155345</v>
      </c>
      <c r="J207" s="89"/>
      <c r="K207" s="90">
        <v>1454155345</v>
      </c>
      <c r="L207" s="94"/>
      <c r="M207" s="91">
        <f t="shared" si="17"/>
        <v>1454155345</v>
      </c>
      <c r="N207" s="94"/>
      <c r="O207" s="90">
        <v>1454155345</v>
      </c>
      <c r="P207" s="90">
        <f t="shared" si="18"/>
        <v>1454155345</v>
      </c>
      <c r="Q207" s="90"/>
      <c r="S207" s="124">
        <f t="shared" si="19"/>
        <v>1454.1553449999999</v>
      </c>
      <c r="T207" s="124">
        <f t="shared" si="20"/>
        <v>1454.1553449999999</v>
      </c>
      <c r="U207" s="124">
        <f t="shared" si="20"/>
        <v>0</v>
      </c>
      <c r="V207" s="124">
        <f t="shared" si="20"/>
        <v>1454.1553449999999</v>
      </c>
      <c r="W207" s="124">
        <f t="shared" si="20"/>
        <v>1454.1553449999999</v>
      </c>
      <c r="X207" s="124">
        <f t="shared" si="20"/>
        <v>0</v>
      </c>
    </row>
    <row r="208" spans="1:24" s="92" customFormat="1" ht="15">
      <c r="A208" s="115"/>
      <c r="B208" s="87"/>
      <c r="C208" s="106" t="str">
        <f t="shared" si="15"/>
        <v/>
      </c>
      <c r="D208" s="105" t="str">
        <f t="shared" si="16"/>
        <v/>
      </c>
      <c r="E208" s="115" t="s">
        <v>224</v>
      </c>
      <c r="F208" s="115" t="s">
        <v>303</v>
      </c>
      <c r="G208" s="115" t="s">
        <v>304</v>
      </c>
      <c r="H208" s="133" t="s">
        <v>983</v>
      </c>
      <c r="I208" s="90">
        <v>1454155345</v>
      </c>
      <c r="J208" s="89"/>
      <c r="K208" s="90">
        <v>1454155345</v>
      </c>
      <c r="L208" s="94"/>
      <c r="M208" s="91">
        <f t="shared" si="17"/>
        <v>1454155345</v>
      </c>
      <c r="N208" s="94"/>
      <c r="O208" s="90">
        <v>1454155345</v>
      </c>
      <c r="P208" s="90">
        <f t="shared" si="18"/>
        <v>1454155345</v>
      </c>
      <c r="Q208" s="90"/>
      <c r="S208" s="124">
        <f t="shared" si="19"/>
        <v>1454.1553449999999</v>
      </c>
      <c r="T208" s="124">
        <f t="shared" si="20"/>
        <v>1454.1553449999999</v>
      </c>
      <c r="U208" s="124">
        <f t="shared" si="20"/>
        <v>0</v>
      </c>
      <c r="V208" s="124">
        <f t="shared" si="20"/>
        <v>1454.1553449999999</v>
      </c>
      <c r="W208" s="124">
        <f t="shared" si="20"/>
        <v>1454.1553449999999</v>
      </c>
      <c r="X208" s="124">
        <f t="shared" si="20"/>
        <v>0</v>
      </c>
    </row>
    <row r="209" spans="1:24" s="92" customFormat="1" ht="30">
      <c r="A209" s="115" t="s">
        <v>305</v>
      </c>
      <c r="B209" s="88" t="s">
        <v>306</v>
      </c>
      <c r="C209" s="106" t="str">
        <f t="shared" si="15"/>
        <v>1028496</v>
      </c>
      <c r="D209" s="105" t="str">
        <f t="shared" si="16"/>
        <v>-Trung tâm dịch vụ việc làm tỉnh Kon Tum</v>
      </c>
      <c r="E209" s="129"/>
      <c r="F209" s="130"/>
      <c r="G209" s="130"/>
      <c r="H209" s="128"/>
      <c r="I209" s="90">
        <v>2020800000</v>
      </c>
      <c r="J209" s="89"/>
      <c r="K209" s="90">
        <v>1637000000</v>
      </c>
      <c r="L209" s="91">
        <v>383800000</v>
      </c>
      <c r="M209" s="91">
        <f t="shared" si="17"/>
        <v>2020800000</v>
      </c>
      <c r="N209" s="91"/>
      <c r="O209" s="90">
        <v>1732619494</v>
      </c>
      <c r="P209" s="90">
        <f t="shared" si="18"/>
        <v>1732619494</v>
      </c>
      <c r="Q209" s="90"/>
      <c r="S209" s="124">
        <f t="shared" si="19"/>
        <v>2020.8</v>
      </c>
      <c r="T209" s="124">
        <f t="shared" si="20"/>
        <v>2020.8</v>
      </c>
      <c r="U209" s="124">
        <f t="shared" si="20"/>
        <v>0</v>
      </c>
      <c r="V209" s="124">
        <f t="shared" si="20"/>
        <v>1732.619494</v>
      </c>
      <c r="W209" s="124">
        <f t="shared" si="20"/>
        <v>1732.619494</v>
      </c>
      <c r="X209" s="124">
        <f t="shared" si="20"/>
        <v>0</v>
      </c>
    </row>
    <row r="210" spans="1:24" s="92" customFormat="1" ht="15">
      <c r="A210" s="115" t="s">
        <v>307</v>
      </c>
      <c r="B210" s="93" t="s">
        <v>232</v>
      </c>
      <c r="C210" s="106" t="str">
        <f t="shared" si="15"/>
        <v/>
      </c>
      <c r="D210" s="105" t="str">
        <f t="shared" si="16"/>
        <v/>
      </c>
      <c r="E210" s="129"/>
      <c r="F210" s="130"/>
      <c r="G210" s="130"/>
      <c r="H210" s="128"/>
      <c r="I210" s="90">
        <v>1492800000</v>
      </c>
      <c r="J210" s="89"/>
      <c r="K210" s="90">
        <v>1637000000</v>
      </c>
      <c r="L210" s="91">
        <v>-144200000</v>
      </c>
      <c r="M210" s="91">
        <f t="shared" si="17"/>
        <v>1492800000</v>
      </c>
      <c r="N210" s="91"/>
      <c r="O210" s="90">
        <v>1485881000</v>
      </c>
      <c r="P210" s="90">
        <f t="shared" si="18"/>
        <v>1485881000</v>
      </c>
      <c r="Q210" s="90"/>
      <c r="S210" s="124">
        <f t="shared" si="19"/>
        <v>1492.8</v>
      </c>
      <c r="T210" s="124">
        <f t="shared" si="20"/>
        <v>1492.8</v>
      </c>
      <c r="U210" s="124">
        <f t="shared" si="20"/>
        <v>0</v>
      </c>
      <c r="V210" s="124">
        <f t="shared" si="20"/>
        <v>1485.8810000000001</v>
      </c>
      <c r="W210" s="124">
        <f t="shared" si="20"/>
        <v>1485.8810000000001</v>
      </c>
      <c r="X210" s="124">
        <f t="shared" si="20"/>
        <v>0</v>
      </c>
    </row>
    <row r="211" spans="1:24" s="92" customFormat="1" ht="15">
      <c r="A211" s="115"/>
      <c r="B211" s="93" t="s">
        <v>233</v>
      </c>
      <c r="C211" s="106" t="str">
        <f t="shared" si="15"/>
        <v/>
      </c>
      <c r="D211" s="105" t="str">
        <f t="shared" si="16"/>
        <v/>
      </c>
      <c r="E211" s="129"/>
      <c r="F211" s="130"/>
      <c r="G211" s="130"/>
      <c r="H211" s="128"/>
      <c r="I211" s="90">
        <v>1044800000</v>
      </c>
      <c r="J211" s="89"/>
      <c r="K211" s="90">
        <v>1189000000</v>
      </c>
      <c r="L211" s="91">
        <v>-144200000</v>
      </c>
      <c r="M211" s="91">
        <f t="shared" si="17"/>
        <v>1044800000</v>
      </c>
      <c r="N211" s="91"/>
      <c r="O211" s="90">
        <v>1044800000</v>
      </c>
      <c r="P211" s="90">
        <f t="shared" si="18"/>
        <v>1044800000</v>
      </c>
      <c r="Q211" s="90"/>
      <c r="S211" s="124">
        <f t="shared" si="19"/>
        <v>1044.8</v>
      </c>
      <c r="T211" s="124">
        <f t="shared" si="20"/>
        <v>1044.8</v>
      </c>
      <c r="U211" s="124">
        <f t="shared" si="20"/>
        <v>0</v>
      </c>
      <c r="V211" s="124">
        <f t="shared" si="20"/>
        <v>1044.8</v>
      </c>
      <c r="W211" s="124">
        <f t="shared" si="20"/>
        <v>1044.8</v>
      </c>
      <c r="X211" s="124">
        <f t="shared" si="20"/>
        <v>0</v>
      </c>
    </row>
    <row r="212" spans="1:24" s="92" customFormat="1" ht="15">
      <c r="A212" s="116"/>
      <c r="B212" s="110"/>
      <c r="C212" s="106" t="str">
        <f t="shared" si="15"/>
        <v/>
      </c>
      <c r="D212" s="105" t="str">
        <f t="shared" si="16"/>
        <v/>
      </c>
      <c r="E212" s="115" t="s">
        <v>209</v>
      </c>
      <c r="F212" s="115" t="s">
        <v>308</v>
      </c>
      <c r="G212" s="115" t="s">
        <v>309</v>
      </c>
      <c r="H212" s="133" t="s">
        <v>983</v>
      </c>
      <c r="I212" s="89"/>
      <c r="J212" s="89"/>
      <c r="K212" s="90">
        <v>170000000</v>
      </c>
      <c r="L212" s="91">
        <v>-170000000</v>
      </c>
      <c r="M212" s="91">
        <f t="shared" si="17"/>
        <v>0</v>
      </c>
      <c r="N212" s="91"/>
      <c r="O212" s="89"/>
      <c r="P212" s="90">
        <f t="shared" si="18"/>
        <v>0</v>
      </c>
      <c r="Q212" s="89"/>
      <c r="S212" s="124">
        <f t="shared" si="19"/>
        <v>0</v>
      </c>
      <c r="T212" s="124">
        <f t="shared" si="20"/>
        <v>0</v>
      </c>
      <c r="U212" s="124">
        <f t="shared" si="20"/>
        <v>0</v>
      </c>
      <c r="V212" s="124">
        <f t="shared" si="20"/>
        <v>0</v>
      </c>
      <c r="W212" s="124">
        <f t="shared" si="20"/>
        <v>0</v>
      </c>
      <c r="X212" s="124">
        <f t="shared" si="20"/>
        <v>0</v>
      </c>
    </row>
    <row r="213" spans="1:24" s="92" customFormat="1" ht="15">
      <c r="A213" s="117"/>
      <c r="B213" s="107"/>
      <c r="C213" s="106" t="str">
        <f t="shared" si="15"/>
        <v/>
      </c>
      <c r="D213" s="105" t="str">
        <f t="shared" si="16"/>
        <v/>
      </c>
      <c r="E213" s="115" t="s">
        <v>209</v>
      </c>
      <c r="F213" s="115" t="s">
        <v>308</v>
      </c>
      <c r="G213" s="115" t="s">
        <v>310</v>
      </c>
      <c r="H213" s="133" t="s">
        <v>983</v>
      </c>
      <c r="I213" s="90">
        <v>1019000000</v>
      </c>
      <c r="J213" s="89"/>
      <c r="K213" s="90">
        <v>1019000000</v>
      </c>
      <c r="L213" s="94"/>
      <c r="M213" s="91">
        <f t="shared" si="17"/>
        <v>1019000000</v>
      </c>
      <c r="N213" s="94"/>
      <c r="O213" s="90">
        <v>1019000000</v>
      </c>
      <c r="P213" s="90">
        <f t="shared" si="18"/>
        <v>1019000000</v>
      </c>
      <c r="Q213" s="90"/>
      <c r="S213" s="124">
        <f t="shared" si="19"/>
        <v>1019</v>
      </c>
      <c r="T213" s="124">
        <f t="shared" si="20"/>
        <v>1019</v>
      </c>
      <c r="U213" s="124">
        <f t="shared" si="20"/>
        <v>0</v>
      </c>
      <c r="V213" s="124">
        <f t="shared" si="20"/>
        <v>1019</v>
      </c>
      <c r="W213" s="124">
        <f t="shared" si="20"/>
        <v>1019</v>
      </c>
      <c r="X213" s="124">
        <f t="shared" si="20"/>
        <v>0</v>
      </c>
    </row>
    <row r="214" spans="1:24" s="92" customFormat="1" ht="15">
      <c r="A214" s="118"/>
      <c r="B214" s="111"/>
      <c r="C214" s="106" t="str">
        <f t="shared" ref="C214:C277" si="21">IF(B214&lt;&gt;"",IF(AND(LEFT(B214,1)&gt;="0",LEFT(B214,1)&lt;="9"),LEFT(B214,7),""),"")</f>
        <v/>
      </c>
      <c r="D214" s="105" t="str">
        <f t="shared" si="16"/>
        <v/>
      </c>
      <c r="E214" s="115" t="s">
        <v>222</v>
      </c>
      <c r="F214" s="115" t="s">
        <v>308</v>
      </c>
      <c r="G214" s="115" t="s">
        <v>310</v>
      </c>
      <c r="H214" s="133" t="s">
        <v>983</v>
      </c>
      <c r="I214" s="90">
        <v>25800000</v>
      </c>
      <c r="J214" s="89"/>
      <c r="K214" s="89"/>
      <c r="L214" s="91">
        <v>25800000</v>
      </c>
      <c r="M214" s="91">
        <f t="shared" si="17"/>
        <v>25800000</v>
      </c>
      <c r="N214" s="91"/>
      <c r="O214" s="90">
        <v>25800000</v>
      </c>
      <c r="P214" s="90">
        <f t="shared" si="18"/>
        <v>25800000</v>
      </c>
      <c r="Q214" s="90"/>
      <c r="S214" s="124">
        <f t="shared" si="19"/>
        <v>25.8</v>
      </c>
      <c r="T214" s="124">
        <f t="shared" si="20"/>
        <v>25.8</v>
      </c>
      <c r="U214" s="124">
        <f t="shared" si="20"/>
        <v>0</v>
      </c>
      <c r="V214" s="124">
        <f t="shared" si="20"/>
        <v>25.8</v>
      </c>
      <c r="W214" s="124">
        <f t="shared" si="20"/>
        <v>25.8</v>
      </c>
      <c r="X214" s="124">
        <f t="shared" si="20"/>
        <v>0</v>
      </c>
    </row>
    <row r="215" spans="1:24" s="92" customFormat="1" ht="15">
      <c r="A215" s="115"/>
      <c r="B215" s="93" t="s">
        <v>229</v>
      </c>
      <c r="C215" s="106" t="str">
        <f t="shared" si="21"/>
        <v/>
      </c>
      <c r="D215" s="105" t="str">
        <f t="shared" ref="D215:D278" si="22">IF(C215&lt;&gt;"",RIGHT(B215,LEN(B215)-7),"")</f>
        <v/>
      </c>
      <c r="E215" s="129"/>
      <c r="F215" s="130"/>
      <c r="G215" s="130"/>
      <c r="H215" s="128"/>
      <c r="I215" s="90">
        <v>448000000</v>
      </c>
      <c r="J215" s="89"/>
      <c r="K215" s="90">
        <v>448000000</v>
      </c>
      <c r="L215" s="94"/>
      <c r="M215" s="91">
        <f t="shared" ref="M215:M278" si="23">I215-N215</f>
        <v>448000000</v>
      </c>
      <c r="N215" s="94"/>
      <c r="O215" s="90">
        <v>441081000</v>
      </c>
      <c r="P215" s="90">
        <f t="shared" ref="P215:P278" si="24">O215-Q215</f>
        <v>441081000</v>
      </c>
      <c r="Q215" s="90"/>
      <c r="S215" s="124">
        <f t="shared" ref="S215:S278" si="25">I215/1000000</f>
        <v>448</v>
      </c>
      <c r="T215" s="124">
        <f t="shared" si="20"/>
        <v>448</v>
      </c>
      <c r="U215" s="124">
        <f t="shared" si="20"/>
        <v>0</v>
      </c>
      <c r="V215" s="124">
        <f t="shared" si="20"/>
        <v>441.08100000000002</v>
      </c>
      <c r="W215" s="124">
        <f t="shared" si="20"/>
        <v>441.08100000000002</v>
      </c>
      <c r="X215" s="124">
        <f t="shared" si="20"/>
        <v>0</v>
      </c>
    </row>
    <row r="216" spans="1:24" s="92" customFormat="1" ht="15">
      <c r="A216" s="115"/>
      <c r="B216" s="87"/>
      <c r="C216" s="106" t="str">
        <f t="shared" si="21"/>
        <v/>
      </c>
      <c r="D216" s="105" t="str">
        <f t="shared" si="22"/>
        <v/>
      </c>
      <c r="E216" s="115" t="s">
        <v>224</v>
      </c>
      <c r="F216" s="115" t="s">
        <v>308</v>
      </c>
      <c r="G216" s="115" t="s">
        <v>310</v>
      </c>
      <c r="H216" s="133" t="s">
        <v>983</v>
      </c>
      <c r="I216" s="90">
        <v>448000000</v>
      </c>
      <c r="J216" s="89"/>
      <c r="K216" s="90">
        <v>448000000</v>
      </c>
      <c r="L216" s="94"/>
      <c r="M216" s="91">
        <f t="shared" si="23"/>
        <v>448000000</v>
      </c>
      <c r="N216" s="94"/>
      <c r="O216" s="90">
        <v>441081000</v>
      </c>
      <c r="P216" s="90">
        <f t="shared" si="24"/>
        <v>441081000</v>
      </c>
      <c r="Q216" s="90"/>
      <c r="S216" s="124">
        <f t="shared" si="25"/>
        <v>448</v>
      </c>
      <c r="T216" s="124">
        <f t="shared" si="20"/>
        <v>448</v>
      </c>
      <c r="U216" s="124">
        <f t="shared" si="20"/>
        <v>0</v>
      </c>
      <c r="V216" s="124">
        <f t="shared" si="20"/>
        <v>441.08100000000002</v>
      </c>
      <c r="W216" s="124">
        <f t="shared" si="20"/>
        <v>441.08100000000002</v>
      </c>
      <c r="X216" s="124">
        <f t="shared" si="20"/>
        <v>0</v>
      </c>
    </row>
    <row r="217" spans="1:24" s="92" customFormat="1" ht="15">
      <c r="A217" s="115" t="s">
        <v>311</v>
      </c>
      <c r="B217" s="93" t="s">
        <v>244</v>
      </c>
      <c r="C217" s="106" t="str">
        <f t="shared" si="21"/>
        <v/>
      </c>
      <c r="D217" s="105" t="str">
        <f t="shared" si="22"/>
        <v/>
      </c>
      <c r="E217" s="129"/>
      <c r="F217" s="130"/>
      <c r="G217" s="130"/>
      <c r="H217" s="128"/>
      <c r="I217" s="90">
        <v>528000000</v>
      </c>
      <c r="J217" s="89"/>
      <c r="K217" s="89"/>
      <c r="L217" s="91">
        <v>528000000</v>
      </c>
      <c r="M217" s="91">
        <f t="shared" si="23"/>
        <v>528000000</v>
      </c>
      <c r="N217" s="91"/>
      <c r="O217" s="90">
        <v>246738494</v>
      </c>
      <c r="P217" s="90">
        <f t="shared" si="24"/>
        <v>246738494</v>
      </c>
      <c r="Q217" s="90"/>
      <c r="S217" s="124">
        <f t="shared" si="25"/>
        <v>528</v>
      </c>
      <c r="T217" s="124">
        <f t="shared" si="20"/>
        <v>528</v>
      </c>
      <c r="U217" s="124">
        <f t="shared" si="20"/>
        <v>0</v>
      </c>
      <c r="V217" s="124">
        <f t="shared" si="20"/>
        <v>246.738494</v>
      </c>
      <c r="W217" s="124">
        <f t="shared" si="20"/>
        <v>246.738494</v>
      </c>
      <c r="X217" s="124">
        <f t="shared" si="20"/>
        <v>0</v>
      </c>
    </row>
    <row r="218" spans="1:24" s="92" customFormat="1" ht="15">
      <c r="A218" s="116"/>
      <c r="B218" s="110"/>
      <c r="C218" s="106" t="str">
        <f t="shared" si="21"/>
        <v/>
      </c>
      <c r="D218" s="105" t="str">
        <f t="shared" si="22"/>
        <v/>
      </c>
      <c r="E218" s="115" t="s">
        <v>224</v>
      </c>
      <c r="F218" s="115" t="s">
        <v>308</v>
      </c>
      <c r="G218" s="115" t="s">
        <v>310</v>
      </c>
      <c r="H218" s="133" t="s">
        <v>987</v>
      </c>
      <c r="I218" s="90">
        <v>303000000</v>
      </c>
      <c r="J218" s="89"/>
      <c r="K218" s="89"/>
      <c r="L218" s="91">
        <v>303000000</v>
      </c>
      <c r="M218" s="91">
        <f t="shared" si="23"/>
        <v>303000000</v>
      </c>
      <c r="N218" s="91"/>
      <c r="O218" s="90">
        <v>246738494</v>
      </c>
      <c r="P218" s="90">
        <f t="shared" si="24"/>
        <v>246738494</v>
      </c>
      <c r="Q218" s="90"/>
      <c r="S218" s="124">
        <f t="shared" si="25"/>
        <v>303</v>
      </c>
      <c r="T218" s="124">
        <f t="shared" si="20"/>
        <v>303</v>
      </c>
      <c r="U218" s="124">
        <f t="shared" si="20"/>
        <v>0</v>
      </c>
      <c r="V218" s="124">
        <f t="shared" si="20"/>
        <v>246.738494</v>
      </c>
      <c r="W218" s="124">
        <f t="shared" si="20"/>
        <v>246.738494</v>
      </c>
      <c r="X218" s="124">
        <f t="shared" si="20"/>
        <v>0</v>
      </c>
    </row>
    <row r="219" spans="1:24" s="92" customFormat="1" ht="15">
      <c r="A219" s="118"/>
      <c r="B219" s="111"/>
      <c r="C219" s="106" t="str">
        <f t="shared" si="21"/>
        <v/>
      </c>
      <c r="D219" s="105" t="str">
        <f t="shared" si="22"/>
        <v/>
      </c>
      <c r="E219" s="115" t="s">
        <v>210</v>
      </c>
      <c r="F219" s="115" t="s">
        <v>308</v>
      </c>
      <c r="G219" s="115" t="s">
        <v>310</v>
      </c>
      <c r="H219" s="133" t="s">
        <v>988</v>
      </c>
      <c r="I219" s="90">
        <v>225000000</v>
      </c>
      <c r="J219" s="89"/>
      <c r="K219" s="89"/>
      <c r="L219" s="91">
        <v>225000000</v>
      </c>
      <c r="M219" s="91">
        <f t="shared" si="23"/>
        <v>225000000</v>
      </c>
      <c r="N219" s="91"/>
      <c r="O219" s="89"/>
      <c r="P219" s="90">
        <f t="shared" si="24"/>
        <v>0</v>
      </c>
      <c r="Q219" s="89"/>
      <c r="S219" s="124">
        <f t="shared" si="25"/>
        <v>225</v>
      </c>
      <c r="T219" s="124">
        <f t="shared" si="20"/>
        <v>225</v>
      </c>
      <c r="U219" s="124">
        <f t="shared" si="20"/>
        <v>0</v>
      </c>
      <c r="V219" s="124">
        <f t="shared" si="20"/>
        <v>0</v>
      </c>
      <c r="W219" s="124">
        <f t="shared" si="20"/>
        <v>0</v>
      </c>
      <c r="X219" s="124">
        <f t="shared" si="20"/>
        <v>0</v>
      </c>
    </row>
    <row r="220" spans="1:24" s="92" customFormat="1" ht="14.25">
      <c r="A220" s="115"/>
      <c r="B220" s="96"/>
      <c r="C220" s="106" t="str">
        <f t="shared" si="21"/>
        <v/>
      </c>
      <c r="D220" s="105" t="str">
        <f t="shared" si="22"/>
        <v/>
      </c>
      <c r="E220" s="115"/>
      <c r="F220" s="115"/>
      <c r="G220" s="115"/>
      <c r="H220" s="133"/>
      <c r="I220" s="97"/>
      <c r="J220" s="97"/>
      <c r="K220" s="97"/>
      <c r="L220" s="98"/>
      <c r="M220" s="91">
        <f t="shared" si="23"/>
        <v>0</v>
      </c>
      <c r="N220" s="98"/>
      <c r="O220" s="97"/>
      <c r="P220" s="90">
        <f t="shared" si="24"/>
        <v>0</v>
      </c>
      <c r="Q220" s="97"/>
      <c r="S220" s="124">
        <f t="shared" si="25"/>
        <v>0</v>
      </c>
      <c r="T220" s="124">
        <f t="shared" si="20"/>
        <v>0</v>
      </c>
      <c r="U220" s="124">
        <f t="shared" si="20"/>
        <v>0</v>
      </c>
      <c r="V220" s="124">
        <f t="shared" si="20"/>
        <v>0</v>
      </c>
      <c r="W220" s="124">
        <f t="shared" si="20"/>
        <v>0</v>
      </c>
      <c r="X220" s="124">
        <f t="shared" si="20"/>
        <v>0</v>
      </c>
    </row>
    <row r="221" spans="1:24" s="92" customFormat="1" ht="30">
      <c r="A221" s="115" t="s">
        <v>312</v>
      </c>
      <c r="B221" s="88" t="s">
        <v>313</v>
      </c>
      <c r="C221" s="106" t="str">
        <f t="shared" si="21"/>
        <v>1029870</v>
      </c>
      <c r="D221" s="105" t="str">
        <f t="shared" si="22"/>
        <v>-Trường PhS thông dân tộc Nội trú huyện Tu Mơ Rông</v>
      </c>
      <c r="E221" s="129"/>
      <c r="F221" s="130"/>
      <c r="G221" s="130"/>
      <c r="H221" s="128"/>
      <c r="I221" s="90">
        <v>11160435000</v>
      </c>
      <c r="J221" s="89"/>
      <c r="K221" s="90">
        <v>10464770000</v>
      </c>
      <c r="L221" s="91">
        <v>695665000</v>
      </c>
      <c r="M221" s="91">
        <f t="shared" si="23"/>
        <v>11160435000</v>
      </c>
      <c r="N221" s="91"/>
      <c r="O221" s="90">
        <v>10289322500</v>
      </c>
      <c r="P221" s="90">
        <f t="shared" si="24"/>
        <v>10289322500</v>
      </c>
      <c r="Q221" s="90"/>
      <c r="S221" s="124">
        <f t="shared" si="25"/>
        <v>11160.434999999999</v>
      </c>
      <c r="T221" s="124">
        <f t="shared" si="20"/>
        <v>11160.434999999999</v>
      </c>
      <c r="U221" s="124">
        <f t="shared" si="20"/>
        <v>0</v>
      </c>
      <c r="V221" s="124">
        <f t="shared" si="20"/>
        <v>10289.3225</v>
      </c>
      <c r="W221" s="124">
        <f t="shared" si="20"/>
        <v>10289.3225</v>
      </c>
      <c r="X221" s="124">
        <f t="shared" si="20"/>
        <v>0</v>
      </c>
    </row>
    <row r="222" spans="1:24" s="92" customFormat="1" ht="15">
      <c r="A222" s="115" t="s">
        <v>314</v>
      </c>
      <c r="B222" s="93" t="s">
        <v>232</v>
      </c>
      <c r="C222" s="106" t="str">
        <f t="shared" si="21"/>
        <v/>
      </c>
      <c r="D222" s="105" t="str">
        <f t="shared" si="22"/>
        <v/>
      </c>
      <c r="E222" s="129"/>
      <c r="F222" s="130"/>
      <c r="G222" s="130"/>
      <c r="H222" s="128"/>
      <c r="I222" s="90">
        <v>11160435000</v>
      </c>
      <c r="J222" s="89"/>
      <c r="K222" s="90">
        <v>10464770000</v>
      </c>
      <c r="L222" s="91">
        <v>695665000</v>
      </c>
      <c r="M222" s="91">
        <f t="shared" si="23"/>
        <v>11160435000</v>
      </c>
      <c r="N222" s="91"/>
      <c r="O222" s="90">
        <v>10289322500</v>
      </c>
      <c r="P222" s="90">
        <f t="shared" si="24"/>
        <v>10289322500</v>
      </c>
      <c r="Q222" s="90"/>
      <c r="S222" s="124">
        <f t="shared" si="25"/>
        <v>11160.434999999999</v>
      </c>
      <c r="T222" s="124">
        <f t="shared" si="20"/>
        <v>11160.434999999999</v>
      </c>
      <c r="U222" s="124">
        <f t="shared" si="20"/>
        <v>0</v>
      </c>
      <c r="V222" s="124">
        <f t="shared" si="20"/>
        <v>10289.3225</v>
      </c>
      <c r="W222" s="124">
        <f t="shared" si="20"/>
        <v>10289.3225</v>
      </c>
      <c r="X222" s="124">
        <f t="shared" si="20"/>
        <v>0</v>
      </c>
    </row>
    <row r="223" spans="1:24" s="92" customFormat="1" ht="15">
      <c r="A223" s="115"/>
      <c r="B223" s="93" t="s">
        <v>233</v>
      </c>
      <c r="C223" s="106" t="str">
        <f t="shared" si="21"/>
        <v/>
      </c>
      <c r="D223" s="105" t="str">
        <f t="shared" si="22"/>
        <v/>
      </c>
      <c r="E223" s="129"/>
      <c r="F223" s="130"/>
      <c r="G223" s="130"/>
      <c r="H223" s="128"/>
      <c r="I223" s="90">
        <v>6627298000</v>
      </c>
      <c r="J223" s="89"/>
      <c r="K223" s="90">
        <v>6403033000</v>
      </c>
      <c r="L223" s="91">
        <v>224265000</v>
      </c>
      <c r="M223" s="91">
        <f t="shared" si="23"/>
        <v>6627298000</v>
      </c>
      <c r="N223" s="91"/>
      <c r="O223" s="90">
        <v>6627298000</v>
      </c>
      <c r="P223" s="90">
        <f t="shared" si="24"/>
        <v>6627298000</v>
      </c>
      <c r="Q223" s="90"/>
      <c r="S223" s="124">
        <f t="shared" si="25"/>
        <v>6627.2979999999998</v>
      </c>
      <c r="T223" s="124">
        <f t="shared" si="20"/>
        <v>6627.2979999999998</v>
      </c>
      <c r="U223" s="124">
        <f t="shared" si="20"/>
        <v>0</v>
      </c>
      <c r="V223" s="124">
        <f t="shared" si="20"/>
        <v>6627.2979999999998</v>
      </c>
      <c r="W223" s="124">
        <f t="shared" si="20"/>
        <v>6627.2979999999998</v>
      </c>
      <c r="X223" s="124">
        <f t="shared" si="20"/>
        <v>0</v>
      </c>
    </row>
    <row r="224" spans="1:24" s="92" customFormat="1" ht="15">
      <c r="A224" s="116"/>
      <c r="B224" s="110"/>
      <c r="C224" s="106" t="str">
        <f t="shared" si="21"/>
        <v/>
      </c>
      <c r="D224" s="105" t="str">
        <f t="shared" si="22"/>
        <v/>
      </c>
      <c r="E224" s="115" t="s">
        <v>209</v>
      </c>
      <c r="F224" s="115" t="s">
        <v>220</v>
      </c>
      <c r="G224" s="115" t="s">
        <v>228</v>
      </c>
      <c r="H224" s="133" t="s">
        <v>983</v>
      </c>
      <c r="I224" s="90">
        <v>6403033000</v>
      </c>
      <c r="J224" s="89"/>
      <c r="K224" s="90">
        <v>6403033000</v>
      </c>
      <c r="L224" s="94"/>
      <c r="M224" s="91">
        <f t="shared" si="23"/>
        <v>6403033000</v>
      </c>
      <c r="N224" s="94"/>
      <c r="O224" s="90">
        <v>6403033000</v>
      </c>
      <c r="P224" s="90">
        <f t="shared" si="24"/>
        <v>6403033000</v>
      </c>
      <c r="Q224" s="90"/>
      <c r="S224" s="124">
        <f t="shared" si="25"/>
        <v>6403.0330000000004</v>
      </c>
      <c r="T224" s="124">
        <f t="shared" si="20"/>
        <v>6403.0330000000004</v>
      </c>
      <c r="U224" s="124">
        <f t="shared" si="20"/>
        <v>0</v>
      </c>
      <c r="V224" s="124">
        <f t="shared" si="20"/>
        <v>6403.0330000000004</v>
      </c>
      <c r="W224" s="124">
        <f t="shared" si="20"/>
        <v>6403.0330000000004</v>
      </c>
      <c r="X224" s="124">
        <f t="shared" si="20"/>
        <v>0</v>
      </c>
    </row>
    <row r="225" spans="1:24" s="92" customFormat="1" ht="15">
      <c r="A225" s="117"/>
      <c r="B225" s="107"/>
      <c r="C225" s="106" t="str">
        <f t="shared" si="21"/>
        <v/>
      </c>
      <c r="D225" s="105" t="str">
        <f t="shared" si="22"/>
        <v/>
      </c>
      <c r="E225" s="115" t="s">
        <v>222</v>
      </c>
      <c r="F225" s="115" t="s">
        <v>220</v>
      </c>
      <c r="G225" s="115" t="s">
        <v>228</v>
      </c>
      <c r="H225" s="133" t="s">
        <v>983</v>
      </c>
      <c r="I225" s="90">
        <v>198000000</v>
      </c>
      <c r="J225" s="89"/>
      <c r="K225" s="89"/>
      <c r="L225" s="91">
        <v>198000000</v>
      </c>
      <c r="M225" s="91">
        <f t="shared" si="23"/>
        <v>198000000</v>
      </c>
      <c r="N225" s="91"/>
      <c r="O225" s="90">
        <v>198000000</v>
      </c>
      <c r="P225" s="90">
        <f t="shared" si="24"/>
        <v>198000000</v>
      </c>
      <c r="Q225" s="90"/>
      <c r="S225" s="124">
        <f t="shared" si="25"/>
        <v>198</v>
      </c>
      <c r="T225" s="124">
        <f t="shared" si="20"/>
        <v>198</v>
      </c>
      <c r="U225" s="124">
        <f t="shared" si="20"/>
        <v>0</v>
      </c>
      <c r="V225" s="124">
        <f t="shared" si="20"/>
        <v>198</v>
      </c>
      <c r="W225" s="124">
        <f t="shared" si="20"/>
        <v>198</v>
      </c>
      <c r="X225" s="124">
        <f t="shared" si="20"/>
        <v>0</v>
      </c>
    </row>
    <row r="226" spans="1:24" s="92" customFormat="1" ht="15">
      <c r="A226" s="118"/>
      <c r="B226" s="111"/>
      <c r="C226" s="106" t="str">
        <f t="shared" si="21"/>
        <v/>
      </c>
      <c r="D226" s="105" t="str">
        <f t="shared" si="22"/>
        <v/>
      </c>
      <c r="E226" s="115" t="s">
        <v>212</v>
      </c>
      <c r="F226" s="115" t="s">
        <v>220</v>
      </c>
      <c r="G226" s="115" t="s">
        <v>228</v>
      </c>
      <c r="H226" s="133" t="s">
        <v>983</v>
      </c>
      <c r="I226" s="90">
        <v>26265000</v>
      </c>
      <c r="J226" s="89"/>
      <c r="K226" s="89"/>
      <c r="L226" s="91">
        <v>26265000</v>
      </c>
      <c r="M226" s="91">
        <f t="shared" si="23"/>
        <v>26265000</v>
      </c>
      <c r="N226" s="91"/>
      <c r="O226" s="90">
        <v>26265000</v>
      </c>
      <c r="P226" s="90">
        <f t="shared" si="24"/>
        <v>26265000</v>
      </c>
      <c r="Q226" s="90"/>
      <c r="S226" s="124">
        <f t="shared" si="25"/>
        <v>26.265000000000001</v>
      </c>
      <c r="T226" s="124">
        <f t="shared" si="20"/>
        <v>26.265000000000001</v>
      </c>
      <c r="U226" s="124">
        <f t="shared" si="20"/>
        <v>0</v>
      </c>
      <c r="V226" s="124">
        <f t="shared" si="20"/>
        <v>26.265000000000001</v>
      </c>
      <c r="W226" s="124">
        <f t="shared" si="20"/>
        <v>26.265000000000001</v>
      </c>
      <c r="X226" s="124">
        <f t="shared" si="20"/>
        <v>0</v>
      </c>
    </row>
    <row r="227" spans="1:24" s="92" customFormat="1" ht="15">
      <c r="A227" s="115"/>
      <c r="B227" s="93" t="s">
        <v>229</v>
      </c>
      <c r="C227" s="106" t="str">
        <f t="shared" si="21"/>
        <v/>
      </c>
      <c r="D227" s="105" t="str">
        <f t="shared" si="22"/>
        <v/>
      </c>
      <c r="E227" s="129"/>
      <c r="F227" s="130"/>
      <c r="G227" s="130"/>
      <c r="H227" s="128"/>
      <c r="I227" s="90">
        <v>4533137000</v>
      </c>
      <c r="J227" s="89"/>
      <c r="K227" s="90">
        <v>4061737000</v>
      </c>
      <c r="L227" s="91">
        <v>471400000</v>
      </c>
      <c r="M227" s="91">
        <f t="shared" si="23"/>
        <v>4533137000</v>
      </c>
      <c r="N227" s="91"/>
      <c r="O227" s="90">
        <v>3662024500</v>
      </c>
      <c r="P227" s="90">
        <f t="shared" si="24"/>
        <v>3662024500</v>
      </c>
      <c r="Q227" s="90"/>
      <c r="S227" s="124">
        <f t="shared" si="25"/>
        <v>4533.1369999999997</v>
      </c>
      <c r="T227" s="124">
        <f t="shared" si="20"/>
        <v>4533.1369999999997</v>
      </c>
      <c r="U227" s="124">
        <f t="shared" si="20"/>
        <v>0</v>
      </c>
      <c r="V227" s="124">
        <f t="shared" si="20"/>
        <v>3662.0245</v>
      </c>
      <c r="W227" s="124">
        <f t="shared" si="20"/>
        <v>3662.0245</v>
      </c>
      <c r="X227" s="124">
        <f t="shared" si="20"/>
        <v>0</v>
      </c>
    </row>
    <row r="228" spans="1:24" s="92" customFormat="1" ht="15">
      <c r="A228" s="116"/>
      <c r="B228" s="110"/>
      <c r="C228" s="106" t="str">
        <f t="shared" si="21"/>
        <v/>
      </c>
      <c r="D228" s="105" t="str">
        <f t="shared" si="22"/>
        <v/>
      </c>
      <c r="E228" s="115" t="s">
        <v>224</v>
      </c>
      <c r="F228" s="115" t="s">
        <v>220</v>
      </c>
      <c r="G228" s="115" t="s">
        <v>228</v>
      </c>
      <c r="H228" s="133" t="s">
        <v>983</v>
      </c>
      <c r="I228" s="90">
        <v>457370000</v>
      </c>
      <c r="J228" s="89"/>
      <c r="K228" s="90">
        <v>457370000</v>
      </c>
      <c r="L228" s="94"/>
      <c r="M228" s="91">
        <f t="shared" si="23"/>
        <v>457370000</v>
      </c>
      <c r="N228" s="94"/>
      <c r="O228" s="90">
        <v>457370000</v>
      </c>
      <c r="P228" s="90">
        <f t="shared" si="24"/>
        <v>457370000</v>
      </c>
      <c r="Q228" s="90"/>
      <c r="S228" s="124">
        <f t="shared" si="25"/>
        <v>457.37</v>
      </c>
      <c r="T228" s="124">
        <f t="shared" si="20"/>
        <v>457.37</v>
      </c>
      <c r="U228" s="124">
        <f t="shared" si="20"/>
        <v>0</v>
      </c>
      <c r="V228" s="124">
        <f t="shared" si="20"/>
        <v>457.37</v>
      </c>
      <c r="W228" s="124">
        <f t="shared" si="20"/>
        <v>457.37</v>
      </c>
      <c r="X228" s="124">
        <f t="shared" si="20"/>
        <v>0</v>
      </c>
    </row>
    <row r="229" spans="1:24" s="92" customFormat="1" ht="15">
      <c r="A229" s="117"/>
      <c r="B229" s="107"/>
      <c r="C229" s="106" t="str">
        <f t="shared" si="21"/>
        <v/>
      </c>
      <c r="D229" s="105" t="str">
        <f t="shared" si="22"/>
        <v/>
      </c>
      <c r="E229" s="115" t="s">
        <v>222</v>
      </c>
      <c r="F229" s="115" t="s">
        <v>220</v>
      </c>
      <c r="G229" s="115" t="s">
        <v>228</v>
      </c>
      <c r="H229" s="133" t="s">
        <v>983</v>
      </c>
      <c r="I229" s="90">
        <v>3002704000</v>
      </c>
      <c r="J229" s="89"/>
      <c r="K229" s="90">
        <v>3002704000</v>
      </c>
      <c r="L229" s="94"/>
      <c r="M229" s="91">
        <f t="shared" si="23"/>
        <v>3002704000</v>
      </c>
      <c r="N229" s="94"/>
      <c r="O229" s="90">
        <v>2584272000</v>
      </c>
      <c r="P229" s="90">
        <f t="shared" si="24"/>
        <v>2584272000</v>
      </c>
      <c r="Q229" s="90"/>
      <c r="S229" s="124">
        <f t="shared" si="25"/>
        <v>3002.7040000000002</v>
      </c>
      <c r="T229" s="124">
        <f t="shared" si="20"/>
        <v>3002.7040000000002</v>
      </c>
      <c r="U229" s="124">
        <f t="shared" si="20"/>
        <v>0</v>
      </c>
      <c r="V229" s="124">
        <f t="shared" si="20"/>
        <v>2584.2719999999999</v>
      </c>
      <c r="W229" s="124">
        <f t="shared" si="20"/>
        <v>2584.2719999999999</v>
      </c>
      <c r="X229" s="124">
        <f t="shared" si="20"/>
        <v>0</v>
      </c>
    </row>
    <row r="230" spans="1:24" s="92" customFormat="1" ht="15">
      <c r="A230" s="117"/>
      <c r="B230" s="107"/>
      <c r="C230" s="106" t="str">
        <f t="shared" si="21"/>
        <v/>
      </c>
      <c r="D230" s="105" t="str">
        <f t="shared" si="22"/>
        <v/>
      </c>
      <c r="E230" s="115" t="s">
        <v>210</v>
      </c>
      <c r="F230" s="115" t="s">
        <v>220</v>
      </c>
      <c r="G230" s="115" t="s">
        <v>228</v>
      </c>
      <c r="H230" s="133" t="s">
        <v>983</v>
      </c>
      <c r="I230" s="90">
        <v>400000000</v>
      </c>
      <c r="J230" s="89"/>
      <c r="K230" s="89"/>
      <c r="L230" s="91">
        <v>400000000</v>
      </c>
      <c r="M230" s="91">
        <f t="shared" si="23"/>
        <v>400000000</v>
      </c>
      <c r="N230" s="91"/>
      <c r="O230" s="89"/>
      <c r="P230" s="90">
        <f t="shared" si="24"/>
        <v>0</v>
      </c>
      <c r="Q230" s="89"/>
      <c r="S230" s="124">
        <f t="shared" si="25"/>
        <v>400</v>
      </c>
      <c r="T230" s="124">
        <f t="shared" si="20"/>
        <v>400</v>
      </c>
      <c r="U230" s="124">
        <f t="shared" si="20"/>
        <v>0</v>
      </c>
      <c r="V230" s="124">
        <f t="shared" si="20"/>
        <v>0</v>
      </c>
      <c r="W230" s="124">
        <f t="shared" si="20"/>
        <v>0</v>
      </c>
      <c r="X230" s="124">
        <f t="shared" si="20"/>
        <v>0</v>
      </c>
    </row>
    <row r="231" spans="1:24" s="92" customFormat="1" ht="15">
      <c r="A231" s="118"/>
      <c r="B231" s="111"/>
      <c r="C231" s="106" t="str">
        <f t="shared" si="21"/>
        <v/>
      </c>
      <c r="D231" s="105" t="str">
        <f t="shared" si="22"/>
        <v/>
      </c>
      <c r="E231" s="115" t="s">
        <v>212</v>
      </c>
      <c r="F231" s="115" t="s">
        <v>220</v>
      </c>
      <c r="G231" s="115" t="s">
        <v>228</v>
      </c>
      <c r="H231" s="133" t="s">
        <v>983</v>
      </c>
      <c r="I231" s="90">
        <v>673063000</v>
      </c>
      <c r="J231" s="89"/>
      <c r="K231" s="90">
        <v>601663000</v>
      </c>
      <c r="L231" s="91">
        <v>71400000</v>
      </c>
      <c r="M231" s="91">
        <f t="shared" si="23"/>
        <v>673063000</v>
      </c>
      <c r="N231" s="91"/>
      <c r="O231" s="90">
        <v>620382500</v>
      </c>
      <c r="P231" s="90">
        <f t="shared" si="24"/>
        <v>620382500</v>
      </c>
      <c r="Q231" s="90"/>
      <c r="S231" s="124">
        <f t="shared" si="25"/>
        <v>673.06299999999999</v>
      </c>
      <c r="T231" s="124">
        <f t="shared" si="20"/>
        <v>673.06299999999999</v>
      </c>
      <c r="U231" s="124">
        <f t="shared" si="20"/>
        <v>0</v>
      </c>
      <c r="V231" s="124">
        <f t="shared" si="20"/>
        <v>620.38250000000005</v>
      </c>
      <c r="W231" s="124">
        <f t="shared" si="20"/>
        <v>620.38250000000005</v>
      </c>
      <c r="X231" s="124">
        <f t="shared" si="20"/>
        <v>0</v>
      </c>
    </row>
    <row r="232" spans="1:24" s="92" customFormat="1" ht="30">
      <c r="A232" s="115" t="s">
        <v>315</v>
      </c>
      <c r="B232" s="88" t="s">
        <v>316</v>
      </c>
      <c r="C232" s="106" t="str">
        <f t="shared" si="21"/>
        <v>1029922</v>
      </c>
      <c r="D232" s="105" t="str">
        <f t="shared" si="22"/>
        <v>-Trung tâm Kiểm dịch Y tẽ Quốc tẽ</v>
      </c>
      <c r="E232" s="129"/>
      <c r="F232" s="130"/>
      <c r="G232" s="130"/>
      <c r="H232" s="128"/>
      <c r="I232" s="90">
        <v>1699710000</v>
      </c>
      <c r="J232" s="89"/>
      <c r="K232" s="90">
        <v>2456750000</v>
      </c>
      <c r="L232" s="91">
        <v>-757040000</v>
      </c>
      <c r="M232" s="91">
        <f t="shared" si="23"/>
        <v>1699710000</v>
      </c>
      <c r="N232" s="91"/>
      <c r="O232" s="90">
        <v>1699702182</v>
      </c>
      <c r="P232" s="90">
        <f t="shared" si="24"/>
        <v>1699702182</v>
      </c>
      <c r="Q232" s="90"/>
      <c r="S232" s="124">
        <f t="shared" si="25"/>
        <v>1699.71</v>
      </c>
      <c r="T232" s="124">
        <f t="shared" si="20"/>
        <v>1699.71</v>
      </c>
      <c r="U232" s="124">
        <f t="shared" si="20"/>
        <v>0</v>
      </c>
      <c r="V232" s="124">
        <f t="shared" si="20"/>
        <v>1699.702182</v>
      </c>
      <c r="W232" s="124">
        <f t="shared" si="20"/>
        <v>1699.702182</v>
      </c>
      <c r="X232" s="124">
        <f t="shared" si="20"/>
        <v>0</v>
      </c>
    </row>
    <row r="233" spans="1:24" s="92" customFormat="1" ht="15">
      <c r="A233" s="115" t="s">
        <v>317</v>
      </c>
      <c r="B233" s="93" t="s">
        <v>232</v>
      </c>
      <c r="C233" s="106" t="str">
        <f t="shared" si="21"/>
        <v/>
      </c>
      <c r="D233" s="105" t="str">
        <f t="shared" si="22"/>
        <v/>
      </c>
      <c r="E233" s="129"/>
      <c r="F233" s="130"/>
      <c r="G233" s="130"/>
      <c r="H233" s="128"/>
      <c r="I233" s="90">
        <v>1699710000</v>
      </c>
      <c r="J233" s="89"/>
      <c r="K233" s="90">
        <v>2456750000</v>
      </c>
      <c r="L233" s="91">
        <v>-757040000</v>
      </c>
      <c r="M233" s="91">
        <f t="shared" si="23"/>
        <v>1699710000</v>
      </c>
      <c r="N233" s="91"/>
      <c r="O233" s="90">
        <v>1699702182</v>
      </c>
      <c r="P233" s="90">
        <f t="shared" si="24"/>
        <v>1699702182</v>
      </c>
      <c r="Q233" s="90"/>
      <c r="S233" s="124">
        <f t="shared" si="25"/>
        <v>1699.71</v>
      </c>
      <c r="T233" s="124">
        <f t="shared" ref="T233:X283" si="26">M233/1000000</f>
        <v>1699.71</v>
      </c>
      <c r="U233" s="124">
        <f t="shared" si="26"/>
        <v>0</v>
      </c>
      <c r="V233" s="124">
        <f t="shared" si="26"/>
        <v>1699.702182</v>
      </c>
      <c r="W233" s="124">
        <f t="shared" si="26"/>
        <v>1699.702182</v>
      </c>
      <c r="X233" s="124">
        <f t="shared" si="26"/>
        <v>0</v>
      </c>
    </row>
    <row r="234" spans="1:24" s="92" customFormat="1" ht="15">
      <c r="A234" s="115"/>
      <c r="B234" s="93" t="s">
        <v>233</v>
      </c>
      <c r="C234" s="106" t="str">
        <f t="shared" si="21"/>
        <v/>
      </c>
      <c r="D234" s="105" t="str">
        <f t="shared" si="22"/>
        <v/>
      </c>
      <c r="E234" s="129"/>
      <c r="F234" s="130"/>
      <c r="G234" s="130"/>
      <c r="H234" s="128"/>
      <c r="I234" s="90">
        <v>1123970000</v>
      </c>
      <c r="J234" s="89"/>
      <c r="K234" s="90">
        <v>1881010000</v>
      </c>
      <c r="L234" s="91">
        <v>-757040000</v>
      </c>
      <c r="M234" s="91">
        <f t="shared" si="23"/>
        <v>1123970000</v>
      </c>
      <c r="N234" s="91"/>
      <c r="O234" s="90">
        <v>1123968622</v>
      </c>
      <c r="P234" s="90">
        <f t="shared" si="24"/>
        <v>1123968622</v>
      </c>
      <c r="Q234" s="90"/>
      <c r="S234" s="124">
        <f t="shared" si="25"/>
        <v>1123.97</v>
      </c>
      <c r="T234" s="124">
        <f t="shared" si="26"/>
        <v>1123.97</v>
      </c>
      <c r="U234" s="124">
        <f t="shared" si="26"/>
        <v>0</v>
      </c>
      <c r="V234" s="124">
        <f t="shared" si="26"/>
        <v>1123.9686220000001</v>
      </c>
      <c r="W234" s="124">
        <f t="shared" si="26"/>
        <v>1123.9686220000001</v>
      </c>
      <c r="X234" s="124">
        <f t="shared" si="26"/>
        <v>0</v>
      </c>
    </row>
    <row r="235" spans="1:24" s="92" customFormat="1" ht="15">
      <c r="A235" s="115"/>
      <c r="B235" s="87"/>
      <c r="C235" s="106" t="str">
        <f t="shared" si="21"/>
        <v/>
      </c>
      <c r="D235" s="105" t="str">
        <f t="shared" si="22"/>
        <v/>
      </c>
      <c r="E235" s="115" t="s">
        <v>209</v>
      </c>
      <c r="F235" s="115" t="s">
        <v>248</v>
      </c>
      <c r="G235" s="115" t="s">
        <v>318</v>
      </c>
      <c r="H235" s="133" t="s">
        <v>983</v>
      </c>
      <c r="I235" s="90">
        <v>1123970000</v>
      </c>
      <c r="J235" s="89"/>
      <c r="K235" s="90">
        <v>1881010000</v>
      </c>
      <c r="L235" s="91">
        <v>-757040000</v>
      </c>
      <c r="M235" s="91">
        <f t="shared" si="23"/>
        <v>1123970000</v>
      </c>
      <c r="N235" s="91"/>
      <c r="O235" s="90">
        <v>1123968622</v>
      </c>
      <c r="P235" s="90">
        <f t="shared" si="24"/>
        <v>1123968622</v>
      </c>
      <c r="Q235" s="90"/>
      <c r="S235" s="124">
        <f t="shared" si="25"/>
        <v>1123.97</v>
      </c>
      <c r="T235" s="124">
        <f t="shared" si="26"/>
        <v>1123.97</v>
      </c>
      <c r="U235" s="124">
        <f t="shared" si="26"/>
        <v>0</v>
      </c>
      <c r="V235" s="124">
        <f t="shared" si="26"/>
        <v>1123.9686220000001</v>
      </c>
      <c r="W235" s="124">
        <f t="shared" si="26"/>
        <v>1123.9686220000001</v>
      </c>
      <c r="X235" s="124">
        <f t="shared" si="26"/>
        <v>0</v>
      </c>
    </row>
    <row r="236" spans="1:24" s="92" customFormat="1" ht="15">
      <c r="A236" s="115"/>
      <c r="B236" s="93" t="s">
        <v>229</v>
      </c>
      <c r="C236" s="106" t="str">
        <f t="shared" si="21"/>
        <v/>
      </c>
      <c r="D236" s="105" t="str">
        <f t="shared" si="22"/>
        <v/>
      </c>
      <c r="E236" s="129"/>
      <c r="F236" s="130"/>
      <c r="G236" s="130"/>
      <c r="H236" s="128"/>
      <c r="I236" s="90">
        <v>575740000</v>
      </c>
      <c r="J236" s="89"/>
      <c r="K236" s="90">
        <v>575740000</v>
      </c>
      <c r="L236" s="94"/>
      <c r="M236" s="91">
        <f t="shared" si="23"/>
        <v>575740000</v>
      </c>
      <c r="N236" s="94"/>
      <c r="O236" s="90">
        <v>575733560</v>
      </c>
      <c r="P236" s="90">
        <f t="shared" si="24"/>
        <v>575733560</v>
      </c>
      <c r="Q236" s="90"/>
      <c r="S236" s="124">
        <f t="shared" si="25"/>
        <v>575.74</v>
      </c>
      <c r="T236" s="124">
        <f t="shared" si="26"/>
        <v>575.74</v>
      </c>
      <c r="U236" s="124">
        <f t="shared" si="26"/>
        <v>0</v>
      </c>
      <c r="V236" s="124">
        <f t="shared" si="26"/>
        <v>575.73356000000001</v>
      </c>
      <c r="W236" s="124">
        <f t="shared" si="26"/>
        <v>575.73356000000001</v>
      </c>
      <c r="X236" s="124">
        <f t="shared" si="26"/>
        <v>0</v>
      </c>
    </row>
    <row r="237" spans="1:24" s="92" customFormat="1" ht="15">
      <c r="A237" s="115"/>
      <c r="B237" s="87"/>
      <c r="C237" s="106" t="str">
        <f t="shared" si="21"/>
        <v/>
      </c>
      <c r="D237" s="105" t="str">
        <f t="shared" si="22"/>
        <v/>
      </c>
      <c r="E237" s="115" t="s">
        <v>224</v>
      </c>
      <c r="F237" s="115" t="s">
        <v>248</v>
      </c>
      <c r="G237" s="115" t="s">
        <v>318</v>
      </c>
      <c r="H237" s="133" t="s">
        <v>983</v>
      </c>
      <c r="I237" s="90">
        <v>575740000</v>
      </c>
      <c r="J237" s="89"/>
      <c r="K237" s="90">
        <v>575740000</v>
      </c>
      <c r="L237" s="94"/>
      <c r="M237" s="91">
        <f t="shared" si="23"/>
        <v>575740000</v>
      </c>
      <c r="N237" s="94"/>
      <c r="O237" s="90">
        <v>575733560</v>
      </c>
      <c r="P237" s="90">
        <f t="shared" si="24"/>
        <v>575733560</v>
      </c>
      <c r="Q237" s="90"/>
      <c r="S237" s="124">
        <f t="shared" si="25"/>
        <v>575.74</v>
      </c>
      <c r="T237" s="124">
        <f t="shared" si="26"/>
        <v>575.74</v>
      </c>
      <c r="U237" s="124">
        <f t="shared" si="26"/>
        <v>0</v>
      </c>
      <c r="V237" s="124">
        <f t="shared" si="26"/>
        <v>575.73356000000001</v>
      </c>
      <c r="W237" s="124">
        <f t="shared" si="26"/>
        <v>575.73356000000001</v>
      </c>
      <c r="X237" s="124">
        <f t="shared" si="26"/>
        <v>0</v>
      </c>
    </row>
    <row r="238" spans="1:24" s="92" customFormat="1" ht="45">
      <c r="A238" s="115" t="s">
        <v>319</v>
      </c>
      <c r="B238" s="88" t="s">
        <v>320</v>
      </c>
      <c r="C238" s="106" t="str">
        <f t="shared" si="21"/>
        <v>1030058</v>
      </c>
      <c r="D238" s="105" t="str">
        <f t="shared" si="22"/>
        <v>-Ban Chỉ đạo phân giới, cắm mổc tỉnh Kontum (Việt nam - Lào)</v>
      </c>
      <c r="E238" s="129"/>
      <c r="F238" s="130"/>
      <c r="G238" s="130"/>
      <c r="H238" s="128"/>
      <c r="I238" s="90">
        <v>2387542157</v>
      </c>
      <c r="J238" s="90">
        <v>2387542157</v>
      </c>
      <c r="K238" s="89"/>
      <c r="L238" s="94"/>
      <c r="M238" s="91">
        <f t="shared" si="23"/>
        <v>2387542157</v>
      </c>
      <c r="N238" s="94"/>
      <c r="O238" s="90">
        <v>1130765675</v>
      </c>
      <c r="P238" s="90">
        <f t="shared" si="24"/>
        <v>1130765675</v>
      </c>
      <c r="Q238" s="90"/>
      <c r="S238" s="124">
        <f t="shared" si="25"/>
        <v>2387.5421569999999</v>
      </c>
      <c r="T238" s="124">
        <f t="shared" si="26"/>
        <v>2387.5421569999999</v>
      </c>
      <c r="U238" s="124">
        <f t="shared" si="26"/>
        <v>0</v>
      </c>
      <c r="V238" s="124">
        <f t="shared" si="26"/>
        <v>1130.7656750000001</v>
      </c>
      <c r="W238" s="124">
        <f t="shared" si="26"/>
        <v>1130.7656750000001</v>
      </c>
      <c r="X238" s="124">
        <f t="shared" si="26"/>
        <v>0</v>
      </c>
    </row>
    <row r="239" spans="1:24" s="92" customFormat="1" ht="15">
      <c r="A239" s="115" t="s">
        <v>321</v>
      </c>
      <c r="B239" s="93" t="s">
        <v>232</v>
      </c>
      <c r="C239" s="106" t="str">
        <f t="shared" si="21"/>
        <v/>
      </c>
      <c r="D239" s="105" t="str">
        <f t="shared" si="22"/>
        <v/>
      </c>
      <c r="E239" s="129"/>
      <c r="F239" s="130"/>
      <c r="G239" s="130"/>
      <c r="H239" s="128"/>
      <c r="I239" s="90">
        <v>2387542157</v>
      </c>
      <c r="J239" s="90">
        <v>2387542157</v>
      </c>
      <c r="K239" s="89"/>
      <c r="L239" s="94"/>
      <c r="M239" s="91">
        <f t="shared" si="23"/>
        <v>2387542157</v>
      </c>
      <c r="N239" s="94"/>
      <c r="O239" s="90">
        <v>1130765675</v>
      </c>
      <c r="P239" s="90">
        <f t="shared" si="24"/>
        <v>1130765675</v>
      </c>
      <c r="Q239" s="90"/>
      <c r="S239" s="124">
        <f t="shared" si="25"/>
        <v>2387.5421569999999</v>
      </c>
      <c r="T239" s="124">
        <f t="shared" si="26"/>
        <v>2387.5421569999999</v>
      </c>
      <c r="U239" s="124">
        <f t="shared" si="26"/>
        <v>0</v>
      </c>
      <c r="V239" s="124">
        <f t="shared" si="26"/>
        <v>1130.7656750000001</v>
      </c>
      <c r="W239" s="124">
        <f t="shared" si="26"/>
        <v>1130.7656750000001</v>
      </c>
      <c r="X239" s="124">
        <f t="shared" si="26"/>
        <v>0</v>
      </c>
    </row>
    <row r="240" spans="1:24" s="92" customFormat="1" ht="15">
      <c r="A240" s="115"/>
      <c r="B240" s="93" t="s">
        <v>229</v>
      </c>
      <c r="C240" s="106" t="str">
        <f t="shared" si="21"/>
        <v/>
      </c>
      <c r="D240" s="105" t="str">
        <f t="shared" si="22"/>
        <v/>
      </c>
      <c r="E240" s="129"/>
      <c r="F240" s="130"/>
      <c r="G240" s="130"/>
      <c r="H240" s="128"/>
      <c r="I240" s="90">
        <v>2387542157</v>
      </c>
      <c r="J240" s="90">
        <v>2387542157</v>
      </c>
      <c r="K240" s="89"/>
      <c r="L240" s="94"/>
      <c r="M240" s="91">
        <f t="shared" si="23"/>
        <v>2387542157</v>
      </c>
      <c r="N240" s="94"/>
      <c r="O240" s="90">
        <v>1130765675</v>
      </c>
      <c r="P240" s="90">
        <f t="shared" si="24"/>
        <v>1130765675</v>
      </c>
      <c r="Q240" s="90"/>
      <c r="S240" s="124">
        <f t="shared" si="25"/>
        <v>2387.5421569999999</v>
      </c>
      <c r="T240" s="124">
        <f t="shared" si="26"/>
        <v>2387.5421569999999</v>
      </c>
      <c r="U240" s="124">
        <f t="shared" si="26"/>
        <v>0</v>
      </c>
      <c r="V240" s="124">
        <f t="shared" si="26"/>
        <v>1130.7656750000001</v>
      </c>
      <c r="W240" s="124">
        <f t="shared" si="26"/>
        <v>1130.7656750000001</v>
      </c>
      <c r="X240" s="124">
        <f t="shared" si="26"/>
        <v>0</v>
      </c>
    </row>
    <row r="241" spans="1:24" s="92" customFormat="1" ht="15">
      <c r="A241" s="115"/>
      <c r="B241" s="87"/>
      <c r="C241" s="106" t="str">
        <f t="shared" si="21"/>
        <v/>
      </c>
      <c r="D241" s="105" t="str">
        <f t="shared" si="22"/>
        <v/>
      </c>
      <c r="E241" s="115" t="s">
        <v>294</v>
      </c>
      <c r="F241" s="115" t="s">
        <v>322</v>
      </c>
      <c r="G241" s="115" t="s">
        <v>323</v>
      </c>
      <c r="H241" s="133" t="s">
        <v>983</v>
      </c>
      <c r="I241" s="90">
        <v>2387542157</v>
      </c>
      <c r="J241" s="90">
        <v>2387542157</v>
      </c>
      <c r="K241" s="89"/>
      <c r="L241" s="94"/>
      <c r="M241" s="91">
        <f t="shared" si="23"/>
        <v>2387542157</v>
      </c>
      <c r="N241" s="94"/>
      <c r="O241" s="90">
        <v>1130765675</v>
      </c>
      <c r="P241" s="90">
        <f t="shared" si="24"/>
        <v>1130765675</v>
      </c>
      <c r="Q241" s="90"/>
      <c r="S241" s="124">
        <f t="shared" si="25"/>
        <v>2387.5421569999999</v>
      </c>
      <c r="T241" s="124">
        <f t="shared" si="26"/>
        <v>2387.5421569999999</v>
      </c>
      <c r="U241" s="124">
        <f t="shared" si="26"/>
        <v>0</v>
      </c>
      <c r="V241" s="124">
        <f t="shared" si="26"/>
        <v>1130.7656750000001</v>
      </c>
      <c r="W241" s="124">
        <f t="shared" si="26"/>
        <v>1130.7656750000001</v>
      </c>
      <c r="X241" s="124">
        <f t="shared" si="26"/>
        <v>0</v>
      </c>
    </row>
    <row r="242" spans="1:24" s="92" customFormat="1" ht="30">
      <c r="A242" s="115" t="s">
        <v>324</v>
      </c>
      <c r="B242" s="88" t="s">
        <v>325</v>
      </c>
      <c r="C242" s="106" t="str">
        <f t="shared" si="21"/>
        <v>1030064</v>
      </c>
      <c r="D242" s="105" t="str">
        <f t="shared" si="22"/>
        <v>-Liên hiệp các Hội KH&amp;KT tỉnh Kontum</v>
      </c>
      <c r="E242" s="129"/>
      <c r="F242" s="130"/>
      <c r="G242" s="130"/>
      <c r="H242" s="128"/>
      <c r="I242" s="90">
        <v>1769100000</v>
      </c>
      <c r="J242" s="89"/>
      <c r="K242" s="90">
        <v>1664000000</v>
      </c>
      <c r="L242" s="91">
        <v>105100000</v>
      </c>
      <c r="M242" s="91">
        <f t="shared" si="23"/>
        <v>1769100000</v>
      </c>
      <c r="N242" s="91"/>
      <c r="O242" s="90">
        <v>1769100000</v>
      </c>
      <c r="P242" s="90">
        <f t="shared" si="24"/>
        <v>1769100000</v>
      </c>
      <c r="Q242" s="90"/>
      <c r="S242" s="124">
        <f t="shared" si="25"/>
        <v>1769.1</v>
      </c>
      <c r="T242" s="124">
        <f t="shared" si="26"/>
        <v>1769.1</v>
      </c>
      <c r="U242" s="124">
        <f t="shared" si="26"/>
        <v>0</v>
      </c>
      <c r="V242" s="124">
        <f t="shared" si="26"/>
        <v>1769.1</v>
      </c>
      <c r="W242" s="124">
        <f t="shared" si="26"/>
        <v>1769.1</v>
      </c>
      <c r="X242" s="124">
        <f t="shared" si="26"/>
        <v>0</v>
      </c>
    </row>
    <row r="243" spans="1:24" s="92" customFormat="1" ht="15">
      <c r="A243" s="115" t="s">
        <v>326</v>
      </c>
      <c r="B243" s="93" t="s">
        <v>232</v>
      </c>
      <c r="C243" s="106" t="str">
        <f t="shared" si="21"/>
        <v/>
      </c>
      <c r="D243" s="105" t="str">
        <f t="shared" si="22"/>
        <v/>
      </c>
      <c r="E243" s="129"/>
      <c r="F243" s="130"/>
      <c r="G243" s="130"/>
      <c r="H243" s="128"/>
      <c r="I243" s="90">
        <v>1769100000</v>
      </c>
      <c r="J243" s="89"/>
      <c r="K243" s="90">
        <v>1664000000</v>
      </c>
      <c r="L243" s="91">
        <v>105100000</v>
      </c>
      <c r="M243" s="91">
        <f t="shared" si="23"/>
        <v>1769100000</v>
      </c>
      <c r="N243" s="91"/>
      <c r="O243" s="90">
        <v>1769100000</v>
      </c>
      <c r="P243" s="90">
        <f t="shared" si="24"/>
        <v>1769100000</v>
      </c>
      <c r="Q243" s="90"/>
      <c r="S243" s="124">
        <f t="shared" si="25"/>
        <v>1769.1</v>
      </c>
      <c r="T243" s="124">
        <f t="shared" si="26"/>
        <v>1769.1</v>
      </c>
      <c r="U243" s="124">
        <f t="shared" si="26"/>
        <v>0</v>
      </c>
      <c r="V243" s="124">
        <f t="shared" si="26"/>
        <v>1769.1</v>
      </c>
      <c r="W243" s="124">
        <f t="shared" si="26"/>
        <v>1769.1</v>
      </c>
      <c r="X243" s="124">
        <f t="shared" si="26"/>
        <v>0</v>
      </c>
    </row>
    <row r="244" spans="1:24" s="92" customFormat="1" ht="15">
      <c r="A244" s="115"/>
      <c r="B244" s="93" t="s">
        <v>229</v>
      </c>
      <c r="C244" s="106" t="str">
        <f t="shared" si="21"/>
        <v/>
      </c>
      <c r="D244" s="105" t="str">
        <f t="shared" si="22"/>
        <v/>
      </c>
      <c r="E244" s="129"/>
      <c r="F244" s="130"/>
      <c r="G244" s="130"/>
      <c r="H244" s="128"/>
      <c r="I244" s="90">
        <v>1769100000</v>
      </c>
      <c r="J244" s="89"/>
      <c r="K244" s="90">
        <v>1664000000</v>
      </c>
      <c r="L244" s="91">
        <v>105100000</v>
      </c>
      <c r="M244" s="91">
        <f t="shared" si="23"/>
        <v>1769100000</v>
      </c>
      <c r="N244" s="91"/>
      <c r="O244" s="90">
        <v>1769100000</v>
      </c>
      <c r="P244" s="90">
        <f t="shared" si="24"/>
        <v>1769100000</v>
      </c>
      <c r="Q244" s="90"/>
      <c r="S244" s="124">
        <f t="shared" si="25"/>
        <v>1769.1</v>
      </c>
      <c r="T244" s="124">
        <f t="shared" si="26"/>
        <v>1769.1</v>
      </c>
      <c r="U244" s="124">
        <f t="shared" si="26"/>
        <v>0</v>
      </c>
      <c r="V244" s="124">
        <f t="shared" si="26"/>
        <v>1769.1</v>
      </c>
      <c r="W244" s="124">
        <f t="shared" si="26"/>
        <v>1769.1</v>
      </c>
      <c r="X244" s="124">
        <f t="shared" si="26"/>
        <v>0</v>
      </c>
    </row>
    <row r="245" spans="1:24" s="92" customFormat="1" ht="15">
      <c r="A245" s="116"/>
      <c r="B245" s="110"/>
      <c r="C245" s="106" t="str">
        <f t="shared" si="21"/>
        <v/>
      </c>
      <c r="D245" s="105" t="str">
        <f t="shared" si="22"/>
        <v/>
      </c>
      <c r="E245" s="115" t="s">
        <v>224</v>
      </c>
      <c r="F245" s="115" t="s">
        <v>327</v>
      </c>
      <c r="G245" s="115" t="s">
        <v>328</v>
      </c>
      <c r="H245" s="133" t="s">
        <v>983</v>
      </c>
      <c r="I245" s="90">
        <v>324000000</v>
      </c>
      <c r="J245" s="89"/>
      <c r="K245" s="90">
        <v>324000000</v>
      </c>
      <c r="L245" s="94"/>
      <c r="M245" s="91">
        <f t="shared" si="23"/>
        <v>324000000</v>
      </c>
      <c r="N245" s="94"/>
      <c r="O245" s="90">
        <v>324000000</v>
      </c>
      <c r="P245" s="90">
        <f t="shared" si="24"/>
        <v>324000000</v>
      </c>
      <c r="Q245" s="90"/>
      <c r="S245" s="124">
        <f t="shared" si="25"/>
        <v>324</v>
      </c>
      <c r="T245" s="124">
        <f t="shared" si="26"/>
        <v>324</v>
      </c>
      <c r="U245" s="124">
        <f t="shared" si="26"/>
        <v>0</v>
      </c>
      <c r="V245" s="124">
        <f t="shared" si="26"/>
        <v>324</v>
      </c>
      <c r="W245" s="124">
        <f t="shared" si="26"/>
        <v>324</v>
      </c>
      <c r="X245" s="124">
        <f t="shared" si="26"/>
        <v>0</v>
      </c>
    </row>
    <row r="246" spans="1:24" s="92" customFormat="1" ht="15">
      <c r="A246" s="117"/>
      <c r="B246" s="107"/>
      <c r="C246" s="106" t="str">
        <f t="shared" si="21"/>
        <v/>
      </c>
      <c r="D246" s="105" t="str">
        <f t="shared" si="22"/>
        <v/>
      </c>
      <c r="E246" s="115" t="s">
        <v>224</v>
      </c>
      <c r="F246" s="115" t="s">
        <v>327</v>
      </c>
      <c r="G246" s="115" t="s">
        <v>329</v>
      </c>
      <c r="H246" s="133" t="s">
        <v>983</v>
      </c>
      <c r="I246" s="90">
        <v>1428000000</v>
      </c>
      <c r="J246" s="89"/>
      <c r="K246" s="90">
        <v>1340000000</v>
      </c>
      <c r="L246" s="91">
        <v>88000000</v>
      </c>
      <c r="M246" s="91">
        <f t="shared" si="23"/>
        <v>1428000000</v>
      </c>
      <c r="N246" s="91"/>
      <c r="O246" s="90">
        <v>1428000000</v>
      </c>
      <c r="P246" s="90">
        <f t="shared" si="24"/>
        <v>1428000000</v>
      </c>
      <c r="Q246" s="90"/>
      <c r="S246" s="124">
        <f t="shared" si="25"/>
        <v>1428</v>
      </c>
      <c r="T246" s="124">
        <f t="shared" si="26"/>
        <v>1428</v>
      </c>
      <c r="U246" s="124">
        <f t="shared" si="26"/>
        <v>0</v>
      </c>
      <c r="V246" s="124">
        <f t="shared" si="26"/>
        <v>1428</v>
      </c>
      <c r="W246" s="124">
        <f t="shared" si="26"/>
        <v>1428</v>
      </c>
      <c r="X246" s="124">
        <f t="shared" si="26"/>
        <v>0</v>
      </c>
    </row>
    <row r="247" spans="1:24" s="92" customFormat="1" ht="15">
      <c r="A247" s="118"/>
      <c r="B247" s="111"/>
      <c r="C247" s="106" t="str">
        <f t="shared" si="21"/>
        <v/>
      </c>
      <c r="D247" s="105" t="str">
        <f t="shared" si="22"/>
        <v/>
      </c>
      <c r="E247" s="115" t="s">
        <v>222</v>
      </c>
      <c r="F247" s="115" t="s">
        <v>327</v>
      </c>
      <c r="G247" s="115" t="s">
        <v>329</v>
      </c>
      <c r="H247" s="133" t="s">
        <v>983</v>
      </c>
      <c r="I247" s="90">
        <v>17100000</v>
      </c>
      <c r="J247" s="89"/>
      <c r="K247" s="89"/>
      <c r="L247" s="91">
        <v>17100000</v>
      </c>
      <c r="M247" s="91">
        <f t="shared" si="23"/>
        <v>17100000</v>
      </c>
      <c r="N247" s="91"/>
      <c r="O247" s="90">
        <v>17100000</v>
      </c>
      <c r="P247" s="90">
        <f t="shared" si="24"/>
        <v>17100000</v>
      </c>
      <c r="Q247" s="90"/>
      <c r="S247" s="124">
        <f t="shared" si="25"/>
        <v>17.100000000000001</v>
      </c>
      <c r="T247" s="124">
        <f t="shared" si="26"/>
        <v>17.100000000000001</v>
      </c>
      <c r="U247" s="124">
        <f t="shared" si="26"/>
        <v>0</v>
      </c>
      <c r="V247" s="124">
        <f t="shared" si="26"/>
        <v>17.100000000000001</v>
      </c>
      <c r="W247" s="124">
        <f t="shared" si="26"/>
        <v>17.100000000000001</v>
      </c>
      <c r="X247" s="124">
        <f t="shared" si="26"/>
        <v>0</v>
      </c>
    </row>
    <row r="248" spans="1:24" s="92" customFormat="1" ht="15">
      <c r="A248" s="115" t="s">
        <v>330</v>
      </c>
      <c r="B248" s="93" t="s">
        <v>331</v>
      </c>
      <c r="C248" s="106" t="str">
        <f t="shared" si="21"/>
        <v>1030065</v>
      </c>
      <c r="D248" s="105" t="str">
        <f t="shared" si="22"/>
        <v>-SỜ Ngoại vụ</v>
      </c>
      <c r="E248" s="129"/>
      <c r="F248" s="130"/>
      <c r="G248" s="130"/>
      <c r="H248" s="128"/>
      <c r="I248" s="90">
        <v>14915373000</v>
      </c>
      <c r="J248" s="90">
        <v>218373000</v>
      </c>
      <c r="K248" s="90">
        <v>5650000000</v>
      </c>
      <c r="L248" s="91">
        <v>9047000000</v>
      </c>
      <c r="M248" s="91">
        <f t="shared" si="23"/>
        <v>14915373000</v>
      </c>
      <c r="N248" s="91"/>
      <c r="O248" s="90">
        <v>14776002384</v>
      </c>
      <c r="P248" s="90">
        <f t="shared" si="24"/>
        <v>14776002384</v>
      </c>
      <c r="Q248" s="90"/>
      <c r="S248" s="124">
        <f t="shared" si="25"/>
        <v>14915.373</v>
      </c>
      <c r="T248" s="124">
        <f t="shared" si="26"/>
        <v>14915.373</v>
      </c>
      <c r="U248" s="124">
        <f t="shared" si="26"/>
        <v>0</v>
      </c>
      <c r="V248" s="124">
        <f t="shared" si="26"/>
        <v>14776.002383999999</v>
      </c>
      <c r="W248" s="124">
        <f t="shared" si="26"/>
        <v>14776.002383999999</v>
      </c>
      <c r="X248" s="124">
        <f t="shared" si="26"/>
        <v>0</v>
      </c>
    </row>
    <row r="249" spans="1:24" s="92" customFormat="1" ht="15">
      <c r="A249" s="115" t="s">
        <v>332</v>
      </c>
      <c r="B249" s="93" t="s">
        <v>232</v>
      </c>
      <c r="C249" s="106" t="str">
        <f t="shared" si="21"/>
        <v/>
      </c>
      <c r="D249" s="105" t="str">
        <f t="shared" si="22"/>
        <v/>
      </c>
      <c r="E249" s="129"/>
      <c r="F249" s="130"/>
      <c r="G249" s="130"/>
      <c r="H249" s="128"/>
      <c r="I249" s="90">
        <v>14915373000</v>
      </c>
      <c r="J249" s="90">
        <v>218373000</v>
      </c>
      <c r="K249" s="90">
        <v>5650000000</v>
      </c>
      <c r="L249" s="91">
        <v>9047000000</v>
      </c>
      <c r="M249" s="91">
        <f t="shared" si="23"/>
        <v>14915373000</v>
      </c>
      <c r="N249" s="91"/>
      <c r="O249" s="90">
        <v>14776002384</v>
      </c>
      <c r="P249" s="90">
        <f t="shared" si="24"/>
        <v>14776002384</v>
      </c>
      <c r="Q249" s="90"/>
      <c r="S249" s="124">
        <f t="shared" si="25"/>
        <v>14915.373</v>
      </c>
      <c r="T249" s="124">
        <f t="shared" si="26"/>
        <v>14915.373</v>
      </c>
      <c r="U249" s="124">
        <f t="shared" si="26"/>
        <v>0</v>
      </c>
      <c r="V249" s="124">
        <f t="shared" si="26"/>
        <v>14776.002383999999</v>
      </c>
      <c r="W249" s="124">
        <f t="shared" si="26"/>
        <v>14776.002383999999</v>
      </c>
      <c r="X249" s="124">
        <f t="shared" si="26"/>
        <v>0</v>
      </c>
    </row>
    <row r="250" spans="1:24" s="92" customFormat="1" ht="15">
      <c r="A250" s="115"/>
      <c r="B250" s="93" t="s">
        <v>233</v>
      </c>
      <c r="C250" s="106" t="str">
        <f t="shared" si="21"/>
        <v/>
      </c>
      <c r="D250" s="105" t="str">
        <f t="shared" si="22"/>
        <v/>
      </c>
      <c r="E250" s="129"/>
      <c r="F250" s="130"/>
      <c r="G250" s="130"/>
      <c r="H250" s="128"/>
      <c r="I250" s="90">
        <v>2086000000</v>
      </c>
      <c r="J250" s="89"/>
      <c r="K250" s="90">
        <v>2039000000</v>
      </c>
      <c r="L250" s="91">
        <v>47000000</v>
      </c>
      <c r="M250" s="91">
        <f t="shared" si="23"/>
        <v>2086000000</v>
      </c>
      <c r="N250" s="91"/>
      <c r="O250" s="90">
        <v>2086000000</v>
      </c>
      <c r="P250" s="90">
        <f t="shared" si="24"/>
        <v>2086000000</v>
      </c>
      <c r="Q250" s="90"/>
      <c r="S250" s="124">
        <f t="shared" si="25"/>
        <v>2086</v>
      </c>
      <c r="T250" s="124">
        <f t="shared" si="26"/>
        <v>2086</v>
      </c>
      <c r="U250" s="124">
        <f t="shared" si="26"/>
        <v>0</v>
      </c>
      <c r="V250" s="124">
        <f t="shared" si="26"/>
        <v>2086</v>
      </c>
      <c r="W250" s="124">
        <f t="shared" si="26"/>
        <v>2086</v>
      </c>
      <c r="X250" s="124">
        <f t="shared" si="26"/>
        <v>0</v>
      </c>
    </row>
    <row r="251" spans="1:24" s="92" customFormat="1" ht="14.25">
      <c r="A251" s="115"/>
      <c r="B251" s="96"/>
      <c r="C251" s="106" t="str">
        <f t="shared" si="21"/>
        <v/>
      </c>
      <c r="D251" s="105" t="str">
        <f t="shared" si="22"/>
        <v/>
      </c>
      <c r="E251" s="115"/>
      <c r="F251" s="115"/>
      <c r="G251" s="115"/>
      <c r="H251" s="133"/>
      <c r="I251" s="97"/>
      <c r="J251" s="97"/>
      <c r="K251" s="97"/>
      <c r="L251" s="98"/>
      <c r="M251" s="91">
        <f t="shared" si="23"/>
        <v>0</v>
      </c>
      <c r="N251" s="98"/>
      <c r="O251" s="97"/>
      <c r="P251" s="90">
        <f t="shared" si="24"/>
        <v>0</v>
      </c>
      <c r="Q251" s="97"/>
      <c r="S251" s="124">
        <f t="shared" si="25"/>
        <v>0</v>
      </c>
      <c r="T251" s="124">
        <f t="shared" si="26"/>
        <v>0</v>
      </c>
      <c r="U251" s="124">
        <f t="shared" si="26"/>
        <v>0</v>
      </c>
      <c r="V251" s="124">
        <f t="shared" si="26"/>
        <v>0</v>
      </c>
      <c r="W251" s="124">
        <f t="shared" si="26"/>
        <v>0</v>
      </c>
      <c r="X251" s="124">
        <f t="shared" si="26"/>
        <v>0</v>
      </c>
    </row>
    <row r="252" spans="1:24" s="92" customFormat="1" ht="15">
      <c r="A252" s="116"/>
      <c r="B252" s="110"/>
      <c r="C252" s="106" t="str">
        <f t="shared" si="21"/>
        <v/>
      </c>
      <c r="D252" s="105" t="str">
        <f t="shared" si="22"/>
        <v/>
      </c>
      <c r="E252" s="115" t="s">
        <v>209</v>
      </c>
      <c r="F252" s="115" t="s">
        <v>322</v>
      </c>
      <c r="G252" s="115" t="s">
        <v>238</v>
      </c>
      <c r="H252" s="133" t="s">
        <v>983</v>
      </c>
      <c r="I252" s="90">
        <v>2039000000</v>
      </c>
      <c r="J252" s="89"/>
      <c r="K252" s="90">
        <v>2039000000</v>
      </c>
      <c r="L252" s="94"/>
      <c r="M252" s="91">
        <f t="shared" si="23"/>
        <v>2039000000</v>
      </c>
      <c r="N252" s="94"/>
      <c r="O252" s="90">
        <v>2039000000</v>
      </c>
      <c r="P252" s="90">
        <f t="shared" si="24"/>
        <v>2039000000</v>
      </c>
      <c r="Q252" s="90"/>
      <c r="S252" s="124">
        <f t="shared" si="25"/>
        <v>2039</v>
      </c>
      <c r="T252" s="124">
        <f t="shared" si="26"/>
        <v>2039</v>
      </c>
      <c r="U252" s="124">
        <f t="shared" si="26"/>
        <v>0</v>
      </c>
      <c r="V252" s="124">
        <f t="shared" si="26"/>
        <v>2039</v>
      </c>
      <c r="W252" s="124">
        <f t="shared" si="26"/>
        <v>2039</v>
      </c>
      <c r="X252" s="124">
        <f t="shared" si="26"/>
        <v>0</v>
      </c>
    </row>
    <row r="253" spans="1:24" s="92" customFormat="1" ht="15">
      <c r="A253" s="118"/>
      <c r="B253" s="111"/>
      <c r="C253" s="106" t="str">
        <f t="shared" si="21"/>
        <v/>
      </c>
      <c r="D253" s="105" t="str">
        <f t="shared" si="22"/>
        <v/>
      </c>
      <c r="E253" s="115" t="s">
        <v>222</v>
      </c>
      <c r="F253" s="115" t="s">
        <v>322</v>
      </c>
      <c r="G253" s="115" t="s">
        <v>238</v>
      </c>
      <c r="H253" s="133" t="s">
        <v>983</v>
      </c>
      <c r="I253" s="90">
        <v>47000000</v>
      </c>
      <c r="J253" s="89"/>
      <c r="K253" s="89"/>
      <c r="L253" s="91">
        <v>47000000</v>
      </c>
      <c r="M253" s="91">
        <f t="shared" si="23"/>
        <v>47000000</v>
      </c>
      <c r="N253" s="91"/>
      <c r="O253" s="90">
        <v>47000000</v>
      </c>
      <c r="P253" s="90">
        <f t="shared" si="24"/>
        <v>47000000</v>
      </c>
      <c r="Q253" s="90"/>
      <c r="S253" s="124">
        <f t="shared" si="25"/>
        <v>47</v>
      </c>
      <c r="T253" s="124">
        <f t="shared" si="26"/>
        <v>47</v>
      </c>
      <c r="U253" s="124">
        <f t="shared" si="26"/>
        <v>0</v>
      </c>
      <c r="V253" s="124">
        <f t="shared" si="26"/>
        <v>47</v>
      </c>
      <c r="W253" s="124">
        <f t="shared" si="26"/>
        <v>47</v>
      </c>
      <c r="X253" s="124">
        <f t="shared" si="26"/>
        <v>0</v>
      </c>
    </row>
    <row r="254" spans="1:24" s="92" customFormat="1" ht="15">
      <c r="A254" s="115"/>
      <c r="B254" s="93" t="s">
        <v>229</v>
      </c>
      <c r="C254" s="106" t="str">
        <f t="shared" si="21"/>
        <v/>
      </c>
      <c r="D254" s="105" t="str">
        <f t="shared" si="22"/>
        <v/>
      </c>
      <c r="E254" s="129"/>
      <c r="F254" s="130"/>
      <c r="G254" s="130"/>
      <c r="H254" s="128"/>
      <c r="I254" s="90">
        <v>12829373000</v>
      </c>
      <c r="J254" s="90">
        <v>218373000</v>
      </c>
      <c r="K254" s="90">
        <v>3611000000</v>
      </c>
      <c r="L254" s="91">
        <v>9000000000</v>
      </c>
      <c r="M254" s="91">
        <f t="shared" si="23"/>
        <v>12829373000</v>
      </c>
      <c r="N254" s="91"/>
      <c r="O254" s="90">
        <v>12690002384</v>
      </c>
      <c r="P254" s="90">
        <f t="shared" si="24"/>
        <v>12690002384</v>
      </c>
      <c r="Q254" s="90"/>
      <c r="S254" s="124">
        <f t="shared" si="25"/>
        <v>12829.373</v>
      </c>
      <c r="T254" s="124">
        <f t="shared" si="26"/>
        <v>12829.373</v>
      </c>
      <c r="U254" s="124">
        <f t="shared" si="26"/>
        <v>0</v>
      </c>
      <c r="V254" s="124">
        <f t="shared" si="26"/>
        <v>12690.002383999999</v>
      </c>
      <c r="W254" s="124">
        <f t="shared" si="26"/>
        <v>12690.002383999999</v>
      </c>
      <c r="X254" s="124">
        <f t="shared" si="26"/>
        <v>0</v>
      </c>
    </row>
    <row r="255" spans="1:24" s="92" customFormat="1" ht="15">
      <c r="A255" s="116"/>
      <c r="B255" s="110"/>
      <c r="C255" s="106" t="str">
        <f t="shared" si="21"/>
        <v/>
      </c>
      <c r="D255" s="105" t="str">
        <f t="shared" si="22"/>
        <v/>
      </c>
      <c r="E255" s="115" t="s">
        <v>224</v>
      </c>
      <c r="F255" s="115" t="s">
        <v>322</v>
      </c>
      <c r="G255" s="115" t="s">
        <v>333</v>
      </c>
      <c r="H255" s="133" t="s">
        <v>983</v>
      </c>
      <c r="I255" s="90">
        <v>9000000000</v>
      </c>
      <c r="J255" s="89"/>
      <c r="K255" s="89"/>
      <c r="L255" s="91">
        <v>9000000000</v>
      </c>
      <c r="M255" s="91">
        <f t="shared" si="23"/>
        <v>9000000000</v>
      </c>
      <c r="N255" s="91"/>
      <c r="O255" s="90">
        <v>9000000000</v>
      </c>
      <c r="P255" s="90">
        <f t="shared" si="24"/>
        <v>9000000000</v>
      </c>
      <c r="Q255" s="90"/>
      <c r="S255" s="124">
        <f t="shared" si="25"/>
        <v>9000</v>
      </c>
      <c r="T255" s="124">
        <f t="shared" si="26"/>
        <v>9000</v>
      </c>
      <c r="U255" s="124">
        <f t="shared" si="26"/>
        <v>0</v>
      </c>
      <c r="V255" s="124">
        <f t="shared" si="26"/>
        <v>9000</v>
      </c>
      <c r="W255" s="124">
        <f t="shared" si="26"/>
        <v>9000</v>
      </c>
      <c r="X255" s="124">
        <f t="shared" si="26"/>
        <v>0</v>
      </c>
    </row>
    <row r="256" spans="1:24" s="92" customFormat="1" ht="15">
      <c r="A256" s="117"/>
      <c r="B256" s="107"/>
      <c r="C256" s="106" t="str">
        <f t="shared" si="21"/>
        <v/>
      </c>
      <c r="D256" s="105" t="str">
        <f t="shared" si="22"/>
        <v/>
      </c>
      <c r="E256" s="115" t="s">
        <v>224</v>
      </c>
      <c r="F256" s="115" t="s">
        <v>322</v>
      </c>
      <c r="G256" s="115" t="s">
        <v>238</v>
      </c>
      <c r="H256" s="133" t="s">
        <v>983</v>
      </c>
      <c r="I256" s="90">
        <v>2956373000</v>
      </c>
      <c r="J256" s="90">
        <v>218373000</v>
      </c>
      <c r="K256" s="90">
        <v>2738000000</v>
      </c>
      <c r="L256" s="94"/>
      <c r="M256" s="91">
        <f t="shared" si="23"/>
        <v>2956373000</v>
      </c>
      <c r="N256" s="94"/>
      <c r="O256" s="90">
        <v>2817266500</v>
      </c>
      <c r="P256" s="90">
        <f t="shared" si="24"/>
        <v>2817266500</v>
      </c>
      <c r="Q256" s="90"/>
      <c r="S256" s="124">
        <f t="shared" si="25"/>
        <v>2956.373</v>
      </c>
      <c r="T256" s="124">
        <f t="shared" si="26"/>
        <v>2956.373</v>
      </c>
      <c r="U256" s="124">
        <f t="shared" si="26"/>
        <v>0</v>
      </c>
      <c r="V256" s="124">
        <f t="shared" si="26"/>
        <v>2817.2665000000002</v>
      </c>
      <c r="W256" s="124">
        <f t="shared" si="26"/>
        <v>2817.2665000000002</v>
      </c>
      <c r="X256" s="124">
        <f t="shared" si="26"/>
        <v>0</v>
      </c>
    </row>
    <row r="257" spans="1:24" s="92" customFormat="1" ht="15">
      <c r="A257" s="118"/>
      <c r="B257" s="111"/>
      <c r="C257" s="106" t="str">
        <f t="shared" si="21"/>
        <v/>
      </c>
      <c r="D257" s="105" t="str">
        <f t="shared" si="22"/>
        <v/>
      </c>
      <c r="E257" s="115" t="s">
        <v>224</v>
      </c>
      <c r="F257" s="115" t="s">
        <v>322</v>
      </c>
      <c r="G257" s="115" t="s">
        <v>334</v>
      </c>
      <c r="H257" s="133" t="s">
        <v>983</v>
      </c>
      <c r="I257" s="90">
        <v>873000000</v>
      </c>
      <c r="J257" s="89"/>
      <c r="K257" s="90">
        <v>873000000</v>
      </c>
      <c r="L257" s="94"/>
      <c r="M257" s="91">
        <f t="shared" si="23"/>
        <v>873000000</v>
      </c>
      <c r="N257" s="94"/>
      <c r="O257" s="90">
        <v>872735884</v>
      </c>
      <c r="P257" s="90">
        <f t="shared" si="24"/>
        <v>872735884</v>
      </c>
      <c r="Q257" s="90"/>
      <c r="S257" s="124">
        <f t="shared" si="25"/>
        <v>873</v>
      </c>
      <c r="T257" s="124">
        <f t="shared" si="26"/>
        <v>873</v>
      </c>
      <c r="U257" s="124">
        <f t="shared" si="26"/>
        <v>0</v>
      </c>
      <c r="V257" s="124">
        <f t="shared" si="26"/>
        <v>872.73588400000006</v>
      </c>
      <c r="W257" s="124">
        <f t="shared" si="26"/>
        <v>872.73588400000006</v>
      </c>
      <c r="X257" s="124">
        <f t="shared" si="26"/>
        <v>0</v>
      </c>
    </row>
    <row r="258" spans="1:24" s="92" customFormat="1" ht="30">
      <c r="A258" s="115" t="s">
        <v>335</v>
      </c>
      <c r="B258" s="88" t="s">
        <v>336</v>
      </c>
      <c r="C258" s="106" t="str">
        <f t="shared" si="21"/>
        <v>1030470</v>
      </c>
      <c r="D258" s="105" t="str">
        <f t="shared" si="22"/>
        <v>-Trung tâm Phát hành Phim &amp; Chiẽu bống tỉnh Kontum</v>
      </c>
      <c r="E258" s="129"/>
      <c r="F258" s="130"/>
      <c r="G258" s="130"/>
      <c r="H258" s="128"/>
      <c r="I258" s="90">
        <v>1301360000</v>
      </c>
      <c r="J258" s="89"/>
      <c r="K258" s="90">
        <v>1267000000</v>
      </c>
      <c r="L258" s="91">
        <v>34360000</v>
      </c>
      <c r="M258" s="91">
        <f t="shared" si="23"/>
        <v>1301360000</v>
      </c>
      <c r="N258" s="91"/>
      <c r="O258" s="90">
        <v>1298169800</v>
      </c>
      <c r="P258" s="90">
        <f t="shared" si="24"/>
        <v>1298169800</v>
      </c>
      <c r="Q258" s="90"/>
      <c r="S258" s="124">
        <f t="shared" si="25"/>
        <v>1301.3599999999999</v>
      </c>
      <c r="T258" s="124">
        <f t="shared" si="26"/>
        <v>1301.3599999999999</v>
      </c>
      <c r="U258" s="124">
        <f t="shared" si="26"/>
        <v>0</v>
      </c>
      <c r="V258" s="124">
        <f t="shared" si="26"/>
        <v>1298.1697999999999</v>
      </c>
      <c r="W258" s="124">
        <f t="shared" si="26"/>
        <v>1298.1697999999999</v>
      </c>
      <c r="X258" s="124">
        <f t="shared" si="26"/>
        <v>0</v>
      </c>
    </row>
    <row r="259" spans="1:24" s="92" customFormat="1" ht="15">
      <c r="A259" s="115" t="s">
        <v>337</v>
      </c>
      <c r="B259" s="93" t="s">
        <v>232</v>
      </c>
      <c r="C259" s="106" t="str">
        <f t="shared" si="21"/>
        <v/>
      </c>
      <c r="D259" s="105" t="str">
        <f t="shared" si="22"/>
        <v/>
      </c>
      <c r="E259" s="129"/>
      <c r="F259" s="130"/>
      <c r="G259" s="130"/>
      <c r="H259" s="128"/>
      <c r="I259" s="90">
        <v>1301360000</v>
      </c>
      <c r="J259" s="89"/>
      <c r="K259" s="90">
        <v>1267000000</v>
      </c>
      <c r="L259" s="91">
        <v>34360000</v>
      </c>
      <c r="M259" s="91">
        <f t="shared" si="23"/>
        <v>1301360000</v>
      </c>
      <c r="N259" s="91"/>
      <c r="O259" s="90">
        <v>1298169800</v>
      </c>
      <c r="P259" s="90">
        <f t="shared" si="24"/>
        <v>1298169800</v>
      </c>
      <c r="Q259" s="90"/>
      <c r="S259" s="124">
        <f t="shared" si="25"/>
        <v>1301.3599999999999</v>
      </c>
      <c r="T259" s="124">
        <f t="shared" si="26"/>
        <v>1301.3599999999999</v>
      </c>
      <c r="U259" s="124">
        <f t="shared" si="26"/>
        <v>0</v>
      </c>
      <c r="V259" s="124">
        <f t="shared" si="26"/>
        <v>1298.1697999999999</v>
      </c>
      <c r="W259" s="124">
        <f t="shared" si="26"/>
        <v>1298.1697999999999</v>
      </c>
      <c r="X259" s="124">
        <f t="shared" si="26"/>
        <v>0</v>
      </c>
    </row>
    <row r="260" spans="1:24" s="92" customFormat="1" ht="15">
      <c r="A260" s="115"/>
      <c r="B260" s="93" t="s">
        <v>233</v>
      </c>
      <c r="C260" s="106" t="str">
        <f t="shared" si="21"/>
        <v/>
      </c>
      <c r="D260" s="105" t="str">
        <f t="shared" si="22"/>
        <v/>
      </c>
      <c r="E260" s="129"/>
      <c r="F260" s="130"/>
      <c r="G260" s="130"/>
      <c r="H260" s="128"/>
      <c r="I260" s="90">
        <v>649360000</v>
      </c>
      <c r="J260" s="89"/>
      <c r="K260" s="90">
        <v>615000000</v>
      </c>
      <c r="L260" s="91">
        <v>34360000</v>
      </c>
      <c r="M260" s="91">
        <f t="shared" si="23"/>
        <v>649360000</v>
      </c>
      <c r="N260" s="91"/>
      <c r="O260" s="90">
        <v>649360000</v>
      </c>
      <c r="P260" s="90">
        <f t="shared" si="24"/>
        <v>649360000</v>
      </c>
      <c r="Q260" s="90"/>
      <c r="S260" s="124">
        <f t="shared" si="25"/>
        <v>649.36</v>
      </c>
      <c r="T260" s="124">
        <f t="shared" si="26"/>
        <v>649.36</v>
      </c>
      <c r="U260" s="124">
        <f t="shared" si="26"/>
        <v>0</v>
      </c>
      <c r="V260" s="124">
        <f t="shared" si="26"/>
        <v>649.36</v>
      </c>
      <c r="W260" s="124">
        <f t="shared" si="26"/>
        <v>649.36</v>
      </c>
      <c r="X260" s="124">
        <f t="shared" si="26"/>
        <v>0</v>
      </c>
    </row>
    <row r="261" spans="1:24" s="92" customFormat="1" ht="15">
      <c r="A261" s="116"/>
      <c r="B261" s="110"/>
      <c r="C261" s="106" t="str">
        <f t="shared" si="21"/>
        <v/>
      </c>
      <c r="D261" s="105" t="str">
        <f t="shared" si="22"/>
        <v/>
      </c>
      <c r="E261" s="115" t="s">
        <v>209</v>
      </c>
      <c r="F261" s="115" t="s">
        <v>338</v>
      </c>
      <c r="G261" s="115" t="s">
        <v>339</v>
      </c>
      <c r="H261" s="133" t="s">
        <v>983</v>
      </c>
      <c r="I261" s="90">
        <v>632360000</v>
      </c>
      <c r="J261" s="89"/>
      <c r="K261" s="90">
        <v>615000000</v>
      </c>
      <c r="L261" s="91">
        <v>17360000</v>
      </c>
      <c r="M261" s="91">
        <f t="shared" si="23"/>
        <v>632360000</v>
      </c>
      <c r="N261" s="91"/>
      <c r="O261" s="90">
        <v>632360000</v>
      </c>
      <c r="P261" s="90">
        <f t="shared" si="24"/>
        <v>632360000</v>
      </c>
      <c r="Q261" s="90"/>
      <c r="S261" s="124">
        <f t="shared" si="25"/>
        <v>632.36</v>
      </c>
      <c r="T261" s="124">
        <f t="shared" si="26"/>
        <v>632.36</v>
      </c>
      <c r="U261" s="124">
        <f t="shared" si="26"/>
        <v>0</v>
      </c>
      <c r="V261" s="124">
        <f t="shared" si="26"/>
        <v>632.36</v>
      </c>
      <c r="W261" s="124">
        <f t="shared" si="26"/>
        <v>632.36</v>
      </c>
      <c r="X261" s="124">
        <f t="shared" si="26"/>
        <v>0</v>
      </c>
    </row>
    <row r="262" spans="1:24" s="92" customFormat="1" ht="15">
      <c r="A262" s="118"/>
      <c r="B262" s="111"/>
      <c r="C262" s="106" t="str">
        <f t="shared" si="21"/>
        <v/>
      </c>
      <c r="D262" s="105" t="str">
        <f t="shared" si="22"/>
        <v/>
      </c>
      <c r="E262" s="115" t="s">
        <v>222</v>
      </c>
      <c r="F262" s="115" t="s">
        <v>338</v>
      </c>
      <c r="G262" s="115" t="s">
        <v>339</v>
      </c>
      <c r="H262" s="133" t="s">
        <v>983</v>
      </c>
      <c r="I262" s="90">
        <v>17000000</v>
      </c>
      <c r="J262" s="89"/>
      <c r="K262" s="89"/>
      <c r="L262" s="91">
        <v>17000000</v>
      </c>
      <c r="M262" s="91">
        <f t="shared" si="23"/>
        <v>17000000</v>
      </c>
      <c r="N262" s="91"/>
      <c r="O262" s="90">
        <v>17000000</v>
      </c>
      <c r="P262" s="90">
        <f t="shared" si="24"/>
        <v>17000000</v>
      </c>
      <c r="Q262" s="90"/>
      <c r="S262" s="124">
        <f t="shared" si="25"/>
        <v>17</v>
      </c>
      <c r="T262" s="124">
        <f t="shared" si="26"/>
        <v>17</v>
      </c>
      <c r="U262" s="124">
        <f t="shared" si="26"/>
        <v>0</v>
      </c>
      <c r="V262" s="124">
        <f t="shared" si="26"/>
        <v>17</v>
      </c>
      <c r="W262" s="124">
        <f t="shared" si="26"/>
        <v>17</v>
      </c>
      <c r="X262" s="124">
        <f t="shared" si="26"/>
        <v>0</v>
      </c>
    </row>
    <row r="263" spans="1:24" s="92" customFormat="1" ht="15">
      <c r="A263" s="115"/>
      <c r="B263" s="93" t="s">
        <v>229</v>
      </c>
      <c r="C263" s="106" t="str">
        <f t="shared" si="21"/>
        <v/>
      </c>
      <c r="D263" s="105" t="str">
        <f t="shared" si="22"/>
        <v/>
      </c>
      <c r="E263" s="129"/>
      <c r="F263" s="130"/>
      <c r="G263" s="130"/>
      <c r="H263" s="128"/>
      <c r="I263" s="90">
        <v>652000000</v>
      </c>
      <c r="J263" s="89"/>
      <c r="K263" s="90">
        <v>652000000</v>
      </c>
      <c r="L263" s="94"/>
      <c r="M263" s="91">
        <f t="shared" si="23"/>
        <v>652000000</v>
      </c>
      <c r="N263" s="94"/>
      <c r="O263" s="90">
        <v>648809800</v>
      </c>
      <c r="P263" s="90">
        <f t="shared" si="24"/>
        <v>648809800</v>
      </c>
      <c r="Q263" s="90"/>
      <c r="S263" s="124">
        <f t="shared" si="25"/>
        <v>652</v>
      </c>
      <c r="T263" s="124">
        <f t="shared" si="26"/>
        <v>652</v>
      </c>
      <c r="U263" s="124">
        <f t="shared" si="26"/>
        <v>0</v>
      </c>
      <c r="V263" s="124">
        <f t="shared" si="26"/>
        <v>648.8098</v>
      </c>
      <c r="W263" s="124">
        <f t="shared" si="26"/>
        <v>648.8098</v>
      </c>
      <c r="X263" s="124">
        <f t="shared" si="26"/>
        <v>0</v>
      </c>
    </row>
    <row r="264" spans="1:24" s="92" customFormat="1" ht="15">
      <c r="A264" s="115"/>
      <c r="B264" s="87"/>
      <c r="C264" s="106" t="str">
        <f t="shared" si="21"/>
        <v/>
      </c>
      <c r="D264" s="105" t="str">
        <f t="shared" si="22"/>
        <v/>
      </c>
      <c r="E264" s="115" t="s">
        <v>224</v>
      </c>
      <c r="F264" s="115" t="s">
        <v>338</v>
      </c>
      <c r="G264" s="115" t="s">
        <v>339</v>
      </c>
      <c r="H264" s="133" t="s">
        <v>983</v>
      </c>
      <c r="I264" s="90">
        <v>652000000</v>
      </c>
      <c r="J264" s="89"/>
      <c r="K264" s="90">
        <v>652000000</v>
      </c>
      <c r="L264" s="94"/>
      <c r="M264" s="91">
        <f t="shared" si="23"/>
        <v>652000000</v>
      </c>
      <c r="N264" s="94"/>
      <c r="O264" s="90">
        <v>648809800</v>
      </c>
      <c r="P264" s="90">
        <f t="shared" si="24"/>
        <v>648809800</v>
      </c>
      <c r="Q264" s="90"/>
      <c r="S264" s="124">
        <f t="shared" si="25"/>
        <v>652</v>
      </c>
      <c r="T264" s="124">
        <f t="shared" si="26"/>
        <v>652</v>
      </c>
      <c r="U264" s="124">
        <f t="shared" si="26"/>
        <v>0</v>
      </c>
      <c r="V264" s="124">
        <f t="shared" si="26"/>
        <v>648.8098</v>
      </c>
      <c r="W264" s="124">
        <f t="shared" si="26"/>
        <v>648.8098</v>
      </c>
      <c r="X264" s="124">
        <f t="shared" si="26"/>
        <v>0</v>
      </c>
    </row>
    <row r="265" spans="1:24" s="92" customFormat="1" ht="30">
      <c r="A265" s="115" t="s">
        <v>340</v>
      </c>
      <c r="B265" s="88" t="s">
        <v>341</v>
      </c>
      <c r="C265" s="106" t="str">
        <f t="shared" si="21"/>
        <v>1035637</v>
      </c>
      <c r="D265" s="105" t="str">
        <f t="shared" si="22"/>
        <v>-Trường Trung học PhS thông Nguyễn Du</v>
      </c>
      <c r="E265" s="129"/>
      <c r="F265" s="130"/>
      <c r="G265" s="130"/>
      <c r="H265" s="128"/>
      <c r="I265" s="90">
        <v>4988381000</v>
      </c>
      <c r="J265" s="89"/>
      <c r="K265" s="90">
        <v>4940146000</v>
      </c>
      <c r="L265" s="91">
        <v>48235000</v>
      </c>
      <c r="M265" s="91">
        <f t="shared" si="23"/>
        <v>4988381000</v>
      </c>
      <c r="N265" s="91"/>
      <c r="O265" s="90">
        <v>4974983229</v>
      </c>
      <c r="P265" s="90">
        <f t="shared" si="24"/>
        <v>4974983229</v>
      </c>
      <c r="Q265" s="90"/>
      <c r="S265" s="124">
        <f t="shared" si="25"/>
        <v>4988.3810000000003</v>
      </c>
      <c r="T265" s="124">
        <f t="shared" si="26"/>
        <v>4988.3810000000003</v>
      </c>
      <c r="U265" s="124">
        <f t="shared" si="26"/>
        <v>0</v>
      </c>
      <c r="V265" s="124">
        <f t="shared" si="26"/>
        <v>4974.9832290000004</v>
      </c>
      <c r="W265" s="124">
        <f t="shared" si="26"/>
        <v>4974.9832290000004</v>
      </c>
      <c r="X265" s="124">
        <f t="shared" si="26"/>
        <v>0</v>
      </c>
    </row>
    <row r="266" spans="1:24" s="92" customFormat="1" ht="15">
      <c r="A266" s="115" t="s">
        <v>342</v>
      </c>
      <c r="B266" s="93" t="s">
        <v>232</v>
      </c>
      <c r="C266" s="106" t="str">
        <f t="shared" si="21"/>
        <v/>
      </c>
      <c r="D266" s="105" t="str">
        <f t="shared" si="22"/>
        <v/>
      </c>
      <c r="E266" s="129"/>
      <c r="F266" s="130"/>
      <c r="G266" s="130"/>
      <c r="H266" s="128"/>
      <c r="I266" s="90">
        <v>4988381000</v>
      </c>
      <c r="J266" s="89"/>
      <c r="K266" s="90">
        <v>4940146000</v>
      </c>
      <c r="L266" s="91">
        <v>48235000</v>
      </c>
      <c r="M266" s="91">
        <f t="shared" si="23"/>
        <v>4988381000</v>
      </c>
      <c r="N266" s="91"/>
      <c r="O266" s="90">
        <v>4974983229</v>
      </c>
      <c r="P266" s="90">
        <f t="shared" si="24"/>
        <v>4974983229</v>
      </c>
      <c r="Q266" s="90"/>
      <c r="S266" s="124">
        <f t="shared" si="25"/>
        <v>4988.3810000000003</v>
      </c>
      <c r="T266" s="124">
        <f t="shared" si="26"/>
        <v>4988.3810000000003</v>
      </c>
      <c r="U266" s="124">
        <f t="shared" si="26"/>
        <v>0</v>
      </c>
      <c r="V266" s="124">
        <f t="shared" si="26"/>
        <v>4974.9832290000004</v>
      </c>
      <c r="W266" s="124">
        <f t="shared" si="26"/>
        <v>4974.9832290000004</v>
      </c>
      <c r="X266" s="124">
        <f t="shared" si="26"/>
        <v>0</v>
      </c>
    </row>
    <row r="267" spans="1:24" s="92" customFormat="1" ht="15">
      <c r="A267" s="115"/>
      <c r="B267" s="93" t="s">
        <v>233</v>
      </c>
      <c r="C267" s="106" t="str">
        <f t="shared" si="21"/>
        <v/>
      </c>
      <c r="D267" s="105" t="str">
        <f t="shared" si="22"/>
        <v/>
      </c>
      <c r="E267" s="129"/>
      <c r="F267" s="130"/>
      <c r="G267" s="130"/>
      <c r="H267" s="128"/>
      <c r="I267" s="90">
        <v>4021856000</v>
      </c>
      <c r="J267" s="89"/>
      <c r="K267" s="90">
        <v>4006721000</v>
      </c>
      <c r="L267" s="91">
        <v>15135000</v>
      </c>
      <c r="M267" s="91">
        <f t="shared" si="23"/>
        <v>4021856000</v>
      </c>
      <c r="N267" s="91"/>
      <c r="O267" s="90">
        <v>4021856000</v>
      </c>
      <c r="P267" s="90">
        <f t="shared" si="24"/>
        <v>4021856000</v>
      </c>
      <c r="Q267" s="90"/>
      <c r="S267" s="124">
        <f t="shared" si="25"/>
        <v>4021.8560000000002</v>
      </c>
      <c r="T267" s="124">
        <f t="shared" si="26"/>
        <v>4021.8560000000002</v>
      </c>
      <c r="U267" s="124">
        <f t="shared" si="26"/>
        <v>0</v>
      </c>
      <c r="V267" s="124">
        <f t="shared" si="26"/>
        <v>4021.8560000000002</v>
      </c>
      <c r="W267" s="124">
        <f t="shared" si="26"/>
        <v>4021.8560000000002</v>
      </c>
      <c r="X267" s="124">
        <f t="shared" si="26"/>
        <v>0</v>
      </c>
    </row>
    <row r="268" spans="1:24" s="92" customFormat="1" ht="15">
      <c r="A268" s="116"/>
      <c r="B268" s="110"/>
      <c r="C268" s="106" t="str">
        <f t="shared" si="21"/>
        <v/>
      </c>
      <c r="D268" s="105" t="str">
        <f t="shared" si="22"/>
        <v/>
      </c>
      <c r="E268" s="115" t="s">
        <v>209</v>
      </c>
      <c r="F268" s="115" t="s">
        <v>220</v>
      </c>
      <c r="G268" s="115" t="s">
        <v>221</v>
      </c>
      <c r="H268" s="133" t="s">
        <v>983</v>
      </c>
      <c r="I268" s="90">
        <v>3947721000</v>
      </c>
      <c r="J268" s="89"/>
      <c r="K268" s="90">
        <v>3947721000</v>
      </c>
      <c r="L268" s="94"/>
      <c r="M268" s="91">
        <f t="shared" si="23"/>
        <v>3947721000</v>
      </c>
      <c r="N268" s="94"/>
      <c r="O268" s="90">
        <v>3947721000</v>
      </c>
      <c r="P268" s="90">
        <f t="shared" si="24"/>
        <v>3947721000</v>
      </c>
      <c r="Q268" s="90"/>
      <c r="S268" s="124">
        <f t="shared" si="25"/>
        <v>3947.721</v>
      </c>
      <c r="T268" s="124">
        <f t="shared" si="26"/>
        <v>3947.721</v>
      </c>
      <c r="U268" s="124">
        <f t="shared" si="26"/>
        <v>0</v>
      </c>
      <c r="V268" s="124">
        <f t="shared" si="26"/>
        <v>3947.721</v>
      </c>
      <c r="W268" s="124">
        <f t="shared" si="26"/>
        <v>3947.721</v>
      </c>
      <c r="X268" s="124">
        <f t="shared" si="26"/>
        <v>0</v>
      </c>
    </row>
    <row r="269" spans="1:24" s="92" customFormat="1" ht="15">
      <c r="A269" s="117"/>
      <c r="B269" s="107"/>
      <c r="C269" s="106" t="str">
        <f t="shared" si="21"/>
        <v/>
      </c>
      <c r="D269" s="105" t="str">
        <f t="shared" si="22"/>
        <v/>
      </c>
      <c r="E269" s="115" t="s">
        <v>222</v>
      </c>
      <c r="F269" s="115" t="s">
        <v>220</v>
      </c>
      <c r="G269" s="115" t="s">
        <v>221</v>
      </c>
      <c r="H269" s="133" t="s">
        <v>983</v>
      </c>
      <c r="I269" s="90">
        <v>59000000</v>
      </c>
      <c r="J269" s="89"/>
      <c r="K269" s="90">
        <v>59000000</v>
      </c>
      <c r="L269" s="94"/>
      <c r="M269" s="91">
        <f t="shared" si="23"/>
        <v>59000000</v>
      </c>
      <c r="N269" s="94"/>
      <c r="O269" s="90">
        <v>59000000</v>
      </c>
      <c r="P269" s="90">
        <f t="shared" si="24"/>
        <v>59000000</v>
      </c>
      <c r="Q269" s="90"/>
      <c r="S269" s="124">
        <f t="shared" si="25"/>
        <v>59</v>
      </c>
      <c r="T269" s="124">
        <f t="shared" si="26"/>
        <v>59</v>
      </c>
      <c r="U269" s="124">
        <f t="shared" si="26"/>
        <v>0</v>
      </c>
      <c r="V269" s="124">
        <f t="shared" si="26"/>
        <v>59</v>
      </c>
      <c r="W269" s="124">
        <f t="shared" si="26"/>
        <v>59</v>
      </c>
      <c r="X269" s="124">
        <f t="shared" si="26"/>
        <v>0</v>
      </c>
    </row>
    <row r="270" spans="1:24" s="92" customFormat="1" ht="15">
      <c r="A270" s="118"/>
      <c r="B270" s="111"/>
      <c r="C270" s="106" t="str">
        <f t="shared" si="21"/>
        <v/>
      </c>
      <c r="D270" s="105" t="str">
        <f t="shared" si="22"/>
        <v/>
      </c>
      <c r="E270" s="115" t="s">
        <v>212</v>
      </c>
      <c r="F270" s="115" t="s">
        <v>220</v>
      </c>
      <c r="G270" s="115" t="s">
        <v>221</v>
      </c>
      <c r="H270" s="133" t="s">
        <v>983</v>
      </c>
      <c r="I270" s="90">
        <v>15135000</v>
      </c>
      <c r="J270" s="89"/>
      <c r="K270" s="89"/>
      <c r="L270" s="91">
        <v>15135000</v>
      </c>
      <c r="M270" s="91">
        <f t="shared" si="23"/>
        <v>15135000</v>
      </c>
      <c r="N270" s="91"/>
      <c r="O270" s="90">
        <v>15135000</v>
      </c>
      <c r="P270" s="90">
        <f t="shared" si="24"/>
        <v>15135000</v>
      </c>
      <c r="Q270" s="90"/>
      <c r="S270" s="124">
        <f t="shared" si="25"/>
        <v>15.135</v>
      </c>
      <c r="T270" s="124">
        <f t="shared" si="26"/>
        <v>15.135</v>
      </c>
      <c r="U270" s="124">
        <f t="shared" si="26"/>
        <v>0</v>
      </c>
      <c r="V270" s="124">
        <f t="shared" si="26"/>
        <v>15.135</v>
      </c>
      <c r="W270" s="124">
        <f t="shared" si="26"/>
        <v>15.135</v>
      </c>
      <c r="X270" s="124">
        <f t="shared" si="26"/>
        <v>0</v>
      </c>
    </row>
    <row r="271" spans="1:24" s="92" customFormat="1" ht="15">
      <c r="A271" s="115"/>
      <c r="B271" s="93" t="s">
        <v>229</v>
      </c>
      <c r="C271" s="106" t="str">
        <f t="shared" si="21"/>
        <v/>
      </c>
      <c r="D271" s="105" t="str">
        <f t="shared" si="22"/>
        <v/>
      </c>
      <c r="E271" s="129"/>
      <c r="F271" s="130"/>
      <c r="G271" s="130"/>
      <c r="H271" s="128"/>
      <c r="I271" s="90">
        <v>966525000</v>
      </c>
      <c r="J271" s="89"/>
      <c r="K271" s="90">
        <v>933425000</v>
      </c>
      <c r="L271" s="91">
        <v>33100000</v>
      </c>
      <c r="M271" s="91">
        <f t="shared" si="23"/>
        <v>966525000</v>
      </c>
      <c r="N271" s="91"/>
      <c r="O271" s="90">
        <v>953127229</v>
      </c>
      <c r="P271" s="90">
        <f t="shared" si="24"/>
        <v>953127229</v>
      </c>
      <c r="Q271" s="90"/>
      <c r="S271" s="124">
        <f t="shared" si="25"/>
        <v>966.52499999999998</v>
      </c>
      <c r="T271" s="124">
        <f t="shared" si="26"/>
        <v>966.52499999999998</v>
      </c>
      <c r="U271" s="124">
        <f t="shared" si="26"/>
        <v>0</v>
      </c>
      <c r="V271" s="124">
        <f t="shared" si="26"/>
        <v>953.12722900000006</v>
      </c>
      <c r="W271" s="124">
        <f t="shared" si="26"/>
        <v>953.12722900000006</v>
      </c>
      <c r="X271" s="124">
        <f t="shared" si="26"/>
        <v>0</v>
      </c>
    </row>
    <row r="272" spans="1:24" s="92" customFormat="1" ht="15">
      <c r="A272" s="116"/>
      <c r="B272" s="110"/>
      <c r="C272" s="106" t="str">
        <f t="shared" si="21"/>
        <v/>
      </c>
      <c r="D272" s="105" t="str">
        <f t="shared" si="22"/>
        <v/>
      </c>
      <c r="E272" s="115" t="s">
        <v>224</v>
      </c>
      <c r="F272" s="115" t="s">
        <v>220</v>
      </c>
      <c r="G272" s="115" t="s">
        <v>221</v>
      </c>
      <c r="H272" s="133" t="s">
        <v>983</v>
      </c>
      <c r="I272" s="90">
        <v>759000000</v>
      </c>
      <c r="J272" s="89"/>
      <c r="K272" s="90">
        <v>759000000</v>
      </c>
      <c r="L272" s="94"/>
      <c r="M272" s="91">
        <f t="shared" si="23"/>
        <v>759000000</v>
      </c>
      <c r="N272" s="94"/>
      <c r="O272" s="90">
        <v>750902229</v>
      </c>
      <c r="P272" s="90">
        <f t="shared" si="24"/>
        <v>750902229</v>
      </c>
      <c r="Q272" s="90"/>
      <c r="S272" s="124">
        <f t="shared" si="25"/>
        <v>759</v>
      </c>
      <c r="T272" s="124">
        <f t="shared" si="26"/>
        <v>759</v>
      </c>
      <c r="U272" s="124">
        <f t="shared" si="26"/>
        <v>0</v>
      </c>
      <c r="V272" s="124">
        <f t="shared" si="26"/>
        <v>750.90222900000003</v>
      </c>
      <c r="W272" s="124">
        <f t="shared" si="26"/>
        <v>750.90222900000003</v>
      </c>
      <c r="X272" s="124">
        <f t="shared" si="26"/>
        <v>0</v>
      </c>
    </row>
    <row r="273" spans="1:24" s="92" customFormat="1" ht="15">
      <c r="A273" s="118"/>
      <c r="B273" s="111"/>
      <c r="C273" s="106" t="str">
        <f t="shared" si="21"/>
        <v/>
      </c>
      <c r="D273" s="105" t="str">
        <f t="shared" si="22"/>
        <v/>
      </c>
      <c r="E273" s="115" t="s">
        <v>212</v>
      </c>
      <c r="F273" s="115" t="s">
        <v>220</v>
      </c>
      <c r="G273" s="115" t="s">
        <v>221</v>
      </c>
      <c r="H273" s="133" t="s">
        <v>983</v>
      </c>
      <c r="I273" s="90">
        <v>207525000</v>
      </c>
      <c r="J273" s="89"/>
      <c r="K273" s="90">
        <v>174425000</v>
      </c>
      <c r="L273" s="91">
        <v>33100000</v>
      </c>
      <c r="M273" s="91">
        <f t="shared" si="23"/>
        <v>207525000</v>
      </c>
      <c r="N273" s="91"/>
      <c r="O273" s="90">
        <v>202225000</v>
      </c>
      <c r="P273" s="90">
        <f t="shared" si="24"/>
        <v>202225000</v>
      </c>
      <c r="Q273" s="90"/>
      <c r="S273" s="124">
        <f t="shared" si="25"/>
        <v>207.52500000000001</v>
      </c>
      <c r="T273" s="124">
        <f t="shared" si="26"/>
        <v>207.52500000000001</v>
      </c>
      <c r="U273" s="124">
        <f t="shared" si="26"/>
        <v>0</v>
      </c>
      <c r="V273" s="124">
        <f t="shared" si="26"/>
        <v>202.22499999999999</v>
      </c>
      <c r="W273" s="124">
        <f t="shared" si="26"/>
        <v>202.22499999999999</v>
      </c>
      <c r="X273" s="124">
        <f t="shared" si="26"/>
        <v>0</v>
      </c>
    </row>
    <row r="274" spans="1:24" s="92" customFormat="1" ht="30">
      <c r="A274" s="115" t="s">
        <v>343</v>
      </c>
      <c r="B274" s="88" t="s">
        <v>344</v>
      </c>
      <c r="C274" s="106" t="str">
        <f t="shared" si="21"/>
        <v>1035734</v>
      </c>
      <c r="D274" s="105" t="str">
        <f t="shared" si="22"/>
        <v>-BQL Rừng Phòng hộ Đăk Nhoong</v>
      </c>
      <c r="E274" s="129"/>
      <c r="F274" s="130"/>
      <c r="G274" s="130"/>
      <c r="H274" s="128"/>
      <c r="I274" s="90">
        <v>5162270000</v>
      </c>
      <c r="J274" s="90">
        <v>528000000</v>
      </c>
      <c r="K274" s="90">
        <v>2944000000</v>
      </c>
      <c r="L274" s="91">
        <v>1690270000</v>
      </c>
      <c r="M274" s="91">
        <f t="shared" si="23"/>
        <v>5162270000</v>
      </c>
      <c r="N274" s="91"/>
      <c r="O274" s="90">
        <v>4734270000</v>
      </c>
      <c r="P274" s="90">
        <f t="shared" si="24"/>
        <v>4734270000</v>
      </c>
      <c r="Q274" s="90"/>
      <c r="S274" s="124">
        <f t="shared" si="25"/>
        <v>5162.2700000000004</v>
      </c>
      <c r="T274" s="124">
        <f t="shared" si="26"/>
        <v>5162.2700000000004</v>
      </c>
      <c r="U274" s="124">
        <f t="shared" si="26"/>
        <v>0</v>
      </c>
      <c r="V274" s="124">
        <f t="shared" si="26"/>
        <v>4734.2700000000004</v>
      </c>
      <c r="W274" s="124">
        <f t="shared" si="26"/>
        <v>4734.2700000000004</v>
      </c>
      <c r="X274" s="124">
        <f t="shared" si="26"/>
        <v>0</v>
      </c>
    </row>
    <row r="275" spans="1:24" s="92" customFormat="1" ht="15">
      <c r="A275" s="115" t="s">
        <v>345</v>
      </c>
      <c r="B275" s="93" t="s">
        <v>232</v>
      </c>
      <c r="C275" s="106" t="str">
        <f t="shared" si="21"/>
        <v/>
      </c>
      <c r="D275" s="105" t="str">
        <f t="shared" si="22"/>
        <v/>
      </c>
      <c r="E275" s="129"/>
      <c r="F275" s="130"/>
      <c r="G275" s="130"/>
      <c r="H275" s="128"/>
      <c r="I275" s="90">
        <v>3204770000</v>
      </c>
      <c r="J275" s="89"/>
      <c r="K275" s="90">
        <v>2944000000</v>
      </c>
      <c r="L275" s="91">
        <v>260770000</v>
      </c>
      <c r="M275" s="91">
        <f t="shared" si="23"/>
        <v>3204770000</v>
      </c>
      <c r="N275" s="91"/>
      <c r="O275" s="90">
        <v>3204770000</v>
      </c>
      <c r="P275" s="90">
        <f t="shared" si="24"/>
        <v>3204770000</v>
      </c>
      <c r="Q275" s="90"/>
      <c r="S275" s="124">
        <f t="shared" si="25"/>
        <v>3204.77</v>
      </c>
      <c r="T275" s="124">
        <f t="shared" si="26"/>
        <v>3204.77</v>
      </c>
      <c r="U275" s="124">
        <f t="shared" si="26"/>
        <v>0</v>
      </c>
      <c r="V275" s="124">
        <f t="shared" si="26"/>
        <v>3204.77</v>
      </c>
      <c r="W275" s="124">
        <f t="shared" si="26"/>
        <v>3204.77</v>
      </c>
      <c r="X275" s="124">
        <f t="shared" si="26"/>
        <v>0</v>
      </c>
    </row>
    <row r="276" spans="1:24" s="92" customFormat="1" ht="15">
      <c r="A276" s="115"/>
      <c r="B276" s="93" t="s">
        <v>229</v>
      </c>
      <c r="C276" s="106" t="str">
        <f t="shared" si="21"/>
        <v/>
      </c>
      <c r="D276" s="105" t="str">
        <f t="shared" si="22"/>
        <v/>
      </c>
      <c r="E276" s="129"/>
      <c r="F276" s="130"/>
      <c r="G276" s="130"/>
      <c r="H276" s="128"/>
      <c r="I276" s="90">
        <v>3204770000</v>
      </c>
      <c r="J276" s="89"/>
      <c r="K276" s="90">
        <v>2944000000</v>
      </c>
      <c r="L276" s="91">
        <v>260770000</v>
      </c>
      <c r="M276" s="91">
        <f t="shared" si="23"/>
        <v>3204770000</v>
      </c>
      <c r="N276" s="91"/>
      <c r="O276" s="90">
        <v>3204770000</v>
      </c>
      <c r="P276" s="90">
        <f t="shared" si="24"/>
        <v>3204770000</v>
      </c>
      <c r="Q276" s="90"/>
      <c r="S276" s="124">
        <f t="shared" si="25"/>
        <v>3204.77</v>
      </c>
      <c r="T276" s="124">
        <f t="shared" si="26"/>
        <v>3204.77</v>
      </c>
      <c r="U276" s="124">
        <f t="shared" si="26"/>
        <v>0</v>
      </c>
      <c r="V276" s="124">
        <f t="shared" si="26"/>
        <v>3204.77</v>
      </c>
      <c r="W276" s="124">
        <f t="shared" si="26"/>
        <v>3204.77</v>
      </c>
      <c r="X276" s="124">
        <f t="shared" si="26"/>
        <v>0</v>
      </c>
    </row>
    <row r="277" spans="1:24" s="92" customFormat="1" ht="15">
      <c r="A277" s="116"/>
      <c r="B277" s="110"/>
      <c r="C277" s="106" t="str">
        <f t="shared" si="21"/>
        <v/>
      </c>
      <c r="D277" s="105" t="str">
        <f t="shared" si="22"/>
        <v/>
      </c>
      <c r="E277" s="115" t="s">
        <v>224</v>
      </c>
      <c r="F277" s="115" t="s">
        <v>241</v>
      </c>
      <c r="G277" s="115" t="s">
        <v>242</v>
      </c>
      <c r="H277" s="133" t="s">
        <v>983</v>
      </c>
      <c r="I277" s="90">
        <v>3123770000</v>
      </c>
      <c r="J277" s="89"/>
      <c r="K277" s="90">
        <v>2944000000</v>
      </c>
      <c r="L277" s="91">
        <v>179770000</v>
      </c>
      <c r="M277" s="91">
        <f t="shared" si="23"/>
        <v>3123770000</v>
      </c>
      <c r="N277" s="91"/>
      <c r="O277" s="90">
        <v>3123770000</v>
      </c>
      <c r="P277" s="90">
        <f t="shared" si="24"/>
        <v>3123770000</v>
      </c>
      <c r="Q277" s="90"/>
      <c r="S277" s="124">
        <f t="shared" si="25"/>
        <v>3123.77</v>
      </c>
      <c r="T277" s="124">
        <f t="shared" si="26"/>
        <v>3123.77</v>
      </c>
      <c r="U277" s="124">
        <f t="shared" si="26"/>
        <v>0</v>
      </c>
      <c r="V277" s="124">
        <f t="shared" si="26"/>
        <v>3123.77</v>
      </c>
      <c r="W277" s="124">
        <f t="shared" si="26"/>
        <v>3123.77</v>
      </c>
      <c r="X277" s="124">
        <f t="shared" si="26"/>
        <v>0</v>
      </c>
    </row>
    <row r="278" spans="1:24" s="92" customFormat="1" ht="15">
      <c r="A278" s="118"/>
      <c r="B278" s="111"/>
      <c r="C278" s="106" t="str">
        <f t="shared" ref="C278:C341" si="27">IF(B278&lt;&gt;"",IF(AND(LEFT(B278,1)&gt;="0",LEFT(B278,1)&lt;="9"),LEFT(B278,7),""),"")</f>
        <v/>
      </c>
      <c r="D278" s="105" t="str">
        <f t="shared" si="22"/>
        <v/>
      </c>
      <c r="E278" s="115" t="s">
        <v>222</v>
      </c>
      <c r="F278" s="115" t="s">
        <v>241</v>
      </c>
      <c r="G278" s="115" t="s">
        <v>242</v>
      </c>
      <c r="H278" s="133" t="s">
        <v>983</v>
      </c>
      <c r="I278" s="90">
        <v>81000000</v>
      </c>
      <c r="J278" s="89"/>
      <c r="K278" s="89"/>
      <c r="L278" s="91">
        <v>81000000</v>
      </c>
      <c r="M278" s="91">
        <f t="shared" si="23"/>
        <v>81000000</v>
      </c>
      <c r="N278" s="91"/>
      <c r="O278" s="90">
        <v>81000000</v>
      </c>
      <c r="P278" s="90">
        <f t="shared" si="24"/>
        <v>81000000</v>
      </c>
      <c r="Q278" s="90"/>
      <c r="S278" s="124">
        <f t="shared" si="25"/>
        <v>81</v>
      </c>
      <c r="T278" s="124">
        <f t="shared" si="26"/>
        <v>81</v>
      </c>
      <c r="U278" s="124">
        <f t="shared" si="26"/>
        <v>0</v>
      </c>
      <c r="V278" s="124">
        <f t="shared" si="26"/>
        <v>81</v>
      </c>
      <c r="W278" s="124">
        <f t="shared" si="26"/>
        <v>81</v>
      </c>
      <c r="X278" s="124">
        <f t="shared" si="26"/>
        <v>0</v>
      </c>
    </row>
    <row r="279" spans="1:24" s="92" customFormat="1" ht="15">
      <c r="A279" s="115" t="s">
        <v>346</v>
      </c>
      <c r="B279" s="93" t="s">
        <v>244</v>
      </c>
      <c r="C279" s="106" t="str">
        <f t="shared" si="27"/>
        <v/>
      </c>
      <c r="D279" s="105" t="str">
        <f t="shared" ref="D279:D342" si="28">IF(C279&lt;&gt;"",RIGHT(B279,LEN(B279)-7),"")</f>
        <v/>
      </c>
      <c r="E279" s="129"/>
      <c r="F279" s="130"/>
      <c r="G279" s="130"/>
      <c r="H279" s="128"/>
      <c r="I279" s="90">
        <v>1957500000</v>
      </c>
      <c r="J279" s="90">
        <v>528000000</v>
      </c>
      <c r="K279" s="89"/>
      <c r="L279" s="91">
        <v>1429500000</v>
      </c>
      <c r="M279" s="91">
        <f t="shared" ref="M279:M342" si="29">I279-N279</f>
        <v>1957500000</v>
      </c>
      <c r="N279" s="91"/>
      <c r="O279" s="90">
        <v>1529500000</v>
      </c>
      <c r="P279" s="90">
        <f t="shared" ref="P279:P342" si="30">O279-Q279</f>
        <v>1529500000</v>
      </c>
      <c r="Q279" s="90"/>
      <c r="S279" s="124">
        <f t="shared" ref="S279:S342" si="31">I279/1000000</f>
        <v>1957.5</v>
      </c>
      <c r="T279" s="124">
        <f t="shared" si="26"/>
        <v>1957.5</v>
      </c>
      <c r="U279" s="124">
        <f t="shared" si="26"/>
        <v>0</v>
      </c>
      <c r="V279" s="124">
        <f t="shared" si="26"/>
        <v>1529.5</v>
      </c>
      <c r="W279" s="124">
        <f t="shared" si="26"/>
        <v>1529.5</v>
      </c>
      <c r="X279" s="124">
        <f t="shared" si="26"/>
        <v>0</v>
      </c>
    </row>
    <row r="280" spans="1:24" s="92" customFormat="1" ht="15">
      <c r="A280" s="116"/>
      <c r="B280" s="110"/>
      <c r="C280" s="106" t="str">
        <f t="shared" si="27"/>
        <v/>
      </c>
      <c r="D280" s="105" t="str">
        <f t="shared" si="28"/>
        <v/>
      </c>
      <c r="E280" s="115" t="s">
        <v>224</v>
      </c>
      <c r="F280" s="115" t="s">
        <v>241</v>
      </c>
      <c r="G280" s="115" t="s">
        <v>242</v>
      </c>
      <c r="H280" s="133" t="s">
        <v>984</v>
      </c>
      <c r="I280" s="90">
        <v>528000000</v>
      </c>
      <c r="J280" s="90">
        <v>528000000</v>
      </c>
      <c r="K280" s="89"/>
      <c r="L280" s="94"/>
      <c r="M280" s="91">
        <f t="shared" si="29"/>
        <v>528000000</v>
      </c>
      <c r="N280" s="94"/>
      <c r="O280" s="90">
        <v>528000000</v>
      </c>
      <c r="P280" s="90">
        <f t="shared" si="30"/>
        <v>528000000</v>
      </c>
      <c r="Q280" s="90"/>
      <c r="S280" s="124">
        <f t="shared" si="31"/>
        <v>528</v>
      </c>
      <c r="T280" s="124">
        <f t="shared" si="26"/>
        <v>528</v>
      </c>
      <c r="U280" s="124">
        <f t="shared" si="26"/>
        <v>0</v>
      </c>
      <c r="V280" s="124">
        <f t="shared" si="26"/>
        <v>528</v>
      </c>
      <c r="W280" s="124">
        <f t="shared" si="26"/>
        <v>528</v>
      </c>
      <c r="X280" s="124">
        <f t="shared" si="26"/>
        <v>0</v>
      </c>
    </row>
    <row r="281" spans="1:24" s="92" customFormat="1" ht="15">
      <c r="A281" s="118"/>
      <c r="B281" s="111"/>
      <c r="C281" s="106" t="str">
        <f t="shared" si="27"/>
        <v/>
      </c>
      <c r="D281" s="105" t="str">
        <f t="shared" si="28"/>
        <v/>
      </c>
      <c r="E281" s="115" t="s">
        <v>210</v>
      </c>
      <c r="F281" s="115" t="s">
        <v>241</v>
      </c>
      <c r="G281" s="115" t="s">
        <v>242</v>
      </c>
      <c r="H281" s="133" t="s">
        <v>984</v>
      </c>
      <c r="I281" s="90">
        <v>1429500000</v>
      </c>
      <c r="J281" s="89"/>
      <c r="K281" s="89"/>
      <c r="L281" s="91">
        <v>1429500000</v>
      </c>
      <c r="M281" s="91">
        <f t="shared" si="29"/>
        <v>1429500000</v>
      </c>
      <c r="N281" s="91"/>
      <c r="O281" s="90">
        <v>1001500000</v>
      </c>
      <c r="P281" s="90">
        <f t="shared" si="30"/>
        <v>1001500000</v>
      </c>
      <c r="Q281" s="90"/>
      <c r="S281" s="124">
        <f t="shared" si="31"/>
        <v>1429.5</v>
      </c>
      <c r="T281" s="124">
        <f t="shared" si="26"/>
        <v>1429.5</v>
      </c>
      <c r="U281" s="124">
        <f t="shared" si="26"/>
        <v>0</v>
      </c>
      <c r="V281" s="124">
        <f t="shared" si="26"/>
        <v>1001.5</v>
      </c>
      <c r="W281" s="124">
        <f t="shared" si="26"/>
        <v>1001.5</v>
      </c>
      <c r="X281" s="124">
        <f t="shared" si="26"/>
        <v>0</v>
      </c>
    </row>
    <row r="282" spans="1:24" s="92" customFormat="1" ht="14.25">
      <c r="A282" s="115"/>
      <c r="B282" s="96"/>
      <c r="C282" s="106" t="str">
        <f t="shared" si="27"/>
        <v/>
      </c>
      <c r="D282" s="105" t="str">
        <f t="shared" si="28"/>
        <v/>
      </c>
      <c r="E282" s="115"/>
      <c r="F282" s="115"/>
      <c r="G282" s="115"/>
      <c r="H282" s="133"/>
      <c r="I282" s="97"/>
      <c r="J282" s="97"/>
      <c r="K282" s="97"/>
      <c r="L282" s="98"/>
      <c r="M282" s="91">
        <f t="shared" si="29"/>
        <v>0</v>
      </c>
      <c r="N282" s="98"/>
      <c r="O282" s="97"/>
      <c r="P282" s="90">
        <f t="shared" si="30"/>
        <v>0</v>
      </c>
      <c r="Q282" s="97"/>
      <c r="S282" s="124">
        <f t="shared" si="31"/>
        <v>0</v>
      </c>
      <c r="T282" s="124">
        <f t="shared" si="26"/>
        <v>0</v>
      </c>
      <c r="U282" s="124">
        <f t="shared" si="26"/>
        <v>0</v>
      </c>
      <c r="V282" s="124">
        <f t="shared" si="26"/>
        <v>0</v>
      </c>
      <c r="W282" s="124">
        <f t="shared" si="26"/>
        <v>0</v>
      </c>
      <c r="X282" s="124">
        <f t="shared" si="26"/>
        <v>0</v>
      </c>
    </row>
    <row r="283" spans="1:24" s="92" customFormat="1" ht="30">
      <c r="A283" s="115" t="s">
        <v>347</v>
      </c>
      <c r="B283" s="88" t="s">
        <v>348</v>
      </c>
      <c r="C283" s="106" t="str">
        <f t="shared" si="27"/>
        <v>1035747</v>
      </c>
      <c r="D283" s="105" t="str">
        <f t="shared" si="28"/>
        <v>-BQL Rừng Phòng hộ Thạch Mham</v>
      </c>
      <c r="E283" s="129"/>
      <c r="F283" s="130"/>
      <c r="G283" s="130"/>
      <c r="H283" s="128"/>
      <c r="I283" s="90">
        <v>14179700000</v>
      </c>
      <c r="J283" s="90">
        <v>5593000000</v>
      </c>
      <c r="K283" s="90">
        <v>4061000000</v>
      </c>
      <c r="L283" s="91">
        <v>4525700000</v>
      </c>
      <c r="M283" s="91">
        <f t="shared" si="29"/>
        <v>14179700000</v>
      </c>
      <c r="N283" s="91"/>
      <c r="O283" s="90">
        <v>9877962452</v>
      </c>
      <c r="P283" s="90">
        <f t="shared" si="30"/>
        <v>9877962452</v>
      </c>
      <c r="Q283" s="90"/>
      <c r="S283" s="124">
        <f t="shared" si="31"/>
        <v>14179.7</v>
      </c>
      <c r="T283" s="124">
        <f t="shared" si="26"/>
        <v>14179.7</v>
      </c>
      <c r="U283" s="124">
        <f t="shared" si="26"/>
        <v>0</v>
      </c>
      <c r="V283" s="124">
        <f t="shared" si="26"/>
        <v>9877.9624519999998</v>
      </c>
      <c r="W283" s="124">
        <f t="shared" si="26"/>
        <v>9877.9624519999998</v>
      </c>
      <c r="X283" s="124">
        <f t="shared" si="26"/>
        <v>0</v>
      </c>
    </row>
    <row r="284" spans="1:24" s="92" customFormat="1" ht="15">
      <c r="A284" s="115" t="s">
        <v>349</v>
      </c>
      <c r="B284" s="93" t="s">
        <v>218</v>
      </c>
      <c r="C284" s="106" t="str">
        <f t="shared" si="27"/>
        <v/>
      </c>
      <c r="D284" s="105" t="str">
        <f t="shared" si="28"/>
        <v/>
      </c>
      <c r="E284" s="129"/>
      <c r="F284" s="130"/>
      <c r="G284" s="130"/>
      <c r="H284" s="128"/>
      <c r="I284" s="90">
        <v>4296000000</v>
      </c>
      <c r="J284" s="89"/>
      <c r="K284" s="90">
        <v>4061000000</v>
      </c>
      <c r="L284" s="91">
        <v>235000000</v>
      </c>
      <c r="M284" s="91">
        <f t="shared" si="29"/>
        <v>4296000000</v>
      </c>
      <c r="N284" s="91"/>
      <c r="O284" s="90">
        <v>4296000000</v>
      </c>
      <c r="P284" s="90">
        <f t="shared" si="30"/>
        <v>4296000000</v>
      </c>
      <c r="Q284" s="90"/>
      <c r="S284" s="124">
        <f t="shared" si="31"/>
        <v>4296</v>
      </c>
      <c r="T284" s="124">
        <f t="shared" ref="T284:X334" si="32">M284/1000000</f>
        <v>4296</v>
      </c>
      <c r="U284" s="124">
        <f t="shared" si="32"/>
        <v>0</v>
      </c>
      <c r="V284" s="124">
        <f t="shared" si="32"/>
        <v>4296</v>
      </c>
      <c r="W284" s="124">
        <f t="shared" si="32"/>
        <v>4296</v>
      </c>
      <c r="X284" s="124">
        <f t="shared" si="32"/>
        <v>0</v>
      </c>
    </row>
    <row r="285" spans="1:24" s="92" customFormat="1" ht="15">
      <c r="A285" s="115"/>
      <c r="B285" s="93" t="s">
        <v>223</v>
      </c>
      <c r="C285" s="106" t="str">
        <f t="shared" si="27"/>
        <v/>
      </c>
      <c r="D285" s="105" t="str">
        <f t="shared" si="28"/>
        <v/>
      </c>
      <c r="E285" s="129"/>
      <c r="F285" s="130"/>
      <c r="G285" s="130"/>
      <c r="H285" s="128"/>
      <c r="I285" s="90">
        <v>4296000000</v>
      </c>
      <c r="J285" s="89"/>
      <c r="K285" s="90">
        <v>4061000000</v>
      </c>
      <c r="L285" s="91">
        <v>235000000</v>
      </c>
      <c r="M285" s="91">
        <f t="shared" si="29"/>
        <v>4296000000</v>
      </c>
      <c r="N285" s="91"/>
      <c r="O285" s="90">
        <v>4296000000</v>
      </c>
      <c r="P285" s="90">
        <f t="shared" si="30"/>
        <v>4296000000</v>
      </c>
      <c r="Q285" s="90"/>
      <c r="S285" s="124">
        <f t="shared" si="31"/>
        <v>4296</v>
      </c>
      <c r="T285" s="124">
        <f t="shared" si="32"/>
        <v>4296</v>
      </c>
      <c r="U285" s="124">
        <f t="shared" si="32"/>
        <v>0</v>
      </c>
      <c r="V285" s="124">
        <f t="shared" si="32"/>
        <v>4296</v>
      </c>
      <c r="W285" s="124">
        <f t="shared" si="32"/>
        <v>4296</v>
      </c>
      <c r="X285" s="124">
        <f t="shared" si="32"/>
        <v>0</v>
      </c>
    </row>
    <row r="286" spans="1:24" s="92" customFormat="1" ht="15">
      <c r="A286" s="116"/>
      <c r="B286" s="110"/>
      <c r="C286" s="106" t="str">
        <f t="shared" si="27"/>
        <v/>
      </c>
      <c r="D286" s="105" t="str">
        <f t="shared" si="28"/>
        <v/>
      </c>
      <c r="E286" s="115" t="s">
        <v>224</v>
      </c>
      <c r="F286" s="115" t="s">
        <v>241</v>
      </c>
      <c r="G286" s="115" t="s">
        <v>242</v>
      </c>
      <c r="H286" s="133" t="s">
        <v>983</v>
      </c>
      <c r="I286" s="90">
        <v>4204000000</v>
      </c>
      <c r="J286" s="89"/>
      <c r="K286" s="90">
        <v>4061000000</v>
      </c>
      <c r="L286" s="91">
        <v>143000000</v>
      </c>
      <c r="M286" s="91">
        <f t="shared" si="29"/>
        <v>4204000000</v>
      </c>
      <c r="N286" s="91"/>
      <c r="O286" s="90">
        <v>4204000000</v>
      </c>
      <c r="P286" s="90">
        <f t="shared" si="30"/>
        <v>4204000000</v>
      </c>
      <c r="Q286" s="90"/>
      <c r="S286" s="124">
        <f t="shared" si="31"/>
        <v>4204</v>
      </c>
      <c r="T286" s="124">
        <f t="shared" si="32"/>
        <v>4204</v>
      </c>
      <c r="U286" s="124">
        <f t="shared" si="32"/>
        <v>0</v>
      </c>
      <c r="V286" s="124">
        <f t="shared" si="32"/>
        <v>4204</v>
      </c>
      <c r="W286" s="124">
        <f t="shared" si="32"/>
        <v>4204</v>
      </c>
      <c r="X286" s="124">
        <f t="shared" si="32"/>
        <v>0</v>
      </c>
    </row>
    <row r="287" spans="1:24" s="92" customFormat="1" ht="15">
      <c r="A287" s="118"/>
      <c r="B287" s="111"/>
      <c r="C287" s="106" t="str">
        <f t="shared" si="27"/>
        <v/>
      </c>
      <c r="D287" s="105" t="str">
        <f t="shared" si="28"/>
        <v/>
      </c>
      <c r="E287" s="115" t="s">
        <v>222</v>
      </c>
      <c r="F287" s="115" t="s">
        <v>241</v>
      </c>
      <c r="G287" s="115" t="s">
        <v>242</v>
      </c>
      <c r="H287" s="133" t="s">
        <v>983</v>
      </c>
      <c r="I287" s="90">
        <v>92000000</v>
      </c>
      <c r="J287" s="89"/>
      <c r="K287" s="89"/>
      <c r="L287" s="91">
        <v>92000000</v>
      </c>
      <c r="M287" s="91">
        <f t="shared" si="29"/>
        <v>92000000</v>
      </c>
      <c r="N287" s="91"/>
      <c r="O287" s="90">
        <v>92000000</v>
      </c>
      <c r="P287" s="90">
        <f t="shared" si="30"/>
        <v>92000000</v>
      </c>
      <c r="Q287" s="90"/>
      <c r="S287" s="124">
        <f t="shared" si="31"/>
        <v>92</v>
      </c>
      <c r="T287" s="124">
        <f t="shared" si="32"/>
        <v>92</v>
      </c>
      <c r="U287" s="124">
        <f t="shared" si="32"/>
        <v>0</v>
      </c>
      <c r="V287" s="124">
        <f t="shared" si="32"/>
        <v>92</v>
      </c>
      <c r="W287" s="124">
        <f t="shared" si="32"/>
        <v>92</v>
      </c>
      <c r="X287" s="124">
        <f t="shared" si="32"/>
        <v>0</v>
      </c>
    </row>
    <row r="288" spans="1:24" s="92" customFormat="1" ht="15">
      <c r="A288" s="115" t="s">
        <v>350</v>
      </c>
      <c r="B288" s="93" t="s">
        <v>274</v>
      </c>
      <c r="C288" s="106" t="str">
        <f t="shared" si="27"/>
        <v/>
      </c>
      <c r="D288" s="105" t="str">
        <f t="shared" si="28"/>
        <v/>
      </c>
      <c r="E288" s="129"/>
      <c r="F288" s="130"/>
      <c r="G288" s="130"/>
      <c r="H288" s="128"/>
      <c r="I288" s="90">
        <v>9883700000</v>
      </c>
      <c r="J288" s="90">
        <v>5593000000</v>
      </c>
      <c r="K288" s="89"/>
      <c r="L288" s="91">
        <v>4290700000</v>
      </c>
      <c r="M288" s="91">
        <f t="shared" si="29"/>
        <v>9883700000</v>
      </c>
      <c r="N288" s="91"/>
      <c r="O288" s="90">
        <v>5581962452</v>
      </c>
      <c r="P288" s="90">
        <f t="shared" si="30"/>
        <v>5581962452</v>
      </c>
      <c r="Q288" s="90"/>
      <c r="S288" s="124">
        <f t="shared" si="31"/>
        <v>9883.7000000000007</v>
      </c>
      <c r="T288" s="124">
        <f t="shared" si="32"/>
        <v>9883.7000000000007</v>
      </c>
      <c r="U288" s="124">
        <f t="shared" si="32"/>
        <v>0</v>
      </c>
      <c r="V288" s="124">
        <f t="shared" si="32"/>
        <v>5581.9624519999998</v>
      </c>
      <c r="W288" s="124">
        <f t="shared" si="32"/>
        <v>5581.9624519999998</v>
      </c>
      <c r="X288" s="124">
        <f t="shared" si="32"/>
        <v>0</v>
      </c>
    </row>
    <row r="289" spans="1:24" s="92" customFormat="1" ht="15">
      <c r="A289" s="116"/>
      <c r="B289" s="110"/>
      <c r="C289" s="106" t="str">
        <f t="shared" si="27"/>
        <v/>
      </c>
      <c r="D289" s="105" t="str">
        <f t="shared" si="28"/>
        <v/>
      </c>
      <c r="E289" s="115" t="s">
        <v>224</v>
      </c>
      <c r="F289" s="115" t="s">
        <v>241</v>
      </c>
      <c r="G289" s="115" t="s">
        <v>242</v>
      </c>
      <c r="H289" s="133" t="s">
        <v>984</v>
      </c>
      <c r="I289" s="90">
        <v>5593000000</v>
      </c>
      <c r="J289" s="90">
        <v>5593000000</v>
      </c>
      <c r="K289" s="89"/>
      <c r="L289" s="94"/>
      <c r="M289" s="91">
        <f t="shared" si="29"/>
        <v>5593000000</v>
      </c>
      <c r="N289" s="94"/>
      <c r="O289" s="90">
        <v>5005962452</v>
      </c>
      <c r="P289" s="90">
        <f t="shared" si="30"/>
        <v>5005962452</v>
      </c>
      <c r="Q289" s="90"/>
      <c r="S289" s="124">
        <f t="shared" si="31"/>
        <v>5593</v>
      </c>
      <c r="T289" s="124">
        <f t="shared" si="32"/>
        <v>5593</v>
      </c>
      <c r="U289" s="124">
        <f t="shared" si="32"/>
        <v>0</v>
      </c>
      <c r="V289" s="124">
        <f t="shared" si="32"/>
        <v>5005.9624519999998</v>
      </c>
      <c r="W289" s="124">
        <f t="shared" si="32"/>
        <v>5005.9624519999998</v>
      </c>
      <c r="X289" s="124">
        <f t="shared" si="32"/>
        <v>0</v>
      </c>
    </row>
    <row r="290" spans="1:24" s="92" customFormat="1" ht="15">
      <c r="A290" s="118"/>
      <c r="B290" s="111"/>
      <c r="C290" s="106" t="str">
        <f t="shared" si="27"/>
        <v/>
      </c>
      <c r="D290" s="105" t="str">
        <f t="shared" si="28"/>
        <v/>
      </c>
      <c r="E290" s="115" t="s">
        <v>210</v>
      </c>
      <c r="F290" s="115" t="s">
        <v>241</v>
      </c>
      <c r="G290" s="115" t="s">
        <v>242</v>
      </c>
      <c r="H290" s="133" t="s">
        <v>984</v>
      </c>
      <c r="I290" s="90">
        <v>4290700000</v>
      </c>
      <c r="J290" s="89"/>
      <c r="K290" s="89"/>
      <c r="L290" s="91">
        <v>4290700000</v>
      </c>
      <c r="M290" s="91">
        <f t="shared" si="29"/>
        <v>4290700000</v>
      </c>
      <c r="N290" s="91"/>
      <c r="O290" s="90">
        <v>576000000</v>
      </c>
      <c r="P290" s="90">
        <f t="shared" si="30"/>
        <v>576000000</v>
      </c>
      <c r="Q290" s="90"/>
      <c r="S290" s="124">
        <f t="shared" si="31"/>
        <v>4290.7</v>
      </c>
      <c r="T290" s="124">
        <f t="shared" si="32"/>
        <v>4290.7</v>
      </c>
      <c r="U290" s="124">
        <f t="shared" si="32"/>
        <v>0</v>
      </c>
      <c r="V290" s="124">
        <f t="shared" si="32"/>
        <v>576</v>
      </c>
      <c r="W290" s="124">
        <f t="shared" si="32"/>
        <v>576</v>
      </c>
      <c r="X290" s="124">
        <f t="shared" si="32"/>
        <v>0</v>
      </c>
    </row>
    <row r="291" spans="1:24" s="92" customFormat="1" ht="30">
      <c r="A291" s="115" t="s">
        <v>351</v>
      </c>
      <c r="B291" s="93" t="s">
        <v>352</v>
      </c>
      <c r="C291" s="106" t="str">
        <f t="shared" si="27"/>
        <v>1035748</v>
      </c>
      <c r="D291" s="105" t="str">
        <f t="shared" si="28"/>
        <v>-BQL Rừng Phòng Hộ ĐăkBlô</v>
      </c>
      <c r="E291" s="129"/>
      <c r="F291" s="130"/>
      <c r="G291" s="130"/>
      <c r="H291" s="128"/>
      <c r="I291" s="90">
        <v>8966996000</v>
      </c>
      <c r="J291" s="90">
        <v>3432000000</v>
      </c>
      <c r="K291" s="90">
        <v>2533700000</v>
      </c>
      <c r="L291" s="91">
        <v>3001296000</v>
      </c>
      <c r="M291" s="91">
        <f t="shared" si="29"/>
        <v>8966996000</v>
      </c>
      <c r="N291" s="91"/>
      <c r="O291" s="90">
        <v>6049303000</v>
      </c>
      <c r="P291" s="90">
        <f t="shared" si="30"/>
        <v>6049303000</v>
      </c>
      <c r="Q291" s="90"/>
      <c r="S291" s="124">
        <f t="shared" si="31"/>
        <v>8966.9959999999992</v>
      </c>
      <c r="T291" s="124">
        <f t="shared" si="32"/>
        <v>8966.9959999999992</v>
      </c>
      <c r="U291" s="124">
        <f t="shared" si="32"/>
        <v>0</v>
      </c>
      <c r="V291" s="124">
        <f t="shared" si="32"/>
        <v>6049.3029999999999</v>
      </c>
      <c r="W291" s="124">
        <f t="shared" si="32"/>
        <v>6049.3029999999999</v>
      </c>
      <c r="X291" s="124">
        <f t="shared" si="32"/>
        <v>0</v>
      </c>
    </row>
    <row r="292" spans="1:24" s="92" customFormat="1" ht="15">
      <c r="A292" s="115" t="s">
        <v>353</v>
      </c>
      <c r="B292" s="93" t="s">
        <v>218</v>
      </c>
      <c r="C292" s="106" t="str">
        <f t="shared" si="27"/>
        <v/>
      </c>
      <c r="D292" s="105" t="str">
        <f t="shared" si="28"/>
        <v/>
      </c>
      <c r="E292" s="129"/>
      <c r="F292" s="130"/>
      <c r="G292" s="130"/>
      <c r="H292" s="128"/>
      <c r="I292" s="90">
        <v>2774996000</v>
      </c>
      <c r="J292" s="89"/>
      <c r="K292" s="90">
        <v>2533700000</v>
      </c>
      <c r="L292" s="91">
        <v>241296000</v>
      </c>
      <c r="M292" s="91">
        <f t="shared" si="29"/>
        <v>2774996000</v>
      </c>
      <c r="N292" s="91"/>
      <c r="O292" s="90">
        <v>2774996000</v>
      </c>
      <c r="P292" s="90">
        <f t="shared" si="30"/>
        <v>2774996000</v>
      </c>
      <c r="Q292" s="90"/>
      <c r="S292" s="124">
        <f t="shared" si="31"/>
        <v>2774.9960000000001</v>
      </c>
      <c r="T292" s="124">
        <f t="shared" si="32"/>
        <v>2774.9960000000001</v>
      </c>
      <c r="U292" s="124">
        <f t="shared" si="32"/>
        <v>0</v>
      </c>
      <c r="V292" s="124">
        <f t="shared" si="32"/>
        <v>2774.9960000000001</v>
      </c>
      <c r="W292" s="124">
        <f t="shared" si="32"/>
        <v>2774.9960000000001</v>
      </c>
      <c r="X292" s="124">
        <f t="shared" si="32"/>
        <v>0</v>
      </c>
    </row>
    <row r="293" spans="1:24" s="92" customFormat="1" ht="15">
      <c r="A293" s="115"/>
      <c r="B293" s="93" t="s">
        <v>223</v>
      </c>
      <c r="C293" s="106" t="str">
        <f t="shared" si="27"/>
        <v/>
      </c>
      <c r="D293" s="105" t="str">
        <f t="shared" si="28"/>
        <v/>
      </c>
      <c r="E293" s="129"/>
      <c r="F293" s="130"/>
      <c r="G293" s="130"/>
      <c r="H293" s="128"/>
      <c r="I293" s="90">
        <v>2774996000</v>
      </c>
      <c r="J293" s="89"/>
      <c r="K293" s="90">
        <v>2533700000</v>
      </c>
      <c r="L293" s="91">
        <v>241296000</v>
      </c>
      <c r="M293" s="91">
        <f t="shared" si="29"/>
        <v>2774996000</v>
      </c>
      <c r="N293" s="91"/>
      <c r="O293" s="90">
        <v>2774996000</v>
      </c>
      <c r="P293" s="90">
        <f t="shared" si="30"/>
        <v>2774996000</v>
      </c>
      <c r="Q293" s="90"/>
      <c r="S293" s="124">
        <f t="shared" si="31"/>
        <v>2774.9960000000001</v>
      </c>
      <c r="T293" s="124">
        <f t="shared" si="32"/>
        <v>2774.9960000000001</v>
      </c>
      <c r="U293" s="124">
        <f t="shared" si="32"/>
        <v>0</v>
      </c>
      <c r="V293" s="124">
        <f t="shared" si="32"/>
        <v>2774.9960000000001</v>
      </c>
      <c r="W293" s="124">
        <f t="shared" si="32"/>
        <v>2774.9960000000001</v>
      </c>
      <c r="X293" s="124">
        <f t="shared" si="32"/>
        <v>0</v>
      </c>
    </row>
    <row r="294" spans="1:24" s="92" customFormat="1" ht="15">
      <c r="A294" s="116"/>
      <c r="B294" s="110"/>
      <c r="C294" s="106" t="str">
        <f t="shared" si="27"/>
        <v/>
      </c>
      <c r="D294" s="105" t="str">
        <f t="shared" si="28"/>
        <v/>
      </c>
      <c r="E294" s="115" t="s">
        <v>224</v>
      </c>
      <c r="F294" s="115" t="s">
        <v>241</v>
      </c>
      <c r="G294" s="115" t="s">
        <v>242</v>
      </c>
      <c r="H294" s="133" t="s">
        <v>983</v>
      </c>
      <c r="I294" s="90">
        <v>2705496000</v>
      </c>
      <c r="J294" s="89"/>
      <c r="K294" s="90">
        <v>2533700000</v>
      </c>
      <c r="L294" s="91">
        <v>171796000</v>
      </c>
      <c r="M294" s="91">
        <f t="shared" si="29"/>
        <v>2705496000</v>
      </c>
      <c r="N294" s="91"/>
      <c r="O294" s="90">
        <v>2705496000</v>
      </c>
      <c r="P294" s="90">
        <f t="shared" si="30"/>
        <v>2705496000</v>
      </c>
      <c r="Q294" s="90"/>
      <c r="S294" s="124">
        <f t="shared" si="31"/>
        <v>2705.4960000000001</v>
      </c>
      <c r="T294" s="124">
        <f t="shared" si="32"/>
        <v>2705.4960000000001</v>
      </c>
      <c r="U294" s="124">
        <f t="shared" si="32"/>
        <v>0</v>
      </c>
      <c r="V294" s="124">
        <f t="shared" si="32"/>
        <v>2705.4960000000001</v>
      </c>
      <c r="W294" s="124">
        <f t="shared" si="32"/>
        <v>2705.4960000000001</v>
      </c>
      <c r="X294" s="124">
        <f t="shared" si="32"/>
        <v>0</v>
      </c>
    </row>
    <row r="295" spans="1:24" s="92" customFormat="1" ht="15">
      <c r="A295" s="118"/>
      <c r="B295" s="111"/>
      <c r="C295" s="106" t="str">
        <f t="shared" si="27"/>
        <v/>
      </c>
      <c r="D295" s="105" t="str">
        <f t="shared" si="28"/>
        <v/>
      </c>
      <c r="E295" s="115" t="s">
        <v>222</v>
      </c>
      <c r="F295" s="115" t="s">
        <v>241</v>
      </c>
      <c r="G295" s="115" t="s">
        <v>242</v>
      </c>
      <c r="H295" s="133" t="s">
        <v>983</v>
      </c>
      <c r="I295" s="90">
        <v>69500000</v>
      </c>
      <c r="J295" s="89"/>
      <c r="K295" s="89"/>
      <c r="L295" s="91">
        <v>69500000</v>
      </c>
      <c r="M295" s="91">
        <f t="shared" si="29"/>
        <v>69500000</v>
      </c>
      <c r="N295" s="91"/>
      <c r="O295" s="90">
        <v>69500000</v>
      </c>
      <c r="P295" s="90">
        <f t="shared" si="30"/>
        <v>69500000</v>
      </c>
      <c r="Q295" s="90"/>
      <c r="S295" s="124">
        <f t="shared" si="31"/>
        <v>69.5</v>
      </c>
      <c r="T295" s="124">
        <f t="shared" si="32"/>
        <v>69.5</v>
      </c>
      <c r="U295" s="124">
        <f t="shared" si="32"/>
        <v>0</v>
      </c>
      <c r="V295" s="124">
        <f t="shared" si="32"/>
        <v>69.5</v>
      </c>
      <c r="W295" s="124">
        <f t="shared" si="32"/>
        <v>69.5</v>
      </c>
      <c r="X295" s="124">
        <f t="shared" si="32"/>
        <v>0</v>
      </c>
    </row>
    <row r="296" spans="1:24" s="92" customFormat="1" ht="15">
      <c r="A296" s="115" t="s">
        <v>354</v>
      </c>
      <c r="B296" s="93" t="s">
        <v>274</v>
      </c>
      <c r="C296" s="106" t="str">
        <f t="shared" si="27"/>
        <v/>
      </c>
      <c r="D296" s="105" t="str">
        <f t="shared" si="28"/>
        <v/>
      </c>
      <c r="E296" s="129"/>
      <c r="F296" s="130"/>
      <c r="G296" s="130"/>
      <c r="H296" s="128"/>
      <c r="I296" s="90">
        <v>6192000000</v>
      </c>
      <c r="J296" s="90">
        <v>3432000000</v>
      </c>
      <c r="K296" s="89"/>
      <c r="L296" s="91">
        <v>2760000000</v>
      </c>
      <c r="M296" s="91">
        <f t="shared" si="29"/>
        <v>6192000000</v>
      </c>
      <c r="N296" s="91"/>
      <c r="O296" s="90">
        <v>3274307000</v>
      </c>
      <c r="P296" s="90">
        <f t="shared" si="30"/>
        <v>3274307000</v>
      </c>
      <c r="Q296" s="90"/>
      <c r="S296" s="124">
        <f t="shared" si="31"/>
        <v>6192</v>
      </c>
      <c r="T296" s="124">
        <f t="shared" si="32"/>
        <v>6192</v>
      </c>
      <c r="U296" s="124">
        <f t="shared" si="32"/>
        <v>0</v>
      </c>
      <c r="V296" s="124">
        <f t="shared" si="32"/>
        <v>3274.3069999999998</v>
      </c>
      <c r="W296" s="124">
        <f t="shared" si="32"/>
        <v>3274.3069999999998</v>
      </c>
      <c r="X296" s="124">
        <f t="shared" si="32"/>
        <v>0</v>
      </c>
    </row>
    <row r="297" spans="1:24" s="92" customFormat="1" ht="15">
      <c r="A297" s="116"/>
      <c r="B297" s="110"/>
      <c r="C297" s="106" t="str">
        <f t="shared" si="27"/>
        <v/>
      </c>
      <c r="D297" s="105" t="str">
        <f t="shared" si="28"/>
        <v/>
      </c>
      <c r="E297" s="115" t="s">
        <v>224</v>
      </c>
      <c r="F297" s="115" t="s">
        <v>241</v>
      </c>
      <c r="G297" s="115" t="s">
        <v>242</v>
      </c>
      <c r="H297" s="133" t="s">
        <v>984</v>
      </c>
      <c r="I297" s="90">
        <v>3432000000</v>
      </c>
      <c r="J297" s="90">
        <v>3432000000</v>
      </c>
      <c r="K297" s="89"/>
      <c r="L297" s="94"/>
      <c r="M297" s="91">
        <f t="shared" si="29"/>
        <v>3432000000</v>
      </c>
      <c r="N297" s="94"/>
      <c r="O297" s="90">
        <v>3274307000</v>
      </c>
      <c r="P297" s="90">
        <f t="shared" si="30"/>
        <v>3274307000</v>
      </c>
      <c r="Q297" s="90"/>
      <c r="S297" s="124">
        <f t="shared" si="31"/>
        <v>3432</v>
      </c>
      <c r="T297" s="124">
        <f t="shared" si="32"/>
        <v>3432</v>
      </c>
      <c r="U297" s="124">
        <f t="shared" si="32"/>
        <v>0</v>
      </c>
      <c r="V297" s="124">
        <f t="shared" si="32"/>
        <v>3274.3069999999998</v>
      </c>
      <c r="W297" s="124">
        <f t="shared" si="32"/>
        <v>3274.3069999999998</v>
      </c>
      <c r="X297" s="124">
        <f t="shared" si="32"/>
        <v>0</v>
      </c>
    </row>
    <row r="298" spans="1:24" s="92" customFormat="1" ht="15">
      <c r="A298" s="118"/>
      <c r="B298" s="111"/>
      <c r="C298" s="106" t="str">
        <f t="shared" si="27"/>
        <v/>
      </c>
      <c r="D298" s="105" t="str">
        <f t="shared" si="28"/>
        <v/>
      </c>
      <c r="E298" s="115" t="s">
        <v>210</v>
      </c>
      <c r="F298" s="115" t="s">
        <v>241</v>
      </c>
      <c r="G298" s="115" t="s">
        <v>242</v>
      </c>
      <c r="H298" s="133" t="s">
        <v>984</v>
      </c>
      <c r="I298" s="90">
        <v>2760000000</v>
      </c>
      <c r="J298" s="89"/>
      <c r="K298" s="89"/>
      <c r="L298" s="91">
        <v>2760000000</v>
      </c>
      <c r="M298" s="91">
        <f t="shared" si="29"/>
        <v>2760000000</v>
      </c>
      <c r="N298" s="91"/>
      <c r="O298" s="89"/>
      <c r="P298" s="90">
        <f t="shared" si="30"/>
        <v>0</v>
      </c>
      <c r="Q298" s="89"/>
      <c r="S298" s="124">
        <f t="shared" si="31"/>
        <v>2760</v>
      </c>
      <c r="T298" s="124">
        <f t="shared" si="32"/>
        <v>2760</v>
      </c>
      <c r="U298" s="124">
        <f t="shared" si="32"/>
        <v>0</v>
      </c>
      <c r="V298" s="124">
        <f t="shared" si="32"/>
        <v>0</v>
      </c>
      <c r="W298" s="124">
        <f t="shared" si="32"/>
        <v>0</v>
      </c>
      <c r="X298" s="124">
        <f t="shared" si="32"/>
        <v>0</v>
      </c>
    </row>
    <row r="299" spans="1:24" s="92" customFormat="1" ht="30">
      <c r="A299" s="115" t="s">
        <v>355</v>
      </c>
      <c r="B299" s="88" t="s">
        <v>356</v>
      </c>
      <c r="C299" s="106" t="str">
        <f t="shared" si="27"/>
        <v>1035749</v>
      </c>
      <c r="D299" s="105" t="str">
        <f t="shared" si="28"/>
        <v>-BQL Dự án Phát triển Cao su Mhân dân</v>
      </c>
      <c r="E299" s="129"/>
      <c r="F299" s="130"/>
      <c r="G299" s="130"/>
      <c r="H299" s="128"/>
      <c r="I299" s="90">
        <v>343000000</v>
      </c>
      <c r="J299" s="89"/>
      <c r="K299" s="90">
        <v>343000000</v>
      </c>
      <c r="L299" s="94"/>
      <c r="M299" s="91">
        <f t="shared" si="29"/>
        <v>343000000</v>
      </c>
      <c r="N299" s="94"/>
      <c r="O299" s="90">
        <v>343000000</v>
      </c>
      <c r="P299" s="90">
        <f t="shared" si="30"/>
        <v>343000000</v>
      </c>
      <c r="Q299" s="90"/>
      <c r="S299" s="124">
        <f t="shared" si="31"/>
        <v>343</v>
      </c>
      <c r="T299" s="124">
        <f t="shared" si="32"/>
        <v>343</v>
      </c>
      <c r="U299" s="124">
        <f t="shared" si="32"/>
        <v>0</v>
      </c>
      <c r="V299" s="124">
        <f t="shared" si="32"/>
        <v>343</v>
      </c>
      <c r="W299" s="124">
        <f t="shared" si="32"/>
        <v>343</v>
      </c>
      <c r="X299" s="124">
        <f t="shared" si="32"/>
        <v>0</v>
      </c>
    </row>
    <row r="300" spans="1:24" s="92" customFormat="1" ht="15">
      <c r="A300" s="115" t="s">
        <v>357</v>
      </c>
      <c r="B300" s="93" t="s">
        <v>218</v>
      </c>
      <c r="C300" s="106" t="str">
        <f t="shared" si="27"/>
        <v/>
      </c>
      <c r="D300" s="105" t="str">
        <f t="shared" si="28"/>
        <v/>
      </c>
      <c r="E300" s="129"/>
      <c r="F300" s="130"/>
      <c r="G300" s="130"/>
      <c r="H300" s="128"/>
      <c r="I300" s="90">
        <v>343000000</v>
      </c>
      <c r="J300" s="89"/>
      <c r="K300" s="90">
        <v>343000000</v>
      </c>
      <c r="L300" s="94"/>
      <c r="M300" s="91">
        <f t="shared" si="29"/>
        <v>343000000</v>
      </c>
      <c r="N300" s="94"/>
      <c r="O300" s="90">
        <v>343000000</v>
      </c>
      <c r="P300" s="90">
        <f t="shared" si="30"/>
        <v>343000000</v>
      </c>
      <c r="Q300" s="90"/>
      <c r="S300" s="124">
        <f t="shared" si="31"/>
        <v>343</v>
      </c>
      <c r="T300" s="124">
        <f t="shared" si="32"/>
        <v>343</v>
      </c>
      <c r="U300" s="124">
        <f t="shared" si="32"/>
        <v>0</v>
      </c>
      <c r="V300" s="124">
        <f t="shared" si="32"/>
        <v>343</v>
      </c>
      <c r="W300" s="124">
        <f t="shared" si="32"/>
        <v>343</v>
      </c>
      <c r="X300" s="124">
        <f t="shared" si="32"/>
        <v>0</v>
      </c>
    </row>
    <row r="301" spans="1:24" s="92" customFormat="1" ht="15">
      <c r="A301" s="115"/>
      <c r="B301" s="93" t="s">
        <v>223</v>
      </c>
      <c r="C301" s="106" t="str">
        <f t="shared" si="27"/>
        <v/>
      </c>
      <c r="D301" s="105" t="str">
        <f t="shared" si="28"/>
        <v/>
      </c>
      <c r="E301" s="129"/>
      <c r="F301" s="130"/>
      <c r="G301" s="130"/>
      <c r="H301" s="128"/>
      <c r="I301" s="90">
        <v>343000000</v>
      </c>
      <c r="J301" s="89"/>
      <c r="K301" s="90">
        <v>343000000</v>
      </c>
      <c r="L301" s="94"/>
      <c r="M301" s="91">
        <f t="shared" si="29"/>
        <v>343000000</v>
      </c>
      <c r="N301" s="94"/>
      <c r="O301" s="90">
        <v>343000000</v>
      </c>
      <c r="P301" s="90">
        <f t="shared" si="30"/>
        <v>343000000</v>
      </c>
      <c r="Q301" s="90"/>
      <c r="S301" s="124">
        <f t="shared" si="31"/>
        <v>343</v>
      </c>
      <c r="T301" s="124">
        <f t="shared" si="32"/>
        <v>343</v>
      </c>
      <c r="U301" s="124">
        <f t="shared" si="32"/>
        <v>0</v>
      </c>
      <c r="V301" s="124">
        <f t="shared" si="32"/>
        <v>343</v>
      </c>
      <c r="W301" s="124">
        <f t="shared" si="32"/>
        <v>343</v>
      </c>
      <c r="X301" s="124">
        <f t="shared" si="32"/>
        <v>0</v>
      </c>
    </row>
    <row r="302" spans="1:24" s="92" customFormat="1" ht="15">
      <c r="A302" s="115"/>
      <c r="B302" s="87"/>
      <c r="C302" s="106" t="str">
        <f t="shared" si="27"/>
        <v/>
      </c>
      <c r="D302" s="105" t="str">
        <f t="shared" si="28"/>
        <v/>
      </c>
      <c r="E302" s="115" t="s">
        <v>224</v>
      </c>
      <c r="F302" s="115" t="s">
        <v>241</v>
      </c>
      <c r="G302" s="115" t="s">
        <v>282</v>
      </c>
      <c r="H302" s="133" t="s">
        <v>983</v>
      </c>
      <c r="I302" s="90">
        <v>343000000</v>
      </c>
      <c r="J302" s="89"/>
      <c r="K302" s="90">
        <v>343000000</v>
      </c>
      <c r="L302" s="94"/>
      <c r="M302" s="91">
        <f t="shared" si="29"/>
        <v>343000000</v>
      </c>
      <c r="N302" s="94"/>
      <c r="O302" s="90">
        <v>343000000</v>
      </c>
      <c r="P302" s="90">
        <f t="shared" si="30"/>
        <v>343000000</v>
      </c>
      <c r="Q302" s="90"/>
      <c r="S302" s="124">
        <f t="shared" si="31"/>
        <v>343</v>
      </c>
      <c r="T302" s="124">
        <f t="shared" si="32"/>
        <v>343</v>
      </c>
      <c r="U302" s="124">
        <f t="shared" si="32"/>
        <v>0</v>
      </c>
      <c r="V302" s="124">
        <f t="shared" si="32"/>
        <v>343</v>
      </c>
      <c r="W302" s="124">
        <f t="shared" si="32"/>
        <v>343</v>
      </c>
      <c r="X302" s="124">
        <f t="shared" si="32"/>
        <v>0</v>
      </c>
    </row>
    <row r="303" spans="1:24" s="92" customFormat="1" ht="30">
      <c r="A303" s="115" t="s">
        <v>358</v>
      </c>
      <c r="B303" s="93" t="s">
        <v>359</v>
      </c>
      <c r="C303" s="106" t="str">
        <f t="shared" si="27"/>
        <v>1037416</v>
      </c>
      <c r="D303" s="105" t="str">
        <f t="shared" si="28"/>
        <v>-Hạt kiềm lâm huyện Đak Glei</v>
      </c>
      <c r="E303" s="129"/>
      <c r="F303" s="130"/>
      <c r="G303" s="130"/>
      <c r="H303" s="128"/>
      <c r="I303" s="90">
        <v>3838214000</v>
      </c>
      <c r="J303" s="89"/>
      <c r="K303" s="90">
        <v>3338300000</v>
      </c>
      <c r="L303" s="91">
        <v>499914000</v>
      </c>
      <c r="M303" s="91">
        <f t="shared" si="29"/>
        <v>3838214000</v>
      </c>
      <c r="N303" s="91"/>
      <c r="O303" s="90">
        <v>3826769000</v>
      </c>
      <c r="P303" s="90">
        <f t="shared" si="30"/>
        <v>3826769000</v>
      </c>
      <c r="Q303" s="90"/>
      <c r="S303" s="124">
        <f t="shared" si="31"/>
        <v>3838.2139999999999</v>
      </c>
      <c r="T303" s="124">
        <f t="shared" si="32"/>
        <v>3838.2139999999999</v>
      </c>
      <c r="U303" s="124">
        <f t="shared" si="32"/>
        <v>0</v>
      </c>
      <c r="V303" s="124">
        <f t="shared" si="32"/>
        <v>3826.7689999999998</v>
      </c>
      <c r="W303" s="124">
        <f t="shared" si="32"/>
        <v>3826.7689999999998</v>
      </c>
      <c r="X303" s="124">
        <f t="shared" si="32"/>
        <v>0</v>
      </c>
    </row>
    <row r="304" spans="1:24" s="92" customFormat="1" ht="15">
      <c r="A304" s="115" t="s">
        <v>360</v>
      </c>
      <c r="B304" s="93" t="s">
        <v>218</v>
      </c>
      <c r="C304" s="106" t="str">
        <f t="shared" si="27"/>
        <v/>
      </c>
      <c r="D304" s="105" t="str">
        <f t="shared" si="28"/>
        <v/>
      </c>
      <c r="E304" s="129"/>
      <c r="F304" s="130"/>
      <c r="G304" s="130"/>
      <c r="H304" s="128"/>
      <c r="I304" s="90">
        <v>3838214000</v>
      </c>
      <c r="J304" s="89"/>
      <c r="K304" s="90">
        <v>3338300000</v>
      </c>
      <c r="L304" s="91">
        <v>499914000</v>
      </c>
      <c r="M304" s="91">
        <f t="shared" si="29"/>
        <v>3838214000</v>
      </c>
      <c r="N304" s="91"/>
      <c r="O304" s="90">
        <v>3826769000</v>
      </c>
      <c r="P304" s="90">
        <f t="shared" si="30"/>
        <v>3826769000</v>
      </c>
      <c r="Q304" s="90"/>
      <c r="S304" s="124">
        <f t="shared" si="31"/>
        <v>3838.2139999999999</v>
      </c>
      <c r="T304" s="124">
        <f t="shared" si="32"/>
        <v>3838.2139999999999</v>
      </c>
      <c r="U304" s="124">
        <f t="shared" si="32"/>
        <v>0</v>
      </c>
      <c r="V304" s="124">
        <f t="shared" si="32"/>
        <v>3826.7689999999998</v>
      </c>
      <c r="W304" s="124">
        <f t="shared" si="32"/>
        <v>3826.7689999999998</v>
      </c>
      <c r="X304" s="124">
        <f t="shared" si="32"/>
        <v>0</v>
      </c>
    </row>
    <row r="305" spans="1:24" s="92" customFormat="1" ht="15">
      <c r="A305" s="115"/>
      <c r="B305" s="93" t="s">
        <v>219</v>
      </c>
      <c r="C305" s="106" t="str">
        <f t="shared" si="27"/>
        <v/>
      </c>
      <c r="D305" s="105" t="str">
        <f t="shared" si="28"/>
        <v/>
      </c>
      <c r="E305" s="129"/>
      <c r="F305" s="130"/>
      <c r="G305" s="130"/>
      <c r="H305" s="128"/>
      <c r="I305" s="90">
        <v>3084300000</v>
      </c>
      <c r="J305" s="89"/>
      <c r="K305" s="90">
        <v>3005300000</v>
      </c>
      <c r="L305" s="91">
        <v>79000000</v>
      </c>
      <c r="M305" s="91">
        <f t="shared" si="29"/>
        <v>3084300000</v>
      </c>
      <c r="N305" s="91"/>
      <c r="O305" s="90">
        <v>3084300000</v>
      </c>
      <c r="P305" s="90">
        <f t="shared" si="30"/>
        <v>3084300000</v>
      </c>
      <c r="Q305" s="90"/>
      <c r="S305" s="124">
        <f t="shared" si="31"/>
        <v>3084.3</v>
      </c>
      <c r="T305" s="124">
        <f t="shared" si="32"/>
        <v>3084.3</v>
      </c>
      <c r="U305" s="124">
        <f t="shared" si="32"/>
        <v>0</v>
      </c>
      <c r="V305" s="124">
        <f t="shared" si="32"/>
        <v>3084.3</v>
      </c>
      <c r="W305" s="124">
        <f t="shared" si="32"/>
        <v>3084.3</v>
      </c>
      <c r="X305" s="124">
        <f t="shared" si="32"/>
        <v>0</v>
      </c>
    </row>
    <row r="306" spans="1:24" s="92" customFormat="1" ht="15">
      <c r="A306" s="116"/>
      <c r="B306" s="110"/>
      <c r="C306" s="106" t="str">
        <f t="shared" si="27"/>
        <v/>
      </c>
      <c r="D306" s="105" t="str">
        <f t="shared" si="28"/>
        <v/>
      </c>
      <c r="E306" s="115" t="s">
        <v>209</v>
      </c>
      <c r="F306" s="115" t="s">
        <v>241</v>
      </c>
      <c r="G306" s="115" t="s">
        <v>238</v>
      </c>
      <c r="H306" s="133" t="s">
        <v>983</v>
      </c>
      <c r="I306" s="90">
        <v>3005300000</v>
      </c>
      <c r="J306" s="89"/>
      <c r="K306" s="90">
        <v>3005300000</v>
      </c>
      <c r="L306" s="94"/>
      <c r="M306" s="91">
        <f t="shared" si="29"/>
        <v>3005300000</v>
      </c>
      <c r="N306" s="94"/>
      <c r="O306" s="90">
        <v>3005300000</v>
      </c>
      <c r="P306" s="90">
        <f t="shared" si="30"/>
        <v>3005300000</v>
      </c>
      <c r="Q306" s="90"/>
      <c r="S306" s="124">
        <f t="shared" si="31"/>
        <v>3005.3</v>
      </c>
      <c r="T306" s="124">
        <f t="shared" si="32"/>
        <v>3005.3</v>
      </c>
      <c r="U306" s="124">
        <f t="shared" si="32"/>
        <v>0</v>
      </c>
      <c r="V306" s="124">
        <f t="shared" si="32"/>
        <v>3005.3</v>
      </c>
      <c r="W306" s="124">
        <f t="shared" si="32"/>
        <v>3005.3</v>
      </c>
      <c r="X306" s="124">
        <f t="shared" si="32"/>
        <v>0</v>
      </c>
    </row>
    <row r="307" spans="1:24" s="92" customFormat="1" ht="15">
      <c r="A307" s="118"/>
      <c r="B307" s="111"/>
      <c r="C307" s="106" t="str">
        <f t="shared" si="27"/>
        <v/>
      </c>
      <c r="D307" s="105" t="str">
        <f t="shared" si="28"/>
        <v/>
      </c>
      <c r="E307" s="115" t="s">
        <v>222</v>
      </c>
      <c r="F307" s="115" t="s">
        <v>241</v>
      </c>
      <c r="G307" s="115" t="s">
        <v>238</v>
      </c>
      <c r="H307" s="133" t="s">
        <v>983</v>
      </c>
      <c r="I307" s="90">
        <v>79000000</v>
      </c>
      <c r="J307" s="89"/>
      <c r="K307" s="89"/>
      <c r="L307" s="91">
        <v>79000000</v>
      </c>
      <c r="M307" s="91">
        <f t="shared" si="29"/>
        <v>79000000</v>
      </c>
      <c r="N307" s="91"/>
      <c r="O307" s="90">
        <v>79000000</v>
      </c>
      <c r="P307" s="90">
        <f t="shared" si="30"/>
        <v>79000000</v>
      </c>
      <c r="Q307" s="90"/>
      <c r="S307" s="124">
        <f t="shared" si="31"/>
        <v>79</v>
      </c>
      <c r="T307" s="124">
        <f t="shared" si="32"/>
        <v>79</v>
      </c>
      <c r="U307" s="124">
        <f t="shared" si="32"/>
        <v>0</v>
      </c>
      <c r="V307" s="124">
        <f t="shared" si="32"/>
        <v>79</v>
      </c>
      <c r="W307" s="124">
        <f t="shared" si="32"/>
        <v>79</v>
      </c>
      <c r="X307" s="124">
        <f t="shared" si="32"/>
        <v>0</v>
      </c>
    </row>
    <row r="308" spans="1:24" s="92" customFormat="1" ht="15">
      <c r="A308" s="115"/>
      <c r="B308" s="93" t="s">
        <v>223</v>
      </c>
      <c r="C308" s="106" t="str">
        <f t="shared" si="27"/>
        <v/>
      </c>
      <c r="D308" s="105" t="str">
        <f t="shared" si="28"/>
        <v/>
      </c>
      <c r="E308" s="129"/>
      <c r="F308" s="130"/>
      <c r="G308" s="130"/>
      <c r="H308" s="128"/>
      <c r="I308" s="90">
        <v>753914000</v>
      </c>
      <c r="J308" s="89"/>
      <c r="K308" s="90">
        <v>333000000</v>
      </c>
      <c r="L308" s="91">
        <v>420914000</v>
      </c>
      <c r="M308" s="91">
        <f t="shared" si="29"/>
        <v>753914000</v>
      </c>
      <c r="N308" s="91"/>
      <c r="O308" s="90">
        <v>742469000</v>
      </c>
      <c r="P308" s="90">
        <f t="shared" si="30"/>
        <v>742469000</v>
      </c>
      <c r="Q308" s="90"/>
      <c r="S308" s="124">
        <f t="shared" si="31"/>
        <v>753.91399999999999</v>
      </c>
      <c r="T308" s="124">
        <f t="shared" si="32"/>
        <v>753.91399999999999</v>
      </c>
      <c r="U308" s="124">
        <f t="shared" si="32"/>
        <v>0</v>
      </c>
      <c r="V308" s="124">
        <f t="shared" si="32"/>
        <v>742.46900000000005</v>
      </c>
      <c r="W308" s="124">
        <f t="shared" si="32"/>
        <v>742.46900000000005</v>
      </c>
      <c r="X308" s="124">
        <f t="shared" si="32"/>
        <v>0</v>
      </c>
    </row>
    <row r="309" spans="1:24" s="92" customFormat="1" ht="15">
      <c r="A309" s="116"/>
      <c r="B309" s="110"/>
      <c r="C309" s="106" t="str">
        <f t="shared" si="27"/>
        <v/>
      </c>
      <c r="D309" s="105" t="str">
        <f t="shared" si="28"/>
        <v/>
      </c>
      <c r="E309" s="115" t="s">
        <v>224</v>
      </c>
      <c r="F309" s="115" t="s">
        <v>241</v>
      </c>
      <c r="G309" s="115" t="s">
        <v>242</v>
      </c>
      <c r="H309" s="133" t="s">
        <v>983</v>
      </c>
      <c r="I309" s="90">
        <v>133000000</v>
      </c>
      <c r="J309" s="89"/>
      <c r="K309" s="90">
        <v>133000000</v>
      </c>
      <c r="L309" s="94"/>
      <c r="M309" s="91">
        <f t="shared" si="29"/>
        <v>133000000</v>
      </c>
      <c r="N309" s="94"/>
      <c r="O309" s="90">
        <v>133000000</v>
      </c>
      <c r="P309" s="90">
        <f t="shared" si="30"/>
        <v>133000000</v>
      </c>
      <c r="Q309" s="90"/>
      <c r="S309" s="124">
        <f t="shared" si="31"/>
        <v>133</v>
      </c>
      <c r="T309" s="124">
        <f t="shared" si="32"/>
        <v>133</v>
      </c>
      <c r="U309" s="124">
        <f t="shared" si="32"/>
        <v>0</v>
      </c>
      <c r="V309" s="124">
        <f t="shared" si="32"/>
        <v>133</v>
      </c>
      <c r="W309" s="124">
        <f t="shared" si="32"/>
        <v>133</v>
      </c>
      <c r="X309" s="124">
        <f t="shared" si="32"/>
        <v>0</v>
      </c>
    </row>
    <row r="310" spans="1:24" s="92" customFormat="1" ht="15">
      <c r="A310" s="118"/>
      <c r="B310" s="111"/>
      <c r="C310" s="106" t="str">
        <f t="shared" si="27"/>
        <v/>
      </c>
      <c r="D310" s="105" t="str">
        <f t="shared" si="28"/>
        <v/>
      </c>
      <c r="E310" s="115" t="s">
        <v>224</v>
      </c>
      <c r="F310" s="115" t="s">
        <v>241</v>
      </c>
      <c r="G310" s="115" t="s">
        <v>238</v>
      </c>
      <c r="H310" s="133" t="s">
        <v>983</v>
      </c>
      <c r="I310" s="90">
        <v>620914000</v>
      </c>
      <c r="J310" s="89"/>
      <c r="K310" s="90">
        <v>200000000</v>
      </c>
      <c r="L310" s="91">
        <v>420914000</v>
      </c>
      <c r="M310" s="91">
        <f t="shared" si="29"/>
        <v>620914000</v>
      </c>
      <c r="N310" s="91"/>
      <c r="O310" s="90">
        <v>609469000</v>
      </c>
      <c r="P310" s="90">
        <f t="shared" si="30"/>
        <v>609469000</v>
      </c>
      <c r="Q310" s="90"/>
      <c r="S310" s="124">
        <f t="shared" si="31"/>
        <v>620.91399999999999</v>
      </c>
      <c r="T310" s="124">
        <f t="shared" si="32"/>
        <v>620.91399999999999</v>
      </c>
      <c r="U310" s="124">
        <f t="shared" si="32"/>
        <v>0</v>
      </c>
      <c r="V310" s="124">
        <f t="shared" si="32"/>
        <v>609.46900000000005</v>
      </c>
      <c r="W310" s="124">
        <f t="shared" si="32"/>
        <v>609.46900000000005</v>
      </c>
      <c r="X310" s="124">
        <f t="shared" si="32"/>
        <v>0</v>
      </c>
    </row>
    <row r="311" spans="1:24" s="92" customFormat="1" ht="30">
      <c r="A311" s="115" t="s">
        <v>361</v>
      </c>
      <c r="B311" s="93" t="s">
        <v>362</v>
      </c>
      <c r="C311" s="106" t="str">
        <f t="shared" si="27"/>
        <v>1037418</v>
      </c>
      <c r="D311" s="105" t="str">
        <f t="shared" si="28"/>
        <v>-Hạt Kiểm lâm huyện Đak tô</v>
      </c>
      <c r="E311" s="129"/>
      <c r="F311" s="130"/>
      <c r="G311" s="130"/>
      <c r="H311" s="128"/>
      <c r="I311" s="90">
        <v>2673300000</v>
      </c>
      <c r="J311" s="89"/>
      <c r="K311" s="90">
        <v>2574300000</v>
      </c>
      <c r="L311" s="91">
        <v>99000000</v>
      </c>
      <c r="M311" s="91">
        <f t="shared" si="29"/>
        <v>2673300000</v>
      </c>
      <c r="N311" s="91"/>
      <c r="O311" s="90">
        <v>2664070000</v>
      </c>
      <c r="P311" s="90">
        <f t="shared" si="30"/>
        <v>2664070000</v>
      </c>
      <c r="Q311" s="90"/>
      <c r="S311" s="124">
        <f t="shared" si="31"/>
        <v>2673.3</v>
      </c>
      <c r="T311" s="124">
        <f t="shared" si="32"/>
        <v>2673.3</v>
      </c>
      <c r="U311" s="124">
        <f t="shared" si="32"/>
        <v>0</v>
      </c>
      <c r="V311" s="124">
        <f t="shared" si="32"/>
        <v>2664.07</v>
      </c>
      <c r="W311" s="124">
        <f t="shared" si="32"/>
        <v>2664.07</v>
      </c>
      <c r="X311" s="124">
        <f t="shared" si="32"/>
        <v>0</v>
      </c>
    </row>
    <row r="312" spans="1:24" s="92" customFormat="1" ht="15">
      <c r="A312" s="115" t="s">
        <v>363</v>
      </c>
      <c r="B312" s="93" t="s">
        <v>218</v>
      </c>
      <c r="C312" s="106" t="str">
        <f t="shared" si="27"/>
        <v/>
      </c>
      <c r="D312" s="105" t="str">
        <f t="shared" si="28"/>
        <v/>
      </c>
      <c r="E312" s="129"/>
      <c r="F312" s="130"/>
      <c r="G312" s="130"/>
      <c r="H312" s="128"/>
      <c r="I312" s="90">
        <v>2673300000</v>
      </c>
      <c r="J312" s="89"/>
      <c r="K312" s="90">
        <v>2574300000</v>
      </c>
      <c r="L312" s="91">
        <v>99000000</v>
      </c>
      <c r="M312" s="91">
        <f t="shared" si="29"/>
        <v>2673300000</v>
      </c>
      <c r="N312" s="91"/>
      <c r="O312" s="90">
        <v>2664070000</v>
      </c>
      <c r="P312" s="90">
        <f t="shared" si="30"/>
        <v>2664070000</v>
      </c>
      <c r="Q312" s="90"/>
      <c r="S312" s="124">
        <f t="shared" si="31"/>
        <v>2673.3</v>
      </c>
      <c r="T312" s="124">
        <f t="shared" si="32"/>
        <v>2673.3</v>
      </c>
      <c r="U312" s="124">
        <f t="shared" si="32"/>
        <v>0</v>
      </c>
      <c r="V312" s="124">
        <f t="shared" si="32"/>
        <v>2664.07</v>
      </c>
      <c r="W312" s="124">
        <f t="shared" si="32"/>
        <v>2664.07</v>
      </c>
      <c r="X312" s="124">
        <f t="shared" si="32"/>
        <v>0</v>
      </c>
    </row>
    <row r="313" spans="1:24" s="92" customFormat="1" ht="14.25">
      <c r="A313" s="115"/>
      <c r="B313" s="96"/>
      <c r="C313" s="106" t="str">
        <f t="shared" si="27"/>
        <v/>
      </c>
      <c r="D313" s="105" t="str">
        <f t="shared" si="28"/>
        <v/>
      </c>
      <c r="E313" s="115"/>
      <c r="F313" s="115"/>
      <c r="G313" s="115"/>
      <c r="H313" s="133"/>
      <c r="I313" s="97"/>
      <c r="J313" s="97"/>
      <c r="K313" s="97"/>
      <c r="L313" s="98"/>
      <c r="M313" s="91">
        <f t="shared" si="29"/>
        <v>0</v>
      </c>
      <c r="N313" s="98"/>
      <c r="O313" s="97"/>
      <c r="P313" s="90">
        <f t="shared" si="30"/>
        <v>0</v>
      </c>
      <c r="Q313" s="97"/>
      <c r="S313" s="124">
        <f t="shared" si="31"/>
        <v>0</v>
      </c>
      <c r="T313" s="124">
        <f t="shared" si="32"/>
        <v>0</v>
      </c>
      <c r="U313" s="124">
        <f t="shared" si="32"/>
        <v>0</v>
      </c>
      <c r="V313" s="124">
        <f t="shared" si="32"/>
        <v>0</v>
      </c>
      <c r="W313" s="124">
        <f t="shared" si="32"/>
        <v>0</v>
      </c>
      <c r="X313" s="124">
        <f t="shared" si="32"/>
        <v>0</v>
      </c>
    </row>
    <row r="314" spans="1:24" s="92" customFormat="1" ht="15">
      <c r="A314" s="115"/>
      <c r="B314" s="87" t="s">
        <v>219</v>
      </c>
      <c r="C314" s="106" t="str">
        <f t="shared" si="27"/>
        <v/>
      </c>
      <c r="D314" s="105" t="str">
        <f t="shared" si="28"/>
        <v/>
      </c>
      <c r="E314" s="129"/>
      <c r="F314" s="130"/>
      <c r="G314" s="130"/>
      <c r="H314" s="128"/>
      <c r="I314" s="90">
        <v>2517300000</v>
      </c>
      <c r="J314" s="89"/>
      <c r="K314" s="90">
        <v>2434300000</v>
      </c>
      <c r="L314" s="91">
        <v>83000000</v>
      </c>
      <c r="M314" s="91">
        <f t="shared" si="29"/>
        <v>2517300000</v>
      </c>
      <c r="N314" s="91"/>
      <c r="O314" s="90">
        <v>2517300000</v>
      </c>
      <c r="P314" s="90">
        <f t="shared" si="30"/>
        <v>2517300000</v>
      </c>
      <c r="Q314" s="90"/>
      <c r="S314" s="124">
        <f t="shared" si="31"/>
        <v>2517.3000000000002</v>
      </c>
      <c r="T314" s="124">
        <f t="shared" si="32"/>
        <v>2517.3000000000002</v>
      </c>
      <c r="U314" s="124">
        <f t="shared" si="32"/>
        <v>0</v>
      </c>
      <c r="V314" s="124">
        <f t="shared" si="32"/>
        <v>2517.3000000000002</v>
      </c>
      <c r="W314" s="124">
        <f t="shared" si="32"/>
        <v>2517.3000000000002</v>
      </c>
      <c r="X314" s="124">
        <f t="shared" si="32"/>
        <v>0</v>
      </c>
    </row>
    <row r="315" spans="1:24" s="92" customFormat="1" ht="15">
      <c r="A315" s="116"/>
      <c r="B315" s="110"/>
      <c r="C315" s="106" t="str">
        <f t="shared" si="27"/>
        <v/>
      </c>
      <c r="D315" s="105" t="str">
        <f t="shared" si="28"/>
        <v/>
      </c>
      <c r="E315" s="115" t="s">
        <v>209</v>
      </c>
      <c r="F315" s="115" t="s">
        <v>241</v>
      </c>
      <c r="G315" s="115" t="s">
        <v>238</v>
      </c>
      <c r="H315" s="133" t="s">
        <v>983</v>
      </c>
      <c r="I315" s="90">
        <v>2434300000</v>
      </c>
      <c r="J315" s="89"/>
      <c r="K315" s="90">
        <v>2434300000</v>
      </c>
      <c r="L315" s="94"/>
      <c r="M315" s="91">
        <f t="shared" si="29"/>
        <v>2434300000</v>
      </c>
      <c r="N315" s="94"/>
      <c r="O315" s="90">
        <v>2434300000</v>
      </c>
      <c r="P315" s="90">
        <f t="shared" si="30"/>
        <v>2434300000</v>
      </c>
      <c r="Q315" s="90"/>
      <c r="S315" s="124">
        <f t="shared" si="31"/>
        <v>2434.3000000000002</v>
      </c>
      <c r="T315" s="124">
        <f t="shared" si="32"/>
        <v>2434.3000000000002</v>
      </c>
      <c r="U315" s="124">
        <f t="shared" si="32"/>
        <v>0</v>
      </c>
      <c r="V315" s="124">
        <f t="shared" si="32"/>
        <v>2434.3000000000002</v>
      </c>
      <c r="W315" s="124">
        <f t="shared" si="32"/>
        <v>2434.3000000000002</v>
      </c>
      <c r="X315" s="124">
        <f t="shared" si="32"/>
        <v>0</v>
      </c>
    </row>
    <row r="316" spans="1:24" s="92" customFormat="1" ht="15">
      <c r="A316" s="118"/>
      <c r="B316" s="111"/>
      <c r="C316" s="106" t="str">
        <f t="shared" si="27"/>
        <v/>
      </c>
      <c r="D316" s="105" t="str">
        <f t="shared" si="28"/>
        <v/>
      </c>
      <c r="E316" s="115" t="s">
        <v>222</v>
      </c>
      <c r="F316" s="115" t="s">
        <v>241</v>
      </c>
      <c r="G316" s="115" t="s">
        <v>238</v>
      </c>
      <c r="H316" s="133" t="s">
        <v>983</v>
      </c>
      <c r="I316" s="90">
        <v>83000000</v>
      </c>
      <c r="J316" s="89"/>
      <c r="K316" s="89"/>
      <c r="L316" s="91">
        <v>83000000</v>
      </c>
      <c r="M316" s="91">
        <f t="shared" si="29"/>
        <v>83000000</v>
      </c>
      <c r="N316" s="91"/>
      <c r="O316" s="90">
        <v>83000000</v>
      </c>
      <c r="P316" s="90">
        <f t="shared" si="30"/>
        <v>83000000</v>
      </c>
      <c r="Q316" s="90"/>
      <c r="S316" s="124">
        <f t="shared" si="31"/>
        <v>83</v>
      </c>
      <c r="T316" s="124">
        <f t="shared" si="32"/>
        <v>83</v>
      </c>
      <c r="U316" s="124">
        <f t="shared" si="32"/>
        <v>0</v>
      </c>
      <c r="V316" s="124">
        <f t="shared" si="32"/>
        <v>83</v>
      </c>
      <c r="W316" s="124">
        <f t="shared" si="32"/>
        <v>83</v>
      </c>
      <c r="X316" s="124">
        <f t="shared" si="32"/>
        <v>0</v>
      </c>
    </row>
    <row r="317" spans="1:24" s="92" customFormat="1" ht="15">
      <c r="A317" s="115"/>
      <c r="B317" s="87" t="s">
        <v>223</v>
      </c>
      <c r="C317" s="106" t="str">
        <f t="shared" si="27"/>
        <v/>
      </c>
      <c r="D317" s="105" t="str">
        <f t="shared" si="28"/>
        <v/>
      </c>
      <c r="E317" s="129"/>
      <c r="F317" s="130"/>
      <c r="G317" s="130"/>
      <c r="H317" s="128"/>
      <c r="I317" s="90">
        <v>156000000</v>
      </c>
      <c r="J317" s="89"/>
      <c r="K317" s="90">
        <v>140000000</v>
      </c>
      <c r="L317" s="91">
        <v>16000000</v>
      </c>
      <c r="M317" s="91">
        <f t="shared" si="29"/>
        <v>156000000</v>
      </c>
      <c r="N317" s="91"/>
      <c r="O317" s="90">
        <v>146770000</v>
      </c>
      <c r="P317" s="90">
        <f t="shared" si="30"/>
        <v>146770000</v>
      </c>
      <c r="Q317" s="90"/>
      <c r="S317" s="124">
        <f t="shared" si="31"/>
        <v>156</v>
      </c>
      <c r="T317" s="124">
        <f t="shared" si="32"/>
        <v>156</v>
      </c>
      <c r="U317" s="124">
        <f t="shared" si="32"/>
        <v>0</v>
      </c>
      <c r="V317" s="124">
        <f t="shared" si="32"/>
        <v>146.77000000000001</v>
      </c>
      <c r="W317" s="124">
        <f t="shared" si="32"/>
        <v>146.77000000000001</v>
      </c>
      <c r="X317" s="124">
        <f t="shared" si="32"/>
        <v>0</v>
      </c>
    </row>
    <row r="318" spans="1:24" s="92" customFormat="1" ht="15">
      <c r="A318" s="116"/>
      <c r="B318" s="110"/>
      <c r="C318" s="106" t="str">
        <f t="shared" si="27"/>
        <v/>
      </c>
      <c r="D318" s="105" t="str">
        <f t="shared" si="28"/>
        <v/>
      </c>
      <c r="E318" s="115" t="s">
        <v>224</v>
      </c>
      <c r="F318" s="115" t="s">
        <v>241</v>
      </c>
      <c r="G318" s="115" t="s">
        <v>242</v>
      </c>
      <c r="H318" s="133" t="s">
        <v>983</v>
      </c>
      <c r="I318" s="90">
        <v>140000000</v>
      </c>
      <c r="J318" s="89"/>
      <c r="K318" s="90">
        <v>140000000</v>
      </c>
      <c r="L318" s="94"/>
      <c r="M318" s="91">
        <f t="shared" si="29"/>
        <v>140000000</v>
      </c>
      <c r="N318" s="94"/>
      <c r="O318" s="90">
        <v>130770000</v>
      </c>
      <c r="P318" s="90">
        <f t="shared" si="30"/>
        <v>130770000</v>
      </c>
      <c r="Q318" s="90"/>
      <c r="S318" s="124">
        <f t="shared" si="31"/>
        <v>140</v>
      </c>
      <c r="T318" s="124">
        <f t="shared" si="32"/>
        <v>140</v>
      </c>
      <c r="U318" s="124">
        <f t="shared" si="32"/>
        <v>0</v>
      </c>
      <c r="V318" s="124">
        <f t="shared" si="32"/>
        <v>130.77000000000001</v>
      </c>
      <c r="W318" s="124">
        <f t="shared" si="32"/>
        <v>130.77000000000001</v>
      </c>
      <c r="X318" s="124">
        <f t="shared" si="32"/>
        <v>0</v>
      </c>
    </row>
    <row r="319" spans="1:24" s="92" customFormat="1" ht="15">
      <c r="A319" s="118"/>
      <c r="B319" s="111"/>
      <c r="C319" s="106" t="str">
        <f t="shared" si="27"/>
        <v/>
      </c>
      <c r="D319" s="105" t="str">
        <f t="shared" si="28"/>
        <v/>
      </c>
      <c r="E319" s="115" t="s">
        <v>224</v>
      </c>
      <c r="F319" s="115" t="s">
        <v>241</v>
      </c>
      <c r="G319" s="115" t="s">
        <v>238</v>
      </c>
      <c r="H319" s="133" t="s">
        <v>983</v>
      </c>
      <c r="I319" s="90">
        <v>16000000</v>
      </c>
      <c r="J319" s="89"/>
      <c r="K319" s="89"/>
      <c r="L319" s="91">
        <v>16000000</v>
      </c>
      <c r="M319" s="91">
        <f t="shared" si="29"/>
        <v>16000000</v>
      </c>
      <c r="N319" s="91"/>
      <c r="O319" s="90">
        <v>16000000</v>
      </c>
      <c r="P319" s="90">
        <f t="shared" si="30"/>
        <v>16000000</v>
      </c>
      <c r="Q319" s="90"/>
      <c r="S319" s="124">
        <f t="shared" si="31"/>
        <v>16</v>
      </c>
      <c r="T319" s="124">
        <f t="shared" si="32"/>
        <v>16</v>
      </c>
      <c r="U319" s="124">
        <f t="shared" si="32"/>
        <v>0</v>
      </c>
      <c r="V319" s="124">
        <f t="shared" si="32"/>
        <v>16</v>
      </c>
      <c r="W319" s="124">
        <f t="shared" si="32"/>
        <v>16</v>
      </c>
      <c r="X319" s="124">
        <f t="shared" si="32"/>
        <v>0</v>
      </c>
    </row>
    <row r="320" spans="1:24" s="92" customFormat="1" ht="15">
      <c r="A320" s="115" t="s">
        <v>364</v>
      </c>
      <c r="B320" s="87" t="s">
        <v>365</v>
      </c>
      <c r="C320" s="106" t="str">
        <f t="shared" si="27"/>
        <v>1037419</v>
      </c>
      <c r="D320" s="105" t="str">
        <f t="shared" si="28"/>
        <v>-Hạt Kiềm lâm huyện Đak hà</v>
      </c>
      <c r="E320" s="129"/>
      <c r="F320" s="130"/>
      <c r="G320" s="130"/>
      <c r="H320" s="128"/>
      <c r="I320" s="90">
        <v>3136154000</v>
      </c>
      <c r="J320" s="89"/>
      <c r="K320" s="90">
        <v>2909000000</v>
      </c>
      <c r="L320" s="91">
        <v>227154000</v>
      </c>
      <c r="M320" s="91">
        <f t="shared" si="29"/>
        <v>3136154000</v>
      </c>
      <c r="N320" s="91"/>
      <c r="O320" s="90">
        <v>3123153000</v>
      </c>
      <c r="P320" s="90">
        <f t="shared" si="30"/>
        <v>3123153000</v>
      </c>
      <c r="Q320" s="90"/>
      <c r="S320" s="124">
        <f t="shared" si="31"/>
        <v>3136.154</v>
      </c>
      <c r="T320" s="124">
        <f t="shared" si="32"/>
        <v>3136.154</v>
      </c>
      <c r="U320" s="124">
        <f t="shared" si="32"/>
        <v>0</v>
      </c>
      <c r="V320" s="124">
        <f t="shared" si="32"/>
        <v>3123.1529999999998</v>
      </c>
      <c r="W320" s="124">
        <f t="shared" si="32"/>
        <v>3123.1529999999998</v>
      </c>
      <c r="X320" s="124">
        <f t="shared" si="32"/>
        <v>0</v>
      </c>
    </row>
    <row r="321" spans="1:24" s="92" customFormat="1" ht="15">
      <c r="A321" s="115" t="s">
        <v>366</v>
      </c>
      <c r="B321" s="87" t="s">
        <v>218</v>
      </c>
      <c r="C321" s="106" t="str">
        <f t="shared" si="27"/>
        <v/>
      </c>
      <c r="D321" s="105" t="str">
        <f t="shared" si="28"/>
        <v/>
      </c>
      <c r="E321" s="129"/>
      <c r="F321" s="130"/>
      <c r="G321" s="130"/>
      <c r="H321" s="128"/>
      <c r="I321" s="90">
        <v>3136154000</v>
      </c>
      <c r="J321" s="89"/>
      <c r="K321" s="90">
        <v>2909000000</v>
      </c>
      <c r="L321" s="91">
        <v>227154000</v>
      </c>
      <c r="M321" s="91">
        <f t="shared" si="29"/>
        <v>3136154000</v>
      </c>
      <c r="N321" s="91"/>
      <c r="O321" s="90">
        <v>3123153000</v>
      </c>
      <c r="P321" s="90">
        <f t="shared" si="30"/>
        <v>3123153000</v>
      </c>
      <c r="Q321" s="90"/>
      <c r="S321" s="124">
        <f t="shared" si="31"/>
        <v>3136.154</v>
      </c>
      <c r="T321" s="124">
        <f t="shared" si="32"/>
        <v>3136.154</v>
      </c>
      <c r="U321" s="124">
        <f t="shared" si="32"/>
        <v>0</v>
      </c>
      <c r="V321" s="124">
        <f t="shared" si="32"/>
        <v>3123.1529999999998</v>
      </c>
      <c r="W321" s="124">
        <f t="shared" si="32"/>
        <v>3123.1529999999998</v>
      </c>
      <c r="X321" s="124">
        <f t="shared" si="32"/>
        <v>0</v>
      </c>
    </row>
    <row r="322" spans="1:24" s="92" customFormat="1" ht="15">
      <c r="A322" s="115"/>
      <c r="B322" s="87" t="s">
        <v>219</v>
      </c>
      <c r="C322" s="106" t="str">
        <f t="shared" si="27"/>
        <v/>
      </c>
      <c r="D322" s="105" t="str">
        <f t="shared" si="28"/>
        <v/>
      </c>
      <c r="E322" s="129"/>
      <c r="F322" s="130"/>
      <c r="G322" s="130"/>
      <c r="H322" s="128"/>
      <c r="I322" s="90">
        <v>2862000000</v>
      </c>
      <c r="J322" s="89"/>
      <c r="K322" s="90">
        <v>2779000000</v>
      </c>
      <c r="L322" s="91">
        <v>83000000</v>
      </c>
      <c r="M322" s="91">
        <f t="shared" si="29"/>
        <v>2862000000</v>
      </c>
      <c r="N322" s="91"/>
      <c r="O322" s="90">
        <v>2849000000</v>
      </c>
      <c r="P322" s="90">
        <f t="shared" si="30"/>
        <v>2849000000</v>
      </c>
      <c r="Q322" s="90"/>
      <c r="S322" s="124">
        <f t="shared" si="31"/>
        <v>2862</v>
      </c>
      <c r="T322" s="124">
        <f t="shared" si="32"/>
        <v>2862</v>
      </c>
      <c r="U322" s="124">
        <f t="shared" si="32"/>
        <v>0</v>
      </c>
      <c r="V322" s="124">
        <f t="shared" si="32"/>
        <v>2849</v>
      </c>
      <c r="W322" s="124">
        <f t="shared" si="32"/>
        <v>2849</v>
      </c>
      <c r="X322" s="124">
        <f t="shared" si="32"/>
        <v>0</v>
      </c>
    </row>
    <row r="323" spans="1:24" s="92" customFormat="1" ht="15">
      <c r="A323" s="116"/>
      <c r="B323" s="110"/>
      <c r="C323" s="106" t="str">
        <f t="shared" si="27"/>
        <v/>
      </c>
      <c r="D323" s="105" t="str">
        <f t="shared" si="28"/>
        <v/>
      </c>
      <c r="E323" s="115" t="s">
        <v>209</v>
      </c>
      <c r="F323" s="115" t="s">
        <v>241</v>
      </c>
      <c r="G323" s="115" t="s">
        <v>238</v>
      </c>
      <c r="H323" s="133" t="s">
        <v>983</v>
      </c>
      <c r="I323" s="90">
        <v>2779000000</v>
      </c>
      <c r="J323" s="89"/>
      <c r="K323" s="90">
        <v>2779000000</v>
      </c>
      <c r="L323" s="94"/>
      <c r="M323" s="91">
        <f t="shared" si="29"/>
        <v>2779000000</v>
      </c>
      <c r="N323" s="94"/>
      <c r="O323" s="90">
        <v>2779000000</v>
      </c>
      <c r="P323" s="90">
        <f t="shared" si="30"/>
        <v>2779000000</v>
      </c>
      <c r="Q323" s="90"/>
      <c r="S323" s="124">
        <f t="shared" si="31"/>
        <v>2779</v>
      </c>
      <c r="T323" s="124">
        <f t="shared" si="32"/>
        <v>2779</v>
      </c>
      <c r="U323" s="124">
        <f t="shared" si="32"/>
        <v>0</v>
      </c>
      <c r="V323" s="124">
        <f t="shared" si="32"/>
        <v>2779</v>
      </c>
      <c r="W323" s="124">
        <f t="shared" si="32"/>
        <v>2779</v>
      </c>
      <c r="X323" s="124">
        <f t="shared" si="32"/>
        <v>0</v>
      </c>
    </row>
    <row r="324" spans="1:24" s="92" customFormat="1" ht="15">
      <c r="A324" s="118"/>
      <c r="B324" s="111"/>
      <c r="C324" s="106" t="str">
        <f t="shared" si="27"/>
        <v/>
      </c>
      <c r="D324" s="105" t="str">
        <f t="shared" si="28"/>
        <v/>
      </c>
      <c r="E324" s="115" t="s">
        <v>222</v>
      </c>
      <c r="F324" s="115" t="s">
        <v>241</v>
      </c>
      <c r="G324" s="115" t="s">
        <v>238</v>
      </c>
      <c r="H324" s="133" t="s">
        <v>983</v>
      </c>
      <c r="I324" s="90">
        <v>83000000</v>
      </c>
      <c r="J324" s="89"/>
      <c r="K324" s="89"/>
      <c r="L324" s="91">
        <v>83000000</v>
      </c>
      <c r="M324" s="91">
        <f t="shared" si="29"/>
        <v>83000000</v>
      </c>
      <c r="N324" s="91"/>
      <c r="O324" s="90">
        <v>70000000</v>
      </c>
      <c r="P324" s="90">
        <f t="shared" si="30"/>
        <v>70000000</v>
      </c>
      <c r="Q324" s="90"/>
      <c r="S324" s="124">
        <f t="shared" si="31"/>
        <v>83</v>
      </c>
      <c r="T324" s="124">
        <f t="shared" si="32"/>
        <v>83</v>
      </c>
      <c r="U324" s="124">
        <f t="shared" si="32"/>
        <v>0</v>
      </c>
      <c r="V324" s="124">
        <f t="shared" si="32"/>
        <v>70</v>
      </c>
      <c r="W324" s="124">
        <f t="shared" si="32"/>
        <v>70</v>
      </c>
      <c r="X324" s="124">
        <f t="shared" si="32"/>
        <v>0</v>
      </c>
    </row>
    <row r="325" spans="1:24" s="92" customFormat="1" ht="15">
      <c r="A325" s="115"/>
      <c r="B325" s="87" t="s">
        <v>223</v>
      </c>
      <c r="C325" s="106" t="str">
        <f t="shared" si="27"/>
        <v/>
      </c>
      <c r="D325" s="105" t="str">
        <f t="shared" si="28"/>
        <v/>
      </c>
      <c r="E325" s="129"/>
      <c r="F325" s="130"/>
      <c r="G325" s="130"/>
      <c r="H325" s="128"/>
      <c r="I325" s="90">
        <v>274154000</v>
      </c>
      <c r="J325" s="89"/>
      <c r="K325" s="90">
        <v>130000000</v>
      </c>
      <c r="L325" s="91">
        <v>144154000</v>
      </c>
      <c r="M325" s="91">
        <f t="shared" si="29"/>
        <v>274154000</v>
      </c>
      <c r="N325" s="91"/>
      <c r="O325" s="90">
        <v>274153000</v>
      </c>
      <c r="P325" s="90">
        <f t="shared" si="30"/>
        <v>274153000</v>
      </c>
      <c r="Q325" s="90"/>
      <c r="S325" s="124">
        <f t="shared" si="31"/>
        <v>274.154</v>
      </c>
      <c r="T325" s="124">
        <f t="shared" si="32"/>
        <v>274.154</v>
      </c>
      <c r="U325" s="124">
        <f t="shared" si="32"/>
        <v>0</v>
      </c>
      <c r="V325" s="124">
        <f t="shared" si="32"/>
        <v>274.15300000000002</v>
      </c>
      <c r="W325" s="124">
        <f t="shared" si="32"/>
        <v>274.15300000000002</v>
      </c>
      <c r="X325" s="124">
        <f t="shared" si="32"/>
        <v>0</v>
      </c>
    </row>
    <row r="326" spans="1:24" s="92" customFormat="1" ht="15">
      <c r="A326" s="116"/>
      <c r="B326" s="110"/>
      <c r="C326" s="106" t="str">
        <f t="shared" si="27"/>
        <v/>
      </c>
      <c r="D326" s="105" t="str">
        <f t="shared" si="28"/>
        <v/>
      </c>
      <c r="E326" s="115" t="s">
        <v>224</v>
      </c>
      <c r="F326" s="115" t="s">
        <v>241</v>
      </c>
      <c r="G326" s="115" t="s">
        <v>242</v>
      </c>
      <c r="H326" s="133" t="s">
        <v>983</v>
      </c>
      <c r="I326" s="90">
        <v>130000000</v>
      </c>
      <c r="J326" s="89"/>
      <c r="K326" s="90">
        <v>130000000</v>
      </c>
      <c r="L326" s="94"/>
      <c r="M326" s="91">
        <f t="shared" si="29"/>
        <v>130000000</v>
      </c>
      <c r="N326" s="94"/>
      <c r="O326" s="90">
        <v>130000000</v>
      </c>
      <c r="P326" s="90">
        <f t="shared" si="30"/>
        <v>130000000</v>
      </c>
      <c r="Q326" s="90"/>
      <c r="S326" s="124">
        <f t="shared" si="31"/>
        <v>130</v>
      </c>
      <c r="T326" s="124">
        <f t="shared" si="32"/>
        <v>130</v>
      </c>
      <c r="U326" s="124">
        <f t="shared" si="32"/>
        <v>0</v>
      </c>
      <c r="V326" s="124">
        <f t="shared" si="32"/>
        <v>130</v>
      </c>
      <c r="W326" s="124">
        <f t="shared" si="32"/>
        <v>130</v>
      </c>
      <c r="X326" s="124">
        <f t="shared" si="32"/>
        <v>0</v>
      </c>
    </row>
    <row r="327" spans="1:24" s="92" customFormat="1" ht="15">
      <c r="A327" s="118"/>
      <c r="B327" s="111"/>
      <c r="C327" s="106" t="str">
        <f t="shared" si="27"/>
        <v/>
      </c>
      <c r="D327" s="105" t="str">
        <f t="shared" si="28"/>
        <v/>
      </c>
      <c r="E327" s="115" t="s">
        <v>224</v>
      </c>
      <c r="F327" s="115" t="s">
        <v>241</v>
      </c>
      <c r="G327" s="115" t="s">
        <v>238</v>
      </c>
      <c r="H327" s="133" t="s">
        <v>983</v>
      </c>
      <c r="I327" s="90">
        <v>144154000</v>
      </c>
      <c r="J327" s="89"/>
      <c r="K327" s="89"/>
      <c r="L327" s="91">
        <v>144154000</v>
      </c>
      <c r="M327" s="91">
        <f t="shared" si="29"/>
        <v>144154000</v>
      </c>
      <c r="N327" s="91"/>
      <c r="O327" s="90">
        <v>144153000</v>
      </c>
      <c r="P327" s="90">
        <f t="shared" si="30"/>
        <v>144153000</v>
      </c>
      <c r="Q327" s="90"/>
      <c r="S327" s="124">
        <f t="shared" si="31"/>
        <v>144.154</v>
      </c>
      <c r="T327" s="124">
        <f t="shared" si="32"/>
        <v>144.154</v>
      </c>
      <c r="U327" s="124">
        <f t="shared" si="32"/>
        <v>0</v>
      </c>
      <c r="V327" s="124">
        <f t="shared" si="32"/>
        <v>144.15299999999999</v>
      </c>
      <c r="W327" s="124">
        <f t="shared" si="32"/>
        <v>144.15299999999999</v>
      </c>
      <c r="X327" s="124">
        <f t="shared" si="32"/>
        <v>0</v>
      </c>
    </row>
    <row r="328" spans="1:24" s="92" customFormat="1" ht="30">
      <c r="A328" s="115" t="s">
        <v>367</v>
      </c>
      <c r="B328" s="99" t="s">
        <v>368</v>
      </c>
      <c r="C328" s="106" t="str">
        <f t="shared" si="27"/>
        <v>1037420</v>
      </c>
      <c r="D328" s="105" t="str">
        <f t="shared" si="28"/>
        <v>-Hạt kiểm lâm huyện &lt;onPlong</v>
      </c>
      <c r="E328" s="129"/>
      <c r="F328" s="130"/>
      <c r="G328" s="130"/>
      <c r="H328" s="128"/>
      <c r="I328" s="90">
        <v>4487005292</v>
      </c>
      <c r="J328" s="90">
        <v>45405292</v>
      </c>
      <c r="K328" s="90">
        <v>3251800000</v>
      </c>
      <c r="L328" s="91">
        <v>1189800000</v>
      </c>
      <c r="M328" s="91">
        <f t="shared" si="29"/>
        <v>4487005292</v>
      </c>
      <c r="N328" s="91"/>
      <c r="O328" s="90">
        <v>3527800000</v>
      </c>
      <c r="P328" s="90">
        <f t="shared" si="30"/>
        <v>3527800000</v>
      </c>
      <c r="Q328" s="90"/>
      <c r="S328" s="124">
        <f t="shared" si="31"/>
        <v>4487.0052919999998</v>
      </c>
      <c r="T328" s="124">
        <f t="shared" si="32"/>
        <v>4487.0052919999998</v>
      </c>
      <c r="U328" s="124">
        <f t="shared" si="32"/>
        <v>0</v>
      </c>
      <c r="V328" s="124">
        <f t="shared" si="32"/>
        <v>3527.8</v>
      </c>
      <c r="W328" s="124">
        <f t="shared" si="32"/>
        <v>3527.8</v>
      </c>
      <c r="X328" s="124">
        <f t="shared" si="32"/>
        <v>0</v>
      </c>
    </row>
    <row r="329" spans="1:24" s="92" customFormat="1" ht="15">
      <c r="A329" s="115" t="s">
        <v>369</v>
      </c>
      <c r="B329" s="87" t="s">
        <v>218</v>
      </c>
      <c r="C329" s="106" t="str">
        <f t="shared" si="27"/>
        <v/>
      </c>
      <c r="D329" s="105" t="str">
        <f t="shared" si="28"/>
        <v/>
      </c>
      <c r="E329" s="129"/>
      <c r="F329" s="130"/>
      <c r="G329" s="130"/>
      <c r="H329" s="128"/>
      <c r="I329" s="90">
        <v>3530205292</v>
      </c>
      <c r="J329" s="90">
        <v>45405292</v>
      </c>
      <c r="K329" s="90">
        <v>3251800000</v>
      </c>
      <c r="L329" s="91">
        <v>233000000</v>
      </c>
      <c r="M329" s="91">
        <f t="shared" si="29"/>
        <v>3530205292</v>
      </c>
      <c r="N329" s="91"/>
      <c r="O329" s="90">
        <v>3527800000</v>
      </c>
      <c r="P329" s="90">
        <f t="shared" si="30"/>
        <v>3527800000</v>
      </c>
      <c r="Q329" s="90"/>
      <c r="S329" s="124">
        <f t="shared" si="31"/>
        <v>3530.2052920000001</v>
      </c>
      <c r="T329" s="124">
        <f t="shared" si="32"/>
        <v>3530.2052920000001</v>
      </c>
      <c r="U329" s="124">
        <f t="shared" si="32"/>
        <v>0</v>
      </c>
      <c r="V329" s="124">
        <f t="shared" si="32"/>
        <v>3527.8</v>
      </c>
      <c r="W329" s="124">
        <f t="shared" si="32"/>
        <v>3527.8</v>
      </c>
      <c r="X329" s="124">
        <f t="shared" si="32"/>
        <v>0</v>
      </c>
    </row>
    <row r="330" spans="1:24" s="92" customFormat="1" ht="15">
      <c r="A330" s="115"/>
      <c r="B330" s="87" t="s">
        <v>219</v>
      </c>
      <c r="C330" s="106" t="str">
        <f t="shared" si="27"/>
        <v/>
      </c>
      <c r="D330" s="105" t="str">
        <f t="shared" si="28"/>
        <v/>
      </c>
      <c r="E330" s="129"/>
      <c r="F330" s="130"/>
      <c r="G330" s="130"/>
      <c r="H330" s="128"/>
      <c r="I330" s="90">
        <v>3287205292</v>
      </c>
      <c r="J330" s="90">
        <v>45405292</v>
      </c>
      <c r="K330" s="90">
        <v>3131800000</v>
      </c>
      <c r="L330" s="91">
        <v>110000000</v>
      </c>
      <c r="M330" s="91">
        <f t="shared" si="29"/>
        <v>3287205292</v>
      </c>
      <c r="N330" s="91"/>
      <c r="O330" s="90">
        <v>3286800000</v>
      </c>
      <c r="P330" s="90">
        <f t="shared" si="30"/>
        <v>3286800000</v>
      </c>
      <c r="Q330" s="90"/>
      <c r="S330" s="124">
        <f t="shared" si="31"/>
        <v>3287.2052920000001</v>
      </c>
      <c r="T330" s="124">
        <f t="shared" si="32"/>
        <v>3287.2052920000001</v>
      </c>
      <c r="U330" s="124">
        <f t="shared" si="32"/>
        <v>0</v>
      </c>
      <c r="V330" s="124">
        <f t="shared" si="32"/>
        <v>3286.8</v>
      </c>
      <c r="W330" s="124">
        <f t="shared" si="32"/>
        <v>3286.8</v>
      </c>
      <c r="X330" s="124">
        <f t="shared" si="32"/>
        <v>0</v>
      </c>
    </row>
    <row r="331" spans="1:24" s="92" customFormat="1" ht="15">
      <c r="A331" s="116"/>
      <c r="B331" s="110"/>
      <c r="C331" s="106" t="str">
        <f t="shared" si="27"/>
        <v/>
      </c>
      <c r="D331" s="105" t="str">
        <f t="shared" si="28"/>
        <v/>
      </c>
      <c r="E331" s="115" t="s">
        <v>209</v>
      </c>
      <c r="F331" s="115" t="s">
        <v>241</v>
      </c>
      <c r="G331" s="115" t="s">
        <v>238</v>
      </c>
      <c r="H331" s="133" t="s">
        <v>983</v>
      </c>
      <c r="I331" s="90">
        <v>3131800000</v>
      </c>
      <c r="J331" s="89"/>
      <c r="K331" s="90">
        <v>3131800000</v>
      </c>
      <c r="L331" s="94"/>
      <c r="M331" s="91">
        <f t="shared" si="29"/>
        <v>3131800000</v>
      </c>
      <c r="N331" s="94"/>
      <c r="O331" s="90">
        <v>3131800000</v>
      </c>
      <c r="P331" s="90">
        <f t="shared" si="30"/>
        <v>3131800000</v>
      </c>
      <c r="Q331" s="90"/>
      <c r="S331" s="124">
        <f t="shared" si="31"/>
        <v>3131.8</v>
      </c>
      <c r="T331" s="124">
        <f t="shared" si="32"/>
        <v>3131.8</v>
      </c>
      <c r="U331" s="124">
        <f t="shared" si="32"/>
        <v>0</v>
      </c>
      <c r="V331" s="124">
        <f t="shared" si="32"/>
        <v>3131.8</v>
      </c>
      <c r="W331" s="124">
        <f t="shared" si="32"/>
        <v>3131.8</v>
      </c>
      <c r="X331" s="124">
        <f t="shared" si="32"/>
        <v>0</v>
      </c>
    </row>
    <row r="332" spans="1:24" s="92" customFormat="1" ht="15">
      <c r="A332" s="118"/>
      <c r="B332" s="111"/>
      <c r="C332" s="106" t="str">
        <f t="shared" si="27"/>
        <v/>
      </c>
      <c r="D332" s="105" t="str">
        <f t="shared" si="28"/>
        <v/>
      </c>
      <c r="E332" s="115" t="s">
        <v>222</v>
      </c>
      <c r="F332" s="115" t="s">
        <v>241</v>
      </c>
      <c r="G332" s="115" t="s">
        <v>238</v>
      </c>
      <c r="H332" s="133" t="s">
        <v>983</v>
      </c>
      <c r="I332" s="90">
        <v>155405292</v>
      </c>
      <c r="J332" s="90">
        <v>45405292</v>
      </c>
      <c r="K332" s="89"/>
      <c r="L332" s="91">
        <v>110000000</v>
      </c>
      <c r="M332" s="91">
        <f t="shared" si="29"/>
        <v>155405292</v>
      </c>
      <c r="N332" s="91"/>
      <c r="O332" s="90">
        <v>155000000</v>
      </c>
      <c r="P332" s="90">
        <f t="shared" si="30"/>
        <v>155000000</v>
      </c>
      <c r="Q332" s="90"/>
      <c r="S332" s="124">
        <f t="shared" si="31"/>
        <v>155.405292</v>
      </c>
      <c r="T332" s="124">
        <f t="shared" si="32"/>
        <v>155.405292</v>
      </c>
      <c r="U332" s="124">
        <f t="shared" si="32"/>
        <v>0</v>
      </c>
      <c r="V332" s="124">
        <f t="shared" si="32"/>
        <v>155</v>
      </c>
      <c r="W332" s="124">
        <f t="shared" si="32"/>
        <v>155</v>
      </c>
      <c r="X332" s="124">
        <f t="shared" si="32"/>
        <v>0</v>
      </c>
    </row>
    <row r="333" spans="1:24" s="92" customFormat="1" ht="15">
      <c r="A333" s="115"/>
      <c r="B333" s="87" t="s">
        <v>223</v>
      </c>
      <c r="C333" s="106" t="str">
        <f t="shared" si="27"/>
        <v/>
      </c>
      <c r="D333" s="105" t="str">
        <f t="shared" si="28"/>
        <v/>
      </c>
      <c r="E333" s="129"/>
      <c r="F333" s="130"/>
      <c r="G333" s="130"/>
      <c r="H333" s="128"/>
      <c r="I333" s="90">
        <v>243000000</v>
      </c>
      <c r="J333" s="89"/>
      <c r="K333" s="90">
        <v>120000000</v>
      </c>
      <c r="L333" s="91">
        <v>123000000</v>
      </c>
      <c r="M333" s="91">
        <f t="shared" si="29"/>
        <v>243000000</v>
      </c>
      <c r="N333" s="91"/>
      <c r="O333" s="90">
        <v>241000000</v>
      </c>
      <c r="P333" s="90">
        <f t="shared" si="30"/>
        <v>241000000</v>
      </c>
      <c r="Q333" s="90"/>
      <c r="S333" s="124">
        <f t="shared" si="31"/>
        <v>243</v>
      </c>
      <c r="T333" s="124">
        <f t="shared" si="32"/>
        <v>243</v>
      </c>
      <c r="U333" s="124">
        <f t="shared" si="32"/>
        <v>0</v>
      </c>
      <c r="V333" s="124">
        <f t="shared" si="32"/>
        <v>241</v>
      </c>
      <c r="W333" s="124">
        <f t="shared" si="32"/>
        <v>241</v>
      </c>
      <c r="X333" s="124">
        <f t="shared" si="32"/>
        <v>0</v>
      </c>
    </row>
    <row r="334" spans="1:24" s="92" customFormat="1" ht="15">
      <c r="A334" s="116"/>
      <c r="B334" s="110"/>
      <c r="C334" s="106" t="str">
        <f t="shared" si="27"/>
        <v/>
      </c>
      <c r="D334" s="105" t="str">
        <f t="shared" si="28"/>
        <v/>
      </c>
      <c r="E334" s="115" t="s">
        <v>224</v>
      </c>
      <c r="F334" s="115" t="s">
        <v>241</v>
      </c>
      <c r="G334" s="115" t="s">
        <v>242</v>
      </c>
      <c r="H334" s="133" t="s">
        <v>983</v>
      </c>
      <c r="I334" s="90">
        <v>120000000</v>
      </c>
      <c r="J334" s="89"/>
      <c r="K334" s="90">
        <v>120000000</v>
      </c>
      <c r="L334" s="94"/>
      <c r="M334" s="91">
        <f t="shared" si="29"/>
        <v>120000000</v>
      </c>
      <c r="N334" s="94"/>
      <c r="O334" s="90">
        <v>118000000</v>
      </c>
      <c r="P334" s="90">
        <f t="shared" si="30"/>
        <v>118000000</v>
      </c>
      <c r="Q334" s="90"/>
      <c r="S334" s="124">
        <f t="shared" si="31"/>
        <v>120</v>
      </c>
      <c r="T334" s="124">
        <f t="shared" si="32"/>
        <v>120</v>
      </c>
      <c r="U334" s="124">
        <f t="shared" si="32"/>
        <v>0</v>
      </c>
      <c r="V334" s="124">
        <f t="shared" si="32"/>
        <v>118</v>
      </c>
      <c r="W334" s="124">
        <f t="shared" si="32"/>
        <v>118</v>
      </c>
      <c r="X334" s="124">
        <f t="shared" si="32"/>
        <v>0</v>
      </c>
    </row>
    <row r="335" spans="1:24" s="92" customFormat="1" ht="15">
      <c r="A335" s="118"/>
      <c r="B335" s="111"/>
      <c r="C335" s="106" t="str">
        <f t="shared" si="27"/>
        <v/>
      </c>
      <c r="D335" s="105" t="str">
        <f t="shared" si="28"/>
        <v/>
      </c>
      <c r="E335" s="115" t="s">
        <v>224</v>
      </c>
      <c r="F335" s="115" t="s">
        <v>241</v>
      </c>
      <c r="G335" s="115" t="s">
        <v>238</v>
      </c>
      <c r="H335" s="133" t="s">
        <v>983</v>
      </c>
      <c r="I335" s="90">
        <v>123000000</v>
      </c>
      <c r="J335" s="89"/>
      <c r="K335" s="89"/>
      <c r="L335" s="91">
        <v>123000000</v>
      </c>
      <c r="M335" s="91">
        <f t="shared" si="29"/>
        <v>123000000</v>
      </c>
      <c r="N335" s="91"/>
      <c r="O335" s="90">
        <v>123000000</v>
      </c>
      <c r="P335" s="90">
        <f t="shared" si="30"/>
        <v>123000000</v>
      </c>
      <c r="Q335" s="90"/>
      <c r="S335" s="124">
        <f t="shared" si="31"/>
        <v>123</v>
      </c>
      <c r="T335" s="124">
        <f t="shared" ref="T335:X385" si="33">M335/1000000</f>
        <v>123</v>
      </c>
      <c r="U335" s="124">
        <f t="shared" si="33"/>
        <v>0</v>
      </c>
      <c r="V335" s="124">
        <f t="shared" si="33"/>
        <v>123</v>
      </c>
      <c r="W335" s="124">
        <f t="shared" si="33"/>
        <v>123</v>
      </c>
      <c r="X335" s="124">
        <f t="shared" si="33"/>
        <v>0</v>
      </c>
    </row>
    <row r="336" spans="1:24" s="92" customFormat="1" ht="15">
      <c r="A336" s="115" t="s">
        <v>370</v>
      </c>
      <c r="B336" s="87" t="s">
        <v>274</v>
      </c>
      <c r="C336" s="106" t="str">
        <f t="shared" si="27"/>
        <v/>
      </c>
      <c r="D336" s="105" t="str">
        <f t="shared" si="28"/>
        <v/>
      </c>
      <c r="E336" s="129"/>
      <c r="F336" s="130"/>
      <c r="G336" s="130"/>
      <c r="H336" s="128"/>
      <c r="I336" s="90">
        <v>956800000</v>
      </c>
      <c r="J336" s="89"/>
      <c r="K336" s="89"/>
      <c r="L336" s="91">
        <v>956800000</v>
      </c>
      <c r="M336" s="91">
        <f t="shared" si="29"/>
        <v>956800000</v>
      </c>
      <c r="N336" s="91"/>
      <c r="O336" s="89"/>
      <c r="P336" s="90">
        <f t="shared" si="30"/>
        <v>0</v>
      </c>
      <c r="Q336" s="89"/>
      <c r="S336" s="124">
        <f t="shared" si="31"/>
        <v>956.8</v>
      </c>
      <c r="T336" s="124">
        <f t="shared" si="33"/>
        <v>956.8</v>
      </c>
      <c r="U336" s="124">
        <f t="shared" si="33"/>
        <v>0</v>
      </c>
      <c r="V336" s="124">
        <f t="shared" si="33"/>
        <v>0</v>
      </c>
      <c r="W336" s="124">
        <f t="shared" si="33"/>
        <v>0</v>
      </c>
      <c r="X336" s="124">
        <f t="shared" si="33"/>
        <v>0</v>
      </c>
    </row>
    <row r="337" spans="1:24" s="92" customFormat="1" ht="15">
      <c r="A337" s="115"/>
      <c r="B337" s="87"/>
      <c r="C337" s="106" t="str">
        <f t="shared" si="27"/>
        <v/>
      </c>
      <c r="D337" s="105" t="str">
        <f t="shared" si="28"/>
        <v/>
      </c>
      <c r="E337" s="115" t="s">
        <v>210</v>
      </c>
      <c r="F337" s="115" t="s">
        <v>241</v>
      </c>
      <c r="G337" s="115" t="s">
        <v>242</v>
      </c>
      <c r="H337" s="133" t="s">
        <v>984</v>
      </c>
      <c r="I337" s="90">
        <v>956800000</v>
      </c>
      <c r="J337" s="89"/>
      <c r="K337" s="89"/>
      <c r="L337" s="91">
        <v>956800000</v>
      </c>
      <c r="M337" s="91">
        <f t="shared" si="29"/>
        <v>956800000</v>
      </c>
      <c r="N337" s="91"/>
      <c r="O337" s="89"/>
      <c r="P337" s="90">
        <f t="shared" si="30"/>
        <v>0</v>
      </c>
      <c r="Q337" s="89"/>
      <c r="S337" s="124">
        <f t="shared" si="31"/>
        <v>956.8</v>
      </c>
      <c r="T337" s="124">
        <f t="shared" si="33"/>
        <v>956.8</v>
      </c>
      <c r="U337" s="124">
        <f t="shared" si="33"/>
        <v>0</v>
      </c>
      <c r="V337" s="124">
        <f t="shared" si="33"/>
        <v>0</v>
      </c>
      <c r="W337" s="124">
        <f t="shared" si="33"/>
        <v>0</v>
      </c>
      <c r="X337" s="124">
        <f t="shared" si="33"/>
        <v>0</v>
      </c>
    </row>
    <row r="338" spans="1:24" s="92" customFormat="1" ht="30">
      <c r="A338" s="115" t="s">
        <v>371</v>
      </c>
      <c r="B338" s="99" t="s">
        <v>372</v>
      </c>
      <c r="C338" s="106" t="str">
        <f t="shared" si="27"/>
        <v>1037422</v>
      </c>
      <c r="D338" s="105" t="str">
        <f t="shared" si="28"/>
        <v>-Hội cựu chiẽn binh tỉnh &lt;ontum</v>
      </c>
      <c r="E338" s="129"/>
      <c r="F338" s="130"/>
      <c r="G338" s="130"/>
      <c r="H338" s="128"/>
      <c r="I338" s="90">
        <v>3051810000</v>
      </c>
      <c r="J338" s="89"/>
      <c r="K338" s="90">
        <v>2742000000</v>
      </c>
      <c r="L338" s="91">
        <v>309810000</v>
      </c>
      <c r="M338" s="91">
        <f t="shared" si="29"/>
        <v>3051810000</v>
      </c>
      <c r="N338" s="91"/>
      <c r="O338" s="90">
        <v>3035507000</v>
      </c>
      <c r="P338" s="90">
        <f t="shared" si="30"/>
        <v>3035507000</v>
      </c>
      <c r="Q338" s="90"/>
      <c r="S338" s="124">
        <f t="shared" si="31"/>
        <v>3051.81</v>
      </c>
      <c r="T338" s="124">
        <f t="shared" si="33"/>
        <v>3051.81</v>
      </c>
      <c r="U338" s="124">
        <f t="shared" si="33"/>
        <v>0</v>
      </c>
      <c r="V338" s="124">
        <f t="shared" si="33"/>
        <v>3035.5070000000001</v>
      </c>
      <c r="W338" s="124">
        <f t="shared" si="33"/>
        <v>3035.5070000000001</v>
      </c>
      <c r="X338" s="124">
        <f t="shared" si="33"/>
        <v>0</v>
      </c>
    </row>
    <row r="339" spans="1:24" s="92" customFormat="1" ht="15">
      <c r="A339" s="115" t="s">
        <v>373</v>
      </c>
      <c r="B339" s="87" t="s">
        <v>218</v>
      </c>
      <c r="C339" s="106" t="str">
        <f t="shared" si="27"/>
        <v/>
      </c>
      <c r="D339" s="105" t="str">
        <f t="shared" si="28"/>
        <v/>
      </c>
      <c r="E339" s="129"/>
      <c r="F339" s="130"/>
      <c r="G339" s="130"/>
      <c r="H339" s="128"/>
      <c r="I339" s="90">
        <v>3051810000</v>
      </c>
      <c r="J339" s="89"/>
      <c r="K339" s="90">
        <v>2742000000</v>
      </c>
      <c r="L339" s="91">
        <v>309810000</v>
      </c>
      <c r="M339" s="91">
        <f t="shared" si="29"/>
        <v>3051810000</v>
      </c>
      <c r="N339" s="91"/>
      <c r="O339" s="90">
        <v>3035507000</v>
      </c>
      <c r="P339" s="90">
        <f t="shared" si="30"/>
        <v>3035507000</v>
      </c>
      <c r="Q339" s="90"/>
      <c r="S339" s="124">
        <f t="shared" si="31"/>
        <v>3051.81</v>
      </c>
      <c r="T339" s="124">
        <f t="shared" si="33"/>
        <v>3051.81</v>
      </c>
      <c r="U339" s="124">
        <f t="shared" si="33"/>
        <v>0</v>
      </c>
      <c r="V339" s="124">
        <f t="shared" si="33"/>
        <v>3035.5070000000001</v>
      </c>
      <c r="W339" s="124">
        <f t="shared" si="33"/>
        <v>3035.5070000000001</v>
      </c>
      <c r="X339" s="124">
        <f t="shared" si="33"/>
        <v>0</v>
      </c>
    </row>
    <row r="340" spans="1:24" s="92" customFormat="1" ht="15">
      <c r="A340" s="115"/>
      <c r="B340" s="87" t="s">
        <v>219</v>
      </c>
      <c r="C340" s="106" t="str">
        <f t="shared" si="27"/>
        <v/>
      </c>
      <c r="D340" s="105" t="str">
        <f t="shared" si="28"/>
        <v/>
      </c>
      <c r="E340" s="129"/>
      <c r="F340" s="130"/>
      <c r="G340" s="130"/>
      <c r="H340" s="128"/>
      <c r="I340" s="90">
        <v>2237300000</v>
      </c>
      <c r="J340" s="89"/>
      <c r="K340" s="90">
        <v>2096000000</v>
      </c>
      <c r="L340" s="91">
        <v>141300000</v>
      </c>
      <c r="M340" s="91">
        <f t="shared" si="29"/>
        <v>2237300000</v>
      </c>
      <c r="N340" s="91"/>
      <c r="O340" s="90">
        <v>2237300000</v>
      </c>
      <c r="P340" s="90">
        <f t="shared" si="30"/>
        <v>2237300000</v>
      </c>
      <c r="Q340" s="90"/>
      <c r="S340" s="124">
        <f t="shared" si="31"/>
        <v>2237.3000000000002</v>
      </c>
      <c r="T340" s="124">
        <f t="shared" si="33"/>
        <v>2237.3000000000002</v>
      </c>
      <c r="U340" s="124">
        <f t="shared" si="33"/>
        <v>0</v>
      </c>
      <c r="V340" s="124">
        <f t="shared" si="33"/>
        <v>2237.3000000000002</v>
      </c>
      <c r="W340" s="124">
        <f t="shared" si="33"/>
        <v>2237.3000000000002</v>
      </c>
      <c r="X340" s="124">
        <f t="shared" si="33"/>
        <v>0</v>
      </c>
    </row>
    <row r="341" spans="1:24" s="92" customFormat="1" ht="15">
      <c r="A341" s="116"/>
      <c r="B341" s="110"/>
      <c r="C341" s="106" t="str">
        <f t="shared" si="27"/>
        <v/>
      </c>
      <c r="D341" s="105" t="str">
        <f t="shared" si="28"/>
        <v/>
      </c>
      <c r="E341" s="115" t="s">
        <v>209</v>
      </c>
      <c r="F341" s="115" t="s">
        <v>374</v>
      </c>
      <c r="G341" s="115" t="s">
        <v>329</v>
      </c>
      <c r="H341" s="133" t="s">
        <v>983</v>
      </c>
      <c r="I341" s="90">
        <v>2183300000</v>
      </c>
      <c r="J341" s="89"/>
      <c r="K341" s="90">
        <v>2096000000</v>
      </c>
      <c r="L341" s="91">
        <v>87300000</v>
      </c>
      <c r="M341" s="91">
        <f t="shared" si="29"/>
        <v>2183300000</v>
      </c>
      <c r="N341" s="91"/>
      <c r="O341" s="90">
        <v>2183300000</v>
      </c>
      <c r="P341" s="90">
        <f t="shared" si="30"/>
        <v>2183300000</v>
      </c>
      <c r="Q341" s="90"/>
      <c r="S341" s="124">
        <f t="shared" si="31"/>
        <v>2183.3000000000002</v>
      </c>
      <c r="T341" s="124">
        <f t="shared" si="33"/>
        <v>2183.3000000000002</v>
      </c>
      <c r="U341" s="124">
        <f t="shared" si="33"/>
        <v>0</v>
      </c>
      <c r="V341" s="124">
        <f t="shared" si="33"/>
        <v>2183.3000000000002</v>
      </c>
      <c r="W341" s="124">
        <f t="shared" si="33"/>
        <v>2183.3000000000002</v>
      </c>
      <c r="X341" s="124">
        <f t="shared" si="33"/>
        <v>0</v>
      </c>
    </row>
    <row r="342" spans="1:24" s="92" customFormat="1" ht="15">
      <c r="A342" s="118"/>
      <c r="B342" s="111"/>
      <c r="C342" s="106" t="str">
        <f t="shared" ref="C342:C405" si="34">IF(B342&lt;&gt;"",IF(AND(LEFT(B342,1)&gt;="0",LEFT(B342,1)&lt;="9"),LEFT(B342,7),""),"")</f>
        <v/>
      </c>
      <c r="D342" s="105" t="str">
        <f t="shared" si="28"/>
        <v/>
      </c>
      <c r="E342" s="115" t="s">
        <v>222</v>
      </c>
      <c r="F342" s="115" t="s">
        <v>374</v>
      </c>
      <c r="G342" s="115" t="s">
        <v>329</v>
      </c>
      <c r="H342" s="133" t="s">
        <v>983</v>
      </c>
      <c r="I342" s="90">
        <v>54000000</v>
      </c>
      <c r="J342" s="89"/>
      <c r="K342" s="89"/>
      <c r="L342" s="91">
        <v>54000000</v>
      </c>
      <c r="M342" s="91">
        <f t="shared" si="29"/>
        <v>54000000</v>
      </c>
      <c r="N342" s="91"/>
      <c r="O342" s="90">
        <v>54000000</v>
      </c>
      <c r="P342" s="90">
        <f t="shared" si="30"/>
        <v>54000000</v>
      </c>
      <c r="Q342" s="90"/>
      <c r="S342" s="124">
        <f t="shared" si="31"/>
        <v>54</v>
      </c>
      <c r="T342" s="124">
        <f t="shared" si="33"/>
        <v>54</v>
      </c>
      <c r="U342" s="124">
        <f t="shared" si="33"/>
        <v>0</v>
      </c>
      <c r="V342" s="124">
        <f t="shared" si="33"/>
        <v>54</v>
      </c>
      <c r="W342" s="124">
        <f t="shared" si="33"/>
        <v>54</v>
      </c>
      <c r="X342" s="124">
        <f t="shared" si="33"/>
        <v>0</v>
      </c>
    </row>
    <row r="343" spans="1:24" s="92" customFormat="1" ht="15">
      <c r="A343" s="115"/>
      <c r="B343" s="87" t="s">
        <v>223</v>
      </c>
      <c r="C343" s="106" t="str">
        <f t="shared" si="34"/>
        <v/>
      </c>
      <c r="D343" s="105" t="str">
        <f t="shared" ref="D343:D406" si="35">IF(C343&lt;&gt;"",RIGHT(B343,LEN(B343)-7),"")</f>
        <v/>
      </c>
      <c r="E343" s="129"/>
      <c r="F343" s="130"/>
      <c r="G343" s="130"/>
      <c r="H343" s="128"/>
      <c r="I343" s="90">
        <v>814510000</v>
      </c>
      <c r="J343" s="89"/>
      <c r="K343" s="90">
        <v>646000000</v>
      </c>
      <c r="L343" s="91">
        <v>168510000</v>
      </c>
      <c r="M343" s="91">
        <f t="shared" ref="M343:M406" si="36">I343-N343</f>
        <v>814510000</v>
      </c>
      <c r="N343" s="91"/>
      <c r="O343" s="90">
        <v>798207000</v>
      </c>
      <c r="P343" s="90">
        <f t="shared" ref="P343:P406" si="37">O343-Q343</f>
        <v>798207000</v>
      </c>
      <c r="Q343" s="90"/>
      <c r="S343" s="124">
        <f t="shared" ref="S343:S406" si="38">I343/1000000</f>
        <v>814.51</v>
      </c>
      <c r="T343" s="124">
        <f t="shared" si="33"/>
        <v>814.51</v>
      </c>
      <c r="U343" s="124">
        <f t="shared" si="33"/>
        <v>0</v>
      </c>
      <c r="V343" s="124">
        <f t="shared" si="33"/>
        <v>798.20699999999999</v>
      </c>
      <c r="W343" s="124">
        <f t="shared" si="33"/>
        <v>798.20699999999999</v>
      </c>
      <c r="X343" s="124">
        <f t="shared" si="33"/>
        <v>0</v>
      </c>
    </row>
    <row r="344" spans="1:24" s="92" customFormat="1" ht="14.25">
      <c r="A344" s="115"/>
      <c r="B344" s="96"/>
      <c r="C344" s="106" t="str">
        <f t="shared" si="34"/>
        <v/>
      </c>
      <c r="D344" s="105" t="str">
        <f t="shared" si="35"/>
        <v/>
      </c>
      <c r="E344" s="115"/>
      <c r="F344" s="115"/>
      <c r="G344" s="115"/>
      <c r="H344" s="133"/>
      <c r="I344" s="97"/>
      <c r="J344" s="97"/>
      <c r="K344" s="97"/>
      <c r="L344" s="98"/>
      <c r="M344" s="91">
        <f t="shared" si="36"/>
        <v>0</v>
      </c>
      <c r="N344" s="98"/>
      <c r="O344" s="97"/>
      <c r="P344" s="90">
        <f t="shared" si="37"/>
        <v>0</v>
      </c>
      <c r="Q344" s="97"/>
      <c r="S344" s="124">
        <f t="shared" si="38"/>
        <v>0</v>
      </c>
      <c r="T344" s="124">
        <f t="shared" si="33"/>
        <v>0</v>
      </c>
      <c r="U344" s="124">
        <f t="shared" si="33"/>
        <v>0</v>
      </c>
      <c r="V344" s="124">
        <f t="shared" si="33"/>
        <v>0</v>
      </c>
      <c r="W344" s="124">
        <f t="shared" si="33"/>
        <v>0</v>
      </c>
      <c r="X344" s="124">
        <f t="shared" si="33"/>
        <v>0</v>
      </c>
    </row>
    <row r="345" spans="1:24" s="92" customFormat="1" ht="15">
      <c r="A345" s="116"/>
      <c r="B345" s="110"/>
      <c r="C345" s="106" t="str">
        <f t="shared" si="34"/>
        <v/>
      </c>
      <c r="D345" s="105" t="str">
        <f t="shared" si="35"/>
        <v/>
      </c>
      <c r="E345" s="115" t="s">
        <v>224</v>
      </c>
      <c r="F345" s="115" t="s">
        <v>374</v>
      </c>
      <c r="G345" s="115" t="s">
        <v>329</v>
      </c>
      <c r="H345" s="133" t="s">
        <v>983</v>
      </c>
      <c r="I345" s="90">
        <v>679400000</v>
      </c>
      <c r="J345" s="89"/>
      <c r="K345" s="90">
        <v>646000000</v>
      </c>
      <c r="L345" s="91">
        <v>33400000</v>
      </c>
      <c r="M345" s="91">
        <f t="shared" si="36"/>
        <v>679400000</v>
      </c>
      <c r="N345" s="91"/>
      <c r="O345" s="90">
        <v>663097000</v>
      </c>
      <c r="P345" s="90">
        <f t="shared" si="37"/>
        <v>663097000</v>
      </c>
      <c r="Q345" s="90"/>
      <c r="S345" s="124">
        <f t="shared" si="38"/>
        <v>679.4</v>
      </c>
      <c r="T345" s="124">
        <f t="shared" si="33"/>
        <v>679.4</v>
      </c>
      <c r="U345" s="124">
        <f t="shared" si="33"/>
        <v>0</v>
      </c>
      <c r="V345" s="124">
        <f t="shared" si="33"/>
        <v>663.09699999999998</v>
      </c>
      <c r="W345" s="124">
        <f t="shared" si="33"/>
        <v>663.09699999999998</v>
      </c>
      <c r="X345" s="124">
        <f t="shared" si="33"/>
        <v>0</v>
      </c>
    </row>
    <row r="346" spans="1:24" s="92" customFormat="1" ht="15">
      <c r="A346" s="118"/>
      <c r="B346" s="111"/>
      <c r="C346" s="106" t="str">
        <f t="shared" si="34"/>
        <v/>
      </c>
      <c r="D346" s="105" t="str">
        <f t="shared" si="35"/>
        <v/>
      </c>
      <c r="E346" s="115" t="s">
        <v>210</v>
      </c>
      <c r="F346" s="115" t="s">
        <v>374</v>
      </c>
      <c r="G346" s="115" t="s">
        <v>329</v>
      </c>
      <c r="H346" s="133" t="s">
        <v>983</v>
      </c>
      <c r="I346" s="90">
        <v>135110000</v>
      </c>
      <c r="J346" s="89"/>
      <c r="K346" s="89"/>
      <c r="L346" s="91">
        <v>135110000</v>
      </c>
      <c r="M346" s="91">
        <f t="shared" si="36"/>
        <v>135110000</v>
      </c>
      <c r="N346" s="91"/>
      <c r="O346" s="90">
        <v>135110000</v>
      </c>
      <c r="P346" s="90">
        <f t="shared" si="37"/>
        <v>135110000</v>
      </c>
      <c r="Q346" s="90"/>
      <c r="S346" s="124">
        <f t="shared" si="38"/>
        <v>135.11000000000001</v>
      </c>
      <c r="T346" s="124">
        <f t="shared" si="33"/>
        <v>135.11000000000001</v>
      </c>
      <c r="U346" s="124">
        <f t="shared" si="33"/>
        <v>0</v>
      </c>
      <c r="V346" s="124">
        <f t="shared" si="33"/>
        <v>135.11000000000001</v>
      </c>
      <c r="W346" s="124">
        <f t="shared" si="33"/>
        <v>135.11000000000001</v>
      </c>
      <c r="X346" s="124">
        <f t="shared" si="33"/>
        <v>0</v>
      </c>
    </row>
    <row r="347" spans="1:24" s="92" customFormat="1" ht="30">
      <c r="A347" s="115" t="s">
        <v>375</v>
      </c>
      <c r="B347" s="88" t="s">
        <v>376</v>
      </c>
      <c r="C347" s="106" t="str">
        <f t="shared" si="34"/>
        <v>1037424</v>
      </c>
      <c r="D347" s="105" t="str">
        <f t="shared" si="35"/>
        <v>-Trung tâm Ngoại ngữ - Tin 1ỌC Kontum</v>
      </c>
      <c r="E347" s="129"/>
      <c r="F347" s="130"/>
      <c r="G347" s="130"/>
      <c r="H347" s="128"/>
      <c r="I347" s="90">
        <v>1584079455</v>
      </c>
      <c r="J347" s="90">
        <v>300787455</v>
      </c>
      <c r="K347" s="90">
        <v>1283292000</v>
      </c>
      <c r="L347" s="94"/>
      <c r="M347" s="91">
        <f t="shared" si="36"/>
        <v>1584079455</v>
      </c>
      <c r="N347" s="94"/>
      <c r="O347" s="90">
        <v>1538012413</v>
      </c>
      <c r="P347" s="90">
        <f t="shared" si="37"/>
        <v>1538012413</v>
      </c>
      <c r="Q347" s="90"/>
      <c r="S347" s="124">
        <f t="shared" si="38"/>
        <v>1584.0794550000001</v>
      </c>
      <c r="T347" s="124">
        <f t="shared" si="33"/>
        <v>1584.0794550000001</v>
      </c>
      <c r="U347" s="124">
        <f t="shared" si="33"/>
        <v>0</v>
      </c>
      <c r="V347" s="124">
        <f t="shared" si="33"/>
        <v>1538.0124129999999</v>
      </c>
      <c r="W347" s="124">
        <f t="shared" si="33"/>
        <v>1538.0124129999999</v>
      </c>
      <c r="X347" s="124">
        <f t="shared" si="33"/>
        <v>0</v>
      </c>
    </row>
    <row r="348" spans="1:24" s="92" customFormat="1" ht="15">
      <c r="A348" s="115" t="s">
        <v>377</v>
      </c>
      <c r="B348" s="93" t="s">
        <v>232</v>
      </c>
      <c r="C348" s="106" t="str">
        <f t="shared" si="34"/>
        <v/>
      </c>
      <c r="D348" s="105" t="str">
        <f t="shared" si="35"/>
        <v/>
      </c>
      <c r="E348" s="129"/>
      <c r="F348" s="130"/>
      <c r="G348" s="130"/>
      <c r="H348" s="128"/>
      <c r="I348" s="90">
        <v>1584079455</v>
      </c>
      <c r="J348" s="90">
        <v>300787455</v>
      </c>
      <c r="K348" s="90">
        <v>1283292000</v>
      </c>
      <c r="L348" s="94"/>
      <c r="M348" s="91">
        <f t="shared" si="36"/>
        <v>1584079455</v>
      </c>
      <c r="N348" s="94"/>
      <c r="O348" s="90">
        <v>1538012413</v>
      </c>
      <c r="P348" s="90">
        <f t="shared" si="37"/>
        <v>1538012413</v>
      </c>
      <c r="Q348" s="90"/>
      <c r="S348" s="124">
        <f t="shared" si="38"/>
        <v>1584.0794550000001</v>
      </c>
      <c r="T348" s="124">
        <f t="shared" si="33"/>
        <v>1584.0794550000001</v>
      </c>
      <c r="U348" s="124">
        <f t="shared" si="33"/>
        <v>0</v>
      </c>
      <c r="V348" s="124">
        <f t="shared" si="33"/>
        <v>1538.0124129999999</v>
      </c>
      <c r="W348" s="124">
        <f t="shared" si="33"/>
        <v>1538.0124129999999</v>
      </c>
      <c r="X348" s="124">
        <f t="shared" si="33"/>
        <v>0</v>
      </c>
    </row>
    <row r="349" spans="1:24" s="92" customFormat="1" ht="15">
      <c r="A349" s="115"/>
      <c r="B349" s="93" t="s">
        <v>233</v>
      </c>
      <c r="C349" s="106" t="str">
        <f t="shared" si="34"/>
        <v/>
      </c>
      <c r="D349" s="105" t="str">
        <f t="shared" si="35"/>
        <v/>
      </c>
      <c r="E349" s="129"/>
      <c r="F349" s="130"/>
      <c r="G349" s="130"/>
      <c r="H349" s="128"/>
      <c r="I349" s="90">
        <v>1325079455</v>
      </c>
      <c r="J349" s="90">
        <v>300787455</v>
      </c>
      <c r="K349" s="90">
        <v>1024292000</v>
      </c>
      <c r="L349" s="94"/>
      <c r="M349" s="91">
        <f t="shared" si="36"/>
        <v>1325079455</v>
      </c>
      <c r="N349" s="94"/>
      <c r="O349" s="90">
        <v>1279012413</v>
      </c>
      <c r="P349" s="90">
        <f t="shared" si="37"/>
        <v>1279012413</v>
      </c>
      <c r="Q349" s="90"/>
      <c r="S349" s="124">
        <f t="shared" si="38"/>
        <v>1325.0794550000001</v>
      </c>
      <c r="T349" s="124">
        <f t="shared" si="33"/>
        <v>1325.0794550000001</v>
      </c>
      <c r="U349" s="124">
        <f t="shared" si="33"/>
        <v>0</v>
      </c>
      <c r="V349" s="124">
        <f t="shared" si="33"/>
        <v>1279.0124129999999</v>
      </c>
      <c r="W349" s="124">
        <f t="shared" si="33"/>
        <v>1279.0124129999999</v>
      </c>
      <c r="X349" s="124">
        <f t="shared" si="33"/>
        <v>0</v>
      </c>
    </row>
    <row r="350" spans="1:24" s="92" customFormat="1" ht="15">
      <c r="A350" s="116"/>
      <c r="B350" s="110"/>
      <c r="C350" s="106" t="str">
        <f t="shared" si="34"/>
        <v/>
      </c>
      <c r="D350" s="105" t="str">
        <f t="shared" si="35"/>
        <v/>
      </c>
      <c r="E350" s="115" t="s">
        <v>209</v>
      </c>
      <c r="F350" s="115" t="s">
        <v>220</v>
      </c>
      <c r="G350" s="115" t="s">
        <v>261</v>
      </c>
      <c r="H350" s="133" t="s">
        <v>983</v>
      </c>
      <c r="I350" s="90">
        <v>1291079455</v>
      </c>
      <c r="J350" s="90">
        <v>300787455</v>
      </c>
      <c r="K350" s="90">
        <v>990292000</v>
      </c>
      <c r="L350" s="94"/>
      <c r="M350" s="91">
        <f t="shared" si="36"/>
        <v>1291079455</v>
      </c>
      <c r="N350" s="94"/>
      <c r="O350" s="90">
        <v>1245012413</v>
      </c>
      <c r="P350" s="90">
        <f t="shared" si="37"/>
        <v>1245012413</v>
      </c>
      <c r="Q350" s="90"/>
      <c r="S350" s="124">
        <f t="shared" si="38"/>
        <v>1291.0794550000001</v>
      </c>
      <c r="T350" s="124">
        <f t="shared" si="33"/>
        <v>1291.0794550000001</v>
      </c>
      <c r="U350" s="124">
        <f t="shared" si="33"/>
        <v>0</v>
      </c>
      <c r="V350" s="124">
        <f t="shared" si="33"/>
        <v>1245.0124129999999</v>
      </c>
      <c r="W350" s="124">
        <f t="shared" si="33"/>
        <v>1245.0124129999999</v>
      </c>
      <c r="X350" s="124">
        <f t="shared" si="33"/>
        <v>0</v>
      </c>
    </row>
    <row r="351" spans="1:24" s="92" customFormat="1" ht="15">
      <c r="A351" s="118"/>
      <c r="B351" s="111"/>
      <c r="C351" s="106" t="str">
        <f t="shared" si="34"/>
        <v/>
      </c>
      <c r="D351" s="105" t="str">
        <f t="shared" si="35"/>
        <v/>
      </c>
      <c r="E351" s="115" t="s">
        <v>222</v>
      </c>
      <c r="F351" s="115" t="s">
        <v>220</v>
      </c>
      <c r="G351" s="115" t="s">
        <v>261</v>
      </c>
      <c r="H351" s="133" t="s">
        <v>983</v>
      </c>
      <c r="I351" s="90">
        <v>34000000</v>
      </c>
      <c r="J351" s="89"/>
      <c r="K351" s="90">
        <v>34000000</v>
      </c>
      <c r="L351" s="94"/>
      <c r="M351" s="91">
        <f t="shared" si="36"/>
        <v>34000000</v>
      </c>
      <c r="N351" s="94"/>
      <c r="O351" s="90">
        <v>34000000</v>
      </c>
      <c r="P351" s="90">
        <f t="shared" si="37"/>
        <v>34000000</v>
      </c>
      <c r="Q351" s="90"/>
      <c r="S351" s="124">
        <f t="shared" si="38"/>
        <v>34</v>
      </c>
      <c r="T351" s="124">
        <f t="shared" si="33"/>
        <v>34</v>
      </c>
      <c r="U351" s="124">
        <f t="shared" si="33"/>
        <v>0</v>
      </c>
      <c r="V351" s="124">
        <f t="shared" si="33"/>
        <v>34</v>
      </c>
      <c r="W351" s="124">
        <f t="shared" si="33"/>
        <v>34</v>
      </c>
      <c r="X351" s="124">
        <f t="shared" si="33"/>
        <v>0</v>
      </c>
    </row>
    <row r="352" spans="1:24" s="92" customFormat="1" ht="15">
      <c r="A352" s="115"/>
      <c r="B352" s="93" t="s">
        <v>229</v>
      </c>
      <c r="C352" s="106" t="str">
        <f t="shared" si="34"/>
        <v/>
      </c>
      <c r="D352" s="105" t="str">
        <f t="shared" si="35"/>
        <v/>
      </c>
      <c r="E352" s="129"/>
      <c r="F352" s="130"/>
      <c r="G352" s="130"/>
      <c r="H352" s="128"/>
      <c r="I352" s="90">
        <v>259000000</v>
      </c>
      <c r="J352" s="89"/>
      <c r="K352" s="90">
        <v>259000000</v>
      </c>
      <c r="L352" s="94"/>
      <c r="M352" s="91">
        <f t="shared" si="36"/>
        <v>259000000</v>
      </c>
      <c r="N352" s="94"/>
      <c r="O352" s="90">
        <v>259000000</v>
      </c>
      <c r="P352" s="90">
        <f t="shared" si="37"/>
        <v>259000000</v>
      </c>
      <c r="Q352" s="90"/>
      <c r="S352" s="124">
        <f t="shared" si="38"/>
        <v>259</v>
      </c>
      <c r="T352" s="124">
        <f t="shared" si="33"/>
        <v>259</v>
      </c>
      <c r="U352" s="124">
        <f t="shared" si="33"/>
        <v>0</v>
      </c>
      <c r="V352" s="124">
        <f t="shared" si="33"/>
        <v>259</v>
      </c>
      <c r="W352" s="124">
        <f t="shared" si="33"/>
        <v>259</v>
      </c>
      <c r="X352" s="124">
        <f t="shared" si="33"/>
        <v>0</v>
      </c>
    </row>
    <row r="353" spans="1:24" s="92" customFormat="1" ht="15">
      <c r="A353" s="115"/>
      <c r="B353" s="87"/>
      <c r="C353" s="106" t="str">
        <f t="shared" si="34"/>
        <v/>
      </c>
      <c r="D353" s="105" t="str">
        <f t="shared" si="35"/>
        <v/>
      </c>
      <c r="E353" s="115" t="s">
        <v>224</v>
      </c>
      <c r="F353" s="115" t="s">
        <v>220</v>
      </c>
      <c r="G353" s="115" t="s">
        <v>261</v>
      </c>
      <c r="H353" s="133" t="s">
        <v>983</v>
      </c>
      <c r="I353" s="90">
        <v>259000000</v>
      </c>
      <c r="J353" s="89"/>
      <c r="K353" s="90">
        <v>259000000</v>
      </c>
      <c r="L353" s="94"/>
      <c r="M353" s="91">
        <f t="shared" si="36"/>
        <v>259000000</v>
      </c>
      <c r="N353" s="94"/>
      <c r="O353" s="90">
        <v>259000000</v>
      </c>
      <c r="P353" s="90">
        <f t="shared" si="37"/>
        <v>259000000</v>
      </c>
      <c r="Q353" s="90"/>
      <c r="S353" s="124">
        <f t="shared" si="38"/>
        <v>259</v>
      </c>
      <c r="T353" s="124">
        <f t="shared" si="33"/>
        <v>259</v>
      </c>
      <c r="U353" s="124">
        <f t="shared" si="33"/>
        <v>0</v>
      </c>
      <c r="V353" s="124">
        <f t="shared" si="33"/>
        <v>259</v>
      </c>
      <c r="W353" s="124">
        <f t="shared" si="33"/>
        <v>259</v>
      </c>
      <c r="X353" s="124">
        <f t="shared" si="33"/>
        <v>0</v>
      </c>
    </row>
    <row r="354" spans="1:24" s="92" customFormat="1" ht="30">
      <c r="A354" s="115" t="s">
        <v>378</v>
      </c>
      <c r="B354" s="88" t="s">
        <v>379</v>
      </c>
      <c r="C354" s="106" t="str">
        <f t="shared" si="34"/>
        <v>1037425</v>
      </c>
      <c r="D354" s="105" t="str">
        <f t="shared" si="35"/>
        <v>-Trường PT Dân tộc Nội trú luyện Đak hà</v>
      </c>
      <c r="E354" s="129"/>
      <c r="F354" s="130"/>
      <c r="G354" s="130"/>
      <c r="H354" s="128"/>
      <c r="I354" s="90">
        <v>11523083000</v>
      </c>
      <c r="J354" s="89"/>
      <c r="K354" s="90">
        <v>11235770000</v>
      </c>
      <c r="L354" s="91">
        <v>287313000</v>
      </c>
      <c r="M354" s="91">
        <f t="shared" si="36"/>
        <v>11523083000</v>
      </c>
      <c r="N354" s="91"/>
      <c r="O354" s="90">
        <v>11214569000</v>
      </c>
      <c r="P354" s="90">
        <f t="shared" si="37"/>
        <v>11214569000</v>
      </c>
      <c r="Q354" s="90"/>
      <c r="S354" s="124">
        <f t="shared" si="38"/>
        <v>11523.083000000001</v>
      </c>
      <c r="T354" s="124">
        <f t="shared" si="33"/>
        <v>11523.083000000001</v>
      </c>
      <c r="U354" s="124">
        <f t="shared" si="33"/>
        <v>0</v>
      </c>
      <c r="V354" s="124">
        <f t="shared" si="33"/>
        <v>11214.569</v>
      </c>
      <c r="W354" s="124">
        <f t="shared" si="33"/>
        <v>11214.569</v>
      </c>
      <c r="X354" s="124">
        <f t="shared" si="33"/>
        <v>0</v>
      </c>
    </row>
    <row r="355" spans="1:24" s="92" customFormat="1" ht="15">
      <c r="A355" s="115" t="s">
        <v>380</v>
      </c>
      <c r="B355" s="93" t="s">
        <v>232</v>
      </c>
      <c r="C355" s="106" t="str">
        <f t="shared" si="34"/>
        <v/>
      </c>
      <c r="D355" s="105" t="str">
        <f t="shared" si="35"/>
        <v/>
      </c>
      <c r="E355" s="129"/>
      <c r="F355" s="130"/>
      <c r="G355" s="130"/>
      <c r="H355" s="128"/>
      <c r="I355" s="90">
        <v>11523083000</v>
      </c>
      <c r="J355" s="89"/>
      <c r="K355" s="90">
        <v>11235770000</v>
      </c>
      <c r="L355" s="91">
        <v>287313000</v>
      </c>
      <c r="M355" s="91">
        <f t="shared" si="36"/>
        <v>11523083000</v>
      </c>
      <c r="N355" s="91"/>
      <c r="O355" s="90">
        <v>11214569000</v>
      </c>
      <c r="P355" s="90">
        <f t="shared" si="37"/>
        <v>11214569000</v>
      </c>
      <c r="Q355" s="90"/>
      <c r="S355" s="124">
        <f t="shared" si="38"/>
        <v>11523.083000000001</v>
      </c>
      <c r="T355" s="124">
        <f t="shared" si="33"/>
        <v>11523.083000000001</v>
      </c>
      <c r="U355" s="124">
        <f t="shared" si="33"/>
        <v>0</v>
      </c>
      <c r="V355" s="124">
        <f t="shared" si="33"/>
        <v>11214.569</v>
      </c>
      <c r="W355" s="124">
        <f t="shared" si="33"/>
        <v>11214.569</v>
      </c>
      <c r="X355" s="124">
        <f t="shared" si="33"/>
        <v>0</v>
      </c>
    </row>
    <row r="356" spans="1:24" s="92" customFormat="1" ht="15">
      <c r="A356" s="115"/>
      <c r="B356" s="93" t="s">
        <v>233</v>
      </c>
      <c r="C356" s="106" t="str">
        <f t="shared" si="34"/>
        <v/>
      </c>
      <c r="D356" s="105" t="str">
        <f t="shared" si="35"/>
        <v/>
      </c>
      <c r="E356" s="129"/>
      <c r="F356" s="130"/>
      <c r="G356" s="130"/>
      <c r="H356" s="128"/>
      <c r="I356" s="90">
        <v>7138633000</v>
      </c>
      <c r="J356" s="89"/>
      <c r="K356" s="90">
        <v>6917720000</v>
      </c>
      <c r="L356" s="91">
        <v>220913000</v>
      </c>
      <c r="M356" s="91">
        <f t="shared" si="36"/>
        <v>7138633000</v>
      </c>
      <c r="N356" s="91"/>
      <c r="O356" s="90">
        <v>7138633000</v>
      </c>
      <c r="P356" s="90">
        <f t="shared" si="37"/>
        <v>7138633000</v>
      </c>
      <c r="Q356" s="90"/>
      <c r="S356" s="124">
        <f t="shared" si="38"/>
        <v>7138.6329999999998</v>
      </c>
      <c r="T356" s="124">
        <f t="shared" si="33"/>
        <v>7138.6329999999998</v>
      </c>
      <c r="U356" s="124">
        <f t="shared" si="33"/>
        <v>0</v>
      </c>
      <c r="V356" s="124">
        <f t="shared" si="33"/>
        <v>7138.6329999999998</v>
      </c>
      <c r="W356" s="124">
        <f t="shared" si="33"/>
        <v>7138.6329999999998</v>
      </c>
      <c r="X356" s="124">
        <f t="shared" si="33"/>
        <v>0</v>
      </c>
    </row>
    <row r="357" spans="1:24" s="92" customFormat="1" ht="15">
      <c r="A357" s="116"/>
      <c r="B357" s="110"/>
      <c r="C357" s="106" t="str">
        <f t="shared" si="34"/>
        <v/>
      </c>
      <c r="D357" s="105" t="str">
        <f t="shared" si="35"/>
        <v/>
      </c>
      <c r="E357" s="115" t="s">
        <v>209</v>
      </c>
      <c r="F357" s="115" t="s">
        <v>220</v>
      </c>
      <c r="G357" s="115" t="s">
        <v>228</v>
      </c>
      <c r="H357" s="133" t="s">
        <v>983</v>
      </c>
      <c r="I357" s="90">
        <v>6917720000</v>
      </c>
      <c r="J357" s="89"/>
      <c r="K357" s="90">
        <v>6917720000</v>
      </c>
      <c r="L357" s="94"/>
      <c r="M357" s="91">
        <f t="shared" si="36"/>
        <v>6917720000</v>
      </c>
      <c r="N357" s="94"/>
      <c r="O357" s="90">
        <v>6917720000</v>
      </c>
      <c r="P357" s="90">
        <f t="shared" si="37"/>
        <v>6917720000</v>
      </c>
      <c r="Q357" s="90"/>
      <c r="S357" s="124">
        <f t="shared" si="38"/>
        <v>6917.72</v>
      </c>
      <c r="T357" s="124">
        <f t="shared" si="33"/>
        <v>6917.72</v>
      </c>
      <c r="U357" s="124">
        <f t="shared" si="33"/>
        <v>0</v>
      </c>
      <c r="V357" s="124">
        <f t="shared" si="33"/>
        <v>6917.72</v>
      </c>
      <c r="W357" s="124">
        <f t="shared" si="33"/>
        <v>6917.72</v>
      </c>
      <c r="X357" s="124">
        <f t="shared" si="33"/>
        <v>0</v>
      </c>
    </row>
    <row r="358" spans="1:24" s="92" customFormat="1" ht="15">
      <c r="A358" s="117"/>
      <c r="B358" s="107"/>
      <c r="C358" s="106" t="str">
        <f t="shared" si="34"/>
        <v/>
      </c>
      <c r="D358" s="105" t="str">
        <f t="shared" si="35"/>
        <v/>
      </c>
      <c r="E358" s="115" t="s">
        <v>222</v>
      </c>
      <c r="F358" s="115" t="s">
        <v>220</v>
      </c>
      <c r="G358" s="115" t="s">
        <v>228</v>
      </c>
      <c r="H358" s="133" t="s">
        <v>983</v>
      </c>
      <c r="I358" s="90">
        <v>191000000</v>
      </c>
      <c r="J358" s="89"/>
      <c r="K358" s="89"/>
      <c r="L358" s="91">
        <v>191000000</v>
      </c>
      <c r="M358" s="91">
        <f t="shared" si="36"/>
        <v>191000000</v>
      </c>
      <c r="N358" s="91"/>
      <c r="O358" s="90">
        <v>191000000</v>
      </c>
      <c r="P358" s="90">
        <f t="shared" si="37"/>
        <v>191000000</v>
      </c>
      <c r="Q358" s="90"/>
      <c r="S358" s="124">
        <f t="shared" si="38"/>
        <v>191</v>
      </c>
      <c r="T358" s="124">
        <f t="shared" si="33"/>
        <v>191</v>
      </c>
      <c r="U358" s="124">
        <f t="shared" si="33"/>
        <v>0</v>
      </c>
      <c r="V358" s="124">
        <f t="shared" si="33"/>
        <v>191</v>
      </c>
      <c r="W358" s="124">
        <f t="shared" si="33"/>
        <v>191</v>
      </c>
      <c r="X358" s="124">
        <f t="shared" si="33"/>
        <v>0</v>
      </c>
    </row>
    <row r="359" spans="1:24" s="92" customFormat="1" ht="15">
      <c r="A359" s="118"/>
      <c r="B359" s="111"/>
      <c r="C359" s="106" t="str">
        <f t="shared" si="34"/>
        <v/>
      </c>
      <c r="D359" s="105" t="str">
        <f t="shared" si="35"/>
        <v/>
      </c>
      <c r="E359" s="115" t="s">
        <v>212</v>
      </c>
      <c r="F359" s="115" t="s">
        <v>220</v>
      </c>
      <c r="G359" s="115" t="s">
        <v>228</v>
      </c>
      <c r="H359" s="133" t="s">
        <v>983</v>
      </c>
      <c r="I359" s="90">
        <v>29913000</v>
      </c>
      <c r="J359" s="89"/>
      <c r="K359" s="89"/>
      <c r="L359" s="91">
        <v>29913000</v>
      </c>
      <c r="M359" s="91">
        <f t="shared" si="36"/>
        <v>29913000</v>
      </c>
      <c r="N359" s="91"/>
      <c r="O359" s="90">
        <v>29913000</v>
      </c>
      <c r="P359" s="90">
        <f t="shared" si="37"/>
        <v>29913000</v>
      </c>
      <c r="Q359" s="90"/>
      <c r="S359" s="124">
        <f t="shared" si="38"/>
        <v>29.913</v>
      </c>
      <c r="T359" s="124">
        <f t="shared" si="33"/>
        <v>29.913</v>
      </c>
      <c r="U359" s="124">
        <f t="shared" si="33"/>
        <v>0</v>
      </c>
      <c r="V359" s="124">
        <f t="shared" si="33"/>
        <v>29.913</v>
      </c>
      <c r="W359" s="124">
        <f t="shared" si="33"/>
        <v>29.913</v>
      </c>
      <c r="X359" s="124">
        <f t="shared" si="33"/>
        <v>0</v>
      </c>
    </row>
    <row r="360" spans="1:24" s="92" customFormat="1" ht="15">
      <c r="A360" s="115"/>
      <c r="B360" s="93" t="s">
        <v>229</v>
      </c>
      <c r="C360" s="106" t="str">
        <f t="shared" si="34"/>
        <v/>
      </c>
      <c r="D360" s="105" t="str">
        <f t="shared" si="35"/>
        <v/>
      </c>
      <c r="E360" s="129"/>
      <c r="F360" s="130"/>
      <c r="G360" s="130"/>
      <c r="H360" s="128"/>
      <c r="I360" s="90">
        <v>4384450000</v>
      </c>
      <c r="J360" s="89"/>
      <c r="K360" s="90">
        <v>4318050000</v>
      </c>
      <c r="L360" s="91">
        <v>66400000</v>
      </c>
      <c r="M360" s="91">
        <f t="shared" si="36"/>
        <v>4384450000</v>
      </c>
      <c r="N360" s="91"/>
      <c r="O360" s="90">
        <v>4075936000</v>
      </c>
      <c r="P360" s="90">
        <f t="shared" si="37"/>
        <v>4075936000</v>
      </c>
      <c r="Q360" s="90"/>
      <c r="S360" s="124">
        <f t="shared" si="38"/>
        <v>4384.45</v>
      </c>
      <c r="T360" s="124">
        <f t="shared" si="33"/>
        <v>4384.45</v>
      </c>
      <c r="U360" s="124">
        <f t="shared" si="33"/>
        <v>0</v>
      </c>
      <c r="V360" s="124">
        <f t="shared" si="33"/>
        <v>4075.9360000000001</v>
      </c>
      <c r="W360" s="124">
        <f t="shared" si="33"/>
        <v>4075.9360000000001</v>
      </c>
      <c r="X360" s="124">
        <f t="shared" si="33"/>
        <v>0</v>
      </c>
    </row>
    <row r="361" spans="1:24" s="92" customFormat="1" ht="15">
      <c r="A361" s="116"/>
      <c r="B361" s="110"/>
      <c r="C361" s="106" t="str">
        <f t="shared" si="34"/>
        <v/>
      </c>
      <c r="D361" s="105" t="str">
        <f t="shared" si="35"/>
        <v/>
      </c>
      <c r="E361" s="115" t="s">
        <v>224</v>
      </c>
      <c r="F361" s="115" t="s">
        <v>220</v>
      </c>
      <c r="G361" s="115" t="s">
        <v>228</v>
      </c>
      <c r="H361" s="133" t="s">
        <v>983</v>
      </c>
      <c r="I361" s="90">
        <v>680250000</v>
      </c>
      <c r="J361" s="89"/>
      <c r="K361" s="90">
        <v>680250000</v>
      </c>
      <c r="L361" s="94"/>
      <c r="M361" s="91">
        <f t="shared" si="36"/>
        <v>680250000</v>
      </c>
      <c r="N361" s="94"/>
      <c r="O361" s="90">
        <v>677982000</v>
      </c>
      <c r="P361" s="90">
        <f t="shared" si="37"/>
        <v>677982000</v>
      </c>
      <c r="Q361" s="90"/>
      <c r="S361" s="124">
        <f t="shared" si="38"/>
        <v>680.25</v>
      </c>
      <c r="T361" s="124">
        <f t="shared" si="33"/>
        <v>680.25</v>
      </c>
      <c r="U361" s="124">
        <f t="shared" si="33"/>
        <v>0</v>
      </c>
      <c r="V361" s="124">
        <f t="shared" si="33"/>
        <v>677.98199999999997</v>
      </c>
      <c r="W361" s="124">
        <f t="shared" si="33"/>
        <v>677.98199999999997</v>
      </c>
      <c r="X361" s="124">
        <f t="shared" si="33"/>
        <v>0</v>
      </c>
    </row>
    <row r="362" spans="1:24" s="92" customFormat="1" ht="15">
      <c r="A362" s="117"/>
      <c r="B362" s="107"/>
      <c r="C362" s="106" t="str">
        <f t="shared" si="34"/>
        <v/>
      </c>
      <c r="D362" s="105" t="str">
        <f t="shared" si="35"/>
        <v/>
      </c>
      <c r="E362" s="115" t="s">
        <v>222</v>
      </c>
      <c r="F362" s="115" t="s">
        <v>220</v>
      </c>
      <c r="G362" s="115" t="s">
        <v>228</v>
      </c>
      <c r="H362" s="133" t="s">
        <v>983</v>
      </c>
      <c r="I362" s="90">
        <v>2814800000</v>
      </c>
      <c r="J362" s="89"/>
      <c r="K362" s="90">
        <v>2814800000</v>
      </c>
      <c r="L362" s="94"/>
      <c r="M362" s="91">
        <f t="shared" si="36"/>
        <v>2814800000</v>
      </c>
      <c r="N362" s="94"/>
      <c r="O362" s="90">
        <v>2519004000</v>
      </c>
      <c r="P362" s="90">
        <f t="shared" si="37"/>
        <v>2519004000</v>
      </c>
      <c r="Q362" s="90"/>
      <c r="S362" s="124">
        <f t="shared" si="38"/>
        <v>2814.8</v>
      </c>
      <c r="T362" s="124">
        <f t="shared" si="33"/>
        <v>2814.8</v>
      </c>
      <c r="U362" s="124">
        <f t="shared" si="33"/>
        <v>0</v>
      </c>
      <c r="V362" s="124">
        <f t="shared" si="33"/>
        <v>2519.0039999999999</v>
      </c>
      <c r="W362" s="124">
        <f t="shared" si="33"/>
        <v>2519.0039999999999</v>
      </c>
      <c r="X362" s="124">
        <f t="shared" si="33"/>
        <v>0</v>
      </c>
    </row>
    <row r="363" spans="1:24" s="92" customFormat="1" ht="15">
      <c r="A363" s="118"/>
      <c r="B363" s="111"/>
      <c r="C363" s="106" t="str">
        <f t="shared" si="34"/>
        <v/>
      </c>
      <c r="D363" s="105" t="str">
        <f t="shared" si="35"/>
        <v/>
      </c>
      <c r="E363" s="115" t="s">
        <v>212</v>
      </c>
      <c r="F363" s="115" t="s">
        <v>220</v>
      </c>
      <c r="G363" s="115" t="s">
        <v>228</v>
      </c>
      <c r="H363" s="133" t="s">
        <v>983</v>
      </c>
      <c r="I363" s="90">
        <v>889400000</v>
      </c>
      <c r="J363" s="89"/>
      <c r="K363" s="90">
        <v>823000000</v>
      </c>
      <c r="L363" s="91">
        <v>66400000</v>
      </c>
      <c r="M363" s="91">
        <f t="shared" si="36"/>
        <v>889400000</v>
      </c>
      <c r="N363" s="91"/>
      <c r="O363" s="90">
        <v>878950000</v>
      </c>
      <c r="P363" s="90">
        <f t="shared" si="37"/>
        <v>878950000</v>
      </c>
      <c r="Q363" s="90"/>
      <c r="S363" s="124">
        <f t="shared" si="38"/>
        <v>889.4</v>
      </c>
      <c r="T363" s="124">
        <f t="shared" si="33"/>
        <v>889.4</v>
      </c>
      <c r="U363" s="124">
        <f t="shared" si="33"/>
        <v>0</v>
      </c>
      <c r="V363" s="124">
        <f t="shared" si="33"/>
        <v>878.95</v>
      </c>
      <c r="W363" s="124">
        <f t="shared" si="33"/>
        <v>878.95</v>
      </c>
      <c r="X363" s="124">
        <f t="shared" si="33"/>
        <v>0</v>
      </c>
    </row>
    <row r="364" spans="1:24" s="92" customFormat="1" ht="30">
      <c r="A364" s="115" t="s">
        <v>381</v>
      </c>
      <c r="B364" s="88" t="s">
        <v>382</v>
      </c>
      <c r="C364" s="106" t="str">
        <f t="shared" si="34"/>
        <v>1037427</v>
      </c>
      <c r="D364" s="105" t="str">
        <f t="shared" si="35"/>
        <v>-Trường Trung học PhS thông Chuyên Nguyễn Tãt Thành</v>
      </c>
      <c r="E364" s="129"/>
      <c r="F364" s="130"/>
      <c r="G364" s="130"/>
      <c r="H364" s="128"/>
      <c r="I364" s="90">
        <v>12676065000</v>
      </c>
      <c r="J364" s="90">
        <v>2420000</v>
      </c>
      <c r="K364" s="90">
        <v>12605649000</v>
      </c>
      <c r="L364" s="91">
        <v>67996000</v>
      </c>
      <c r="M364" s="91">
        <f t="shared" si="36"/>
        <v>12676065000</v>
      </c>
      <c r="N364" s="91"/>
      <c r="O364" s="90">
        <v>12671505000</v>
      </c>
      <c r="P364" s="90">
        <f t="shared" si="37"/>
        <v>12671505000</v>
      </c>
      <c r="Q364" s="90"/>
      <c r="S364" s="124">
        <f t="shared" si="38"/>
        <v>12676.065000000001</v>
      </c>
      <c r="T364" s="124">
        <f t="shared" si="33"/>
        <v>12676.065000000001</v>
      </c>
      <c r="U364" s="124">
        <f t="shared" si="33"/>
        <v>0</v>
      </c>
      <c r="V364" s="124">
        <f t="shared" si="33"/>
        <v>12671.504999999999</v>
      </c>
      <c r="W364" s="124">
        <f t="shared" si="33"/>
        <v>12671.504999999999</v>
      </c>
      <c r="X364" s="124">
        <f t="shared" si="33"/>
        <v>0</v>
      </c>
    </row>
    <row r="365" spans="1:24" s="92" customFormat="1" ht="15">
      <c r="A365" s="115" t="s">
        <v>383</v>
      </c>
      <c r="B365" s="93" t="s">
        <v>232</v>
      </c>
      <c r="C365" s="106" t="str">
        <f t="shared" si="34"/>
        <v/>
      </c>
      <c r="D365" s="105" t="str">
        <f t="shared" si="35"/>
        <v/>
      </c>
      <c r="E365" s="129"/>
      <c r="F365" s="130"/>
      <c r="G365" s="130"/>
      <c r="H365" s="128"/>
      <c r="I365" s="90">
        <v>12676065000</v>
      </c>
      <c r="J365" s="90">
        <v>2420000</v>
      </c>
      <c r="K365" s="90">
        <v>12605649000</v>
      </c>
      <c r="L365" s="91">
        <v>67996000</v>
      </c>
      <c r="M365" s="91">
        <f t="shared" si="36"/>
        <v>12676065000</v>
      </c>
      <c r="N365" s="91"/>
      <c r="O365" s="90">
        <v>12671505000</v>
      </c>
      <c r="P365" s="90">
        <f t="shared" si="37"/>
        <v>12671505000</v>
      </c>
      <c r="Q365" s="90"/>
      <c r="S365" s="124">
        <f t="shared" si="38"/>
        <v>12676.065000000001</v>
      </c>
      <c r="T365" s="124">
        <f t="shared" si="33"/>
        <v>12676.065000000001</v>
      </c>
      <c r="U365" s="124">
        <f t="shared" si="33"/>
        <v>0</v>
      </c>
      <c r="V365" s="124">
        <f t="shared" si="33"/>
        <v>12671.504999999999</v>
      </c>
      <c r="W365" s="124">
        <f t="shared" si="33"/>
        <v>12671.504999999999</v>
      </c>
      <c r="X365" s="124">
        <f t="shared" si="33"/>
        <v>0</v>
      </c>
    </row>
    <row r="366" spans="1:24" s="92" customFormat="1" ht="15">
      <c r="A366" s="115"/>
      <c r="B366" s="93" t="s">
        <v>233</v>
      </c>
      <c r="C366" s="106" t="str">
        <f t="shared" si="34"/>
        <v/>
      </c>
      <c r="D366" s="105" t="str">
        <f t="shared" si="35"/>
        <v/>
      </c>
      <c r="E366" s="129"/>
      <c r="F366" s="130"/>
      <c r="G366" s="130"/>
      <c r="H366" s="128"/>
      <c r="I366" s="90">
        <v>11080359000</v>
      </c>
      <c r="J366" s="90">
        <v>2420000</v>
      </c>
      <c r="K366" s="90">
        <v>11013143000</v>
      </c>
      <c r="L366" s="91">
        <v>64796000</v>
      </c>
      <c r="M366" s="91">
        <f t="shared" si="36"/>
        <v>11080359000</v>
      </c>
      <c r="N366" s="91"/>
      <c r="O366" s="90">
        <v>11080359000</v>
      </c>
      <c r="P366" s="90">
        <f t="shared" si="37"/>
        <v>11080359000</v>
      </c>
      <c r="Q366" s="90"/>
      <c r="S366" s="124">
        <f t="shared" si="38"/>
        <v>11080.359</v>
      </c>
      <c r="T366" s="124">
        <f t="shared" si="33"/>
        <v>11080.359</v>
      </c>
      <c r="U366" s="124">
        <f t="shared" si="33"/>
        <v>0</v>
      </c>
      <c r="V366" s="124">
        <f t="shared" si="33"/>
        <v>11080.359</v>
      </c>
      <c r="W366" s="124">
        <f t="shared" si="33"/>
        <v>11080.359</v>
      </c>
      <c r="X366" s="124">
        <f t="shared" si="33"/>
        <v>0</v>
      </c>
    </row>
    <row r="367" spans="1:24" s="92" customFormat="1" ht="15">
      <c r="A367" s="116"/>
      <c r="B367" s="110"/>
      <c r="C367" s="106" t="str">
        <f t="shared" si="34"/>
        <v/>
      </c>
      <c r="D367" s="105" t="str">
        <f t="shared" si="35"/>
        <v/>
      </c>
      <c r="E367" s="115" t="s">
        <v>209</v>
      </c>
      <c r="F367" s="115" t="s">
        <v>220</v>
      </c>
      <c r="G367" s="115" t="s">
        <v>221</v>
      </c>
      <c r="H367" s="133" t="s">
        <v>983</v>
      </c>
      <c r="I367" s="90">
        <v>11015563000</v>
      </c>
      <c r="J367" s="90">
        <v>2420000</v>
      </c>
      <c r="K367" s="90">
        <v>11013143000</v>
      </c>
      <c r="L367" s="94"/>
      <c r="M367" s="91">
        <f t="shared" si="36"/>
        <v>11015563000</v>
      </c>
      <c r="N367" s="94"/>
      <c r="O367" s="90">
        <v>11015563000</v>
      </c>
      <c r="P367" s="90">
        <f t="shared" si="37"/>
        <v>11015563000</v>
      </c>
      <c r="Q367" s="90"/>
      <c r="S367" s="124">
        <f t="shared" si="38"/>
        <v>11015.563</v>
      </c>
      <c r="T367" s="124">
        <f t="shared" si="33"/>
        <v>11015.563</v>
      </c>
      <c r="U367" s="124">
        <f t="shared" si="33"/>
        <v>0</v>
      </c>
      <c r="V367" s="124">
        <f t="shared" si="33"/>
        <v>11015.563</v>
      </c>
      <c r="W367" s="124">
        <f t="shared" si="33"/>
        <v>11015.563</v>
      </c>
      <c r="X367" s="124">
        <f t="shared" si="33"/>
        <v>0</v>
      </c>
    </row>
    <row r="368" spans="1:24" s="92" customFormat="1" ht="15">
      <c r="A368" s="117"/>
      <c r="B368" s="107"/>
      <c r="C368" s="106" t="str">
        <f t="shared" si="34"/>
        <v/>
      </c>
      <c r="D368" s="105" t="str">
        <f t="shared" si="35"/>
        <v/>
      </c>
      <c r="E368" s="115" t="s">
        <v>222</v>
      </c>
      <c r="F368" s="115" t="s">
        <v>220</v>
      </c>
      <c r="G368" s="115" t="s">
        <v>221</v>
      </c>
      <c r="H368" s="133" t="s">
        <v>983</v>
      </c>
      <c r="I368" s="90">
        <v>61000000</v>
      </c>
      <c r="J368" s="89"/>
      <c r="K368" s="89"/>
      <c r="L368" s="91">
        <v>61000000</v>
      </c>
      <c r="M368" s="91">
        <f t="shared" si="36"/>
        <v>61000000</v>
      </c>
      <c r="N368" s="91"/>
      <c r="O368" s="90">
        <v>61000000</v>
      </c>
      <c r="P368" s="90">
        <f t="shared" si="37"/>
        <v>61000000</v>
      </c>
      <c r="Q368" s="90"/>
      <c r="S368" s="124">
        <f t="shared" si="38"/>
        <v>61</v>
      </c>
      <c r="T368" s="124">
        <f t="shared" si="33"/>
        <v>61</v>
      </c>
      <c r="U368" s="124">
        <f t="shared" si="33"/>
        <v>0</v>
      </c>
      <c r="V368" s="124">
        <f t="shared" si="33"/>
        <v>61</v>
      </c>
      <c r="W368" s="124">
        <f t="shared" si="33"/>
        <v>61</v>
      </c>
      <c r="X368" s="124">
        <f t="shared" si="33"/>
        <v>0</v>
      </c>
    </row>
    <row r="369" spans="1:24" s="92" customFormat="1" ht="15">
      <c r="A369" s="118"/>
      <c r="B369" s="111"/>
      <c r="C369" s="106" t="str">
        <f t="shared" si="34"/>
        <v/>
      </c>
      <c r="D369" s="105" t="str">
        <f t="shared" si="35"/>
        <v/>
      </c>
      <c r="E369" s="115" t="s">
        <v>212</v>
      </c>
      <c r="F369" s="115" t="s">
        <v>220</v>
      </c>
      <c r="G369" s="115" t="s">
        <v>221</v>
      </c>
      <c r="H369" s="133" t="s">
        <v>983</v>
      </c>
      <c r="I369" s="90">
        <v>3796000</v>
      </c>
      <c r="J369" s="89"/>
      <c r="K369" s="89"/>
      <c r="L369" s="91">
        <v>3796000</v>
      </c>
      <c r="M369" s="91">
        <f t="shared" si="36"/>
        <v>3796000</v>
      </c>
      <c r="N369" s="91"/>
      <c r="O369" s="90">
        <v>3796000</v>
      </c>
      <c r="P369" s="90">
        <f t="shared" si="37"/>
        <v>3796000</v>
      </c>
      <c r="Q369" s="90"/>
      <c r="S369" s="124">
        <f t="shared" si="38"/>
        <v>3.7959999999999998</v>
      </c>
      <c r="T369" s="124">
        <f t="shared" si="33"/>
        <v>3.7959999999999998</v>
      </c>
      <c r="U369" s="124">
        <f t="shared" si="33"/>
        <v>0</v>
      </c>
      <c r="V369" s="124">
        <f t="shared" si="33"/>
        <v>3.7959999999999998</v>
      </c>
      <c r="W369" s="124">
        <f t="shared" si="33"/>
        <v>3.7959999999999998</v>
      </c>
      <c r="X369" s="124">
        <f t="shared" si="33"/>
        <v>0</v>
      </c>
    </row>
    <row r="370" spans="1:24" s="92" customFormat="1" ht="15">
      <c r="A370" s="115"/>
      <c r="B370" s="93" t="s">
        <v>229</v>
      </c>
      <c r="C370" s="106" t="str">
        <f t="shared" si="34"/>
        <v/>
      </c>
      <c r="D370" s="105" t="str">
        <f t="shared" si="35"/>
        <v/>
      </c>
      <c r="E370" s="129"/>
      <c r="F370" s="130"/>
      <c r="G370" s="130"/>
      <c r="H370" s="128"/>
      <c r="I370" s="90">
        <v>1595706000</v>
      </c>
      <c r="J370" s="89"/>
      <c r="K370" s="90">
        <v>1592506000</v>
      </c>
      <c r="L370" s="91">
        <v>3200000</v>
      </c>
      <c r="M370" s="91">
        <f t="shared" si="36"/>
        <v>1595706000</v>
      </c>
      <c r="N370" s="91"/>
      <c r="O370" s="90">
        <v>1591146000</v>
      </c>
      <c r="P370" s="90">
        <f t="shared" si="37"/>
        <v>1591146000</v>
      </c>
      <c r="Q370" s="90"/>
      <c r="S370" s="124">
        <f t="shared" si="38"/>
        <v>1595.7059999999999</v>
      </c>
      <c r="T370" s="124">
        <f t="shared" si="33"/>
        <v>1595.7059999999999</v>
      </c>
      <c r="U370" s="124">
        <f t="shared" si="33"/>
        <v>0</v>
      </c>
      <c r="V370" s="124">
        <f t="shared" si="33"/>
        <v>1591.146</v>
      </c>
      <c r="W370" s="124">
        <f t="shared" si="33"/>
        <v>1591.146</v>
      </c>
      <c r="X370" s="124">
        <f t="shared" si="33"/>
        <v>0</v>
      </c>
    </row>
    <row r="371" spans="1:24" s="92" customFormat="1" ht="15">
      <c r="A371" s="116"/>
      <c r="B371" s="110"/>
      <c r="C371" s="106" t="str">
        <f t="shared" si="34"/>
        <v/>
      </c>
      <c r="D371" s="105" t="str">
        <f t="shared" si="35"/>
        <v/>
      </c>
      <c r="E371" s="115" t="s">
        <v>224</v>
      </c>
      <c r="F371" s="115" t="s">
        <v>220</v>
      </c>
      <c r="G371" s="115" t="s">
        <v>221</v>
      </c>
      <c r="H371" s="133" t="s">
        <v>983</v>
      </c>
      <c r="I371" s="90">
        <v>1583000000</v>
      </c>
      <c r="J371" s="89"/>
      <c r="K371" s="90">
        <v>1583000000</v>
      </c>
      <c r="L371" s="94"/>
      <c r="M371" s="91">
        <f t="shared" si="36"/>
        <v>1583000000</v>
      </c>
      <c r="N371" s="94"/>
      <c r="O371" s="90">
        <v>1578440000</v>
      </c>
      <c r="P371" s="90">
        <f t="shared" si="37"/>
        <v>1578440000</v>
      </c>
      <c r="Q371" s="90"/>
      <c r="S371" s="124">
        <f t="shared" si="38"/>
        <v>1583</v>
      </c>
      <c r="T371" s="124">
        <f t="shared" si="33"/>
        <v>1583</v>
      </c>
      <c r="U371" s="124">
        <f t="shared" si="33"/>
        <v>0</v>
      </c>
      <c r="V371" s="124">
        <f t="shared" si="33"/>
        <v>1578.44</v>
      </c>
      <c r="W371" s="124">
        <f t="shared" si="33"/>
        <v>1578.44</v>
      </c>
      <c r="X371" s="124">
        <f t="shared" si="33"/>
        <v>0</v>
      </c>
    </row>
    <row r="372" spans="1:24" s="92" customFormat="1" ht="15">
      <c r="A372" s="118"/>
      <c r="B372" s="111"/>
      <c r="C372" s="106" t="str">
        <f t="shared" si="34"/>
        <v/>
      </c>
      <c r="D372" s="105" t="str">
        <f t="shared" si="35"/>
        <v/>
      </c>
      <c r="E372" s="115" t="s">
        <v>212</v>
      </c>
      <c r="F372" s="115" t="s">
        <v>220</v>
      </c>
      <c r="G372" s="115" t="s">
        <v>221</v>
      </c>
      <c r="H372" s="133" t="s">
        <v>983</v>
      </c>
      <c r="I372" s="90">
        <v>12706000</v>
      </c>
      <c r="J372" s="89"/>
      <c r="K372" s="90">
        <v>9506000</v>
      </c>
      <c r="L372" s="91">
        <v>3200000</v>
      </c>
      <c r="M372" s="91">
        <f t="shared" si="36"/>
        <v>12706000</v>
      </c>
      <c r="N372" s="91"/>
      <c r="O372" s="90">
        <v>12706000</v>
      </c>
      <c r="P372" s="90">
        <f t="shared" si="37"/>
        <v>12706000</v>
      </c>
      <c r="Q372" s="90"/>
      <c r="S372" s="124">
        <f t="shared" si="38"/>
        <v>12.706</v>
      </c>
      <c r="T372" s="124">
        <f t="shared" si="33"/>
        <v>12.706</v>
      </c>
      <c r="U372" s="124">
        <f t="shared" si="33"/>
        <v>0</v>
      </c>
      <c r="V372" s="124">
        <f t="shared" si="33"/>
        <v>12.706</v>
      </c>
      <c r="W372" s="124">
        <f t="shared" si="33"/>
        <v>12.706</v>
      </c>
      <c r="X372" s="124">
        <f t="shared" si="33"/>
        <v>0</v>
      </c>
    </row>
    <row r="373" spans="1:24" s="92" customFormat="1" ht="30">
      <c r="A373" s="115" t="s">
        <v>384</v>
      </c>
      <c r="B373" s="88" t="s">
        <v>385</v>
      </c>
      <c r="C373" s="106" t="str">
        <f t="shared" si="34"/>
        <v>1037433</v>
      </c>
      <c r="D373" s="105" t="str">
        <f t="shared" si="35"/>
        <v>-BQL vườn quốc gia Chư Mom Ray</v>
      </c>
      <c r="E373" s="129"/>
      <c r="F373" s="130"/>
      <c r="G373" s="130"/>
      <c r="H373" s="128"/>
      <c r="I373" s="90">
        <v>23149583821</v>
      </c>
      <c r="J373" s="90">
        <v>5483583821</v>
      </c>
      <c r="K373" s="90">
        <v>8004000000</v>
      </c>
      <c r="L373" s="91">
        <v>9662000000</v>
      </c>
      <c r="M373" s="91">
        <f t="shared" si="36"/>
        <v>23149583821</v>
      </c>
      <c r="N373" s="91"/>
      <c r="O373" s="90">
        <v>16909146563</v>
      </c>
      <c r="P373" s="90">
        <f t="shared" si="37"/>
        <v>16909146563</v>
      </c>
      <c r="Q373" s="90"/>
      <c r="S373" s="124">
        <f t="shared" si="38"/>
        <v>23149.583821</v>
      </c>
      <c r="T373" s="124">
        <f t="shared" si="33"/>
        <v>23149.583821</v>
      </c>
      <c r="U373" s="124">
        <f t="shared" si="33"/>
        <v>0</v>
      </c>
      <c r="V373" s="124">
        <f t="shared" si="33"/>
        <v>16909.146562999998</v>
      </c>
      <c r="W373" s="124">
        <f t="shared" si="33"/>
        <v>16909.146562999998</v>
      </c>
      <c r="X373" s="124">
        <f t="shared" si="33"/>
        <v>0</v>
      </c>
    </row>
    <row r="374" spans="1:24" s="92" customFormat="1" ht="15">
      <c r="A374" s="115" t="s">
        <v>386</v>
      </c>
      <c r="B374" s="93" t="s">
        <v>232</v>
      </c>
      <c r="C374" s="106" t="str">
        <f t="shared" si="34"/>
        <v/>
      </c>
      <c r="D374" s="105" t="str">
        <f t="shared" si="35"/>
        <v/>
      </c>
      <c r="E374" s="129"/>
      <c r="F374" s="130"/>
      <c r="G374" s="130"/>
      <c r="H374" s="128"/>
      <c r="I374" s="90">
        <v>8868833821</v>
      </c>
      <c r="J374" s="90">
        <v>266833821</v>
      </c>
      <c r="K374" s="90">
        <v>8004000000</v>
      </c>
      <c r="L374" s="91">
        <v>598000000</v>
      </c>
      <c r="M374" s="91">
        <f t="shared" si="36"/>
        <v>8868833821</v>
      </c>
      <c r="N374" s="91"/>
      <c r="O374" s="90">
        <v>8860886179</v>
      </c>
      <c r="P374" s="90">
        <f t="shared" si="37"/>
        <v>8860886179</v>
      </c>
      <c r="Q374" s="90"/>
      <c r="S374" s="124">
        <f t="shared" si="38"/>
        <v>8868.8338210000002</v>
      </c>
      <c r="T374" s="124">
        <f t="shared" si="33"/>
        <v>8868.8338210000002</v>
      </c>
      <c r="U374" s="124">
        <f t="shared" si="33"/>
        <v>0</v>
      </c>
      <c r="V374" s="124">
        <f t="shared" si="33"/>
        <v>8860.8861789999992</v>
      </c>
      <c r="W374" s="124">
        <f t="shared" si="33"/>
        <v>8860.8861789999992</v>
      </c>
      <c r="X374" s="124">
        <f t="shared" si="33"/>
        <v>0</v>
      </c>
    </row>
    <row r="375" spans="1:24" s="92" customFormat="1" ht="14.25">
      <c r="A375" s="115"/>
      <c r="B375" s="96"/>
      <c r="C375" s="106" t="str">
        <f t="shared" si="34"/>
        <v/>
      </c>
      <c r="D375" s="105" t="str">
        <f t="shared" si="35"/>
        <v/>
      </c>
      <c r="E375" s="115"/>
      <c r="F375" s="115"/>
      <c r="G375" s="115"/>
      <c r="H375" s="133"/>
      <c r="I375" s="97"/>
      <c r="J375" s="97"/>
      <c r="K375" s="97"/>
      <c r="L375" s="98"/>
      <c r="M375" s="91">
        <f t="shared" si="36"/>
        <v>0</v>
      </c>
      <c r="N375" s="98"/>
      <c r="O375" s="97"/>
      <c r="P375" s="90">
        <f t="shared" si="37"/>
        <v>0</v>
      </c>
      <c r="Q375" s="97"/>
      <c r="S375" s="124">
        <f t="shared" si="38"/>
        <v>0</v>
      </c>
      <c r="T375" s="124">
        <f t="shared" si="33"/>
        <v>0</v>
      </c>
      <c r="U375" s="124">
        <f t="shared" si="33"/>
        <v>0</v>
      </c>
      <c r="V375" s="124">
        <f t="shared" si="33"/>
        <v>0</v>
      </c>
      <c r="W375" s="124">
        <f t="shared" si="33"/>
        <v>0</v>
      </c>
      <c r="X375" s="124">
        <f t="shared" si="33"/>
        <v>0</v>
      </c>
    </row>
    <row r="376" spans="1:24" s="92" customFormat="1" ht="15">
      <c r="A376" s="115"/>
      <c r="B376" s="93" t="s">
        <v>233</v>
      </c>
      <c r="C376" s="106" t="str">
        <f t="shared" si="34"/>
        <v/>
      </c>
      <c r="D376" s="105" t="str">
        <f t="shared" si="35"/>
        <v/>
      </c>
      <c r="E376" s="129"/>
      <c r="F376" s="130"/>
      <c r="G376" s="130"/>
      <c r="H376" s="128"/>
      <c r="I376" s="89"/>
      <c r="J376" s="90">
        <v>237000000</v>
      </c>
      <c r="K376" s="89"/>
      <c r="L376" s="91">
        <v>-237000000</v>
      </c>
      <c r="M376" s="91">
        <f t="shared" si="36"/>
        <v>0</v>
      </c>
      <c r="N376" s="91"/>
      <c r="O376" s="89"/>
      <c r="P376" s="90">
        <f t="shared" si="37"/>
        <v>0</v>
      </c>
      <c r="Q376" s="89"/>
      <c r="S376" s="124">
        <f t="shared" si="38"/>
        <v>0</v>
      </c>
      <c r="T376" s="124">
        <f t="shared" si="33"/>
        <v>0</v>
      </c>
      <c r="U376" s="124">
        <f t="shared" si="33"/>
        <v>0</v>
      </c>
      <c r="V376" s="124">
        <f t="shared" si="33"/>
        <v>0</v>
      </c>
      <c r="W376" s="124">
        <f t="shared" si="33"/>
        <v>0</v>
      </c>
      <c r="X376" s="124">
        <f t="shared" si="33"/>
        <v>0</v>
      </c>
    </row>
    <row r="377" spans="1:24" s="92" customFormat="1" ht="15">
      <c r="A377" s="115"/>
      <c r="B377" s="87"/>
      <c r="C377" s="106" t="str">
        <f t="shared" si="34"/>
        <v/>
      </c>
      <c r="D377" s="105" t="str">
        <f t="shared" si="35"/>
        <v/>
      </c>
      <c r="E377" s="115" t="s">
        <v>222</v>
      </c>
      <c r="F377" s="115" t="s">
        <v>241</v>
      </c>
      <c r="G377" s="115" t="s">
        <v>242</v>
      </c>
      <c r="H377" s="133" t="s">
        <v>983</v>
      </c>
      <c r="I377" s="89"/>
      <c r="J377" s="90">
        <v>237000000</v>
      </c>
      <c r="K377" s="89"/>
      <c r="L377" s="91">
        <v>-237000000</v>
      </c>
      <c r="M377" s="91">
        <f t="shared" si="36"/>
        <v>0</v>
      </c>
      <c r="N377" s="91"/>
      <c r="O377" s="89"/>
      <c r="P377" s="90">
        <f t="shared" si="37"/>
        <v>0</v>
      </c>
      <c r="Q377" s="89"/>
      <c r="S377" s="124">
        <f t="shared" si="38"/>
        <v>0</v>
      </c>
      <c r="T377" s="124">
        <f t="shared" si="33"/>
        <v>0</v>
      </c>
      <c r="U377" s="124">
        <f t="shared" si="33"/>
        <v>0</v>
      </c>
      <c r="V377" s="124">
        <f t="shared" si="33"/>
        <v>0</v>
      </c>
      <c r="W377" s="124">
        <f t="shared" si="33"/>
        <v>0</v>
      </c>
      <c r="X377" s="124">
        <f t="shared" si="33"/>
        <v>0</v>
      </c>
    </row>
    <row r="378" spans="1:24" s="92" customFormat="1" ht="15">
      <c r="A378" s="115"/>
      <c r="B378" s="93" t="s">
        <v>229</v>
      </c>
      <c r="C378" s="106" t="str">
        <f t="shared" si="34"/>
        <v/>
      </c>
      <c r="D378" s="105" t="str">
        <f t="shared" si="35"/>
        <v/>
      </c>
      <c r="E378" s="129"/>
      <c r="F378" s="130"/>
      <c r="G378" s="130"/>
      <c r="H378" s="128"/>
      <c r="I378" s="90">
        <v>8868833821</v>
      </c>
      <c r="J378" s="90">
        <v>29833821</v>
      </c>
      <c r="K378" s="90">
        <v>8004000000</v>
      </c>
      <c r="L378" s="91">
        <v>835000000</v>
      </c>
      <c r="M378" s="91">
        <f t="shared" si="36"/>
        <v>8868833821</v>
      </c>
      <c r="N378" s="91"/>
      <c r="O378" s="90">
        <v>8860886179</v>
      </c>
      <c r="P378" s="90">
        <f t="shared" si="37"/>
        <v>8860886179</v>
      </c>
      <c r="Q378" s="90"/>
      <c r="S378" s="124">
        <f t="shared" si="38"/>
        <v>8868.8338210000002</v>
      </c>
      <c r="T378" s="124">
        <f t="shared" si="33"/>
        <v>8868.8338210000002</v>
      </c>
      <c r="U378" s="124">
        <f t="shared" si="33"/>
        <v>0</v>
      </c>
      <c r="V378" s="124">
        <f t="shared" si="33"/>
        <v>8860.8861789999992</v>
      </c>
      <c r="W378" s="124">
        <f t="shared" si="33"/>
        <v>8860.8861789999992</v>
      </c>
      <c r="X378" s="124">
        <f t="shared" si="33"/>
        <v>0</v>
      </c>
    </row>
    <row r="379" spans="1:24" s="92" customFormat="1" ht="15">
      <c r="A379" s="116"/>
      <c r="B379" s="110"/>
      <c r="C379" s="106" t="str">
        <f t="shared" si="34"/>
        <v/>
      </c>
      <c r="D379" s="105" t="str">
        <f t="shared" si="35"/>
        <v/>
      </c>
      <c r="E379" s="115" t="s">
        <v>224</v>
      </c>
      <c r="F379" s="115" t="s">
        <v>241</v>
      </c>
      <c r="G379" s="115" t="s">
        <v>242</v>
      </c>
      <c r="H379" s="133" t="s">
        <v>983</v>
      </c>
      <c r="I379" s="90">
        <v>8004000000</v>
      </c>
      <c r="J379" s="89"/>
      <c r="K379" s="90">
        <v>8004000000</v>
      </c>
      <c r="L379" s="94"/>
      <c r="M379" s="91">
        <f t="shared" si="36"/>
        <v>8004000000</v>
      </c>
      <c r="N379" s="94"/>
      <c r="O379" s="90">
        <v>8002052358</v>
      </c>
      <c r="P379" s="90">
        <f t="shared" si="37"/>
        <v>8002052358</v>
      </c>
      <c r="Q379" s="90"/>
      <c r="S379" s="124">
        <f t="shared" si="38"/>
        <v>8004</v>
      </c>
      <c r="T379" s="124">
        <f t="shared" si="33"/>
        <v>8004</v>
      </c>
      <c r="U379" s="124">
        <f t="shared" si="33"/>
        <v>0</v>
      </c>
      <c r="V379" s="124">
        <f t="shared" si="33"/>
        <v>8002.0523579999999</v>
      </c>
      <c r="W379" s="124">
        <f t="shared" si="33"/>
        <v>8002.0523579999999</v>
      </c>
      <c r="X379" s="124">
        <f t="shared" si="33"/>
        <v>0</v>
      </c>
    </row>
    <row r="380" spans="1:24" s="92" customFormat="1" ht="15">
      <c r="A380" s="117"/>
      <c r="B380" s="107"/>
      <c r="C380" s="106" t="str">
        <f t="shared" si="34"/>
        <v/>
      </c>
      <c r="D380" s="105" t="str">
        <f t="shared" si="35"/>
        <v/>
      </c>
      <c r="E380" s="115" t="s">
        <v>222</v>
      </c>
      <c r="F380" s="115" t="s">
        <v>241</v>
      </c>
      <c r="G380" s="115" t="s">
        <v>242</v>
      </c>
      <c r="H380" s="133" t="s">
        <v>983</v>
      </c>
      <c r="I380" s="90">
        <v>858833821</v>
      </c>
      <c r="J380" s="90">
        <v>29833821</v>
      </c>
      <c r="K380" s="89"/>
      <c r="L380" s="91">
        <v>829000000</v>
      </c>
      <c r="M380" s="91">
        <f t="shared" si="36"/>
        <v>858833821</v>
      </c>
      <c r="N380" s="91"/>
      <c r="O380" s="90">
        <v>858833821</v>
      </c>
      <c r="P380" s="90">
        <f t="shared" si="37"/>
        <v>858833821</v>
      </c>
      <c r="Q380" s="90"/>
      <c r="S380" s="124">
        <f t="shared" si="38"/>
        <v>858.83382099999994</v>
      </c>
      <c r="T380" s="124">
        <f t="shared" si="33"/>
        <v>858.83382099999994</v>
      </c>
      <c r="U380" s="124">
        <f t="shared" si="33"/>
        <v>0</v>
      </c>
      <c r="V380" s="124">
        <f t="shared" si="33"/>
        <v>858.83382099999994</v>
      </c>
      <c r="W380" s="124">
        <f t="shared" si="33"/>
        <v>858.83382099999994</v>
      </c>
      <c r="X380" s="124">
        <f t="shared" si="33"/>
        <v>0</v>
      </c>
    </row>
    <row r="381" spans="1:24" s="92" customFormat="1" ht="15">
      <c r="A381" s="118"/>
      <c r="B381" s="111"/>
      <c r="C381" s="106" t="str">
        <f t="shared" si="34"/>
        <v/>
      </c>
      <c r="D381" s="105" t="str">
        <f t="shared" si="35"/>
        <v/>
      </c>
      <c r="E381" s="115" t="s">
        <v>210</v>
      </c>
      <c r="F381" s="115" t="s">
        <v>241</v>
      </c>
      <c r="G381" s="115" t="s">
        <v>242</v>
      </c>
      <c r="H381" s="133" t="s">
        <v>983</v>
      </c>
      <c r="I381" s="90">
        <v>6000000</v>
      </c>
      <c r="J381" s="89"/>
      <c r="K381" s="89"/>
      <c r="L381" s="91">
        <v>6000000</v>
      </c>
      <c r="M381" s="91">
        <f t="shared" si="36"/>
        <v>6000000</v>
      </c>
      <c r="N381" s="91"/>
      <c r="O381" s="89"/>
      <c r="P381" s="90">
        <f t="shared" si="37"/>
        <v>0</v>
      </c>
      <c r="Q381" s="89"/>
      <c r="S381" s="124">
        <f t="shared" si="38"/>
        <v>6</v>
      </c>
      <c r="T381" s="124">
        <f t="shared" si="33"/>
        <v>6</v>
      </c>
      <c r="U381" s="124">
        <f t="shared" si="33"/>
        <v>0</v>
      </c>
      <c r="V381" s="124">
        <f t="shared" si="33"/>
        <v>0</v>
      </c>
      <c r="W381" s="124">
        <f t="shared" si="33"/>
        <v>0</v>
      </c>
      <c r="X381" s="124">
        <f t="shared" si="33"/>
        <v>0</v>
      </c>
    </row>
    <row r="382" spans="1:24" s="92" customFormat="1" ht="15">
      <c r="A382" s="115" t="s">
        <v>387</v>
      </c>
      <c r="B382" s="93" t="s">
        <v>244</v>
      </c>
      <c r="C382" s="106" t="str">
        <f t="shared" si="34"/>
        <v/>
      </c>
      <c r="D382" s="105" t="str">
        <f t="shared" si="35"/>
        <v/>
      </c>
      <c r="E382" s="129"/>
      <c r="F382" s="130"/>
      <c r="G382" s="130"/>
      <c r="H382" s="128"/>
      <c r="I382" s="90">
        <v>14280750000</v>
      </c>
      <c r="J382" s="90">
        <v>5216750000</v>
      </c>
      <c r="K382" s="89"/>
      <c r="L382" s="91">
        <v>9064000000</v>
      </c>
      <c r="M382" s="91">
        <f t="shared" si="36"/>
        <v>14280750000</v>
      </c>
      <c r="N382" s="91"/>
      <c r="O382" s="90">
        <v>8048260384</v>
      </c>
      <c r="P382" s="90">
        <f t="shared" si="37"/>
        <v>8048260384</v>
      </c>
      <c r="Q382" s="90"/>
      <c r="S382" s="124">
        <f t="shared" si="38"/>
        <v>14280.75</v>
      </c>
      <c r="T382" s="124">
        <f t="shared" si="33"/>
        <v>14280.75</v>
      </c>
      <c r="U382" s="124">
        <f t="shared" si="33"/>
        <v>0</v>
      </c>
      <c r="V382" s="124">
        <f t="shared" si="33"/>
        <v>8048.2603840000002</v>
      </c>
      <c r="W382" s="124">
        <f t="shared" si="33"/>
        <v>8048.2603840000002</v>
      </c>
      <c r="X382" s="124">
        <f t="shared" si="33"/>
        <v>0</v>
      </c>
    </row>
    <row r="383" spans="1:24" s="92" customFormat="1" ht="15">
      <c r="A383" s="116"/>
      <c r="B383" s="110"/>
      <c r="C383" s="106" t="str">
        <f t="shared" si="34"/>
        <v/>
      </c>
      <c r="D383" s="105" t="str">
        <f t="shared" si="35"/>
        <v/>
      </c>
      <c r="E383" s="115" t="s">
        <v>224</v>
      </c>
      <c r="F383" s="115" t="s">
        <v>241</v>
      </c>
      <c r="G383" s="115" t="s">
        <v>242</v>
      </c>
      <c r="H383" s="133" t="s">
        <v>989</v>
      </c>
      <c r="I383" s="90">
        <v>5216750000</v>
      </c>
      <c r="J383" s="90">
        <v>5216750000</v>
      </c>
      <c r="K383" s="89"/>
      <c r="L383" s="94"/>
      <c r="M383" s="91">
        <f t="shared" si="36"/>
        <v>5216750000</v>
      </c>
      <c r="N383" s="94"/>
      <c r="O383" s="90">
        <v>5191261894</v>
      </c>
      <c r="P383" s="90">
        <f t="shared" si="37"/>
        <v>5191261894</v>
      </c>
      <c r="Q383" s="90"/>
      <c r="S383" s="124">
        <f t="shared" si="38"/>
        <v>5216.75</v>
      </c>
      <c r="T383" s="124">
        <f t="shared" si="33"/>
        <v>5216.75</v>
      </c>
      <c r="U383" s="124">
        <f t="shared" si="33"/>
        <v>0</v>
      </c>
      <c r="V383" s="124">
        <f t="shared" si="33"/>
        <v>5191.2618940000002</v>
      </c>
      <c r="W383" s="124">
        <f t="shared" si="33"/>
        <v>5191.2618940000002</v>
      </c>
      <c r="X383" s="124">
        <f t="shared" si="33"/>
        <v>0</v>
      </c>
    </row>
    <row r="384" spans="1:24" s="92" customFormat="1" ht="15">
      <c r="A384" s="118"/>
      <c r="B384" s="111"/>
      <c r="C384" s="106" t="str">
        <f t="shared" si="34"/>
        <v/>
      </c>
      <c r="D384" s="105" t="str">
        <f t="shared" si="35"/>
        <v/>
      </c>
      <c r="E384" s="115" t="s">
        <v>210</v>
      </c>
      <c r="F384" s="115" t="s">
        <v>241</v>
      </c>
      <c r="G384" s="115" t="s">
        <v>242</v>
      </c>
      <c r="H384" s="133" t="s">
        <v>984</v>
      </c>
      <c r="I384" s="90">
        <v>9064000000</v>
      </c>
      <c r="J384" s="89"/>
      <c r="K384" s="89"/>
      <c r="L384" s="91">
        <v>9064000000</v>
      </c>
      <c r="M384" s="91">
        <f t="shared" si="36"/>
        <v>9064000000</v>
      </c>
      <c r="N384" s="91"/>
      <c r="O384" s="90">
        <v>2856998490</v>
      </c>
      <c r="P384" s="90">
        <f t="shared" si="37"/>
        <v>2856998490</v>
      </c>
      <c r="Q384" s="90"/>
      <c r="S384" s="124">
        <f t="shared" si="38"/>
        <v>9064</v>
      </c>
      <c r="T384" s="124">
        <f t="shared" si="33"/>
        <v>9064</v>
      </c>
      <c r="U384" s="124">
        <f t="shared" si="33"/>
        <v>0</v>
      </c>
      <c r="V384" s="124">
        <f t="shared" si="33"/>
        <v>2856.9984899999999</v>
      </c>
      <c r="W384" s="124">
        <f t="shared" si="33"/>
        <v>2856.9984899999999</v>
      </c>
      <c r="X384" s="124">
        <f t="shared" si="33"/>
        <v>0</v>
      </c>
    </row>
    <row r="385" spans="1:24" s="92" customFormat="1" ht="15">
      <c r="A385" s="115" t="s">
        <v>388</v>
      </c>
      <c r="B385" s="93" t="s">
        <v>389</v>
      </c>
      <c r="C385" s="106" t="str">
        <f t="shared" si="34"/>
        <v>1037479</v>
      </c>
      <c r="D385" s="105" t="str">
        <f t="shared" si="35"/>
        <v>-Ban Dân tộc</v>
      </c>
      <c r="E385" s="129"/>
      <c r="F385" s="130"/>
      <c r="G385" s="130"/>
      <c r="H385" s="128"/>
      <c r="I385" s="90">
        <v>7518100000</v>
      </c>
      <c r="J385" s="89"/>
      <c r="K385" s="90">
        <v>4447000000</v>
      </c>
      <c r="L385" s="91">
        <v>3071100000</v>
      </c>
      <c r="M385" s="91">
        <f t="shared" si="36"/>
        <v>7518100000</v>
      </c>
      <c r="N385" s="91"/>
      <c r="O385" s="90">
        <v>7042240864</v>
      </c>
      <c r="P385" s="90">
        <f t="shared" si="37"/>
        <v>7042240864</v>
      </c>
      <c r="Q385" s="90"/>
      <c r="S385" s="124">
        <f t="shared" si="38"/>
        <v>7518.1</v>
      </c>
      <c r="T385" s="124">
        <f t="shared" si="33"/>
        <v>7518.1</v>
      </c>
      <c r="U385" s="124">
        <f t="shared" si="33"/>
        <v>0</v>
      </c>
      <c r="V385" s="124">
        <f t="shared" si="33"/>
        <v>7042.2408640000003</v>
      </c>
      <c r="W385" s="124">
        <f t="shared" si="33"/>
        <v>7042.2408640000003</v>
      </c>
      <c r="X385" s="124">
        <f t="shared" si="33"/>
        <v>0</v>
      </c>
    </row>
    <row r="386" spans="1:24" s="92" customFormat="1" ht="15">
      <c r="A386" s="115" t="s">
        <v>390</v>
      </c>
      <c r="B386" s="93" t="s">
        <v>232</v>
      </c>
      <c r="C386" s="106" t="str">
        <f t="shared" si="34"/>
        <v/>
      </c>
      <c r="D386" s="105" t="str">
        <f t="shared" si="35"/>
        <v/>
      </c>
      <c r="E386" s="129"/>
      <c r="F386" s="130"/>
      <c r="G386" s="130"/>
      <c r="H386" s="128"/>
      <c r="I386" s="90">
        <v>5819100000</v>
      </c>
      <c r="J386" s="89"/>
      <c r="K386" s="90">
        <v>4447000000</v>
      </c>
      <c r="L386" s="91">
        <v>1372100000</v>
      </c>
      <c r="M386" s="91">
        <f t="shared" si="36"/>
        <v>5819100000</v>
      </c>
      <c r="N386" s="91"/>
      <c r="O386" s="90">
        <v>5620952864</v>
      </c>
      <c r="P386" s="90">
        <f t="shared" si="37"/>
        <v>5620952864</v>
      </c>
      <c r="Q386" s="90"/>
      <c r="S386" s="124">
        <f t="shared" si="38"/>
        <v>5819.1</v>
      </c>
      <c r="T386" s="124">
        <f t="shared" ref="T386:X436" si="39">M386/1000000</f>
        <v>5819.1</v>
      </c>
      <c r="U386" s="124">
        <f t="shared" si="39"/>
        <v>0</v>
      </c>
      <c r="V386" s="124">
        <f t="shared" si="39"/>
        <v>5620.9528639999999</v>
      </c>
      <c r="W386" s="124">
        <f t="shared" si="39"/>
        <v>5620.9528639999999</v>
      </c>
      <c r="X386" s="124">
        <f t="shared" si="39"/>
        <v>0</v>
      </c>
    </row>
    <row r="387" spans="1:24" s="92" customFormat="1" ht="15">
      <c r="A387" s="115"/>
      <c r="B387" s="93" t="s">
        <v>233</v>
      </c>
      <c r="C387" s="106" t="str">
        <f t="shared" si="34"/>
        <v/>
      </c>
      <c r="D387" s="105" t="str">
        <f t="shared" si="35"/>
        <v/>
      </c>
      <c r="E387" s="129"/>
      <c r="F387" s="130"/>
      <c r="G387" s="130"/>
      <c r="H387" s="128"/>
      <c r="I387" s="90">
        <v>2656100000</v>
      </c>
      <c r="J387" s="89"/>
      <c r="K387" s="90">
        <v>2599000000</v>
      </c>
      <c r="L387" s="91">
        <v>57100000</v>
      </c>
      <c r="M387" s="91">
        <f t="shared" si="36"/>
        <v>2656100000</v>
      </c>
      <c r="N387" s="91"/>
      <c r="O387" s="90">
        <v>2656100000</v>
      </c>
      <c r="P387" s="90">
        <f t="shared" si="37"/>
        <v>2656100000</v>
      </c>
      <c r="Q387" s="90"/>
      <c r="S387" s="124">
        <f t="shared" si="38"/>
        <v>2656.1</v>
      </c>
      <c r="T387" s="124">
        <f t="shared" si="39"/>
        <v>2656.1</v>
      </c>
      <c r="U387" s="124">
        <f t="shared" si="39"/>
        <v>0</v>
      </c>
      <c r="V387" s="124">
        <f t="shared" si="39"/>
        <v>2656.1</v>
      </c>
      <c r="W387" s="124">
        <f t="shared" si="39"/>
        <v>2656.1</v>
      </c>
      <c r="X387" s="124">
        <f t="shared" si="39"/>
        <v>0</v>
      </c>
    </row>
    <row r="388" spans="1:24" s="92" customFormat="1" ht="15">
      <c r="A388" s="116"/>
      <c r="B388" s="110"/>
      <c r="C388" s="106" t="str">
        <f t="shared" si="34"/>
        <v/>
      </c>
      <c r="D388" s="105" t="str">
        <f t="shared" si="35"/>
        <v/>
      </c>
      <c r="E388" s="115" t="s">
        <v>209</v>
      </c>
      <c r="F388" s="115" t="s">
        <v>391</v>
      </c>
      <c r="G388" s="115" t="s">
        <v>238</v>
      </c>
      <c r="H388" s="133" t="s">
        <v>983</v>
      </c>
      <c r="I388" s="90">
        <v>2599000000</v>
      </c>
      <c r="J388" s="89"/>
      <c r="K388" s="90">
        <v>2599000000</v>
      </c>
      <c r="L388" s="94"/>
      <c r="M388" s="91">
        <f t="shared" si="36"/>
        <v>2599000000</v>
      </c>
      <c r="N388" s="94"/>
      <c r="O388" s="90">
        <v>2599000000</v>
      </c>
      <c r="P388" s="90">
        <f t="shared" si="37"/>
        <v>2599000000</v>
      </c>
      <c r="Q388" s="90"/>
      <c r="S388" s="124">
        <f t="shared" si="38"/>
        <v>2599</v>
      </c>
      <c r="T388" s="124">
        <f t="shared" si="39"/>
        <v>2599</v>
      </c>
      <c r="U388" s="124">
        <f t="shared" si="39"/>
        <v>0</v>
      </c>
      <c r="V388" s="124">
        <f t="shared" si="39"/>
        <v>2599</v>
      </c>
      <c r="W388" s="124">
        <f t="shared" si="39"/>
        <v>2599</v>
      </c>
      <c r="X388" s="124">
        <f t="shared" si="39"/>
        <v>0</v>
      </c>
    </row>
    <row r="389" spans="1:24" s="92" customFormat="1" ht="15">
      <c r="A389" s="118"/>
      <c r="B389" s="111"/>
      <c r="C389" s="106" t="str">
        <f t="shared" si="34"/>
        <v/>
      </c>
      <c r="D389" s="105" t="str">
        <f t="shared" si="35"/>
        <v/>
      </c>
      <c r="E389" s="115" t="s">
        <v>222</v>
      </c>
      <c r="F389" s="115" t="s">
        <v>391</v>
      </c>
      <c r="G389" s="115" t="s">
        <v>238</v>
      </c>
      <c r="H389" s="133" t="s">
        <v>983</v>
      </c>
      <c r="I389" s="90">
        <v>57100000</v>
      </c>
      <c r="J389" s="89"/>
      <c r="K389" s="89"/>
      <c r="L389" s="91">
        <v>57100000</v>
      </c>
      <c r="M389" s="91">
        <f t="shared" si="36"/>
        <v>57100000</v>
      </c>
      <c r="N389" s="91"/>
      <c r="O389" s="90">
        <v>57100000</v>
      </c>
      <c r="P389" s="90">
        <f t="shared" si="37"/>
        <v>57100000</v>
      </c>
      <c r="Q389" s="90"/>
      <c r="S389" s="124">
        <f t="shared" si="38"/>
        <v>57.1</v>
      </c>
      <c r="T389" s="124">
        <f t="shared" si="39"/>
        <v>57.1</v>
      </c>
      <c r="U389" s="124">
        <f t="shared" si="39"/>
        <v>0</v>
      </c>
      <c r="V389" s="124">
        <f t="shared" si="39"/>
        <v>57.1</v>
      </c>
      <c r="W389" s="124">
        <f t="shared" si="39"/>
        <v>57.1</v>
      </c>
      <c r="X389" s="124">
        <f t="shared" si="39"/>
        <v>0</v>
      </c>
    </row>
    <row r="390" spans="1:24" s="92" customFormat="1" ht="15">
      <c r="A390" s="115"/>
      <c r="B390" s="93" t="s">
        <v>229</v>
      </c>
      <c r="C390" s="106" t="str">
        <f t="shared" si="34"/>
        <v/>
      </c>
      <c r="D390" s="105" t="str">
        <f t="shared" si="35"/>
        <v/>
      </c>
      <c r="E390" s="129"/>
      <c r="F390" s="130"/>
      <c r="G390" s="130"/>
      <c r="H390" s="128"/>
      <c r="I390" s="90">
        <v>3163000000</v>
      </c>
      <c r="J390" s="89"/>
      <c r="K390" s="90">
        <v>1848000000</v>
      </c>
      <c r="L390" s="91">
        <v>1315000000</v>
      </c>
      <c r="M390" s="91">
        <f t="shared" si="36"/>
        <v>3163000000</v>
      </c>
      <c r="N390" s="91"/>
      <c r="O390" s="90">
        <v>2964852864</v>
      </c>
      <c r="P390" s="90">
        <f t="shared" si="37"/>
        <v>2964852864</v>
      </c>
      <c r="Q390" s="90"/>
      <c r="S390" s="124">
        <f t="shared" si="38"/>
        <v>3163</v>
      </c>
      <c r="T390" s="124">
        <f t="shared" si="39"/>
        <v>3163</v>
      </c>
      <c r="U390" s="124">
        <f t="shared" si="39"/>
        <v>0</v>
      </c>
      <c r="V390" s="124">
        <f t="shared" si="39"/>
        <v>2964.852864</v>
      </c>
      <c r="W390" s="124">
        <f t="shared" si="39"/>
        <v>2964.852864</v>
      </c>
      <c r="X390" s="124">
        <f t="shared" si="39"/>
        <v>0</v>
      </c>
    </row>
    <row r="391" spans="1:24" s="92" customFormat="1" ht="15">
      <c r="A391" s="116"/>
      <c r="B391" s="110"/>
      <c r="C391" s="106" t="str">
        <f t="shared" si="34"/>
        <v/>
      </c>
      <c r="D391" s="105" t="str">
        <f t="shared" si="35"/>
        <v/>
      </c>
      <c r="E391" s="115" t="s">
        <v>224</v>
      </c>
      <c r="F391" s="115" t="s">
        <v>391</v>
      </c>
      <c r="G391" s="115" t="s">
        <v>238</v>
      </c>
      <c r="H391" s="133" t="s">
        <v>983</v>
      </c>
      <c r="I391" s="90">
        <v>2569000000</v>
      </c>
      <c r="J391" s="89"/>
      <c r="K391" s="90">
        <v>1848000000</v>
      </c>
      <c r="L391" s="91">
        <v>721000000</v>
      </c>
      <c r="M391" s="91">
        <f t="shared" si="36"/>
        <v>2569000000</v>
      </c>
      <c r="N391" s="91"/>
      <c r="O391" s="90">
        <v>2372085000</v>
      </c>
      <c r="P391" s="90">
        <f t="shared" si="37"/>
        <v>2372085000</v>
      </c>
      <c r="Q391" s="90"/>
      <c r="S391" s="124">
        <f t="shared" si="38"/>
        <v>2569</v>
      </c>
      <c r="T391" s="124">
        <f t="shared" si="39"/>
        <v>2569</v>
      </c>
      <c r="U391" s="124">
        <f t="shared" si="39"/>
        <v>0</v>
      </c>
      <c r="V391" s="124">
        <f t="shared" si="39"/>
        <v>2372.085</v>
      </c>
      <c r="W391" s="124">
        <f t="shared" si="39"/>
        <v>2372.085</v>
      </c>
      <c r="X391" s="124">
        <f t="shared" si="39"/>
        <v>0</v>
      </c>
    </row>
    <row r="392" spans="1:24" s="92" customFormat="1" ht="15">
      <c r="A392" s="118"/>
      <c r="B392" s="111"/>
      <c r="C392" s="106" t="str">
        <f t="shared" si="34"/>
        <v/>
      </c>
      <c r="D392" s="105" t="str">
        <f t="shared" si="35"/>
        <v/>
      </c>
      <c r="E392" s="115" t="s">
        <v>210</v>
      </c>
      <c r="F392" s="115" t="s">
        <v>391</v>
      </c>
      <c r="G392" s="115" t="s">
        <v>238</v>
      </c>
      <c r="H392" s="133" t="s">
        <v>983</v>
      </c>
      <c r="I392" s="90">
        <v>594000000</v>
      </c>
      <c r="J392" s="89"/>
      <c r="K392" s="89"/>
      <c r="L392" s="91">
        <v>594000000</v>
      </c>
      <c r="M392" s="91">
        <f t="shared" si="36"/>
        <v>594000000</v>
      </c>
      <c r="N392" s="91"/>
      <c r="O392" s="90">
        <v>592767864</v>
      </c>
      <c r="P392" s="90">
        <f t="shared" si="37"/>
        <v>592767864</v>
      </c>
      <c r="Q392" s="90"/>
      <c r="S392" s="124">
        <f t="shared" si="38"/>
        <v>594</v>
      </c>
      <c r="T392" s="124">
        <f t="shared" si="39"/>
        <v>594</v>
      </c>
      <c r="U392" s="124">
        <f t="shared" si="39"/>
        <v>0</v>
      </c>
      <c r="V392" s="124">
        <f t="shared" si="39"/>
        <v>592.76786400000003</v>
      </c>
      <c r="W392" s="124">
        <f t="shared" si="39"/>
        <v>592.76786400000003</v>
      </c>
      <c r="X392" s="124">
        <f t="shared" si="39"/>
        <v>0</v>
      </c>
    </row>
    <row r="393" spans="1:24" s="92" customFormat="1" ht="15">
      <c r="A393" s="115" t="s">
        <v>392</v>
      </c>
      <c r="B393" s="93" t="s">
        <v>244</v>
      </c>
      <c r="C393" s="106" t="str">
        <f t="shared" si="34"/>
        <v/>
      </c>
      <c r="D393" s="105" t="str">
        <f t="shared" si="35"/>
        <v/>
      </c>
      <c r="E393" s="129"/>
      <c r="F393" s="130"/>
      <c r="G393" s="130"/>
      <c r="H393" s="128"/>
      <c r="I393" s="90">
        <v>1699000000</v>
      </c>
      <c r="J393" s="89"/>
      <c r="K393" s="89"/>
      <c r="L393" s="91">
        <v>1699000000</v>
      </c>
      <c r="M393" s="91">
        <f t="shared" si="36"/>
        <v>1699000000</v>
      </c>
      <c r="N393" s="91"/>
      <c r="O393" s="90">
        <v>1421288000</v>
      </c>
      <c r="P393" s="90">
        <f t="shared" si="37"/>
        <v>1421288000</v>
      </c>
      <c r="Q393" s="90"/>
      <c r="S393" s="124">
        <f t="shared" si="38"/>
        <v>1699</v>
      </c>
      <c r="T393" s="124">
        <f t="shared" si="39"/>
        <v>1699</v>
      </c>
      <c r="U393" s="124">
        <f t="shared" si="39"/>
        <v>0</v>
      </c>
      <c r="V393" s="124">
        <f t="shared" si="39"/>
        <v>1421.288</v>
      </c>
      <c r="W393" s="124">
        <f t="shared" si="39"/>
        <v>1421.288</v>
      </c>
      <c r="X393" s="124">
        <f t="shared" si="39"/>
        <v>0</v>
      </c>
    </row>
    <row r="394" spans="1:24" s="92" customFormat="1" ht="15">
      <c r="A394" s="115"/>
      <c r="B394" s="87"/>
      <c r="C394" s="106" t="str">
        <f t="shared" si="34"/>
        <v/>
      </c>
      <c r="D394" s="105" t="str">
        <f t="shared" si="35"/>
        <v/>
      </c>
      <c r="E394" s="115" t="s">
        <v>224</v>
      </c>
      <c r="F394" s="115" t="s">
        <v>391</v>
      </c>
      <c r="G394" s="115" t="s">
        <v>393</v>
      </c>
      <c r="H394" s="133" t="s">
        <v>990</v>
      </c>
      <c r="I394" s="90">
        <v>1699000000</v>
      </c>
      <c r="J394" s="89"/>
      <c r="K394" s="89"/>
      <c r="L394" s="91">
        <v>1699000000</v>
      </c>
      <c r="M394" s="91">
        <f t="shared" si="36"/>
        <v>1699000000</v>
      </c>
      <c r="N394" s="91"/>
      <c r="O394" s="90">
        <v>1421288000</v>
      </c>
      <c r="P394" s="90">
        <f t="shared" si="37"/>
        <v>1421288000</v>
      </c>
      <c r="Q394" s="90"/>
      <c r="S394" s="124">
        <f t="shared" si="38"/>
        <v>1699</v>
      </c>
      <c r="T394" s="124">
        <f t="shared" si="39"/>
        <v>1699</v>
      </c>
      <c r="U394" s="124">
        <f t="shared" si="39"/>
        <v>0</v>
      </c>
      <c r="V394" s="124">
        <f t="shared" si="39"/>
        <v>1421.288</v>
      </c>
      <c r="W394" s="124">
        <f t="shared" si="39"/>
        <v>1421.288</v>
      </c>
      <c r="X394" s="124">
        <f t="shared" si="39"/>
        <v>0</v>
      </c>
    </row>
    <row r="395" spans="1:24" s="92" customFormat="1" ht="30">
      <c r="A395" s="115" t="s">
        <v>394</v>
      </c>
      <c r="B395" s="88" t="s">
        <v>395</v>
      </c>
      <c r="C395" s="106" t="str">
        <f t="shared" si="34"/>
        <v>1037480</v>
      </c>
      <c r="D395" s="105" t="str">
        <f t="shared" si="35"/>
        <v>-Trung tâm Trợ giúp Pháp lý nhà nước</v>
      </c>
      <c r="E395" s="129"/>
      <c r="F395" s="130"/>
      <c r="G395" s="130"/>
      <c r="H395" s="128"/>
      <c r="I395" s="90">
        <v>1584600000</v>
      </c>
      <c r="J395" s="89"/>
      <c r="K395" s="90">
        <v>1558000000</v>
      </c>
      <c r="L395" s="91">
        <v>26600000</v>
      </c>
      <c r="M395" s="91">
        <f t="shared" si="36"/>
        <v>1584600000</v>
      </c>
      <c r="N395" s="91"/>
      <c r="O395" s="90">
        <v>1365288000</v>
      </c>
      <c r="P395" s="90">
        <f t="shared" si="37"/>
        <v>1365288000</v>
      </c>
      <c r="Q395" s="90"/>
      <c r="S395" s="124">
        <f t="shared" si="38"/>
        <v>1584.6</v>
      </c>
      <c r="T395" s="124">
        <f t="shared" si="39"/>
        <v>1584.6</v>
      </c>
      <c r="U395" s="124">
        <f t="shared" si="39"/>
        <v>0</v>
      </c>
      <c r="V395" s="124">
        <f t="shared" si="39"/>
        <v>1365.288</v>
      </c>
      <c r="W395" s="124">
        <f t="shared" si="39"/>
        <v>1365.288</v>
      </c>
      <c r="X395" s="124">
        <f t="shared" si="39"/>
        <v>0</v>
      </c>
    </row>
    <row r="396" spans="1:24" s="92" customFormat="1" ht="15">
      <c r="A396" s="115" t="s">
        <v>396</v>
      </c>
      <c r="B396" s="93" t="s">
        <v>232</v>
      </c>
      <c r="C396" s="106" t="str">
        <f t="shared" si="34"/>
        <v/>
      </c>
      <c r="D396" s="105" t="str">
        <f t="shared" si="35"/>
        <v/>
      </c>
      <c r="E396" s="129"/>
      <c r="F396" s="130"/>
      <c r="G396" s="130"/>
      <c r="H396" s="128"/>
      <c r="I396" s="90">
        <v>1584600000</v>
      </c>
      <c r="J396" s="89"/>
      <c r="K396" s="90">
        <v>1558000000</v>
      </c>
      <c r="L396" s="91">
        <v>26600000</v>
      </c>
      <c r="M396" s="91">
        <f t="shared" si="36"/>
        <v>1584600000</v>
      </c>
      <c r="N396" s="91"/>
      <c r="O396" s="90">
        <v>1365288000</v>
      </c>
      <c r="P396" s="90">
        <f t="shared" si="37"/>
        <v>1365288000</v>
      </c>
      <c r="Q396" s="90"/>
      <c r="S396" s="124">
        <f t="shared" si="38"/>
        <v>1584.6</v>
      </c>
      <c r="T396" s="124">
        <f t="shared" si="39"/>
        <v>1584.6</v>
      </c>
      <c r="U396" s="124">
        <f t="shared" si="39"/>
        <v>0</v>
      </c>
      <c r="V396" s="124">
        <f t="shared" si="39"/>
        <v>1365.288</v>
      </c>
      <c r="W396" s="124">
        <f t="shared" si="39"/>
        <v>1365.288</v>
      </c>
      <c r="X396" s="124">
        <f t="shared" si="39"/>
        <v>0</v>
      </c>
    </row>
    <row r="397" spans="1:24" s="92" customFormat="1" ht="15">
      <c r="A397" s="115"/>
      <c r="B397" s="93" t="s">
        <v>233</v>
      </c>
      <c r="C397" s="106" t="str">
        <f t="shared" si="34"/>
        <v/>
      </c>
      <c r="D397" s="105" t="str">
        <f t="shared" si="35"/>
        <v/>
      </c>
      <c r="E397" s="129"/>
      <c r="F397" s="130"/>
      <c r="G397" s="130"/>
      <c r="H397" s="128"/>
      <c r="I397" s="90">
        <v>1014600000</v>
      </c>
      <c r="J397" s="89"/>
      <c r="K397" s="90">
        <v>988000000</v>
      </c>
      <c r="L397" s="91">
        <v>26600000</v>
      </c>
      <c r="M397" s="91">
        <f t="shared" si="36"/>
        <v>1014600000</v>
      </c>
      <c r="N397" s="91"/>
      <c r="O397" s="90">
        <v>1014600000</v>
      </c>
      <c r="P397" s="90">
        <f t="shared" si="37"/>
        <v>1014600000</v>
      </c>
      <c r="Q397" s="90"/>
      <c r="S397" s="124">
        <f t="shared" si="38"/>
        <v>1014.6</v>
      </c>
      <c r="T397" s="124">
        <f t="shared" si="39"/>
        <v>1014.6</v>
      </c>
      <c r="U397" s="124">
        <f t="shared" si="39"/>
        <v>0</v>
      </c>
      <c r="V397" s="124">
        <f t="shared" si="39"/>
        <v>1014.6</v>
      </c>
      <c r="W397" s="124">
        <f t="shared" si="39"/>
        <v>1014.6</v>
      </c>
      <c r="X397" s="124">
        <f t="shared" si="39"/>
        <v>0</v>
      </c>
    </row>
    <row r="398" spans="1:24" s="92" customFormat="1" ht="15">
      <c r="A398" s="116"/>
      <c r="B398" s="110"/>
      <c r="C398" s="106" t="str">
        <f t="shared" si="34"/>
        <v/>
      </c>
      <c r="D398" s="105" t="str">
        <f t="shared" si="35"/>
        <v/>
      </c>
      <c r="E398" s="115" t="s">
        <v>209</v>
      </c>
      <c r="F398" s="115" t="s">
        <v>397</v>
      </c>
      <c r="G398" s="115" t="s">
        <v>398</v>
      </c>
      <c r="H398" s="133" t="s">
        <v>983</v>
      </c>
      <c r="I398" s="90">
        <v>988000000</v>
      </c>
      <c r="J398" s="89"/>
      <c r="K398" s="90">
        <v>988000000</v>
      </c>
      <c r="L398" s="94"/>
      <c r="M398" s="91">
        <f t="shared" si="36"/>
        <v>988000000</v>
      </c>
      <c r="N398" s="94"/>
      <c r="O398" s="90">
        <v>988000000</v>
      </c>
      <c r="P398" s="90">
        <f t="shared" si="37"/>
        <v>988000000</v>
      </c>
      <c r="Q398" s="90"/>
      <c r="S398" s="124">
        <f t="shared" si="38"/>
        <v>988</v>
      </c>
      <c r="T398" s="124">
        <f t="shared" si="39"/>
        <v>988</v>
      </c>
      <c r="U398" s="124">
        <f t="shared" si="39"/>
        <v>0</v>
      </c>
      <c r="V398" s="124">
        <f t="shared" si="39"/>
        <v>988</v>
      </c>
      <c r="W398" s="124">
        <f t="shared" si="39"/>
        <v>988</v>
      </c>
      <c r="X398" s="124">
        <f t="shared" si="39"/>
        <v>0</v>
      </c>
    </row>
    <row r="399" spans="1:24" s="92" customFormat="1" ht="15">
      <c r="A399" s="118"/>
      <c r="B399" s="111"/>
      <c r="C399" s="106" t="str">
        <f t="shared" si="34"/>
        <v/>
      </c>
      <c r="D399" s="105" t="str">
        <f t="shared" si="35"/>
        <v/>
      </c>
      <c r="E399" s="115" t="s">
        <v>222</v>
      </c>
      <c r="F399" s="115" t="s">
        <v>397</v>
      </c>
      <c r="G399" s="115" t="s">
        <v>398</v>
      </c>
      <c r="H399" s="133" t="s">
        <v>983</v>
      </c>
      <c r="I399" s="90">
        <v>26600000</v>
      </c>
      <c r="J399" s="89"/>
      <c r="K399" s="89"/>
      <c r="L399" s="91">
        <v>26600000</v>
      </c>
      <c r="M399" s="91">
        <f t="shared" si="36"/>
        <v>26600000</v>
      </c>
      <c r="N399" s="91"/>
      <c r="O399" s="90">
        <v>26600000</v>
      </c>
      <c r="P399" s="90">
        <f t="shared" si="37"/>
        <v>26600000</v>
      </c>
      <c r="Q399" s="90"/>
      <c r="S399" s="124">
        <f t="shared" si="38"/>
        <v>26.6</v>
      </c>
      <c r="T399" s="124">
        <f t="shared" si="39"/>
        <v>26.6</v>
      </c>
      <c r="U399" s="124">
        <f t="shared" si="39"/>
        <v>0</v>
      </c>
      <c r="V399" s="124">
        <f t="shared" si="39"/>
        <v>26.6</v>
      </c>
      <c r="W399" s="124">
        <f t="shared" si="39"/>
        <v>26.6</v>
      </c>
      <c r="X399" s="124">
        <f t="shared" si="39"/>
        <v>0</v>
      </c>
    </row>
    <row r="400" spans="1:24" s="92" customFormat="1" ht="15">
      <c r="A400" s="115"/>
      <c r="B400" s="93" t="s">
        <v>229</v>
      </c>
      <c r="C400" s="106" t="str">
        <f t="shared" si="34"/>
        <v/>
      </c>
      <c r="D400" s="105" t="str">
        <f t="shared" si="35"/>
        <v/>
      </c>
      <c r="E400" s="129"/>
      <c r="F400" s="130"/>
      <c r="G400" s="130"/>
      <c r="H400" s="128"/>
      <c r="I400" s="90">
        <v>570000000</v>
      </c>
      <c r="J400" s="89"/>
      <c r="K400" s="90">
        <v>570000000</v>
      </c>
      <c r="L400" s="94"/>
      <c r="M400" s="91">
        <f t="shared" si="36"/>
        <v>570000000</v>
      </c>
      <c r="N400" s="94"/>
      <c r="O400" s="90">
        <v>350688000</v>
      </c>
      <c r="P400" s="90">
        <f t="shared" si="37"/>
        <v>350688000</v>
      </c>
      <c r="Q400" s="90"/>
      <c r="S400" s="124">
        <f t="shared" si="38"/>
        <v>570</v>
      </c>
      <c r="T400" s="124">
        <f t="shared" si="39"/>
        <v>570</v>
      </c>
      <c r="U400" s="124">
        <f t="shared" si="39"/>
        <v>0</v>
      </c>
      <c r="V400" s="124">
        <f t="shared" si="39"/>
        <v>350.68799999999999</v>
      </c>
      <c r="W400" s="124">
        <f t="shared" si="39"/>
        <v>350.68799999999999</v>
      </c>
      <c r="X400" s="124">
        <f t="shared" si="39"/>
        <v>0</v>
      </c>
    </row>
    <row r="401" spans="1:24" s="92" customFormat="1" ht="15">
      <c r="A401" s="115"/>
      <c r="B401" s="87"/>
      <c r="C401" s="106" t="str">
        <f t="shared" si="34"/>
        <v/>
      </c>
      <c r="D401" s="105" t="str">
        <f t="shared" si="35"/>
        <v/>
      </c>
      <c r="E401" s="115" t="s">
        <v>224</v>
      </c>
      <c r="F401" s="115" t="s">
        <v>397</v>
      </c>
      <c r="G401" s="115" t="s">
        <v>398</v>
      </c>
      <c r="H401" s="133" t="s">
        <v>983</v>
      </c>
      <c r="I401" s="90">
        <v>570000000</v>
      </c>
      <c r="J401" s="89"/>
      <c r="K401" s="90">
        <v>570000000</v>
      </c>
      <c r="L401" s="94"/>
      <c r="M401" s="91">
        <f t="shared" si="36"/>
        <v>570000000</v>
      </c>
      <c r="N401" s="94"/>
      <c r="O401" s="90">
        <v>350688000</v>
      </c>
      <c r="P401" s="90">
        <f t="shared" si="37"/>
        <v>350688000</v>
      </c>
      <c r="Q401" s="90"/>
      <c r="S401" s="124">
        <f t="shared" si="38"/>
        <v>570</v>
      </c>
      <c r="T401" s="124">
        <f t="shared" si="39"/>
        <v>570</v>
      </c>
      <c r="U401" s="124">
        <f t="shared" si="39"/>
        <v>0</v>
      </c>
      <c r="V401" s="124">
        <f t="shared" si="39"/>
        <v>350.68799999999999</v>
      </c>
      <c r="W401" s="124">
        <f t="shared" si="39"/>
        <v>350.68799999999999</v>
      </c>
      <c r="X401" s="124">
        <f t="shared" si="39"/>
        <v>0</v>
      </c>
    </row>
    <row r="402" spans="1:24" s="92" customFormat="1" ht="30">
      <c r="A402" s="115" t="s">
        <v>399</v>
      </c>
      <c r="B402" s="93" t="s">
        <v>400</v>
      </c>
      <c r="C402" s="106" t="str">
        <f t="shared" si="34"/>
        <v>1037481</v>
      </c>
      <c r="D402" s="105" t="str">
        <f t="shared" si="35"/>
        <v>-Hội Nông dân tinh Kon Tum</v>
      </c>
      <c r="E402" s="129"/>
      <c r="F402" s="130"/>
      <c r="G402" s="130"/>
      <c r="H402" s="128"/>
      <c r="I402" s="90">
        <v>3929700000</v>
      </c>
      <c r="J402" s="89"/>
      <c r="K402" s="90">
        <v>3723000000</v>
      </c>
      <c r="L402" s="91">
        <v>206700000</v>
      </c>
      <c r="M402" s="91">
        <f t="shared" si="36"/>
        <v>3929700000</v>
      </c>
      <c r="N402" s="91"/>
      <c r="O402" s="90">
        <v>3915122400</v>
      </c>
      <c r="P402" s="90">
        <f t="shared" si="37"/>
        <v>3915122400</v>
      </c>
      <c r="Q402" s="90"/>
      <c r="S402" s="124">
        <f t="shared" si="38"/>
        <v>3929.7</v>
      </c>
      <c r="T402" s="124">
        <f t="shared" si="39"/>
        <v>3929.7</v>
      </c>
      <c r="U402" s="124">
        <f t="shared" si="39"/>
        <v>0</v>
      </c>
      <c r="V402" s="124">
        <f t="shared" si="39"/>
        <v>3915.1224000000002</v>
      </c>
      <c r="W402" s="124">
        <f t="shared" si="39"/>
        <v>3915.1224000000002</v>
      </c>
      <c r="X402" s="124">
        <f t="shared" si="39"/>
        <v>0</v>
      </c>
    </row>
    <row r="403" spans="1:24" s="92" customFormat="1" ht="15">
      <c r="A403" s="115" t="s">
        <v>401</v>
      </c>
      <c r="B403" s="93" t="s">
        <v>232</v>
      </c>
      <c r="C403" s="106" t="str">
        <f t="shared" si="34"/>
        <v/>
      </c>
      <c r="D403" s="105" t="str">
        <f t="shared" si="35"/>
        <v/>
      </c>
      <c r="E403" s="129"/>
      <c r="F403" s="130"/>
      <c r="G403" s="130"/>
      <c r="H403" s="128"/>
      <c r="I403" s="90">
        <v>3829700000</v>
      </c>
      <c r="J403" s="89"/>
      <c r="K403" s="90">
        <v>3723000000</v>
      </c>
      <c r="L403" s="91">
        <v>106700000</v>
      </c>
      <c r="M403" s="91">
        <f t="shared" si="36"/>
        <v>3829700000</v>
      </c>
      <c r="N403" s="91"/>
      <c r="O403" s="90">
        <v>3815776100</v>
      </c>
      <c r="P403" s="90">
        <f t="shared" si="37"/>
        <v>3815776100</v>
      </c>
      <c r="Q403" s="90"/>
      <c r="S403" s="124">
        <f t="shared" si="38"/>
        <v>3829.7</v>
      </c>
      <c r="T403" s="124">
        <f t="shared" si="39"/>
        <v>3829.7</v>
      </c>
      <c r="U403" s="124">
        <f t="shared" si="39"/>
        <v>0</v>
      </c>
      <c r="V403" s="124">
        <f t="shared" si="39"/>
        <v>3815.7761</v>
      </c>
      <c r="W403" s="124">
        <f t="shared" si="39"/>
        <v>3815.7761</v>
      </c>
      <c r="X403" s="124">
        <f t="shared" si="39"/>
        <v>0</v>
      </c>
    </row>
    <row r="404" spans="1:24" s="92" customFormat="1" ht="15">
      <c r="A404" s="115"/>
      <c r="B404" s="93" t="s">
        <v>233</v>
      </c>
      <c r="C404" s="106" t="str">
        <f t="shared" si="34"/>
        <v/>
      </c>
      <c r="D404" s="105" t="str">
        <f t="shared" si="35"/>
        <v/>
      </c>
      <c r="E404" s="129"/>
      <c r="F404" s="130"/>
      <c r="G404" s="130"/>
      <c r="H404" s="128"/>
      <c r="I404" s="90">
        <v>3290000000</v>
      </c>
      <c r="J404" s="89"/>
      <c r="K404" s="90">
        <v>3214000000</v>
      </c>
      <c r="L404" s="91">
        <v>76000000</v>
      </c>
      <c r="M404" s="91">
        <f t="shared" si="36"/>
        <v>3290000000</v>
      </c>
      <c r="N404" s="91"/>
      <c r="O404" s="90">
        <v>3290000000</v>
      </c>
      <c r="P404" s="90">
        <f t="shared" si="37"/>
        <v>3290000000</v>
      </c>
      <c r="Q404" s="90"/>
      <c r="S404" s="124">
        <f t="shared" si="38"/>
        <v>3290</v>
      </c>
      <c r="T404" s="124">
        <f t="shared" si="39"/>
        <v>3290</v>
      </c>
      <c r="U404" s="124">
        <f t="shared" si="39"/>
        <v>0</v>
      </c>
      <c r="V404" s="124">
        <f t="shared" si="39"/>
        <v>3290</v>
      </c>
      <c r="W404" s="124">
        <f t="shared" si="39"/>
        <v>3290</v>
      </c>
      <c r="X404" s="124">
        <f t="shared" si="39"/>
        <v>0</v>
      </c>
    </row>
    <row r="405" spans="1:24" s="92" customFormat="1" ht="15">
      <c r="A405" s="115"/>
      <c r="B405" s="87"/>
      <c r="C405" s="106" t="str">
        <f t="shared" si="34"/>
        <v/>
      </c>
      <c r="D405" s="105" t="str">
        <f t="shared" si="35"/>
        <v/>
      </c>
      <c r="E405" s="115" t="s">
        <v>209</v>
      </c>
      <c r="F405" s="115" t="s">
        <v>402</v>
      </c>
      <c r="G405" s="115" t="s">
        <v>329</v>
      </c>
      <c r="H405" s="133" t="s">
        <v>983</v>
      </c>
      <c r="I405" s="90">
        <v>3214000000</v>
      </c>
      <c r="J405" s="89"/>
      <c r="K405" s="90">
        <v>3214000000</v>
      </c>
      <c r="L405" s="94"/>
      <c r="M405" s="91">
        <f t="shared" si="36"/>
        <v>3214000000</v>
      </c>
      <c r="N405" s="94"/>
      <c r="O405" s="90">
        <v>3214000000</v>
      </c>
      <c r="P405" s="90">
        <f t="shared" si="37"/>
        <v>3214000000</v>
      </c>
      <c r="Q405" s="90"/>
      <c r="S405" s="124">
        <f t="shared" si="38"/>
        <v>3214</v>
      </c>
      <c r="T405" s="124">
        <f t="shared" si="39"/>
        <v>3214</v>
      </c>
      <c r="U405" s="124">
        <f t="shared" si="39"/>
        <v>0</v>
      </c>
      <c r="V405" s="124">
        <f t="shared" si="39"/>
        <v>3214</v>
      </c>
      <c r="W405" s="124">
        <f t="shared" si="39"/>
        <v>3214</v>
      </c>
      <c r="X405" s="124">
        <f t="shared" si="39"/>
        <v>0</v>
      </c>
    </row>
    <row r="406" spans="1:24" s="92" customFormat="1" ht="14.25">
      <c r="A406" s="115"/>
      <c r="B406" s="96"/>
      <c r="C406" s="106" t="str">
        <f t="shared" ref="C406:C469" si="40">IF(B406&lt;&gt;"",IF(AND(LEFT(B406,1)&gt;="0",LEFT(B406,1)&lt;="9"),LEFT(B406,7),""),"")</f>
        <v/>
      </c>
      <c r="D406" s="105" t="str">
        <f t="shared" si="35"/>
        <v/>
      </c>
      <c r="E406" s="115"/>
      <c r="F406" s="115"/>
      <c r="G406" s="115"/>
      <c r="H406" s="133"/>
      <c r="I406" s="97"/>
      <c r="J406" s="97"/>
      <c r="K406" s="97"/>
      <c r="L406" s="98"/>
      <c r="M406" s="91">
        <f t="shared" si="36"/>
        <v>0</v>
      </c>
      <c r="N406" s="98"/>
      <c r="O406" s="97"/>
      <c r="P406" s="90">
        <f t="shared" si="37"/>
        <v>0</v>
      </c>
      <c r="Q406" s="97"/>
      <c r="S406" s="124">
        <f t="shared" si="38"/>
        <v>0</v>
      </c>
      <c r="T406" s="124">
        <f t="shared" si="39"/>
        <v>0</v>
      </c>
      <c r="U406" s="124">
        <f t="shared" si="39"/>
        <v>0</v>
      </c>
      <c r="V406" s="124">
        <f t="shared" si="39"/>
        <v>0</v>
      </c>
      <c r="W406" s="124">
        <f t="shared" si="39"/>
        <v>0</v>
      </c>
      <c r="X406" s="124">
        <f t="shared" si="39"/>
        <v>0</v>
      </c>
    </row>
    <row r="407" spans="1:24" s="92" customFormat="1" ht="15">
      <c r="A407" s="115"/>
      <c r="B407" s="87"/>
      <c r="C407" s="106" t="str">
        <f t="shared" si="40"/>
        <v/>
      </c>
      <c r="D407" s="105" t="str">
        <f t="shared" ref="D407:D470" si="41">IF(C407&lt;&gt;"",RIGHT(B407,LEN(B407)-7),"")</f>
        <v/>
      </c>
      <c r="E407" s="115" t="s">
        <v>222</v>
      </c>
      <c r="F407" s="115" t="s">
        <v>402</v>
      </c>
      <c r="G407" s="115" t="s">
        <v>329</v>
      </c>
      <c r="H407" s="133" t="s">
        <v>983</v>
      </c>
      <c r="I407" s="90">
        <v>76000000</v>
      </c>
      <c r="J407" s="89"/>
      <c r="K407" s="89"/>
      <c r="L407" s="91">
        <v>76000000</v>
      </c>
      <c r="M407" s="91">
        <f t="shared" ref="M407:M470" si="42">I407-N407</f>
        <v>76000000</v>
      </c>
      <c r="N407" s="91"/>
      <c r="O407" s="90">
        <v>76000000</v>
      </c>
      <c r="P407" s="90">
        <f t="shared" ref="P407:P470" si="43">O407-Q407</f>
        <v>76000000</v>
      </c>
      <c r="Q407" s="90"/>
      <c r="S407" s="124">
        <f t="shared" ref="S407:S470" si="44">I407/1000000</f>
        <v>76</v>
      </c>
      <c r="T407" s="124">
        <f t="shared" si="39"/>
        <v>76</v>
      </c>
      <c r="U407" s="124">
        <f t="shared" si="39"/>
        <v>0</v>
      </c>
      <c r="V407" s="124">
        <f t="shared" si="39"/>
        <v>76</v>
      </c>
      <c r="W407" s="124">
        <f t="shared" si="39"/>
        <v>76</v>
      </c>
      <c r="X407" s="124">
        <f t="shared" si="39"/>
        <v>0</v>
      </c>
    </row>
    <row r="408" spans="1:24" s="92" customFormat="1" ht="15">
      <c r="A408" s="115"/>
      <c r="B408" s="93" t="s">
        <v>223</v>
      </c>
      <c r="C408" s="106" t="str">
        <f t="shared" si="40"/>
        <v/>
      </c>
      <c r="D408" s="105" t="str">
        <f t="shared" si="41"/>
        <v/>
      </c>
      <c r="E408" s="129"/>
      <c r="F408" s="130"/>
      <c r="G408" s="130"/>
      <c r="H408" s="128"/>
      <c r="I408" s="90">
        <v>539700000</v>
      </c>
      <c r="J408" s="89"/>
      <c r="K408" s="90">
        <v>509000000</v>
      </c>
      <c r="L408" s="91">
        <v>30700000</v>
      </c>
      <c r="M408" s="91">
        <f t="shared" si="42"/>
        <v>539700000</v>
      </c>
      <c r="N408" s="91"/>
      <c r="O408" s="90">
        <v>525776100</v>
      </c>
      <c r="P408" s="90">
        <f t="shared" si="43"/>
        <v>525776100</v>
      </c>
      <c r="Q408" s="90"/>
      <c r="S408" s="124">
        <f t="shared" si="44"/>
        <v>539.70000000000005</v>
      </c>
      <c r="T408" s="124">
        <f t="shared" si="39"/>
        <v>539.70000000000005</v>
      </c>
      <c r="U408" s="124">
        <f t="shared" si="39"/>
        <v>0</v>
      </c>
      <c r="V408" s="124">
        <f t="shared" si="39"/>
        <v>525.77610000000004</v>
      </c>
      <c r="W408" s="124">
        <f t="shared" si="39"/>
        <v>525.77610000000004</v>
      </c>
      <c r="X408" s="124">
        <f t="shared" si="39"/>
        <v>0</v>
      </c>
    </row>
    <row r="409" spans="1:24" s="92" customFormat="1" ht="15">
      <c r="A409" s="115"/>
      <c r="B409" s="87"/>
      <c r="C409" s="106" t="str">
        <f t="shared" si="40"/>
        <v/>
      </c>
      <c r="D409" s="105" t="str">
        <f t="shared" si="41"/>
        <v/>
      </c>
      <c r="E409" s="115" t="s">
        <v>224</v>
      </c>
      <c r="F409" s="115" t="s">
        <v>402</v>
      </c>
      <c r="G409" s="115" t="s">
        <v>329</v>
      </c>
      <c r="H409" s="133" t="s">
        <v>983</v>
      </c>
      <c r="I409" s="90">
        <v>539700000</v>
      </c>
      <c r="J409" s="89"/>
      <c r="K409" s="90">
        <v>509000000</v>
      </c>
      <c r="L409" s="91">
        <v>30700000</v>
      </c>
      <c r="M409" s="91">
        <f t="shared" si="42"/>
        <v>539700000</v>
      </c>
      <c r="N409" s="91"/>
      <c r="O409" s="90">
        <v>525776100</v>
      </c>
      <c r="P409" s="90">
        <f t="shared" si="43"/>
        <v>525776100</v>
      </c>
      <c r="Q409" s="90"/>
      <c r="S409" s="124">
        <f t="shared" si="44"/>
        <v>539.70000000000005</v>
      </c>
      <c r="T409" s="124">
        <f t="shared" si="39"/>
        <v>539.70000000000005</v>
      </c>
      <c r="U409" s="124">
        <f t="shared" si="39"/>
        <v>0</v>
      </c>
      <c r="V409" s="124">
        <f t="shared" si="39"/>
        <v>525.77610000000004</v>
      </c>
      <c r="W409" s="124">
        <f t="shared" si="39"/>
        <v>525.77610000000004</v>
      </c>
      <c r="X409" s="124">
        <f t="shared" si="39"/>
        <v>0</v>
      </c>
    </row>
    <row r="410" spans="1:24" s="92" customFormat="1" ht="15">
      <c r="A410" s="115" t="s">
        <v>403</v>
      </c>
      <c r="B410" s="93" t="s">
        <v>274</v>
      </c>
      <c r="C410" s="106" t="str">
        <f t="shared" si="40"/>
        <v/>
      </c>
      <c r="D410" s="105" t="str">
        <f t="shared" si="41"/>
        <v/>
      </c>
      <c r="E410" s="129"/>
      <c r="F410" s="130"/>
      <c r="G410" s="130"/>
      <c r="H410" s="128"/>
      <c r="I410" s="90">
        <v>100000000</v>
      </c>
      <c r="J410" s="89"/>
      <c r="K410" s="89"/>
      <c r="L410" s="91">
        <v>100000000</v>
      </c>
      <c r="M410" s="91">
        <f t="shared" si="42"/>
        <v>100000000</v>
      </c>
      <c r="N410" s="91"/>
      <c r="O410" s="90">
        <v>99346300</v>
      </c>
      <c r="P410" s="90">
        <f t="shared" si="43"/>
        <v>99346300</v>
      </c>
      <c r="Q410" s="90"/>
      <c r="S410" s="124">
        <f t="shared" si="44"/>
        <v>100</v>
      </c>
      <c r="T410" s="124">
        <f t="shared" si="39"/>
        <v>100</v>
      </c>
      <c r="U410" s="124">
        <f t="shared" si="39"/>
        <v>0</v>
      </c>
      <c r="V410" s="124">
        <f t="shared" si="39"/>
        <v>99.346299999999999</v>
      </c>
      <c r="W410" s="124">
        <f t="shared" si="39"/>
        <v>99.346299999999999</v>
      </c>
      <c r="X410" s="124">
        <f t="shared" si="39"/>
        <v>0</v>
      </c>
    </row>
    <row r="411" spans="1:24" s="92" customFormat="1" ht="15">
      <c r="A411" s="115"/>
      <c r="B411" s="87"/>
      <c r="C411" s="106" t="str">
        <f t="shared" si="40"/>
        <v/>
      </c>
      <c r="D411" s="105" t="str">
        <f t="shared" si="41"/>
        <v/>
      </c>
      <c r="E411" s="115" t="s">
        <v>224</v>
      </c>
      <c r="F411" s="115" t="s">
        <v>402</v>
      </c>
      <c r="G411" s="115" t="s">
        <v>329</v>
      </c>
      <c r="H411" s="133" t="s">
        <v>991</v>
      </c>
      <c r="I411" s="90">
        <v>100000000</v>
      </c>
      <c r="J411" s="89"/>
      <c r="K411" s="89"/>
      <c r="L411" s="91">
        <v>100000000</v>
      </c>
      <c r="M411" s="91">
        <f t="shared" si="42"/>
        <v>100000000</v>
      </c>
      <c r="N411" s="91"/>
      <c r="O411" s="90">
        <v>99346300</v>
      </c>
      <c r="P411" s="90">
        <f t="shared" si="43"/>
        <v>99346300</v>
      </c>
      <c r="Q411" s="90"/>
      <c r="S411" s="124">
        <f t="shared" si="44"/>
        <v>100</v>
      </c>
      <c r="T411" s="124">
        <f t="shared" si="39"/>
        <v>100</v>
      </c>
      <c r="U411" s="124">
        <f t="shared" si="39"/>
        <v>0</v>
      </c>
      <c r="V411" s="124">
        <f t="shared" si="39"/>
        <v>99.346299999999999</v>
      </c>
      <c r="W411" s="124">
        <f t="shared" si="39"/>
        <v>99.346299999999999</v>
      </c>
      <c r="X411" s="124">
        <f t="shared" si="39"/>
        <v>0</v>
      </c>
    </row>
    <row r="412" spans="1:24" s="92" customFormat="1" ht="30">
      <c r="A412" s="115" t="s">
        <v>404</v>
      </c>
      <c r="B412" s="88" t="s">
        <v>405</v>
      </c>
      <c r="C412" s="106" t="str">
        <f t="shared" si="40"/>
        <v>1037482</v>
      </c>
      <c r="D412" s="105" t="str">
        <f t="shared" si="41"/>
        <v>-Trung tâm văn hóa Thể thao rhanh thiẽu nhi tỉnh Kon Tum</v>
      </c>
      <c r="E412" s="129"/>
      <c r="F412" s="130"/>
      <c r="G412" s="130"/>
      <c r="H412" s="128"/>
      <c r="I412" s="90">
        <v>2589834000</v>
      </c>
      <c r="J412" s="89"/>
      <c r="K412" s="90">
        <v>2200000000</v>
      </c>
      <c r="L412" s="91">
        <v>389834000</v>
      </c>
      <c r="M412" s="91">
        <f t="shared" si="42"/>
        <v>2589834000</v>
      </c>
      <c r="N412" s="91"/>
      <c r="O412" s="90">
        <v>2589834000</v>
      </c>
      <c r="P412" s="90">
        <f t="shared" si="43"/>
        <v>2589834000</v>
      </c>
      <c r="Q412" s="90"/>
      <c r="S412" s="124">
        <f t="shared" si="44"/>
        <v>2589.8339999999998</v>
      </c>
      <c r="T412" s="124">
        <f t="shared" si="39"/>
        <v>2589.8339999999998</v>
      </c>
      <c r="U412" s="124">
        <f t="shared" si="39"/>
        <v>0</v>
      </c>
      <c r="V412" s="124">
        <f t="shared" si="39"/>
        <v>2589.8339999999998</v>
      </c>
      <c r="W412" s="124">
        <f t="shared" si="39"/>
        <v>2589.8339999999998</v>
      </c>
      <c r="X412" s="124">
        <f t="shared" si="39"/>
        <v>0</v>
      </c>
    </row>
    <row r="413" spans="1:24" s="92" customFormat="1" ht="15">
      <c r="A413" s="115" t="s">
        <v>406</v>
      </c>
      <c r="B413" s="93" t="s">
        <v>218</v>
      </c>
      <c r="C413" s="106" t="str">
        <f t="shared" si="40"/>
        <v/>
      </c>
      <c r="D413" s="105" t="str">
        <f t="shared" si="41"/>
        <v/>
      </c>
      <c r="E413" s="129"/>
      <c r="F413" s="130"/>
      <c r="G413" s="130"/>
      <c r="H413" s="128"/>
      <c r="I413" s="90">
        <v>2589834000</v>
      </c>
      <c r="J413" s="89"/>
      <c r="K413" s="90">
        <v>2200000000</v>
      </c>
      <c r="L413" s="91">
        <v>389834000</v>
      </c>
      <c r="M413" s="91">
        <f t="shared" si="42"/>
        <v>2589834000</v>
      </c>
      <c r="N413" s="91"/>
      <c r="O413" s="90">
        <v>2589834000</v>
      </c>
      <c r="P413" s="90">
        <f t="shared" si="43"/>
        <v>2589834000</v>
      </c>
      <c r="Q413" s="90"/>
      <c r="S413" s="124">
        <f t="shared" si="44"/>
        <v>2589.8339999999998</v>
      </c>
      <c r="T413" s="124">
        <f t="shared" si="39"/>
        <v>2589.8339999999998</v>
      </c>
      <c r="U413" s="124">
        <f t="shared" si="39"/>
        <v>0</v>
      </c>
      <c r="V413" s="124">
        <f t="shared" si="39"/>
        <v>2589.8339999999998</v>
      </c>
      <c r="W413" s="124">
        <f t="shared" si="39"/>
        <v>2589.8339999999998</v>
      </c>
      <c r="X413" s="124">
        <f t="shared" si="39"/>
        <v>0</v>
      </c>
    </row>
    <row r="414" spans="1:24" s="92" customFormat="1" ht="15">
      <c r="A414" s="115"/>
      <c r="B414" s="93" t="s">
        <v>219</v>
      </c>
      <c r="C414" s="106" t="str">
        <f t="shared" si="40"/>
        <v/>
      </c>
      <c r="D414" s="105" t="str">
        <f t="shared" si="41"/>
        <v/>
      </c>
      <c r="E414" s="129"/>
      <c r="F414" s="130"/>
      <c r="G414" s="130"/>
      <c r="H414" s="128"/>
      <c r="I414" s="90">
        <v>1458600000</v>
      </c>
      <c r="J414" s="89"/>
      <c r="K414" s="90">
        <v>1436000000</v>
      </c>
      <c r="L414" s="91">
        <v>22600000</v>
      </c>
      <c r="M414" s="91">
        <f t="shared" si="42"/>
        <v>1458600000</v>
      </c>
      <c r="N414" s="91"/>
      <c r="O414" s="90">
        <v>1458600000</v>
      </c>
      <c r="P414" s="90">
        <f t="shared" si="43"/>
        <v>1458600000</v>
      </c>
      <c r="Q414" s="90"/>
      <c r="S414" s="124">
        <f t="shared" si="44"/>
        <v>1458.6</v>
      </c>
      <c r="T414" s="124">
        <f t="shared" si="39"/>
        <v>1458.6</v>
      </c>
      <c r="U414" s="124">
        <f t="shared" si="39"/>
        <v>0</v>
      </c>
      <c r="V414" s="124">
        <f t="shared" si="39"/>
        <v>1458.6</v>
      </c>
      <c r="W414" s="124">
        <f t="shared" si="39"/>
        <v>1458.6</v>
      </c>
      <c r="X414" s="124">
        <f t="shared" si="39"/>
        <v>0</v>
      </c>
    </row>
    <row r="415" spans="1:24" s="92" customFormat="1" ht="15">
      <c r="A415" s="116"/>
      <c r="B415" s="110"/>
      <c r="C415" s="106" t="str">
        <f t="shared" si="40"/>
        <v/>
      </c>
      <c r="D415" s="105" t="str">
        <f t="shared" si="41"/>
        <v/>
      </c>
      <c r="E415" s="115" t="s">
        <v>209</v>
      </c>
      <c r="F415" s="115" t="s">
        <v>407</v>
      </c>
      <c r="G415" s="115" t="s">
        <v>408</v>
      </c>
      <c r="H415" s="133" t="s">
        <v>983</v>
      </c>
      <c r="I415" s="90">
        <v>1436000000</v>
      </c>
      <c r="J415" s="89"/>
      <c r="K415" s="90">
        <v>1436000000</v>
      </c>
      <c r="L415" s="94"/>
      <c r="M415" s="91">
        <f t="shared" si="42"/>
        <v>1436000000</v>
      </c>
      <c r="N415" s="94"/>
      <c r="O415" s="90">
        <v>1436000000</v>
      </c>
      <c r="P415" s="90">
        <f t="shared" si="43"/>
        <v>1436000000</v>
      </c>
      <c r="Q415" s="90"/>
      <c r="S415" s="124">
        <f t="shared" si="44"/>
        <v>1436</v>
      </c>
      <c r="T415" s="124">
        <f t="shared" si="39"/>
        <v>1436</v>
      </c>
      <c r="U415" s="124">
        <f t="shared" si="39"/>
        <v>0</v>
      </c>
      <c r="V415" s="124">
        <f t="shared" si="39"/>
        <v>1436</v>
      </c>
      <c r="W415" s="124">
        <f t="shared" si="39"/>
        <v>1436</v>
      </c>
      <c r="X415" s="124">
        <f t="shared" si="39"/>
        <v>0</v>
      </c>
    </row>
    <row r="416" spans="1:24" s="92" customFormat="1" ht="15">
      <c r="A416" s="118"/>
      <c r="B416" s="111"/>
      <c r="C416" s="106" t="str">
        <f t="shared" si="40"/>
        <v/>
      </c>
      <c r="D416" s="105" t="str">
        <f t="shared" si="41"/>
        <v/>
      </c>
      <c r="E416" s="115" t="s">
        <v>222</v>
      </c>
      <c r="F416" s="115" t="s">
        <v>407</v>
      </c>
      <c r="G416" s="115" t="s">
        <v>408</v>
      </c>
      <c r="H416" s="133" t="s">
        <v>983</v>
      </c>
      <c r="I416" s="90">
        <v>22600000</v>
      </c>
      <c r="J416" s="89"/>
      <c r="K416" s="89"/>
      <c r="L416" s="91">
        <v>22600000</v>
      </c>
      <c r="M416" s="91">
        <f t="shared" si="42"/>
        <v>22600000</v>
      </c>
      <c r="N416" s="91"/>
      <c r="O416" s="90">
        <v>22600000</v>
      </c>
      <c r="P416" s="90">
        <f t="shared" si="43"/>
        <v>22600000</v>
      </c>
      <c r="Q416" s="90"/>
      <c r="S416" s="124">
        <f t="shared" si="44"/>
        <v>22.6</v>
      </c>
      <c r="T416" s="124">
        <f t="shared" si="39"/>
        <v>22.6</v>
      </c>
      <c r="U416" s="124">
        <f t="shared" si="39"/>
        <v>0</v>
      </c>
      <c r="V416" s="124">
        <f t="shared" si="39"/>
        <v>22.6</v>
      </c>
      <c r="W416" s="124">
        <f t="shared" si="39"/>
        <v>22.6</v>
      </c>
      <c r="X416" s="124">
        <f t="shared" si="39"/>
        <v>0</v>
      </c>
    </row>
    <row r="417" spans="1:24" s="92" customFormat="1" ht="15">
      <c r="A417" s="115"/>
      <c r="B417" s="93" t="s">
        <v>223</v>
      </c>
      <c r="C417" s="106" t="str">
        <f t="shared" si="40"/>
        <v/>
      </c>
      <c r="D417" s="105" t="str">
        <f t="shared" si="41"/>
        <v/>
      </c>
      <c r="E417" s="129"/>
      <c r="F417" s="130"/>
      <c r="G417" s="130"/>
      <c r="H417" s="128"/>
      <c r="I417" s="90">
        <v>1131234000</v>
      </c>
      <c r="J417" s="89"/>
      <c r="K417" s="90">
        <v>764000000</v>
      </c>
      <c r="L417" s="91">
        <v>367234000</v>
      </c>
      <c r="M417" s="91">
        <f t="shared" si="42"/>
        <v>1131234000</v>
      </c>
      <c r="N417" s="91"/>
      <c r="O417" s="90">
        <v>1131234000</v>
      </c>
      <c r="P417" s="90">
        <f t="shared" si="43"/>
        <v>1131234000</v>
      </c>
      <c r="Q417" s="90"/>
      <c r="S417" s="124">
        <f t="shared" si="44"/>
        <v>1131.2339999999999</v>
      </c>
      <c r="T417" s="124">
        <f t="shared" si="39"/>
        <v>1131.2339999999999</v>
      </c>
      <c r="U417" s="124">
        <f t="shared" si="39"/>
        <v>0</v>
      </c>
      <c r="V417" s="124">
        <f t="shared" si="39"/>
        <v>1131.2339999999999</v>
      </c>
      <c r="W417" s="124">
        <f t="shared" si="39"/>
        <v>1131.2339999999999</v>
      </c>
      <c r="X417" s="124">
        <f t="shared" si="39"/>
        <v>0</v>
      </c>
    </row>
    <row r="418" spans="1:24" s="92" customFormat="1" ht="15">
      <c r="A418" s="115"/>
      <c r="B418" s="87"/>
      <c r="C418" s="106" t="str">
        <f t="shared" si="40"/>
        <v/>
      </c>
      <c r="D418" s="105" t="str">
        <f t="shared" si="41"/>
        <v/>
      </c>
      <c r="E418" s="115" t="s">
        <v>224</v>
      </c>
      <c r="F418" s="115" t="s">
        <v>407</v>
      </c>
      <c r="G418" s="115" t="s">
        <v>408</v>
      </c>
      <c r="H418" s="133" t="s">
        <v>983</v>
      </c>
      <c r="I418" s="90">
        <v>1131234000</v>
      </c>
      <c r="J418" s="89"/>
      <c r="K418" s="90">
        <v>764000000</v>
      </c>
      <c r="L418" s="91">
        <v>367234000</v>
      </c>
      <c r="M418" s="91">
        <f t="shared" si="42"/>
        <v>1131234000</v>
      </c>
      <c r="N418" s="91"/>
      <c r="O418" s="90">
        <v>1131234000</v>
      </c>
      <c r="P418" s="90">
        <f t="shared" si="43"/>
        <v>1131234000</v>
      </c>
      <c r="Q418" s="90"/>
      <c r="S418" s="124">
        <f t="shared" si="44"/>
        <v>1131.2339999999999</v>
      </c>
      <c r="T418" s="124">
        <f t="shared" si="39"/>
        <v>1131.2339999999999</v>
      </c>
      <c r="U418" s="124">
        <f t="shared" si="39"/>
        <v>0</v>
      </c>
      <c r="V418" s="124">
        <f t="shared" si="39"/>
        <v>1131.2339999999999</v>
      </c>
      <c r="W418" s="124">
        <f t="shared" si="39"/>
        <v>1131.2339999999999</v>
      </c>
      <c r="X418" s="124">
        <f t="shared" si="39"/>
        <v>0</v>
      </c>
    </row>
    <row r="419" spans="1:24" s="92" customFormat="1" ht="15">
      <c r="A419" s="115" t="s">
        <v>409</v>
      </c>
      <c r="B419" s="93" t="s">
        <v>410</v>
      </c>
      <c r="C419" s="106" t="str">
        <f t="shared" si="40"/>
        <v>1037483</v>
      </c>
      <c r="D419" s="105" t="str">
        <f t="shared" si="41"/>
        <v>-Tỉnh đoàn Kon Tum</v>
      </c>
      <c r="E419" s="129"/>
      <c r="F419" s="130"/>
      <c r="G419" s="130"/>
      <c r="H419" s="128"/>
      <c r="I419" s="90">
        <v>5578200000</v>
      </c>
      <c r="J419" s="89"/>
      <c r="K419" s="90">
        <v>5341000000</v>
      </c>
      <c r="L419" s="91">
        <v>237200000</v>
      </c>
      <c r="M419" s="91">
        <f t="shared" si="42"/>
        <v>5578200000</v>
      </c>
      <c r="N419" s="91"/>
      <c r="O419" s="90">
        <v>5578200000</v>
      </c>
      <c r="P419" s="90">
        <f t="shared" si="43"/>
        <v>5578200000</v>
      </c>
      <c r="Q419" s="90"/>
      <c r="S419" s="124">
        <f t="shared" si="44"/>
        <v>5578.2</v>
      </c>
      <c r="T419" s="124">
        <f t="shared" si="39"/>
        <v>5578.2</v>
      </c>
      <c r="U419" s="124">
        <f t="shared" si="39"/>
        <v>0</v>
      </c>
      <c r="V419" s="124">
        <f t="shared" si="39"/>
        <v>5578.2</v>
      </c>
      <c r="W419" s="124">
        <f t="shared" si="39"/>
        <v>5578.2</v>
      </c>
      <c r="X419" s="124">
        <f t="shared" si="39"/>
        <v>0</v>
      </c>
    </row>
    <row r="420" spans="1:24" s="92" customFormat="1" ht="15">
      <c r="A420" s="115" t="s">
        <v>411</v>
      </c>
      <c r="B420" s="93" t="s">
        <v>218</v>
      </c>
      <c r="C420" s="106" t="str">
        <f t="shared" si="40"/>
        <v/>
      </c>
      <c r="D420" s="105" t="str">
        <f t="shared" si="41"/>
        <v/>
      </c>
      <c r="E420" s="129"/>
      <c r="F420" s="130"/>
      <c r="G420" s="130"/>
      <c r="H420" s="128"/>
      <c r="I420" s="90">
        <v>5578200000</v>
      </c>
      <c r="J420" s="89"/>
      <c r="K420" s="90">
        <v>5341000000</v>
      </c>
      <c r="L420" s="91">
        <v>237200000</v>
      </c>
      <c r="M420" s="91">
        <f t="shared" si="42"/>
        <v>5578200000</v>
      </c>
      <c r="N420" s="91"/>
      <c r="O420" s="90">
        <v>5578200000</v>
      </c>
      <c r="P420" s="90">
        <f t="shared" si="43"/>
        <v>5578200000</v>
      </c>
      <c r="Q420" s="90"/>
      <c r="S420" s="124">
        <f t="shared" si="44"/>
        <v>5578.2</v>
      </c>
      <c r="T420" s="124">
        <f t="shared" si="39"/>
        <v>5578.2</v>
      </c>
      <c r="U420" s="124">
        <f t="shared" si="39"/>
        <v>0</v>
      </c>
      <c r="V420" s="124">
        <f t="shared" si="39"/>
        <v>5578.2</v>
      </c>
      <c r="W420" s="124">
        <f t="shared" si="39"/>
        <v>5578.2</v>
      </c>
      <c r="X420" s="124">
        <f t="shared" si="39"/>
        <v>0</v>
      </c>
    </row>
    <row r="421" spans="1:24" s="92" customFormat="1" ht="15">
      <c r="A421" s="115"/>
      <c r="B421" s="93" t="s">
        <v>219</v>
      </c>
      <c r="C421" s="106" t="str">
        <f t="shared" si="40"/>
        <v/>
      </c>
      <c r="D421" s="105" t="str">
        <f t="shared" si="41"/>
        <v/>
      </c>
      <c r="E421" s="129"/>
      <c r="F421" s="130"/>
      <c r="G421" s="130"/>
      <c r="H421" s="128"/>
      <c r="I421" s="90">
        <v>4437300000</v>
      </c>
      <c r="J421" s="89"/>
      <c r="K421" s="90">
        <v>4346000000</v>
      </c>
      <c r="L421" s="91">
        <v>91300000</v>
      </c>
      <c r="M421" s="91">
        <f t="shared" si="42"/>
        <v>4437300000</v>
      </c>
      <c r="N421" s="91"/>
      <c r="O421" s="90">
        <v>4437300000</v>
      </c>
      <c r="P421" s="90">
        <f t="shared" si="43"/>
        <v>4437300000</v>
      </c>
      <c r="Q421" s="90"/>
      <c r="S421" s="124">
        <f t="shared" si="44"/>
        <v>4437.3</v>
      </c>
      <c r="T421" s="124">
        <f t="shared" si="39"/>
        <v>4437.3</v>
      </c>
      <c r="U421" s="124">
        <f t="shared" si="39"/>
        <v>0</v>
      </c>
      <c r="V421" s="124">
        <f t="shared" si="39"/>
        <v>4437.3</v>
      </c>
      <c r="W421" s="124">
        <f t="shared" si="39"/>
        <v>4437.3</v>
      </c>
      <c r="X421" s="124">
        <f t="shared" si="39"/>
        <v>0</v>
      </c>
    </row>
    <row r="422" spans="1:24" s="92" customFormat="1" ht="15">
      <c r="A422" s="116"/>
      <c r="B422" s="110"/>
      <c r="C422" s="106" t="str">
        <f t="shared" si="40"/>
        <v/>
      </c>
      <c r="D422" s="105" t="str">
        <f t="shared" si="41"/>
        <v/>
      </c>
      <c r="E422" s="115" t="s">
        <v>209</v>
      </c>
      <c r="F422" s="115" t="s">
        <v>407</v>
      </c>
      <c r="G422" s="115" t="s">
        <v>329</v>
      </c>
      <c r="H422" s="133" t="s">
        <v>983</v>
      </c>
      <c r="I422" s="90">
        <v>4346000000</v>
      </c>
      <c r="J422" s="89"/>
      <c r="K422" s="90">
        <v>4346000000</v>
      </c>
      <c r="L422" s="94"/>
      <c r="M422" s="91">
        <f t="shared" si="42"/>
        <v>4346000000</v>
      </c>
      <c r="N422" s="94"/>
      <c r="O422" s="90">
        <v>4346000000</v>
      </c>
      <c r="P422" s="90">
        <f t="shared" si="43"/>
        <v>4346000000</v>
      </c>
      <c r="Q422" s="90"/>
      <c r="S422" s="124">
        <f t="shared" si="44"/>
        <v>4346</v>
      </c>
      <c r="T422" s="124">
        <f t="shared" si="39"/>
        <v>4346</v>
      </c>
      <c r="U422" s="124">
        <f t="shared" si="39"/>
        <v>0</v>
      </c>
      <c r="V422" s="124">
        <f t="shared" si="39"/>
        <v>4346</v>
      </c>
      <c r="W422" s="124">
        <f t="shared" si="39"/>
        <v>4346</v>
      </c>
      <c r="X422" s="124">
        <f t="shared" si="39"/>
        <v>0</v>
      </c>
    </row>
    <row r="423" spans="1:24" s="92" customFormat="1" ht="15">
      <c r="A423" s="118"/>
      <c r="B423" s="111"/>
      <c r="C423" s="106" t="str">
        <f t="shared" si="40"/>
        <v/>
      </c>
      <c r="D423" s="105" t="str">
        <f t="shared" si="41"/>
        <v/>
      </c>
      <c r="E423" s="115" t="s">
        <v>222</v>
      </c>
      <c r="F423" s="115" t="s">
        <v>407</v>
      </c>
      <c r="G423" s="115" t="s">
        <v>329</v>
      </c>
      <c r="H423" s="133" t="s">
        <v>983</v>
      </c>
      <c r="I423" s="90">
        <v>91300000</v>
      </c>
      <c r="J423" s="89"/>
      <c r="K423" s="89"/>
      <c r="L423" s="91">
        <v>91300000</v>
      </c>
      <c r="M423" s="91">
        <f t="shared" si="42"/>
        <v>91300000</v>
      </c>
      <c r="N423" s="91"/>
      <c r="O423" s="90">
        <v>91300000</v>
      </c>
      <c r="P423" s="90">
        <f t="shared" si="43"/>
        <v>91300000</v>
      </c>
      <c r="Q423" s="90"/>
      <c r="S423" s="124">
        <f t="shared" si="44"/>
        <v>91.3</v>
      </c>
      <c r="T423" s="124">
        <f t="shared" si="39"/>
        <v>91.3</v>
      </c>
      <c r="U423" s="124">
        <f t="shared" si="39"/>
        <v>0</v>
      </c>
      <c r="V423" s="124">
        <f t="shared" si="39"/>
        <v>91.3</v>
      </c>
      <c r="W423" s="124">
        <f t="shared" si="39"/>
        <v>91.3</v>
      </c>
      <c r="X423" s="124">
        <f t="shared" si="39"/>
        <v>0</v>
      </c>
    </row>
    <row r="424" spans="1:24" s="92" customFormat="1" ht="15">
      <c r="A424" s="115"/>
      <c r="B424" s="93" t="s">
        <v>223</v>
      </c>
      <c r="C424" s="106" t="str">
        <f t="shared" si="40"/>
        <v/>
      </c>
      <c r="D424" s="105" t="str">
        <f t="shared" si="41"/>
        <v/>
      </c>
      <c r="E424" s="129"/>
      <c r="F424" s="130"/>
      <c r="G424" s="130"/>
      <c r="H424" s="128"/>
      <c r="I424" s="90">
        <v>1140900000</v>
      </c>
      <c r="J424" s="89"/>
      <c r="K424" s="90">
        <v>995000000</v>
      </c>
      <c r="L424" s="91">
        <v>145900000</v>
      </c>
      <c r="M424" s="91">
        <f t="shared" si="42"/>
        <v>1140900000</v>
      </c>
      <c r="N424" s="91"/>
      <c r="O424" s="90">
        <v>1140900000</v>
      </c>
      <c r="P424" s="90">
        <f t="shared" si="43"/>
        <v>1140900000</v>
      </c>
      <c r="Q424" s="90"/>
      <c r="S424" s="124">
        <f t="shared" si="44"/>
        <v>1140.9000000000001</v>
      </c>
      <c r="T424" s="124">
        <f t="shared" si="39"/>
        <v>1140.9000000000001</v>
      </c>
      <c r="U424" s="124">
        <f t="shared" si="39"/>
        <v>0</v>
      </c>
      <c r="V424" s="124">
        <f t="shared" si="39"/>
        <v>1140.9000000000001</v>
      </c>
      <c r="W424" s="124">
        <f t="shared" si="39"/>
        <v>1140.9000000000001</v>
      </c>
      <c r="X424" s="124">
        <f t="shared" si="39"/>
        <v>0</v>
      </c>
    </row>
    <row r="425" spans="1:24" s="92" customFormat="1" ht="15">
      <c r="A425" s="116"/>
      <c r="B425" s="110"/>
      <c r="C425" s="106" t="str">
        <f t="shared" si="40"/>
        <v/>
      </c>
      <c r="D425" s="105" t="str">
        <f t="shared" si="41"/>
        <v/>
      </c>
      <c r="E425" s="115" t="s">
        <v>224</v>
      </c>
      <c r="F425" s="115" t="s">
        <v>407</v>
      </c>
      <c r="G425" s="115" t="s">
        <v>329</v>
      </c>
      <c r="H425" s="133" t="s">
        <v>983</v>
      </c>
      <c r="I425" s="90">
        <v>1111300000</v>
      </c>
      <c r="J425" s="89"/>
      <c r="K425" s="90">
        <v>995000000</v>
      </c>
      <c r="L425" s="91">
        <v>116300000</v>
      </c>
      <c r="M425" s="91">
        <f t="shared" si="42"/>
        <v>1111300000</v>
      </c>
      <c r="N425" s="91"/>
      <c r="O425" s="90">
        <v>1111300000</v>
      </c>
      <c r="P425" s="90">
        <f t="shared" si="43"/>
        <v>1111300000</v>
      </c>
      <c r="Q425" s="90"/>
      <c r="S425" s="124">
        <f t="shared" si="44"/>
        <v>1111.3</v>
      </c>
      <c r="T425" s="124">
        <f t="shared" si="39"/>
        <v>1111.3</v>
      </c>
      <c r="U425" s="124">
        <f t="shared" si="39"/>
        <v>0</v>
      </c>
      <c r="V425" s="124">
        <f t="shared" si="39"/>
        <v>1111.3</v>
      </c>
      <c r="W425" s="124">
        <f t="shared" si="39"/>
        <v>1111.3</v>
      </c>
      <c r="X425" s="124">
        <f t="shared" si="39"/>
        <v>0</v>
      </c>
    </row>
    <row r="426" spans="1:24" s="92" customFormat="1" ht="15">
      <c r="A426" s="118"/>
      <c r="B426" s="111"/>
      <c r="C426" s="106" t="str">
        <f t="shared" si="40"/>
        <v/>
      </c>
      <c r="D426" s="105" t="str">
        <f t="shared" si="41"/>
        <v/>
      </c>
      <c r="E426" s="115" t="s">
        <v>210</v>
      </c>
      <c r="F426" s="115" t="s">
        <v>407</v>
      </c>
      <c r="G426" s="115" t="s">
        <v>329</v>
      </c>
      <c r="H426" s="133" t="s">
        <v>983</v>
      </c>
      <c r="I426" s="90">
        <v>29600000</v>
      </c>
      <c r="J426" s="89"/>
      <c r="K426" s="89"/>
      <c r="L426" s="91">
        <v>29600000</v>
      </c>
      <c r="M426" s="91">
        <f t="shared" si="42"/>
        <v>29600000</v>
      </c>
      <c r="N426" s="91"/>
      <c r="O426" s="90">
        <v>29600000</v>
      </c>
      <c r="P426" s="90">
        <f t="shared" si="43"/>
        <v>29600000</v>
      </c>
      <c r="Q426" s="90"/>
      <c r="S426" s="124">
        <f t="shared" si="44"/>
        <v>29.6</v>
      </c>
      <c r="T426" s="124">
        <f t="shared" si="39"/>
        <v>29.6</v>
      </c>
      <c r="U426" s="124">
        <f t="shared" si="39"/>
        <v>0</v>
      </c>
      <c r="V426" s="124">
        <f t="shared" si="39"/>
        <v>29.6</v>
      </c>
      <c r="W426" s="124">
        <f t="shared" si="39"/>
        <v>29.6</v>
      </c>
      <c r="X426" s="124">
        <f t="shared" si="39"/>
        <v>0</v>
      </c>
    </row>
    <row r="427" spans="1:24" s="92" customFormat="1" ht="15">
      <c r="A427" s="115" t="s">
        <v>412</v>
      </c>
      <c r="B427" s="93" t="s">
        <v>413</v>
      </c>
      <c r="C427" s="106" t="str">
        <f t="shared" si="40"/>
        <v>1037484</v>
      </c>
      <c r="D427" s="105" t="str">
        <f t="shared" si="41"/>
        <v>-Thư viện Tinh</v>
      </c>
      <c r="E427" s="129"/>
      <c r="F427" s="130"/>
      <c r="G427" s="130"/>
      <c r="H427" s="128"/>
      <c r="I427" s="90">
        <v>2729947000</v>
      </c>
      <c r="J427" s="89"/>
      <c r="K427" s="90">
        <v>2559000000</v>
      </c>
      <c r="L427" s="91">
        <v>170947000</v>
      </c>
      <c r="M427" s="91">
        <f t="shared" si="42"/>
        <v>2729947000</v>
      </c>
      <c r="N427" s="91"/>
      <c r="O427" s="90">
        <v>2729947000</v>
      </c>
      <c r="P427" s="90">
        <f t="shared" si="43"/>
        <v>2729947000</v>
      </c>
      <c r="Q427" s="90"/>
      <c r="S427" s="124">
        <f t="shared" si="44"/>
        <v>2729.9470000000001</v>
      </c>
      <c r="T427" s="124">
        <f t="shared" si="39"/>
        <v>2729.9470000000001</v>
      </c>
      <c r="U427" s="124">
        <f t="shared" si="39"/>
        <v>0</v>
      </c>
      <c r="V427" s="124">
        <f t="shared" si="39"/>
        <v>2729.9470000000001</v>
      </c>
      <c r="W427" s="124">
        <f t="shared" si="39"/>
        <v>2729.9470000000001</v>
      </c>
      <c r="X427" s="124">
        <f t="shared" si="39"/>
        <v>0</v>
      </c>
    </row>
    <row r="428" spans="1:24" s="92" customFormat="1" ht="15">
      <c r="A428" s="115" t="s">
        <v>414</v>
      </c>
      <c r="B428" s="93" t="s">
        <v>218</v>
      </c>
      <c r="C428" s="106" t="str">
        <f t="shared" si="40"/>
        <v/>
      </c>
      <c r="D428" s="105" t="str">
        <f t="shared" si="41"/>
        <v/>
      </c>
      <c r="E428" s="129"/>
      <c r="F428" s="130"/>
      <c r="G428" s="130"/>
      <c r="H428" s="128"/>
      <c r="I428" s="90">
        <v>2729947000</v>
      </c>
      <c r="J428" s="89"/>
      <c r="K428" s="90">
        <v>2559000000</v>
      </c>
      <c r="L428" s="91">
        <v>170947000</v>
      </c>
      <c r="M428" s="91">
        <f t="shared" si="42"/>
        <v>2729947000</v>
      </c>
      <c r="N428" s="91"/>
      <c r="O428" s="90">
        <v>2729947000</v>
      </c>
      <c r="P428" s="90">
        <f t="shared" si="43"/>
        <v>2729947000</v>
      </c>
      <c r="Q428" s="90"/>
      <c r="S428" s="124">
        <f t="shared" si="44"/>
        <v>2729.9470000000001</v>
      </c>
      <c r="T428" s="124">
        <f t="shared" si="39"/>
        <v>2729.9470000000001</v>
      </c>
      <c r="U428" s="124">
        <f t="shared" si="39"/>
        <v>0</v>
      </c>
      <c r="V428" s="124">
        <f t="shared" si="39"/>
        <v>2729.9470000000001</v>
      </c>
      <c r="W428" s="124">
        <f t="shared" si="39"/>
        <v>2729.9470000000001</v>
      </c>
      <c r="X428" s="124">
        <f t="shared" si="39"/>
        <v>0</v>
      </c>
    </row>
    <row r="429" spans="1:24" s="92" customFormat="1" ht="15">
      <c r="A429" s="115"/>
      <c r="B429" s="93" t="s">
        <v>219</v>
      </c>
      <c r="C429" s="106" t="str">
        <f t="shared" si="40"/>
        <v/>
      </c>
      <c r="D429" s="105" t="str">
        <f t="shared" si="41"/>
        <v/>
      </c>
      <c r="E429" s="129"/>
      <c r="F429" s="130"/>
      <c r="G429" s="130"/>
      <c r="H429" s="128"/>
      <c r="I429" s="90">
        <v>1520000000</v>
      </c>
      <c r="J429" s="89"/>
      <c r="K429" s="90">
        <v>1490000000</v>
      </c>
      <c r="L429" s="91">
        <v>30000000</v>
      </c>
      <c r="M429" s="91">
        <f t="shared" si="42"/>
        <v>1520000000</v>
      </c>
      <c r="N429" s="91"/>
      <c r="O429" s="90">
        <v>1520000000</v>
      </c>
      <c r="P429" s="90">
        <f t="shared" si="43"/>
        <v>1520000000</v>
      </c>
      <c r="Q429" s="90"/>
      <c r="S429" s="124">
        <f t="shared" si="44"/>
        <v>1520</v>
      </c>
      <c r="T429" s="124">
        <f t="shared" si="39"/>
        <v>1520</v>
      </c>
      <c r="U429" s="124">
        <f t="shared" si="39"/>
        <v>0</v>
      </c>
      <c r="V429" s="124">
        <f t="shared" si="39"/>
        <v>1520</v>
      </c>
      <c r="W429" s="124">
        <f t="shared" si="39"/>
        <v>1520</v>
      </c>
      <c r="X429" s="124">
        <f t="shared" si="39"/>
        <v>0</v>
      </c>
    </row>
    <row r="430" spans="1:24" s="92" customFormat="1" ht="15">
      <c r="A430" s="116"/>
      <c r="B430" s="110"/>
      <c r="C430" s="106" t="str">
        <f t="shared" si="40"/>
        <v/>
      </c>
      <c r="D430" s="105" t="str">
        <f t="shared" si="41"/>
        <v/>
      </c>
      <c r="E430" s="115" t="s">
        <v>209</v>
      </c>
      <c r="F430" s="115" t="s">
        <v>338</v>
      </c>
      <c r="G430" s="115" t="s">
        <v>415</v>
      </c>
      <c r="H430" s="133" t="s">
        <v>983</v>
      </c>
      <c r="I430" s="90">
        <v>1490000000</v>
      </c>
      <c r="J430" s="89"/>
      <c r="K430" s="90">
        <v>1490000000</v>
      </c>
      <c r="L430" s="94"/>
      <c r="M430" s="91">
        <f t="shared" si="42"/>
        <v>1490000000</v>
      </c>
      <c r="N430" s="94"/>
      <c r="O430" s="90">
        <v>1490000000</v>
      </c>
      <c r="P430" s="90">
        <f t="shared" si="43"/>
        <v>1490000000</v>
      </c>
      <c r="Q430" s="90"/>
      <c r="S430" s="124">
        <f t="shared" si="44"/>
        <v>1490</v>
      </c>
      <c r="T430" s="124">
        <f t="shared" si="39"/>
        <v>1490</v>
      </c>
      <c r="U430" s="124">
        <f t="shared" si="39"/>
        <v>0</v>
      </c>
      <c r="V430" s="124">
        <f t="shared" si="39"/>
        <v>1490</v>
      </c>
      <c r="W430" s="124">
        <f t="shared" si="39"/>
        <v>1490</v>
      </c>
      <c r="X430" s="124">
        <f t="shared" si="39"/>
        <v>0</v>
      </c>
    </row>
    <row r="431" spans="1:24" s="92" customFormat="1" ht="15">
      <c r="A431" s="118"/>
      <c r="B431" s="111"/>
      <c r="C431" s="106" t="str">
        <f t="shared" si="40"/>
        <v/>
      </c>
      <c r="D431" s="105" t="str">
        <f t="shared" si="41"/>
        <v/>
      </c>
      <c r="E431" s="115" t="s">
        <v>222</v>
      </c>
      <c r="F431" s="115" t="s">
        <v>338</v>
      </c>
      <c r="G431" s="115" t="s">
        <v>415</v>
      </c>
      <c r="H431" s="133" t="s">
        <v>983</v>
      </c>
      <c r="I431" s="90">
        <v>30000000</v>
      </c>
      <c r="J431" s="89"/>
      <c r="K431" s="89"/>
      <c r="L431" s="91">
        <v>30000000</v>
      </c>
      <c r="M431" s="91">
        <f t="shared" si="42"/>
        <v>30000000</v>
      </c>
      <c r="N431" s="91"/>
      <c r="O431" s="90">
        <v>30000000</v>
      </c>
      <c r="P431" s="90">
        <f t="shared" si="43"/>
        <v>30000000</v>
      </c>
      <c r="Q431" s="90"/>
      <c r="S431" s="124">
        <f t="shared" si="44"/>
        <v>30</v>
      </c>
      <c r="T431" s="124">
        <f t="shared" si="39"/>
        <v>30</v>
      </c>
      <c r="U431" s="124">
        <f t="shared" si="39"/>
        <v>0</v>
      </c>
      <c r="V431" s="124">
        <f t="shared" si="39"/>
        <v>30</v>
      </c>
      <c r="W431" s="124">
        <f t="shared" si="39"/>
        <v>30</v>
      </c>
      <c r="X431" s="124">
        <f t="shared" si="39"/>
        <v>0</v>
      </c>
    </row>
    <row r="432" spans="1:24" s="92" customFormat="1" ht="15">
      <c r="A432" s="115"/>
      <c r="B432" s="93" t="s">
        <v>223</v>
      </c>
      <c r="C432" s="106" t="str">
        <f t="shared" si="40"/>
        <v/>
      </c>
      <c r="D432" s="105" t="str">
        <f t="shared" si="41"/>
        <v/>
      </c>
      <c r="E432" s="129"/>
      <c r="F432" s="130"/>
      <c r="G432" s="130"/>
      <c r="H432" s="128"/>
      <c r="I432" s="90">
        <v>1209947000</v>
      </c>
      <c r="J432" s="89"/>
      <c r="K432" s="90">
        <v>1069000000</v>
      </c>
      <c r="L432" s="91">
        <v>140947000</v>
      </c>
      <c r="M432" s="91">
        <f t="shared" si="42"/>
        <v>1209947000</v>
      </c>
      <c r="N432" s="91"/>
      <c r="O432" s="90">
        <v>1209947000</v>
      </c>
      <c r="P432" s="90">
        <f t="shared" si="43"/>
        <v>1209947000</v>
      </c>
      <c r="Q432" s="90"/>
      <c r="S432" s="124">
        <f t="shared" si="44"/>
        <v>1209.9469999999999</v>
      </c>
      <c r="T432" s="124">
        <f t="shared" si="39"/>
        <v>1209.9469999999999</v>
      </c>
      <c r="U432" s="124">
        <f t="shared" si="39"/>
        <v>0</v>
      </c>
      <c r="V432" s="124">
        <f t="shared" si="39"/>
        <v>1209.9469999999999</v>
      </c>
      <c r="W432" s="124">
        <f t="shared" si="39"/>
        <v>1209.9469999999999</v>
      </c>
      <c r="X432" s="124">
        <f t="shared" si="39"/>
        <v>0</v>
      </c>
    </row>
    <row r="433" spans="1:24" s="92" customFormat="1" ht="15">
      <c r="A433" s="115"/>
      <c r="B433" s="87"/>
      <c r="C433" s="106" t="str">
        <f t="shared" si="40"/>
        <v/>
      </c>
      <c r="D433" s="105" t="str">
        <f t="shared" si="41"/>
        <v/>
      </c>
      <c r="E433" s="115" t="s">
        <v>224</v>
      </c>
      <c r="F433" s="115" t="s">
        <v>338</v>
      </c>
      <c r="G433" s="115" t="s">
        <v>415</v>
      </c>
      <c r="H433" s="133" t="s">
        <v>983</v>
      </c>
      <c r="I433" s="90">
        <v>1209947000</v>
      </c>
      <c r="J433" s="89"/>
      <c r="K433" s="90">
        <v>1069000000</v>
      </c>
      <c r="L433" s="91">
        <v>140947000</v>
      </c>
      <c r="M433" s="91">
        <f t="shared" si="42"/>
        <v>1209947000</v>
      </c>
      <c r="N433" s="91"/>
      <c r="O433" s="90">
        <v>1209947000</v>
      </c>
      <c r="P433" s="90">
        <f t="shared" si="43"/>
        <v>1209947000</v>
      </c>
      <c r="Q433" s="90"/>
      <c r="S433" s="124">
        <f t="shared" si="44"/>
        <v>1209.9469999999999</v>
      </c>
      <c r="T433" s="124">
        <f t="shared" si="39"/>
        <v>1209.9469999999999</v>
      </c>
      <c r="U433" s="124">
        <f t="shared" si="39"/>
        <v>0</v>
      </c>
      <c r="V433" s="124">
        <f t="shared" si="39"/>
        <v>1209.9469999999999</v>
      </c>
      <c r="W433" s="124">
        <f t="shared" si="39"/>
        <v>1209.9469999999999</v>
      </c>
      <c r="X433" s="124">
        <f t="shared" si="39"/>
        <v>0</v>
      </c>
    </row>
    <row r="434" spans="1:24" s="92" customFormat="1" ht="30">
      <c r="A434" s="115" t="s">
        <v>416</v>
      </c>
      <c r="B434" s="88" t="s">
        <v>417</v>
      </c>
      <c r="C434" s="106" t="str">
        <f t="shared" si="40"/>
        <v>1037488</v>
      </c>
      <c r="D434" s="105" t="str">
        <f t="shared" si="41"/>
        <v>-Hạt Kiềm lâm thành phố Kon rum</v>
      </c>
      <c r="E434" s="129"/>
      <c r="F434" s="130"/>
      <c r="G434" s="130"/>
      <c r="H434" s="128"/>
      <c r="I434" s="90">
        <v>2261642000</v>
      </c>
      <c r="J434" s="90">
        <v>21642000</v>
      </c>
      <c r="K434" s="90">
        <v>2181000000</v>
      </c>
      <c r="L434" s="91">
        <v>59000000</v>
      </c>
      <c r="M434" s="91">
        <f t="shared" si="42"/>
        <v>2261642000</v>
      </c>
      <c r="N434" s="91"/>
      <c r="O434" s="90">
        <v>2261642000</v>
      </c>
      <c r="P434" s="90">
        <f t="shared" si="43"/>
        <v>2261642000</v>
      </c>
      <c r="Q434" s="90"/>
      <c r="S434" s="124">
        <f t="shared" si="44"/>
        <v>2261.6419999999998</v>
      </c>
      <c r="T434" s="124">
        <f t="shared" si="39"/>
        <v>2261.6419999999998</v>
      </c>
      <c r="U434" s="124">
        <f t="shared" si="39"/>
        <v>0</v>
      </c>
      <c r="V434" s="124">
        <f t="shared" si="39"/>
        <v>2261.6419999999998</v>
      </c>
      <c r="W434" s="124">
        <f t="shared" si="39"/>
        <v>2261.6419999999998</v>
      </c>
      <c r="X434" s="124">
        <f t="shared" si="39"/>
        <v>0</v>
      </c>
    </row>
    <row r="435" spans="1:24" s="92" customFormat="1" ht="15">
      <c r="A435" s="115" t="s">
        <v>418</v>
      </c>
      <c r="B435" s="93" t="s">
        <v>218</v>
      </c>
      <c r="C435" s="106" t="str">
        <f t="shared" si="40"/>
        <v/>
      </c>
      <c r="D435" s="105" t="str">
        <f t="shared" si="41"/>
        <v/>
      </c>
      <c r="E435" s="129"/>
      <c r="F435" s="130"/>
      <c r="G435" s="130"/>
      <c r="H435" s="128"/>
      <c r="I435" s="90">
        <v>2261642000</v>
      </c>
      <c r="J435" s="90">
        <v>21642000</v>
      </c>
      <c r="K435" s="90">
        <v>2181000000</v>
      </c>
      <c r="L435" s="91">
        <v>59000000</v>
      </c>
      <c r="M435" s="91">
        <f t="shared" si="42"/>
        <v>2261642000</v>
      </c>
      <c r="N435" s="91"/>
      <c r="O435" s="90">
        <v>2261642000</v>
      </c>
      <c r="P435" s="90">
        <f t="shared" si="43"/>
        <v>2261642000</v>
      </c>
      <c r="Q435" s="90"/>
      <c r="S435" s="124">
        <f t="shared" si="44"/>
        <v>2261.6419999999998</v>
      </c>
      <c r="T435" s="124">
        <f t="shared" si="39"/>
        <v>2261.6419999999998</v>
      </c>
      <c r="U435" s="124">
        <f t="shared" si="39"/>
        <v>0</v>
      </c>
      <c r="V435" s="124">
        <f t="shared" si="39"/>
        <v>2261.6419999999998</v>
      </c>
      <c r="W435" s="124">
        <f t="shared" si="39"/>
        <v>2261.6419999999998</v>
      </c>
      <c r="X435" s="124">
        <f t="shared" si="39"/>
        <v>0</v>
      </c>
    </row>
    <row r="436" spans="1:24" s="92" customFormat="1" ht="15">
      <c r="A436" s="115"/>
      <c r="B436" s="93" t="s">
        <v>219</v>
      </c>
      <c r="C436" s="106" t="str">
        <f t="shared" si="40"/>
        <v/>
      </c>
      <c r="D436" s="105" t="str">
        <f t="shared" si="41"/>
        <v/>
      </c>
      <c r="E436" s="129"/>
      <c r="F436" s="130"/>
      <c r="G436" s="130"/>
      <c r="H436" s="128"/>
      <c r="I436" s="90">
        <v>2106642000</v>
      </c>
      <c r="J436" s="90">
        <v>21642000</v>
      </c>
      <c r="K436" s="90">
        <v>2053000000</v>
      </c>
      <c r="L436" s="91">
        <v>32000000</v>
      </c>
      <c r="M436" s="91">
        <f t="shared" si="42"/>
        <v>2106642000</v>
      </c>
      <c r="N436" s="91"/>
      <c r="O436" s="90">
        <v>2106642000</v>
      </c>
      <c r="P436" s="90">
        <f t="shared" si="43"/>
        <v>2106642000</v>
      </c>
      <c r="Q436" s="90"/>
      <c r="S436" s="124">
        <f t="shared" si="44"/>
        <v>2106.6419999999998</v>
      </c>
      <c r="T436" s="124">
        <f t="shared" si="39"/>
        <v>2106.6419999999998</v>
      </c>
      <c r="U436" s="124">
        <f t="shared" si="39"/>
        <v>0</v>
      </c>
      <c r="V436" s="124">
        <f t="shared" si="39"/>
        <v>2106.6419999999998</v>
      </c>
      <c r="W436" s="124">
        <f t="shared" si="39"/>
        <v>2106.6419999999998</v>
      </c>
      <c r="X436" s="124">
        <f t="shared" si="39"/>
        <v>0</v>
      </c>
    </row>
    <row r="437" spans="1:24" s="92" customFormat="1" ht="14.25">
      <c r="A437" s="115"/>
      <c r="B437" s="96"/>
      <c r="C437" s="106" t="str">
        <f t="shared" si="40"/>
        <v/>
      </c>
      <c r="D437" s="105" t="str">
        <f t="shared" si="41"/>
        <v/>
      </c>
      <c r="E437" s="115"/>
      <c r="F437" s="115"/>
      <c r="G437" s="115"/>
      <c r="H437" s="133"/>
      <c r="I437" s="97"/>
      <c r="J437" s="97"/>
      <c r="K437" s="97"/>
      <c r="L437" s="98"/>
      <c r="M437" s="91">
        <f t="shared" si="42"/>
        <v>0</v>
      </c>
      <c r="N437" s="98"/>
      <c r="O437" s="97"/>
      <c r="P437" s="90">
        <f t="shared" si="43"/>
        <v>0</v>
      </c>
      <c r="Q437" s="97"/>
      <c r="S437" s="124">
        <f t="shared" si="44"/>
        <v>0</v>
      </c>
      <c r="T437" s="124">
        <f t="shared" ref="T437:X487" si="45">M437/1000000</f>
        <v>0</v>
      </c>
      <c r="U437" s="124">
        <f t="shared" si="45"/>
        <v>0</v>
      </c>
      <c r="V437" s="124">
        <f t="shared" si="45"/>
        <v>0</v>
      </c>
      <c r="W437" s="124">
        <f t="shared" si="45"/>
        <v>0</v>
      </c>
      <c r="X437" s="124">
        <f t="shared" si="45"/>
        <v>0</v>
      </c>
    </row>
    <row r="438" spans="1:24" s="92" customFormat="1" ht="15">
      <c r="A438" s="116"/>
      <c r="B438" s="110"/>
      <c r="C438" s="106" t="str">
        <f t="shared" si="40"/>
        <v/>
      </c>
      <c r="D438" s="105" t="str">
        <f t="shared" si="41"/>
        <v/>
      </c>
      <c r="E438" s="115" t="s">
        <v>209</v>
      </c>
      <c r="F438" s="115" t="s">
        <v>241</v>
      </c>
      <c r="G438" s="115" t="s">
        <v>238</v>
      </c>
      <c r="H438" s="133" t="s">
        <v>983</v>
      </c>
      <c r="I438" s="90">
        <v>2053000000</v>
      </c>
      <c r="J438" s="89"/>
      <c r="K438" s="90">
        <v>2053000000</v>
      </c>
      <c r="L438" s="94"/>
      <c r="M438" s="91">
        <f t="shared" si="42"/>
        <v>2053000000</v>
      </c>
      <c r="N438" s="94"/>
      <c r="O438" s="90">
        <v>2053000000</v>
      </c>
      <c r="P438" s="90">
        <f t="shared" si="43"/>
        <v>2053000000</v>
      </c>
      <c r="Q438" s="90"/>
      <c r="S438" s="124">
        <f t="shared" si="44"/>
        <v>2053</v>
      </c>
      <c r="T438" s="124">
        <f t="shared" si="45"/>
        <v>2053</v>
      </c>
      <c r="U438" s="124">
        <f t="shared" si="45"/>
        <v>0</v>
      </c>
      <c r="V438" s="124">
        <f t="shared" si="45"/>
        <v>2053</v>
      </c>
      <c r="W438" s="124">
        <f t="shared" si="45"/>
        <v>2053</v>
      </c>
      <c r="X438" s="124">
        <f t="shared" si="45"/>
        <v>0</v>
      </c>
    </row>
    <row r="439" spans="1:24" s="92" customFormat="1" ht="15">
      <c r="A439" s="118"/>
      <c r="B439" s="111"/>
      <c r="C439" s="106" t="str">
        <f t="shared" si="40"/>
        <v/>
      </c>
      <c r="D439" s="105" t="str">
        <f t="shared" si="41"/>
        <v/>
      </c>
      <c r="E439" s="115" t="s">
        <v>222</v>
      </c>
      <c r="F439" s="115" t="s">
        <v>241</v>
      </c>
      <c r="G439" s="115" t="s">
        <v>238</v>
      </c>
      <c r="H439" s="133" t="s">
        <v>983</v>
      </c>
      <c r="I439" s="90">
        <v>53642000</v>
      </c>
      <c r="J439" s="90">
        <v>21642000</v>
      </c>
      <c r="K439" s="89"/>
      <c r="L439" s="91">
        <v>32000000</v>
      </c>
      <c r="M439" s="91">
        <f t="shared" si="42"/>
        <v>53642000</v>
      </c>
      <c r="N439" s="91"/>
      <c r="O439" s="90">
        <v>53642000</v>
      </c>
      <c r="P439" s="90">
        <f t="shared" si="43"/>
        <v>53642000</v>
      </c>
      <c r="Q439" s="90"/>
      <c r="S439" s="124">
        <f t="shared" si="44"/>
        <v>53.642000000000003</v>
      </c>
      <c r="T439" s="124">
        <f t="shared" si="45"/>
        <v>53.642000000000003</v>
      </c>
      <c r="U439" s="124">
        <f t="shared" si="45"/>
        <v>0</v>
      </c>
      <c r="V439" s="124">
        <f t="shared" si="45"/>
        <v>53.642000000000003</v>
      </c>
      <c r="W439" s="124">
        <f t="shared" si="45"/>
        <v>53.642000000000003</v>
      </c>
      <c r="X439" s="124">
        <f t="shared" si="45"/>
        <v>0</v>
      </c>
    </row>
    <row r="440" spans="1:24" s="92" customFormat="1" ht="15">
      <c r="A440" s="115"/>
      <c r="B440" s="93" t="s">
        <v>223</v>
      </c>
      <c r="C440" s="106" t="str">
        <f t="shared" si="40"/>
        <v/>
      </c>
      <c r="D440" s="105" t="str">
        <f t="shared" si="41"/>
        <v/>
      </c>
      <c r="E440" s="129"/>
      <c r="F440" s="130"/>
      <c r="G440" s="130"/>
      <c r="H440" s="128"/>
      <c r="I440" s="90">
        <v>155000000</v>
      </c>
      <c r="J440" s="89"/>
      <c r="K440" s="90">
        <v>128000000</v>
      </c>
      <c r="L440" s="91">
        <v>27000000</v>
      </c>
      <c r="M440" s="91">
        <f t="shared" si="42"/>
        <v>155000000</v>
      </c>
      <c r="N440" s="91"/>
      <c r="O440" s="90">
        <v>155000000</v>
      </c>
      <c r="P440" s="90">
        <f t="shared" si="43"/>
        <v>155000000</v>
      </c>
      <c r="Q440" s="90"/>
      <c r="S440" s="124">
        <f t="shared" si="44"/>
        <v>155</v>
      </c>
      <c r="T440" s="124">
        <f t="shared" si="45"/>
        <v>155</v>
      </c>
      <c r="U440" s="124">
        <f t="shared" si="45"/>
        <v>0</v>
      </c>
      <c r="V440" s="124">
        <f t="shared" si="45"/>
        <v>155</v>
      </c>
      <c r="W440" s="124">
        <f t="shared" si="45"/>
        <v>155</v>
      </c>
      <c r="X440" s="124">
        <f t="shared" si="45"/>
        <v>0</v>
      </c>
    </row>
    <row r="441" spans="1:24" s="92" customFormat="1" ht="15">
      <c r="A441" s="116"/>
      <c r="B441" s="110"/>
      <c r="C441" s="106" t="str">
        <f t="shared" si="40"/>
        <v/>
      </c>
      <c r="D441" s="105" t="str">
        <f t="shared" si="41"/>
        <v/>
      </c>
      <c r="E441" s="115" t="s">
        <v>224</v>
      </c>
      <c r="F441" s="115" t="s">
        <v>241</v>
      </c>
      <c r="G441" s="115" t="s">
        <v>242</v>
      </c>
      <c r="H441" s="133" t="s">
        <v>983</v>
      </c>
      <c r="I441" s="90">
        <v>128000000</v>
      </c>
      <c r="J441" s="89"/>
      <c r="K441" s="90">
        <v>128000000</v>
      </c>
      <c r="L441" s="94"/>
      <c r="M441" s="91">
        <f t="shared" si="42"/>
        <v>128000000</v>
      </c>
      <c r="N441" s="94"/>
      <c r="O441" s="90">
        <v>128000000</v>
      </c>
      <c r="P441" s="90">
        <f t="shared" si="43"/>
        <v>128000000</v>
      </c>
      <c r="Q441" s="90"/>
      <c r="S441" s="124">
        <f t="shared" si="44"/>
        <v>128</v>
      </c>
      <c r="T441" s="124">
        <f t="shared" si="45"/>
        <v>128</v>
      </c>
      <c r="U441" s="124">
        <f t="shared" si="45"/>
        <v>0</v>
      </c>
      <c r="V441" s="124">
        <f t="shared" si="45"/>
        <v>128</v>
      </c>
      <c r="W441" s="124">
        <f t="shared" si="45"/>
        <v>128</v>
      </c>
      <c r="X441" s="124">
        <f t="shared" si="45"/>
        <v>0</v>
      </c>
    </row>
    <row r="442" spans="1:24" s="92" customFormat="1" ht="15">
      <c r="A442" s="118"/>
      <c r="B442" s="111"/>
      <c r="C442" s="106" t="str">
        <f t="shared" si="40"/>
        <v/>
      </c>
      <c r="D442" s="105" t="str">
        <f t="shared" si="41"/>
        <v/>
      </c>
      <c r="E442" s="115" t="s">
        <v>224</v>
      </c>
      <c r="F442" s="115" t="s">
        <v>241</v>
      </c>
      <c r="G442" s="115" t="s">
        <v>238</v>
      </c>
      <c r="H442" s="133" t="s">
        <v>983</v>
      </c>
      <c r="I442" s="90">
        <v>27000000</v>
      </c>
      <c r="J442" s="89"/>
      <c r="K442" s="89"/>
      <c r="L442" s="91">
        <v>27000000</v>
      </c>
      <c r="M442" s="91">
        <f t="shared" si="42"/>
        <v>27000000</v>
      </c>
      <c r="N442" s="91"/>
      <c r="O442" s="90">
        <v>27000000</v>
      </c>
      <c r="P442" s="90">
        <f t="shared" si="43"/>
        <v>27000000</v>
      </c>
      <c r="Q442" s="90"/>
      <c r="S442" s="124">
        <f t="shared" si="44"/>
        <v>27</v>
      </c>
      <c r="T442" s="124">
        <f t="shared" si="45"/>
        <v>27</v>
      </c>
      <c r="U442" s="124">
        <f t="shared" si="45"/>
        <v>0</v>
      </c>
      <c r="V442" s="124">
        <f t="shared" si="45"/>
        <v>27</v>
      </c>
      <c r="W442" s="124">
        <f t="shared" si="45"/>
        <v>27</v>
      </c>
      <c r="X442" s="124">
        <f t="shared" si="45"/>
        <v>0</v>
      </c>
    </row>
    <row r="443" spans="1:24" s="92" customFormat="1" ht="30">
      <c r="A443" s="115" t="s">
        <v>419</v>
      </c>
      <c r="B443" s="88" t="s">
        <v>420</v>
      </c>
      <c r="C443" s="106" t="str">
        <f t="shared" si="40"/>
        <v>1037489</v>
      </c>
      <c r="D443" s="105" t="str">
        <f t="shared" si="41"/>
        <v>-Ban quản lý rừng Đặc dụng Dak uy</v>
      </c>
      <c r="E443" s="129"/>
      <c r="F443" s="130"/>
      <c r="G443" s="130"/>
      <c r="H443" s="128"/>
      <c r="I443" s="90">
        <v>2727826087</v>
      </c>
      <c r="J443" s="90">
        <v>32926087</v>
      </c>
      <c r="K443" s="90">
        <v>2201000000</v>
      </c>
      <c r="L443" s="91">
        <v>493900000</v>
      </c>
      <c r="M443" s="91">
        <f t="shared" si="42"/>
        <v>2727826087</v>
      </c>
      <c r="N443" s="91"/>
      <c r="O443" s="90">
        <v>2036520601</v>
      </c>
      <c r="P443" s="90">
        <f t="shared" si="43"/>
        <v>2036520601</v>
      </c>
      <c r="Q443" s="90"/>
      <c r="S443" s="124">
        <f t="shared" si="44"/>
        <v>2727.8260869999999</v>
      </c>
      <c r="T443" s="124">
        <f t="shared" si="45"/>
        <v>2727.8260869999999</v>
      </c>
      <c r="U443" s="124">
        <f t="shared" si="45"/>
        <v>0</v>
      </c>
      <c r="V443" s="124">
        <f t="shared" si="45"/>
        <v>2036.5206009999999</v>
      </c>
      <c r="W443" s="124">
        <f t="shared" si="45"/>
        <v>2036.5206009999999</v>
      </c>
      <c r="X443" s="124">
        <f t="shared" si="45"/>
        <v>0</v>
      </c>
    </row>
    <row r="444" spans="1:24" s="92" customFormat="1" ht="15">
      <c r="A444" s="115" t="s">
        <v>421</v>
      </c>
      <c r="B444" s="93" t="s">
        <v>218</v>
      </c>
      <c r="C444" s="106" t="str">
        <f t="shared" si="40"/>
        <v/>
      </c>
      <c r="D444" s="105" t="str">
        <f t="shared" si="41"/>
        <v/>
      </c>
      <c r="E444" s="129"/>
      <c r="F444" s="130"/>
      <c r="G444" s="130"/>
      <c r="H444" s="128"/>
      <c r="I444" s="90">
        <v>2246226087</v>
      </c>
      <c r="J444" s="90">
        <v>5926087</v>
      </c>
      <c r="K444" s="90">
        <v>2201000000</v>
      </c>
      <c r="L444" s="91">
        <v>39300000</v>
      </c>
      <c r="M444" s="91">
        <f t="shared" si="42"/>
        <v>2246226087</v>
      </c>
      <c r="N444" s="91"/>
      <c r="O444" s="90">
        <v>2009520601</v>
      </c>
      <c r="P444" s="90">
        <f t="shared" si="43"/>
        <v>2009520601</v>
      </c>
      <c r="Q444" s="90"/>
      <c r="S444" s="124">
        <f t="shared" si="44"/>
        <v>2246.226087</v>
      </c>
      <c r="T444" s="124">
        <f t="shared" si="45"/>
        <v>2246.226087</v>
      </c>
      <c r="U444" s="124">
        <f t="shared" si="45"/>
        <v>0</v>
      </c>
      <c r="V444" s="124">
        <f t="shared" si="45"/>
        <v>2009.5206009999999</v>
      </c>
      <c r="W444" s="124">
        <f t="shared" si="45"/>
        <v>2009.5206009999999</v>
      </c>
      <c r="X444" s="124">
        <f t="shared" si="45"/>
        <v>0</v>
      </c>
    </row>
    <row r="445" spans="1:24" s="92" customFormat="1" ht="15">
      <c r="A445" s="115"/>
      <c r="B445" s="93" t="s">
        <v>219</v>
      </c>
      <c r="C445" s="106" t="str">
        <f t="shared" si="40"/>
        <v/>
      </c>
      <c r="D445" s="105" t="str">
        <f t="shared" si="41"/>
        <v/>
      </c>
      <c r="E445" s="129"/>
      <c r="F445" s="130"/>
      <c r="G445" s="130"/>
      <c r="H445" s="128"/>
      <c r="I445" s="90">
        <v>1463226087</v>
      </c>
      <c r="J445" s="90">
        <v>5926087</v>
      </c>
      <c r="K445" s="90">
        <v>1418000000</v>
      </c>
      <c r="L445" s="91">
        <v>39300000</v>
      </c>
      <c r="M445" s="91">
        <f t="shared" si="42"/>
        <v>1463226087</v>
      </c>
      <c r="N445" s="91"/>
      <c r="O445" s="90">
        <v>1440431813</v>
      </c>
      <c r="P445" s="90">
        <f t="shared" si="43"/>
        <v>1440431813</v>
      </c>
      <c r="Q445" s="90"/>
      <c r="S445" s="124">
        <f t="shared" si="44"/>
        <v>1463.226087</v>
      </c>
      <c r="T445" s="124">
        <f t="shared" si="45"/>
        <v>1463.226087</v>
      </c>
      <c r="U445" s="124">
        <f t="shared" si="45"/>
        <v>0</v>
      </c>
      <c r="V445" s="124">
        <f t="shared" si="45"/>
        <v>1440.4318129999999</v>
      </c>
      <c r="W445" s="124">
        <f t="shared" si="45"/>
        <v>1440.4318129999999</v>
      </c>
      <c r="X445" s="124">
        <f t="shared" si="45"/>
        <v>0</v>
      </c>
    </row>
    <row r="446" spans="1:24" s="92" customFormat="1" ht="15">
      <c r="A446" s="116"/>
      <c r="B446" s="110"/>
      <c r="C446" s="106" t="str">
        <f t="shared" si="40"/>
        <v/>
      </c>
      <c r="D446" s="105" t="str">
        <f t="shared" si="41"/>
        <v/>
      </c>
      <c r="E446" s="115" t="s">
        <v>209</v>
      </c>
      <c r="F446" s="115" t="s">
        <v>241</v>
      </c>
      <c r="G446" s="115" t="s">
        <v>238</v>
      </c>
      <c r="H446" s="133" t="s">
        <v>983</v>
      </c>
      <c r="I446" s="90">
        <v>1418000000</v>
      </c>
      <c r="J446" s="89"/>
      <c r="K446" s="90">
        <v>1418000000</v>
      </c>
      <c r="L446" s="94"/>
      <c r="M446" s="91">
        <f t="shared" si="42"/>
        <v>1418000000</v>
      </c>
      <c r="N446" s="94"/>
      <c r="O446" s="90">
        <v>1395205726</v>
      </c>
      <c r="P446" s="90">
        <f t="shared" si="43"/>
        <v>1395205726</v>
      </c>
      <c r="Q446" s="90"/>
      <c r="S446" s="124">
        <f t="shared" si="44"/>
        <v>1418</v>
      </c>
      <c r="T446" s="124">
        <f t="shared" si="45"/>
        <v>1418</v>
      </c>
      <c r="U446" s="124">
        <f t="shared" si="45"/>
        <v>0</v>
      </c>
      <c r="V446" s="124">
        <f t="shared" si="45"/>
        <v>1395.2057259999999</v>
      </c>
      <c r="W446" s="124">
        <f t="shared" si="45"/>
        <v>1395.2057259999999</v>
      </c>
      <c r="X446" s="124">
        <f t="shared" si="45"/>
        <v>0</v>
      </c>
    </row>
    <row r="447" spans="1:24" s="92" customFormat="1" ht="15">
      <c r="A447" s="118"/>
      <c r="B447" s="111"/>
      <c r="C447" s="106" t="str">
        <f t="shared" si="40"/>
        <v/>
      </c>
      <c r="D447" s="105" t="str">
        <f t="shared" si="41"/>
        <v/>
      </c>
      <c r="E447" s="115" t="s">
        <v>222</v>
      </c>
      <c r="F447" s="115" t="s">
        <v>241</v>
      </c>
      <c r="G447" s="115" t="s">
        <v>238</v>
      </c>
      <c r="H447" s="133" t="s">
        <v>983</v>
      </c>
      <c r="I447" s="90">
        <v>45226087</v>
      </c>
      <c r="J447" s="90">
        <v>5926087</v>
      </c>
      <c r="K447" s="89"/>
      <c r="L447" s="91">
        <v>39300000</v>
      </c>
      <c r="M447" s="91">
        <f t="shared" si="42"/>
        <v>45226087</v>
      </c>
      <c r="N447" s="91"/>
      <c r="O447" s="90">
        <v>45226087</v>
      </c>
      <c r="P447" s="90">
        <f t="shared" si="43"/>
        <v>45226087</v>
      </c>
      <c r="Q447" s="90"/>
      <c r="S447" s="124">
        <f t="shared" si="44"/>
        <v>45.226087</v>
      </c>
      <c r="T447" s="124">
        <f t="shared" si="45"/>
        <v>45.226087</v>
      </c>
      <c r="U447" s="124">
        <f t="shared" si="45"/>
        <v>0</v>
      </c>
      <c r="V447" s="124">
        <f t="shared" si="45"/>
        <v>45.226087</v>
      </c>
      <c r="W447" s="124">
        <f t="shared" si="45"/>
        <v>45.226087</v>
      </c>
      <c r="X447" s="124">
        <f t="shared" si="45"/>
        <v>0</v>
      </c>
    </row>
    <row r="448" spans="1:24" s="92" customFormat="1" ht="15">
      <c r="A448" s="115"/>
      <c r="B448" s="93" t="s">
        <v>223</v>
      </c>
      <c r="C448" s="106" t="str">
        <f t="shared" si="40"/>
        <v/>
      </c>
      <c r="D448" s="105" t="str">
        <f t="shared" si="41"/>
        <v/>
      </c>
      <c r="E448" s="129"/>
      <c r="F448" s="130"/>
      <c r="G448" s="130"/>
      <c r="H448" s="128"/>
      <c r="I448" s="90">
        <v>783000000</v>
      </c>
      <c r="J448" s="89"/>
      <c r="K448" s="90">
        <v>783000000</v>
      </c>
      <c r="L448" s="94"/>
      <c r="M448" s="91">
        <f t="shared" si="42"/>
        <v>783000000</v>
      </c>
      <c r="N448" s="94"/>
      <c r="O448" s="90">
        <v>569088788</v>
      </c>
      <c r="P448" s="90">
        <f t="shared" si="43"/>
        <v>569088788</v>
      </c>
      <c r="Q448" s="90"/>
      <c r="S448" s="124">
        <f t="shared" si="44"/>
        <v>783</v>
      </c>
      <c r="T448" s="124">
        <f t="shared" si="45"/>
        <v>783</v>
      </c>
      <c r="U448" s="124">
        <f t="shared" si="45"/>
        <v>0</v>
      </c>
      <c r="V448" s="124">
        <f t="shared" si="45"/>
        <v>569.08878800000002</v>
      </c>
      <c r="W448" s="124">
        <f t="shared" si="45"/>
        <v>569.08878800000002</v>
      </c>
      <c r="X448" s="124">
        <f t="shared" si="45"/>
        <v>0</v>
      </c>
    </row>
    <row r="449" spans="1:24" s="92" customFormat="1" ht="15">
      <c r="A449" s="115"/>
      <c r="B449" s="87"/>
      <c r="C449" s="106" t="str">
        <f t="shared" si="40"/>
        <v/>
      </c>
      <c r="D449" s="105" t="str">
        <f t="shared" si="41"/>
        <v/>
      </c>
      <c r="E449" s="115" t="s">
        <v>224</v>
      </c>
      <c r="F449" s="115" t="s">
        <v>241</v>
      </c>
      <c r="G449" s="115" t="s">
        <v>242</v>
      </c>
      <c r="H449" s="133" t="s">
        <v>983</v>
      </c>
      <c r="I449" s="90">
        <v>783000000</v>
      </c>
      <c r="J449" s="89"/>
      <c r="K449" s="90">
        <v>783000000</v>
      </c>
      <c r="L449" s="94"/>
      <c r="M449" s="91">
        <f t="shared" si="42"/>
        <v>783000000</v>
      </c>
      <c r="N449" s="94"/>
      <c r="O449" s="90">
        <v>569088788</v>
      </c>
      <c r="P449" s="90">
        <f t="shared" si="43"/>
        <v>569088788</v>
      </c>
      <c r="Q449" s="90"/>
      <c r="S449" s="124">
        <f t="shared" si="44"/>
        <v>783</v>
      </c>
      <c r="T449" s="124">
        <f t="shared" si="45"/>
        <v>783</v>
      </c>
      <c r="U449" s="124">
        <f t="shared" si="45"/>
        <v>0</v>
      </c>
      <c r="V449" s="124">
        <f t="shared" si="45"/>
        <v>569.08878800000002</v>
      </c>
      <c r="W449" s="124">
        <f t="shared" si="45"/>
        <v>569.08878800000002</v>
      </c>
      <c r="X449" s="124">
        <f t="shared" si="45"/>
        <v>0</v>
      </c>
    </row>
    <row r="450" spans="1:24" s="92" customFormat="1" ht="15">
      <c r="A450" s="115" t="s">
        <v>422</v>
      </c>
      <c r="B450" s="93" t="s">
        <v>274</v>
      </c>
      <c r="C450" s="106" t="str">
        <f t="shared" si="40"/>
        <v/>
      </c>
      <c r="D450" s="105" t="str">
        <f t="shared" si="41"/>
        <v/>
      </c>
      <c r="E450" s="129"/>
      <c r="F450" s="130"/>
      <c r="G450" s="130"/>
      <c r="H450" s="128"/>
      <c r="I450" s="90">
        <v>481600000</v>
      </c>
      <c r="J450" s="90">
        <v>27000000</v>
      </c>
      <c r="K450" s="89"/>
      <c r="L450" s="91">
        <v>454600000</v>
      </c>
      <c r="M450" s="91">
        <f t="shared" si="42"/>
        <v>481600000</v>
      </c>
      <c r="N450" s="91"/>
      <c r="O450" s="90">
        <v>27000000</v>
      </c>
      <c r="P450" s="90">
        <f t="shared" si="43"/>
        <v>27000000</v>
      </c>
      <c r="Q450" s="90"/>
      <c r="S450" s="124">
        <f t="shared" si="44"/>
        <v>481.6</v>
      </c>
      <c r="T450" s="124">
        <f t="shared" si="45"/>
        <v>481.6</v>
      </c>
      <c r="U450" s="124">
        <f t="shared" si="45"/>
        <v>0</v>
      </c>
      <c r="V450" s="124">
        <f t="shared" si="45"/>
        <v>27</v>
      </c>
      <c r="W450" s="124">
        <f t="shared" si="45"/>
        <v>27</v>
      </c>
      <c r="X450" s="124">
        <f t="shared" si="45"/>
        <v>0</v>
      </c>
    </row>
    <row r="451" spans="1:24" s="92" customFormat="1" ht="15">
      <c r="A451" s="116"/>
      <c r="B451" s="110"/>
      <c r="C451" s="106" t="str">
        <f t="shared" si="40"/>
        <v/>
      </c>
      <c r="D451" s="105" t="str">
        <f t="shared" si="41"/>
        <v/>
      </c>
      <c r="E451" s="115" t="s">
        <v>224</v>
      </c>
      <c r="F451" s="115" t="s">
        <v>241</v>
      </c>
      <c r="G451" s="115" t="s">
        <v>242</v>
      </c>
      <c r="H451" s="133" t="s">
        <v>984</v>
      </c>
      <c r="I451" s="90">
        <v>27000000</v>
      </c>
      <c r="J451" s="90">
        <v>27000000</v>
      </c>
      <c r="K451" s="89"/>
      <c r="L451" s="94"/>
      <c r="M451" s="91">
        <f t="shared" si="42"/>
        <v>27000000</v>
      </c>
      <c r="N451" s="94"/>
      <c r="O451" s="90">
        <v>27000000</v>
      </c>
      <c r="P451" s="90">
        <f t="shared" si="43"/>
        <v>27000000</v>
      </c>
      <c r="Q451" s="90"/>
      <c r="S451" s="124">
        <f t="shared" si="44"/>
        <v>27</v>
      </c>
      <c r="T451" s="124">
        <f t="shared" si="45"/>
        <v>27</v>
      </c>
      <c r="U451" s="124">
        <f t="shared" si="45"/>
        <v>0</v>
      </c>
      <c r="V451" s="124">
        <f t="shared" si="45"/>
        <v>27</v>
      </c>
      <c r="W451" s="124">
        <f t="shared" si="45"/>
        <v>27</v>
      </c>
      <c r="X451" s="124">
        <f t="shared" si="45"/>
        <v>0</v>
      </c>
    </row>
    <row r="452" spans="1:24" s="92" customFormat="1" ht="15">
      <c r="A452" s="118"/>
      <c r="B452" s="111"/>
      <c r="C452" s="106" t="str">
        <f t="shared" si="40"/>
        <v/>
      </c>
      <c r="D452" s="105" t="str">
        <f t="shared" si="41"/>
        <v/>
      </c>
      <c r="E452" s="115" t="s">
        <v>210</v>
      </c>
      <c r="F452" s="115" t="s">
        <v>241</v>
      </c>
      <c r="G452" s="115" t="s">
        <v>242</v>
      </c>
      <c r="H452" s="133" t="s">
        <v>984</v>
      </c>
      <c r="I452" s="90">
        <v>454600000</v>
      </c>
      <c r="J452" s="89"/>
      <c r="K452" s="89"/>
      <c r="L452" s="91">
        <v>454600000</v>
      </c>
      <c r="M452" s="91">
        <f t="shared" si="42"/>
        <v>454600000</v>
      </c>
      <c r="N452" s="91"/>
      <c r="O452" s="89"/>
      <c r="P452" s="90">
        <f t="shared" si="43"/>
        <v>0</v>
      </c>
      <c r="Q452" s="89"/>
      <c r="S452" s="124">
        <f t="shared" si="44"/>
        <v>454.6</v>
      </c>
      <c r="T452" s="124">
        <f t="shared" si="45"/>
        <v>454.6</v>
      </c>
      <c r="U452" s="124">
        <f t="shared" si="45"/>
        <v>0</v>
      </c>
      <c r="V452" s="124">
        <f t="shared" si="45"/>
        <v>0</v>
      </c>
      <c r="W452" s="124">
        <f t="shared" si="45"/>
        <v>0</v>
      </c>
      <c r="X452" s="124">
        <f t="shared" si="45"/>
        <v>0</v>
      </c>
    </row>
    <row r="453" spans="1:24" s="92" customFormat="1" ht="30">
      <c r="A453" s="115" t="s">
        <v>423</v>
      </c>
      <c r="B453" s="93" t="s">
        <v>424</v>
      </c>
      <c r="C453" s="106" t="str">
        <f t="shared" si="40"/>
        <v>1037490</v>
      </c>
      <c r="D453" s="105" t="str">
        <f t="shared" si="41"/>
        <v>-Hạt kiềm lâm huyện Sa thây</v>
      </c>
      <c r="E453" s="129"/>
      <c r="F453" s="130"/>
      <c r="G453" s="130"/>
      <c r="H453" s="128"/>
      <c r="I453" s="90">
        <v>5918800000</v>
      </c>
      <c r="J453" s="89"/>
      <c r="K453" s="90">
        <v>3062800000</v>
      </c>
      <c r="L453" s="91">
        <v>2856000000</v>
      </c>
      <c r="M453" s="91">
        <f t="shared" si="42"/>
        <v>5918800000</v>
      </c>
      <c r="N453" s="91"/>
      <c r="O453" s="90">
        <v>3158800000</v>
      </c>
      <c r="P453" s="90">
        <f t="shared" si="43"/>
        <v>3158800000</v>
      </c>
      <c r="Q453" s="90"/>
      <c r="S453" s="124">
        <f t="shared" si="44"/>
        <v>5918.8</v>
      </c>
      <c r="T453" s="124">
        <f t="shared" si="45"/>
        <v>5918.8</v>
      </c>
      <c r="U453" s="124">
        <f t="shared" si="45"/>
        <v>0</v>
      </c>
      <c r="V453" s="124">
        <f t="shared" si="45"/>
        <v>3158.8</v>
      </c>
      <c r="W453" s="124">
        <f t="shared" si="45"/>
        <v>3158.8</v>
      </c>
      <c r="X453" s="124">
        <f t="shared" si="45"/>
        <v>0</v>
      </c>
    </row>
    <row r="454" spans="1:24" s="92" customFormat="1" ht="15">
      <c r="A454" s="115" t="s">
        <v>425</v>
      </c>
      <c r="B454" s="93" t="s">
        <v>218</v>
      </c>
      <c r="C454" s="106" t="str">
        <f t="shared" si="40"/>
        <v/>
      </c>
      <c r="D454" s="105" t="str">
        <f t="shared" si="41"/>
        <v/>
      </c>
      <c r="E454" s="129"/>
      <c r="F454" s="130"/>
      <c r="G454" s="130"/>
      <c r="H454" s="128"/>
      <c r="I454" s="90">
        <v>3158800000</v>
      </c>
      <c r="J454" s="89"/>
      <c r="K454" s="90">
        <v>3062800000</v>
      </c>
      <c r="L454" s="91">
        <v>96000000</v>
      </c>
      <c r="M454" s="91">
        <f t="shared" si="42"/>
        <v>3158800000</v>
      </c>
      <c r="N454" s="91"/>
      <c r="O454" s="90">
        <v>3158800000</v>
      </c>
      <c r="P454" s="90">
        <f t="shared" si="43"/>
        <v>3158800000</v>
      </c>
      <c r="Q454" s="90"/>
      <c r="S454" s="124">
        <f t="shared" si="44"/>
        <v>3158.8</v>
      </c>
      <c r="T454" s="124">
        <f t="shared" si="45"/>
        <v>3158.8</v>
      </c>
      <c r="U454" s="124">
        <f t="shared" si="45"/>
        <v>0</v>
      </c>
      <c r="V454" s="124">
        <f t="shared" si="45"/>
        <v>3158.8</v>
      </c>
      <c r="W454" s="124">
        <f t="shared" si="45"/>
        <v>3158.8</v>
      </c>
      <c r="X454" s="124">
        <f t="shared" si="45"/>
        <v>0</v>
      </c>
    </row>
    <row r="455" spans="1:24" s="92" customFormat="1" ht="15">
      <c r="A455" s="115"/>
      <c r="B455" s="93" t="s">
        <v>219</v>
      </c>
      <c r="C455" s="106" t="str">
        <f t="shared" si="40"/>
        <v/>
      </c>
      <c r="D455" s="105" t="str">
        <f t="shared" si="41"/>
        <v/>
      </c>
      <c r="E455" s="129"/>
      <c r="F455" s="130"/>
      <c r="G455" s="130"/>
      <c r="H455" s="128"/>
      <c r="I455" s="90">
        <v>3021800000</v>
      </c>
      <c r="J455" s="89"/>
      <c r="K455" s="90">
        <v>2930800000</v>
      </c>
      <c r="L455" s="91">
        <v>91000000</v>
      </c>
      <c r="M455" s="91">
        <f t="shared" si="42"/>
        <v>3021800000</v>
      </c>
      <c r="N455" s="91"/>
      <c r="O455" s="90">
        <v>3021800000</v>
      </c>
      <c r="P455" s="90">
        <f t="shared" si="43"/>
        <v>3021800000</v>
      </c>
      <c r="Q455" s="90"/>
      <c r="S455" s="124">
        <f t="shared" si="44"/>
        <v>3021.8</v>
      </c>
      <c r="T455" s="124">
        <f t="shared" si="45"/>
        <v>3021.8</v>
      </c>
      <c r="U455" s="124">
        <f t="shared" si="45"/>
        <v>0</v>
      </c>
      <c r="V455" s="124">
        <f t="shared" si="45"/>
        <v>3021.8</v>
      </c>
      <c r="W455" s="124">
        <f t="shared" si="45"/>
        <v>3021.8</v>
      </c>
      <c r="X455" s="124">
        <f t="shared" si="45"/>
        <v>0</v>
      </c>
    </row>
    <row r="456" spans="1:24" s="92" customFormat="1" ht="15">
      <c r="A456" s="116"/>
      <c r="B456" s="110"/>
      <c r="C456" s="106" t="str">
        <f t="shared" si="40"/>
        <v/>
      </c>
      <c r="D456" s="105" t="str">
        <f t="shared" si="41"/>
        <v/>
      </c>
      <c r="E456" s="115" t="s">
        <v>209</v>
      </c>
      <c r="F456" s="115" t="s">
        <v>241</v>
      </c>
      <c r="G456" s="115" t="s">
        <v>238</v>
      </c>
      <c r="H456" s="133" t="s">
        <v>983</v>
      </c>
      <c r="I456" s="90">
        <v>2930800000</v>
      </c>
      <c r="J456" s="89"/>
      <c r="K456" s="90">
        <v>2930800000</v>
      </c>
      <c r="L456" s="94"/>
      <c r="M456" s="91">
        <f t="shared" si="42"/>
        <v>2930800000</v>
      </c>
      <c r="N456" s="94"/>
      <c r="O456" s="90">
        <v>2930800000</v>
      </c>
      <c r="P456" s="90">
        <f t="shared" si="43"/>
        <v>2930800000</v>
      </c>
      <c r="Q456" s="90"/>
      <c r="S456" s="124">
        <f t="shared" si="44"/>
        <v>2930.8</v>
      </c>
      <c r="T456" s="124">
        <f t="shared" si="45"/>
        <v>2930.8</v>
      </c>
      <c r="U456" s="124">
        <f t="shared" si="45"/>
        <v>0</v>
      </c>
      <c r="V456" s="124">
        <f t="shared" si="45"/>
        <v>2930.8</v>
      </c>
      <c r="W456" s="124">
        <f t="shared" si="45"/>
        <v>2930.8</v>
      </c>
      <c r="X456" s="124">
        <f t="shared" si="45"/>
        <v>0</v>
      </c>
    </row>
    <row r="457" spans="1:24" s="92" customFormat="1" ht="15">
      <c r="A457" s="118"/>
      <c r="B457" s="111"/>
      <c r="C457" s="106" t="str">
        <f t="shared" si="40"/>
        <v/>
      </c>
      <c r="D457" s="105" t="str">
        <f t="shared" si="41"/>
        <v/>
      </c>
      <c r="E457" s="115" t="s">
        <v>222</v>
      </c>
      <c r="F457" s="115" t="s">
        <v>241</v>
      </c>
      <c r="G457" s="115" t="s">
        <v>238</v>
      </c>
      <c r="H457" s="133" t="s">
        <v>983</v>
      </c>
      <c r="I457" s="90">
        <v>91000000</v>
      </c>
      <c r="J457" s="89"/>
      <c r="K457" s="89"/>
      <c r="L457" s="91">
        <v>91000000</v>
      </c>
      <c r="M457" s="91">
        <f t="shared" si="42"/>
        <v>91000000</v>
      </c>
      <c r="N457" s="91"/>
      <c r="O457" s="90">
        <v>91000000</v>
      </c>
      <c r="P457" s="90">
        <f t="shared" si="43"/>
        <v>91000000</v>
      </c>
      <c r="Q457" s="90"/>
      <c r="S457" s="124">
        <f t="shared" si="44"/>
        <v>91</v>
      </c>
      <c r="T457" s="124">
        <f t="shared" si="45"/>
        <v>91</v>
      </c>
      <c r="U457" s="124">
        <f t="shared" si="45"/>
        <v>0</v>
      </c>
      <c r="V457" s="124">
        <f t="shared" si="45"/>
        <v>91</v>
      </c>
      <c r="W457" s="124">
        <f t="shared" si="45"/>
        <v>91</v>
      </c>
      <c r="X457" s="124">
        <f t="shared" si="45"/>
        <v>0</v>
      </c>
    </row>
    <row r="458" spans="1:24" s="92" customFormat="1" ht="15">
      <c r="A458" s="115"/>
      <c r="B458" s="93" t="s">
        <v>223</v>
      </c>
      <c r="C458" s="106" t="str">
        <f t="shared" si="40"/>
        <v/>
      </c>
      <c r="D458" s="105" t="str">
        <f t="shared" si="41"/>
        <v/>
      </c>
      <c r="E458" s="129"/>
      <c r="F458" s="130"/>
      <c r="G458" s="130"/>
      <c r="H458" s="128"/>
      <c r="I458" s="90">
        <v>137000000</v>
      </c>
      <c r="J458" s="89"/>
      <c r="K458" s="90">
        <v>132000000</v>
      </c>
      <c r="L458" s="91">
        <v>5000000</v>
      </c>
      <c r="M458" s="91">
        <f t="shared" si="42"/>
        <v>137000000</v>
      </c>
      <c r="N458" s="91"/>
      <c r="O458" s="90">
        <v>137000000</v>
      </c>
      <c r="P458" s="90">
        <f t="shared" si="43"/>
        <v>137000000</v>
      </c>
      <c r="Q458" s="90"/>
      <c r="S458" s="124">
        <f t="shared" si="44"/>
        <v>137</v>
      </c>
      <c r="T458" s="124">
        <f t="shared" si="45"/>
        <v>137</v>
      </c>
      <c r="U458" s="124">
        <f t="shared" si="45"/>
        <v>0</v>
      </c>
      <c r="V458" s="124">
        <f t="shared" si="45"/>
        <v>137</v>
      </c>
      <c r="W458" s="124">
        <f t="shared" si="45"/>
        <v>137</v>
      </c>
      <c r="X458" s="124">
        <f t="shared" si="45"/>
        <v>0</v>
      </c>
    </row>
    <row r="459" spans="1:24" s="92" customFormat="1" ht="15">
      <c r="A459" s="116"/>
      <c r="B459" s="110"/>
      <c r="C459" s="106" t="str">
        <f t="shared" si="40"/>
        <v/>
      </c>
      <c r="D459" s="105" t="str">
        <f t="shared" si="41"/>
        <v/>
      </c>
      <c r="E459" s="115" t="s">
        <v>224</v>
      </c>
      <c r="F459" s="115" t="s">
        <v>241</v>
      </c>
      <c r="G459" s="115" t="s">
        <v>242</v>
      </c>
      <c r="H459" s="133" t="s">
        <v>983</v>
      </c>
      <c r="I459" s="90">
        <v>132000000</v>
      </c>
      <c r="J459" s="89"/>
      <c r="K459" s="90">
        <v>132000000</v>
      </c>
      <c r="L459" s="94"/>
      <c r="M459" s="91">
        <f t="shared" si="42"/>
        <v>132000000</v>
      </c>
      <c r="N459" s="94"/>
      <c r="O459" s="90">
        <v>132000000</v>
      </c>
      <c r="P459" s="90">
        <f t="shared" si="43"/>
        <v>132000000</v>
      </c>
      <c r="Q459" s="90"/>
      <c r="S459" s="124">
        <f t="shared" si="44"/>
        <v>132</v>
      </c>
      <c r="T459" s="124">
        <f t="shared" si="45"/>
        <v>132</v>
      </c>
      <c r="U459" s="124">
        <f t="shared" si="45"/>
        <v>0</v>
      </c>
      <c r="V459" s="124">
        <f t="shared" si="45"/>
        <v>132</v>
      </c>
      <c r="W459" s="124">
        <f t="shared" si="45"/>
        <v>132</v>
      </c>
      <c r="X459" s="124">
        <f t="shared" si="45"/>
        <v>0</v>
      </c>
    </row>
    <row r="460" spans="1:24" s="92" customFormat="1" ht="15">
      <c r="A460" s="118"/>
      <c r="B460" s="111"/>
      <c r="C460" s="106" t="str">
        <f t="shared" si="40"/>
        <v/>
      </c>
      <c r="D460" s="105" t="str">
        <f t="shared" si="41"/>
        <v/>
      </c>
      <c r="E460" s="115" t="s">
        <v>224</v>
      </c>
      <c r="F460" s="115" t="s">
        <v>241</v>
      </c>
      <c r="G460" s="115" t="s">
        <v>238</v>
      </c>
      <c r="H460" s="133" t="s">
        <v>983</v>
      </c>
      <c r="I460" s="90">
        <v>5000000</v>
      </c>
      <c r="J460" s="89"/>
      <c r="K460" s="89"/>
      <c r="L460" s="91">
        <v>5000000</v>
      </c>
      <c r="M460" s="91">
        <f t="shared" si="42"/>
        <v>5000000</v>
      </c>
      <c r="N460" s="91"/>
      <c r="O460" s="90">
        <v>5000000</v>
      </c>
      <c r="P460" s="90">
        <f t="shared" si="43"/>
        <v>5000000</v>
      </c>
      <c r="Q460" s="90"/>
      <c r="S460" s="124">
        <f t="shared" si="44"/>
        <v>5</v>
      </c>
      <c r="T460" s="124">
        <f t="shared" si="45"/>
        <v>5</v>
      </c>
      <c r="U460" s="124">
        <f t="shared" si="45"/>
        <v>0</v>
      </c>
      <c r="V460" s="124">
        <f t="shared" si="45"/>
        <v>5</v>
      </c>
      <c r="W460" s="124">
        <f t="shared" si="45"/>
        <v>5</v>
      </c>
      <c r="X460" s="124">
        <f t="shared" si="45"/>
        <v>0</v>
      </c>
    </row>
    <row r="461" spans="1:24" s="92" customFormat="1" ht="15">
      <c r="A461" s="115" t="s">
        <v>426</v>
      </c>
      <c r="B461" s="93" t="s">
        <v>274</v>
      </c>
      <c r="C461" s="106" t="str">
        <f t="shared" si="40"/>
        <v/>
      </c>
      <c r="D461" s="105" t="str">
        <f t="shared" si="41"/>
        <v/>
      </c>
      <c r="E461" s="129"/>
      <c r="F461" s="130"/>
      <c r="G461" s="130"/>
      <c r="H461" s="128"/>
      <c r="I461" s="90">
        <v>2760000000</v>
      </c>
      <c r="J461" s="89"/>
      <c r="K461" s="89"/>
      <c r="L461" s="91">
        <v>2760000000</v>
      </c>
      <c r="M461" s="91">
        <f t="shared" si="42"/>
        <v>2760000000</v>
      </c>
      <c r="N461" s="91"/>
      <c r="O461" s="89"/>
      <c r="P461" s="90">
        <f t="shared" si="43"/>
        <v>0</v>
      </c>
      <c r="Q461" s="89"/>
      <c r="S461" s="124">
        <f t="shared" si="44"/>
        <v>2760</v>
      </c>
      <c r="T461" s="124">
        <f t="shared" si="45"/>
        <v>2760</v>
      </c>
      <c r="U461" s="124">
        <f t="shared" si="45"/>
        <v>0</v>
      </c>
      <c r="V461" s="124">
        <f t="shared" si="45"/>
        <v>0</v>
      </c>
      <c r="W461" s="124">
        <f t="shared" si="45"/>
        <v>0</v>
      </c>
      <c r="X461" s="124">
        <f t="shared" si="45"/>
        <v>0</v>
      </c>
    </row>
    <row r="462" spans="1:24" s="92" customFormat="1" ht="15">
      <c r="A462" s="115"/>
      <c r="B462" s="87"/>
      <c r="C462" s="106" t="str">
        <f t="shared" si="40"/>
        <v/>
      </c>
      <c r="D462" s="105" t="str">
        <f t="shared" si="41"/>
        <v/>
      </c>
      <c r="E462" s="115" t="s">
        <v>210</v>
      </c>
      <c r="F462" s="115" t="s">
        <v>241</v>
      </c>
      <c r="G462" s="115" t="s">
        <v>242</v>
      </c>
      <c r="H462" s="133" t="s">
        <v>984</v>
      </c>
      <c r="I462" s="90">
        <v>2760000000</v>
      </c>
      <c r="J462" s="89"/>
      <c r="K462" s="89"/>
      <c r="L462" s="91">
        <v>2760000000</v>
      </c>
      <c r="M462" s="91">
        <f t="shared" si="42"/>
        <v>2760000000</v>
      </c>
      <c r="N462" s="91"/>
      <c r="O462" s="89"/>
      <c r="P462" s="90">
        <f t="shared" si="43"/>
        <v>0</v>
      </c>
      <c r="Q462" s="89"/>
      <c r="S462" s="124">
        <f t="shared" si="44"/>
        <v>2760</v>
      </c>
      <c r="T462" s="124">
        <f t="shared" si="45"/>
        <v>2760</v>
      </c>
      <c r="U462" s="124">
        <f t="shared" si="45"/>
        <v>0</v>
      </c>
      <c r="V462" s="124">
        <f t="shared" si="45"/>
        <v>0</v>
      </c>
      <c r="W462" s="124">
        <f t="shared" si="45"/>
        <v>0</v>
      </c>
      <c r="X462" s="124">
        <f t="shared" si="45"/>
        <v>0</v>
      </c>
    </row>
    <row r="463" spans="1:24" s="92" customFormat="1" ht="30">
      <c r="A463" s="115" t="s">
        <v>427</v>
      </c>
      <c r="B463" s="93" t="s">
        <v>428</v>
      </c>
      <c r="C463" s="106" t="str">
        <f t="shared" si="40"/>
        <v>1037491</v>
      </c>
      <c r="D463" s="105" t="str">
        <f t="shared" si="41"/>
        <v>-Hạt kiểm lâm huyện Ngọc hồ'</v>
      </c>
      <c r="E463" s="129"/>
      <c r="F463" s="130"/>
      <c r="G463" s="130"/>
      <c r="H463" s="128"/>
      <c r="I463" s="90">
        <v>2975207000</v>
      </c>
      <c r="J463" s="89"/>
      <c r="K463" s="90">
        <v>2705000000</v>
      </c>
      <c r="L463" s="91">
        <v>270207000</v>
      </c>
      <c r="M463" s="91">
        <f t="shared" si="42"/>
        <v>2975207000</v>
      </c>
      <c r="N463" s="91"/>
      <c r="O463" s="90">
        <v>2975207000</v>
      </c>
      <c r="P463" s="90">
        <f t="shared" si="43"/>
        <v>2975207000</v>
      </c>
      <c r="Q463" s="90"/>
      <c r="S463" s="124">
        <f t="shared" si="44"/>
        <v>2975.2069999999999</v>
      </c>
      <c r="T463" s="124">
        <f t="shared" si="45"/>
        <v>2975.2069999999999</v>
      </c>
      <c r="U463" s="124">
        <f t="shared" si="45"/>
        <v>0</v>
      </c>
      <c r="V463" s="124">
        <f t="shared" si="45"/>
        <v>2975.2069999999999</v>
      </c>
      <c r="W463" s="124">
        <f t="shared" si="45"/>
        <v>2975.2069999999999</v>
      </c>
      <c r="X463" s="124">
        <f t="shared" si="45"/>
        <v>0</v>
      </c>
    </row>
    <row r="464" spans="1:24" s="92" customFormat="1" ht="15">
      <c r="A464" s="115" t="s">
        <v>429</v>
      </c>
      <c r="B464" s="93" t="s">
        <v>218</v>
      </c>
      <c r="C464" s="106" t="str">
        <f t="shared" si="40"/>
        <v/>
      </c>
      <c r="D464" s="105" t="str">
        <f t="shared" si="41"/>
        <v/>
      </c>
      <c r="E464" s="129"/>
      <c r="F464" s="130"/>
      <c r="G464" s="130"/>
      <c r="H464" s="128"/>
      <c r="I464" s="90">
        <v>2975207000</v>
      </c>
      <c r="J464" s="89"/>
      <c r="K464" s="90">
        <v>2705000000</v>
      </c>
      <c r="L464" s="91">
        <v>270207000</v>
      </c>
      <c r="M464" s="91">
        <f t="shared" si="42"/>
        <v>2975207000</v>
      </c>
      <c r="N464" s="91"/>
      <c r="O464" s="90">
        <v>2975207000</v>
      </c>
      <c r="P464" s="90">
        <f t="shared" si="43"/>
        <v>2975207000</v>
      </c>
      <c r="Q464" s="90"/>
      <c r="S464" s="124">
        <f t="shared" si="44"/>
        <v>2975.2069999999999</v>
      </c>
      <c r="T464" s="124">
        <f t="shared" si="45"/>
        <v>2975.2069999999999</v>
      </c>
      <c r="U464" s="124">
        <f t="shared" si="45"/>
        <v>0</v>
      </c>
      <c r="V464" s="124">
        <f t="shared" si="45"/>
        <v>2975.2069999999999</v>
      </c>
      <c r="W464" s="124">
        <f t="shared" si="45"/>
        <v>2975.2069999999999</v>
      </c>
      <c r="X464" s="124">
        <f t="shared" si="45"/>
        <v>0</v>
      </c>
    </row>
    <row r="465" spans="1:24" s="92" customFormat="1" ht="15">
      <c r="A465" s="115"/>
      <c r="B465" s="93" t="s">
        <v>219</v>
      </c>
      <c r="C465" s="106" t="str">
        <f t="shared" si="40"/>
        <v/>
      </c>
      <c r="D465" s="105" t="str">
        <f t="shared" si="41"/>
        <v/>
      </c>
      <c r="E465" s="129"/>
      <c r="F465" s="130"/>
      <c r="G465" s="130"/>
      <c r="H465" s="128"/>
      <c r="I465" s="90">
        <v>2553000000</v>
      </c>
      <c r="J465" s="89"/>
      <c r="K465" s="90">
        <v>2553000000</v>
      </c>
      <c r="L465" s="94"/>
      <c r="M465" s="91">
        <f t="shared" si="42"/>
        <v>2553000000</v>
      </c>
      <c r="N465" s="94"/>
      <c r="O465" s="90">
        <v>2553000000</v>
      </c>
      <c r="P465" s="90">
        <f t="shared" si="43"/>
        <v>2553000000</v>
      </c>
      <c r="Q465" s="90"/>
      <c r="S465" s="124">
        <f t="shared" si="44"/>
        <v>2553</v>
      </c>
      <c r="T465" s="124">
        <f t="shared" si="45"/>
        <v>2553</v>
      </c>
      <c r="U465" s="124">
        <f t="shared" si="45"/>
        <v>0</v>
      </c>
      <c r="V465" s="124">
        <f t="shared" si="45"/>
        <v>2553</v>
      </c>
      <c r="W465" s="124">
        <f t="shared" si="45"/>
        <v>2553</v>
      </c>
      <c r="X465" s="124">
        <f t="shared" si="45"/>
        <v>0</v>
      </c>
    </row>
    <row r="466" spans="1:24" s="92" customFormat="1" ht="15">
      <c r="A466" s="115"/>
      <c r="B466" s="87"/>
      <c r="C466" s="106" t="str">
        <f t="shared" si="40"/>
        <v/>
      </c>
      <c r="D466" s="105" t="str">
        <f t="shared" si="41"/>
        <v/>
      </c>
      <c r="E466" s="115" t="s">
        <v>209</v>
      </c>
      <c r="F466" s="115" t="s">
        <v>241</v>
      </c>
      <c r="G466" s="115" t="s">
        <v>238</v>
      </c>
      <c r="H466" s="133" t="s">
        <v>983</v>
      </c>
      <c r="I466" s="90">
        <v>2553000000</v>
      </c>
      <c r="J466" s="89"/>
      <c r="K466" s="90">
        <v>2553000000</v>
      </c>
      <c r="L466" s="94"/>
      <c r="M466" s="91">
        <f t="shared" si="42"/>
        <v>2553000000</v>
      </c>
      <c r="N466" s="94"/>
      <c r="O466" s="90">
        <v>2553000000</v>
      </c>
      <c r="P466" s="90">
        <f t="shared" si="43"/>
        <v>2553000000</v>
      </c>
      <c r="Q466" s="90"/>
      <c r="S466" s="124">
        <f t="shared" si="44"/>
        <v>2553</v>
      </c>
      <c r="T466" s="124">
        <f t="shared" si="45"/>
        <v>2553</v>
      </c>
      <c r="U466" s="124">
        <f t="shared" si="45"/>
        <v>0</v>
      </c>
      <c r="V466" s="124">
        <f t="shared" si="45"/>
        <v>2553</v>
      </c>
      <c r="W466" s="124">
        <f t="shared" si="45"/>
        <v>2553</v>
      </c>
      <c r="X466" s="124">
        <f t="shared" si="45"/>
        <v>0</v>
      </c>
    </row>
    <row r="467" spans="1:24" s="92" customFormat="1" ht="15">
      <c r="A467" s="115"/>
      <c r="B467" s="93" t="s">
        <v>223</v>
      </c>
      <c r="C467" s="106" t="str">
        <f t="shared" si="40"/>
        <v/>
      </c>
      <c r="D467" s="105" t="str">
        <f t="shared" si="41"/>
        <v/>
      </c>
      <c r="E467" s="129"/>
      <c r="F467" s="130"/>
      <c r="G467" s="130"/>
      <c r="H467" s="128"/>
      <c r="I467" s="90">
        <v>422207000</v>
      </c>
      <c r="J467" s="89"/>
      <c r="K467" s="90">
        <v>152000000</v>
      </c>
      <c r="L467" s="91">
        <v>270207000</v>
      </c>
      <c r="M467" s="91">
        <f t="shared" si="42"/>
        <v>422207000</v>
      </c>
      <c r="N467" s="91"/>
      <c r="O467" s="90">
        <v>422207000</v>
      </c>
      <c r="P467" s="90">
        <f t="shared" si="43"/>
        <v>422207000</v>
      </c>
      <c r="Q467" s="90"/>
      <c r="S467" s="124">
        <f t="shared" si="44"/>
        <v>422.20699999999999</v>
      </c>
      <c r="T467" s="124">
        <f t="shared" si="45"/>
        <v>422.20699999999999</v>
      </c>
      <c r="U467" s="124">
        <f t="shared" si="45"/>
        <v>0</v>
      </c>
      <c r="V467" s="124">
        <f t="shared" si="45"/>
        <v>422.20699999999999</v>
      </c>
      <c r="W467" s="124">
        <f t="shared" si="45"/>
        <v>422.20699999999999</v>
      </c>
      <c r="X467" s="124">
        <f t="shared" si="45"/>
        <v>0</v>
      </c>
    </row>
    <row r="468" spans="1:24" s="92" customFormat="1" ht="14.25">
      <c r="A468" s="115"/>
      <c r="B468" s="96"/>
      <c r="C468" s="106" t="str">
        <f t="shared" si="40"/>
        <v/>
      </c>
      <c r="D468" s="105" t="str">
        <f t="shared" si="41"/>
        <v/>
      </c>
      <c r="E468" s="115"/>
      <c r="F468" s="115"/>
      <c r="G468" s="115"/>
      <c r="H468" s="133"/>
      <c r="I468" s="97"/>
      <c r="J468" s="97"/>
      <c r="K468" s="97"/>
      <c r="L468" s="98"/>
      <c r="M468" s="91">
        <f t="shared" si="42"/>
        <v>0</v>
      </c>
      <c r="N468" s="98"/>
      <c r="O468" s="97"/>
      <c r="P468" s="90">
        <f t="shared" si="43"/>
        <v>0</v>
      </c>
      <c r="Q468" s="97"/>
      <c r="S468" s="124">
        <f t="shared" si="44"/>
        <v>0</v>
      </c>
      <c r="T468" s="124">
        <f t="shared" si="45"/>
        <v>0</v>
      </c>
      <c r="U468" s="124">
        <f t="shared" si="45"/>
        <v>0</v>
      </c>
      <c r="V468" s="124">
        <f t="shared" si="45"/>
        <v>0</v>
      </c>
      <c r="W468" s="124">
        <f t="shared" si="45"/>
        <v>0</v>
      </c>
      <c r="X468" s="124">
        <f t="shared" si="45"/>
        <v>0</v>
      </c>
    </row>
    <row r="469" spans="1:24" s="92" customFormat="1" ht="15">
      <c r="A469" s="116"/>
      <c r="B469" s="110"/>
      <c r="C469" s="106" t="str">
        <f t="shared" si="40"/>
        <v/>
      </c>
      <c r="D469" s="105" t="str">
        <f t="shared" si="41"/>
        <v/>
      </c>
      <c r="E469" s="115" t="s">
        <v>224</v>
      </c>
      <c r="F469" s="115" t="s">
        <v>241</v>
      </c>
      <c r="G469" s="115" t="s">
        <v>242</v>
      </c>
      <c r="H469" s="133" t="s">
        <v>983</v>
      </c>
      <c r="I469" s="90">
        <v>152000000</v>
      </c>
      <c r="J469" s="89"/>
      <c r="K469" s="90">
        <v>152000000</v>
      </c>
      <c r="L469" s="94"/>
      <c r="M469" s="91">
        <f t="shared" si="42"/>
        <v>152000000</v>
      </c>
      <c r="N469" s="94"/>
      <c r="O469" s="90">
        <v>152000000</v>
      </c>
      <c r="P469" s="90">
        <f t="shared" si="43"/>
        <v>152000000</v>
      </c>
      <c r="Q469" s="90"/>
      <c r="S469" s="124">
        <f t="shared" si="44"/>
        <v>152</v>
      </c>
      <c r="T469" s="124">
        <f t="shared" si="45"/>
        <v>152</v>
      </c>
      <c r="U469" s="124">
        <f t="shared" si="45"/>
        <v>0</v>
      </c>
      <c r="V469" s="124">
        <f t="shared" si="45"/>
        <v>152</v>
      </c>
      <c r="W469" s="124">
        <f t="shared" si="45"/>
        <v>152</v>
      </c>
      <c r="X469" s="124">
        <f t="shared" si="45"/>
        <v>0</v>
      </c>
    </row>
    <row r="470" spans="1:24" s="92" customFormat="1" ht="15">
      <c r="A470" s="118"/>
      <c r="B470" s="111"/>
      <c r="C470" s="106" t="str">
        <f t="shared" ref="C470:C533" si="46">IF(B470&lt;&gt;"",IF(AND(LEFT(B470,1)&gt;="0",LEFT(B470,1)&lt;="9"),LEFT(B470,7),""),"")</f>
        <v/>
      </c>
      <c r="D470" s="105" t="str">
        <f t="shared" si="41"/>
        <v/>
      </c>
      <c r="E470" s="115" t="s">
        <v>224</v>
      </c>
      <c r="F470" s="115" t="s">
        <v>241</v>
      </c>
      <c r="G470" s="115" t="s">
        <v>238</v>
      </c>
      <c r="H470" s="133" t="s">
        <v>983</v>
      </c>
      <c r="I470" s="90">
        <v>270207000</v>
      </c>
      <c r="J470" s="89"/>
      <c r="K470" s="89"/>
      <c r="L470" s="91">
        <v>270207000</v>
      </c>
      <c r="M470" s="91">
        <f t="shared" si="42"/>
        <v>270207000</v>
      </c>
      <c r="N470" s="91"/>
      <c r="O470" s="90">
        <v>270207000</v>
      </c>
      <c r="P470" s="90">
        <f t="shared" si="43"/>
        <v>270207000</v>
      </c>
      <c r="Q470" s="90"/>
      <c r="S470" s="124">
        <f t="shared" si="44"/>
        <v>270.20699999999999</v>
      </c>
      <c r="T470" s="124">
        <f t="shared" si="45"/>
        <v>270.20699999999999</v>
      </c>
      <c r="U470" s="124">
        <f t="shared" si="45"/>
        <v>0</v>
      </c>
      <c r="V470" s="124">
        <f t="shared" si="45"/>
        <v>270.20699999999999</v>
      </c>
      <c r="W470" s="124">
        <f t="shared" si="45"/>
        <v>270.20699999999999</v>
      </c>
      <c r="X470" s="124">
        <f t="shared" si="45"/>
        <v>0</v>
      </c>
    </row>
    <row r="471" spans="1:24" s="92" customFormat="1" ht="30">
      <c r="A471" s="115" t="s">
        <v>430</v>
      </c>
      <c r="B471" s="88" t="s">
        <v>431</v>
      </c>
      <c r="C471" s="106" t="str">
        <f t="shared" si="46"/>
        <v>1037518</v>
      </c>
      <c r="D471" s="105" t="str">
        <f t="shared" ref="D471:D534" si="47">IF(C471&lt;&gt;"",RIGHT(B471,LEN(B471)-7),"")</f>
        <v>-Trường Tiểu học Thực hành sư phạm Ngụy Như Kon Tum</v>
      </c>
      <c r="E471" s="129"/>
      <c r="F471" s="130"/>
      <c r="G471" s="130"/>
      <c r="H471" s="128"/>
      <c r="I471" s="90">
        <v>8813188000</v>
      </c>
      <c r="J471" s="89"/>
      <c r="K471" s="90">
        <v>8588588000</v>
      </c>
      <c r="L471" s="91">
        <v>224600000</v>
      </c>
      <c r="M471" s="91">
        <f t="shared" ref="M471:M534" si="48">I471-N471</f>
        <v>8813188000</v>
      </c>
      <c r="N471" s="91"/>
      <c r="O471" s="90">
        <v>8811888000</v>
      </c>
      <c r="P471" s="90">
        <f t="shared" ref="P471:P534" si="49">O471-Q471</f>
        <v>8811888000</v>
      </c>
      <c r="Q471" s="90"/>
      <c r="S471" s="124">
        <f t="shared" ref="S471:S534" si="50">I471/1000000</f>
        <v>8813.1880000000001</v>
      </c>
      <c r="T471" s="124">
        <f t="shared" si="45"/>
        <v>8813.1880000000001</v>
      </c>
      <c r="U471" s="124">
        <f t="shared" si="45"/>
        <v>0</v>
      </c>
      <c r="V471" s="124">
        <f t="shared" si="45"/>
        <v>8811.8880000000008</v>
      </c>
      <c r="W471" s="124">
        <f t="shared" si="45"/>
        <v>8811.8880000000008</v>
      </c>
      <c r="X471" s="124">
        <f t="shared" si="45"/>
        <v>0</v>
      </c>
    </row>
    <row r="472" spans="1:24" s="92" customFormat="1" ht="15">
      <c r="A472" s="115" t="s">
        <v>432</v>
      </c>
      <c r="B472" s="93" t="s">
        <v>218</v>
      </c>
      <c r="C472" s="106" t="str">
        <f t="shared" si="46"/>
        <v/>
      </c>
      <c r="D472" s="105" t="str">
        <f t="shared" si="47"/>
        <v/>
      </c>
      <c r="E472" s="129"/>
      <c r="F472" s="130"/>
      <c r="G472" s="130"/>
      <c r="H472" s="128"/>
      <c r="I472" s="90">
        <v>8813188000</v>
      </c>
      <c r="J472" s="89"/>
      <c r="K472" s="90">
        <v>8588588000</v>
      </c>
      <c r="L472" s="91">
        <v>224600000</v>
      </c>
      <c r="M472" s="91">
        <f t="shared" si="48"/>
        <v>8813188000</v>
      </c>
      <c r="N472" s="91"/>
      <c r="O472" s="90">
        <v>8811888000</v>
      </c>
      <c r="P472" s="90">
        <f t="shared" si="49"/>
        <v>8811888000</v>
      </c>
      <c r="Q472" s="90"/>
      <c r="S472" s="124">
        <f t="shared" si="50"/>
        <v>8813.1880000000001</v>
      </c>
      <c r="T472" s="124">
        <f t="shared" si="45"/>
        <v>8813.1880000000001</v>
      </c>
      <c r="U472" s="124">
        <f t="shared" si="45"/>
        <v>0</v>
      </c>
      <c r="V472" s="124">
        <f t="shared" si="45"/>
        <v>8811.8880000000008</v>
      </c>
      <c r="W472" s="124">
        <f t="shared" si="45"/>
        <v>8811.8880000000008</v>
      </c>
      <c r="X472" s="124">
        <f t="shared" si="45"/>
        <v>0</v>
      </c>
    </row>
    <row r="473" spans="1:24" s="92" customFormat="1" ht="15">
      <c r="A473" s="115"/>
      <c r="B473" s="93" t="s">
        <v>219</v>
      </c>
      <c r="C473" s="106" t="str">
        <f t="shared" si="46"/>
        <v/>
      </c>
      <c r="D473" s="105" t="str">
        <f t="shared" si="47"/>
        <v/>
      </c>
      <c r="E473" s="129"/>
      <c r="F473" s="130"/>
      <c r="G473" s="130"/>
      <c r="H473" s="128"/>
      <c r="I473" s="90">
        <v>8255588000</v>
      </c>
      <c r="J473" s="89"/>
      <c r="K473" s="90">
        <v>8038588000</v>
      </c>
      <c r="L473" s="91">
        <v>217000000</v>
      </c>
      <c r="M473" s="91">
        <f t="shared" si="48"/>
        <v>8255588000</v>
      </c>
      <c r="N473" s="91"/>
      <c r="O473" s="90">
        <v>8255588000</v>
      </c>
      <c r="P473" s="90">
        <f t="shared" si="49"/>
        <v>8255588000</v>
      </c>
      <c r="Q473" s="90"/>
      <c r="S473" s="124">
        <f t="shared" si="50"/>
        <v>8255.5879999999997</v>
      </c>
      <c r="T473" s="124">
        <f t="shared" si="45"/>
        <v>8255.5879999999997</v>
      </c>
      <c r="U473" s="124">
        <f t="shared" si="45"/>
        <v>0</v>
      </c>
      <c r="V473" s="124">
        <f t="shared" si="45"/>
        <v>8255.5879999999997</v>
      </c>
      <c r="W473" s="124">
        <f t="shared" si="45"/>
        <v>8255.5879999999997</v>
      </c>
      <c r="X473" s="124">
        <f t="shared" si="45"/>
        <v>0</v>
      </c>
    </row>
    <row r="474" spans="1:24" s="92" customFormat="1" ht="15">
      <c r="A474" s="116"/>
      <c r="B474" s="110"/>
      <c r="C474" s="106" t="str">
        <f t="shared" si="46"/>
        <v/>
      </c>
      <c r="D474" s="105" t="str">
        <f t="shared" si="47"/>
        <v/>
      </c>
      <c r="E474" s="115" t="s">
        <v>209</v>
      </c>
      <c r="F474" s="115" t="s">
        <v>220</v>
      </c>
      <c r="G474" s="115" t="s">
        <v>433</v>
      </c>
      <c r="H474" s="133" t="s">
        <v>983</v>
      </c>
      <c r="I474" s="90">
        <v>8038588000</v>
      </c>
      <c r="J474" s="89"/>
      <c r="K474" s="90">
        <v>8038588000</v>
      </c>
      <c r="L474" s="94"/>
      <c r="M474" s="91">
        <f t="shared" si="48"/>
        <v>8038588000</v>
      </c>
      <c r="N474" s="94"/>
      <c r="O474" s="90">
        <v>8038588000</v>
      </c>
      <c r="P474" s="90">
        <f t="shared" si="49"/>
        <v>8038588000</v>
      </c>
      <c r="Q474" s="90"/>
      <c r="S474" s="124">
        <f t="shared" si="50"/>
        <v>8038.5879999999997</v>
      </c>
      <c r="T474" s="124">
        <f t="shared" si="45"/>
        <v>8038.5879999999997</v>
      </c>
      <c r="U474" s="124">
        <f t="shared" si="45"/>
        <v>0</v>
      </c>
      <c r="V474" s="124">
        <f t="shared" si="45"/>
        <v>8038.5879999999997</v>
      </c>
      <c r="W474" s="124">
        <f t="shared" si="45"/>
        <v>8038.5879999999997</v>
      </c>
      <c r="X474" s="124">
        <f t="shared" si="45"/>
        <v>0</v>
      </c>
    </row>
    <row r="475" spans="1:24" s="92" customFormat="1" ht="15">
      <c r="A475" s="118"/>
      <c r="B475" s="111"/>
      <c r="C475" s="106" t="str">
        <f t="shared" si="46"/>
        <v/>
      </c>
      <c r="D475" s="105" t="str">
        <f t="shared" si="47"/>
        <v/>
      </c>
      <c r="E475" s="115" t="s">
        <v>222</v>
      </c>
      <c r="F475" s="115" t="s">
        <v>220</v>
      </c>
      <c r="G475" s="115" t="s">
        <v>433</v>
      </c>
      <c r="H475" s="133" t="s">
        <v>983</v>
      </c>
      <c r="I475" s="90">
        <v>217000000</v>
      </c>
      <c r="J475" s="89"/>
      <c r="K475" s="89"/>
      <c r="L475" s="91">
        <v>217000000</v>
      </c>
      <c r="M475" s="91">
        <f t="shared" si="48"/>
        <v>217000000</v>
      </c>
      <c r="N475" s="91"/>
      <c r="O475" s="90">
        <v>217000000</v>
      </c>
      <c r="P475" s="90">
        <f t="shared" si="49"/>
        <v>217000000</v>
      </c>
      <c r="Q475" s="90"/>
      <c r="S475" s="124">
        <f t="shared" si="50"/>
        <v>217</v>
      </c>
      <c r="T475" s="124">
        <f t="shared" si="45"/>
        <v>217</v>
      </c>
      <c r="U475" s="124">
        <f t="shared" si="45"/>
        <v>0</v>
      </c>
      <c r="V475" s="124">
        <f t="shared" si="45"/>
        <v>217</v>
      </c>
      <c r="W475" s="124">
        <f t="shared" si="45"/>
        <v>217</v>
      </c>
      <c r="X475" s="124">
        <f t="shared" si="45"/>
        <v>0</v>
      </c>
    </row>
    <row r="476" spans="1:24" s="92" customFormat="1" ht="15">
      <c r="A476" s="115"/>
      <c r="B476" s="93" t="s">
        <v>223</v>
      </c>
      <c r="C476" s="106" t="str">
        <f t="shared" si="46"/>
        <v/>
      </c>
      <c r="D476" s="105" t="str">
        <f t="shared" si="47"/>
        <v/>
      </c>
      <c r="E476" s="129"/>
      <c r="F476" s="130"/>
      <c r="G476" s="130"/>
      <c r="H476" s="128"/>
      <c r="I476" s="90">
        <v>557600000</v>
      </c>
      <c r="J476" s="89"/>
      <c r="K476" s="90">
        <v>550000000</v>
      </c>
      <c r="L476" s="91">
        <v>7600000</v>
      </c>
      <c r="M476" s="91">
        <f t="shared" si="48"/>
        <v>557600000</v>
      </c>
      <c r="N476" s="91"/>
      <c r="O476" s="90">
        <v>556300000</v>
      </c>
      <c r="P476" s="90">
        <f t="shared" si="49"/>
        <v>556300000</v>
      </c>
      <c r="Q476" s="90"/>
      <c r="S476" s="124">
        <f t="shared" si="50"/>
        <v>557.6</v>
      </c>
      <c r="T476" s="124">
        <f t="shared" si="45"/>
        <v>557.6</v>
      </c>
      <c r="U476" s="124">
        <f t="shared" si="45"/>
        <v>0</v>
      </c>
      <c r="V476" s="124">
        <f t="shared" si="45"/>
        <v>556.29999999999995</v>
      </c>
      <c r="W476" s="124">
        <f t="shared" si="45"/>
        <v>556.29999999999995</v>
      </c>
      <c r="X476" s="124">
        <f t="shared" si="45"/>
        <v>0</v>
      </c>
    </row>
    <row r="477" spans="1:24" s="92" customFormat="1" ht="15">
      <c r="A477" s="116"/>
      <c r="B477" s="110"/>
      <c r="C477" s="106" t="str">
        <f t="shared" si="46"/>
        <v/>
      </c>
      <c r="D477" s="105" t="str">
        <f t="shared" si="47"/>
        <v/>
      </c>
      <c r="E477" s="115" t="s">
        <v>224</v>
      </c>
      <c r="F477" s="115" t="s">
        <v>220</v>
      </c>
      <c r="G477" s="115" t="s">
        <v>433</v>
      </c>
      <c r="H477" s="133" t="s">
        <v>983</v>
      </c>
      <c r="I477" s="90">
        <v>550000000</v>
      </c>
      <c r="J477" s="89"/>
      <c r="K477" s="90">
        <v>550000000</v>
      </c>
      <c r="L477" s="94"/>
      <c r="M477" s="91">
        <f t="shared" si="48"/>
        <v>550000000</v>
      </c>
      <c r="N477" s="94"/>
      <c r="O477" s="90">
        <v>550000000</v>
      </c>
      <c r="P477" s="90">
        <f t="shared" si="49"/>
        <v>550000000</v>
      </c>
      <c r="Q477" s="90"/>
      <c r="S477" s="124">
        <f t="shared" si="50"/>
        <v>550</v>
      </c>
      <c r="T477" s="124">
        <f t="shared" si="45"/>
        <v>550</v>
      </c>
      <c r="U477" s="124">
        <f t="shared" si="45"/>
        <v>0</v>
      </c>
      <c r="V477" s="124">
        <f t="shared" si="45"/>
        <v>550</v>
      </c>
      <c r="W477" s="124">
        <f t="shared" si="45"/>
        <v>550</v>
      </c>
      <c r="X477" s="124">
        <f t="shared" si="45"/>
        <v>0</v>
      </c>
    </row>
    <row r="478" spans="1:24" s="92" customFormat="1" ht="15">
      <c r="A478" s="118"/>
      <c r="B478" s="111"/>
      <c r="C478" s="106" t="str">
        <f t="shared" si="46"/>
        <v/>
      </c>
      <c r="D478" s="105" t="str">
        <f t="shared" si="47"/>
        <v/>
      </c>
      <c r="E478" s="115" t="s">
        <v>212</v>
      </c>
      <c r="F478" s="115" t="s">
        <v>220</v>
      </c>
      <c r="G478" s="115" t="s">
        <v>433</v>
      </c>
      <c r="H478" s="133" t="s">
        <v>983</v>
      </c>
      <c r="I478" s="90">
        <v>7600000</v>
      </c>
      <c r="J478" s="89"/>
      <c r="K478" s="89"/>
      <c r="L478" s="91">
        <v>7600000</v>
      </c>
      <c r="M478" s="91">
        <f t="shared" si="48"/>
        <v>7600000</v>
      </c>
      <c r="N478" s="91"/>
      <c r="O478" s="90">
        <v>6300000</v>
      </c>
      <c r="P478" s="90">
        <f t="shared" si="49"/>
        <v>6300000</v>
      </c>
      <c r="Q478" s="90"/>
      <c r="S478" s="124">
        <f t="shared" si="50"/>
        <v>7.6</v>
      </c>
      <c r="T478" s="124">
        <f t="shared" si="45"/>
        <v>7.6</v>
      </c>
      <c r="U478" s="124">
        <f t="shared" si="45"/>
        <v>0</v>
      </c>
      <c r="V478" s="124">
        <f t="shared" si="45"/>
        <v>6.3</v>
      </c>
      <c r="W478" s="124">
        <f t="shared" si="45"/>
        <v>6.3</v>
      </c>
      <c r="X478" s="124">
        <f t="shared" si="45"/>
        <v>0</v>
      </c>
    </row>
    <row r="479" spans="1:24" s="92" customFormat="1" ht="30">
      <c r="A479" s="115" t="s">
        <v>434</v>
      </c>
      <c r="B479" s="88" t="s">
        <v>435</v>
      </c>
      <c r="C479" s="106" t="str">
        <f t="shared" si="46"/>
        <v>1037519</v>
      </c>
      <c r="D479" s="105" t="str">
        <f t="shared" si="47"/>
        <v>-Văn phòng sờ Giáo dục và Dào tạo</v>
      </c>
      <c r="E479" s="129"/>
      <c r="F479" s="130"/>
      <c r="G479" s="130"/>
      <c r="H479" s="128"/>
      <c r="I479" s="90">
        <v>16586658500</v>
      </c>
      <c r="J479" s="90">
        <v>846058500</v>
      </c>
      <c r="K479" s="90">
        <v>14200000000</v>
      </c>
      <c r="L479" s="91">
        <v>1540600000</v>
      </c>
      <c r="M479" s="91">
        <f t="shared" si="48"/>
        <v>16586658500</v>
      </c>
      <c r="N479" s="91"/>
      <c r="O479" s="90">
        <v>16560882000</v>
      </c>
      <c r="P479" s="90">
        <f t="shared" si="49"/>
        <v>16560882000</v>
      </c>
      <c r="Q479" s="90"/>
      <c r="S479" s="124">
        <f t="shared" si="50"/>
        <v>16586.658500000001</v>
      </c>
      <c r="T479" s="124">
        <f t="shared" si="45"/>
        <v>16586.658500000001</v>
      </c>
      <c r="U479" s="124">
        <f t="shared" si="45"/>
        <v>0</v>
      </c>
      <c r="V479" s="124">
        <f t="shared" si="45"/>
        <v>16560.882000000001</v>
      </c>
      <c r="W479" s="124">
        <f t="shared" si="45"/>
        <v>16560.882000000001</v>
      </c>
      <c r="X479" s="124">
        <f t="shared" si="45"/>
        <v>0</v>
      </c>
    </row>
    <row r="480" spans="1:24" s="92" customFormat="1" ht="15">
      <c r="A480" s="115" t="s">
        <v>436</v>
      </c>
      <c r="B480" s="93" t="s">
        <v>218</v>
      </c>
      <c r="C480" s="106" t="str">
        <f t="shared" si="46"/>
        <v/>
      </c>
      <c r="D480" s="105" t="str">
        <f t="shared" si="47"/>
        <v/>
      </c>
      <c r="E480" s="129"/>
      <c r="F480" s="130"/>
      <c r="G480" s="130"/>
      <c r="H480" s="128"/>
      <c r="I480" s="90">
        <v>16586658500</v>
      </c>
      <c r="J480" s="90">
        <v>846058500</v>
      </c>
      <c r="K480" s="90">
        <v>14200000000</v>
      </c>
      <c r="L480" s="91">
        <v>1540600000</v>
      </c>
      <c r="M480" s="91">
        <f t="shared" si="48"/>
        <v>16586658500</v>
      </c>
      <c r="N480" s="91"/>
      <c r="O480" s="90">
        <v>16560882000</v>
      </c>
      <c r="P480" s="90">
        <f t="shared" si="49"/>
        <v>16560882000</v>
      </c>
      <c r="Q480" s="90"/>
      <c r="S480" s="124">
        <f t="shared" si="50"/>
        <v>16586.658500000001</v>
      </c>
      <c r="T480" s="124">
        <f t="shared" si="45"/>
        <v>16586.658500000001</v>
      </c>
      <c r="U480" s="124">
        <f t="shared" si="45"/>
        <v>0</v>
      </c>
      <c r="V480" s="124">
        <f t="shared" si="45"/>
        <v>16560.882000000001</v>
      </c>
      <c r="W480" s="124">
        <f t="shared" si="45"/>
        <v>16560.882000000001</v>
      </c>
      <c r="X480" s="124">
        <f t="shared" si="45"/>
        <v>0</v>
      </c>
    </row>
    <row r="481" spans="1:24" s="92" customFormat="1" ht="15">
      <c r="A481" s="115"/>
      <c r="B481" s="93" t="s">
        <v>219</v>
      </c>
      <c r="C481" s="106" t="str">
        <f t="shared" si="46"/>
        <v/>
      </c>
      <c r="D481" s="105" t="str">
        <f t="shared" si="47"/>
        <v/>
      </c>
      <c r="E481" s="129"/>
      <c r="F481" s="130"/>
      <c r="G481" s="130"/>
      <c r="H481" s="128"/>
      <c r="I481" s="90">
        <v>6824000000</v>
      </c>
      <c r="J481" s="90">
        <v>203000000</v>
      </c>
      <c r="K481" s="90">
        <v>6621000000</v>
      </c>
      <c r="L481" s="94"/>
      <c r="M481" s="91">
        <f t="shared" si="48"/>
        <v>6824000000</v>
      </c>
      <c r="N481" s="94"/>
      <c r="O481" s="90">
        <v>6824000000</v>
      </c>
      <c r="P481" s="90">
        <f t="shared" si="49"/>
        <v>6824000000</v>
      </c>
      <c r="Q481" s="90"/>
      <c r="S481" s="124">
        <f t="shared" si="50"/>
        <v>6824</v>
      </c>
      <c r="T481" s="124">
        <f t="shared" si="45"/>
        <v>6824</v>
      </c>
      <c r="U481" s="124">
        <f t="shared" si="45"/>
        <v>0</v>
      </c>
      <c r="V481" s="124">
        <f t="shared" si="45"/>
        <v>6824</v>
      </c>
      <c r="W481" s="124">
        <f t="shared" si="45"/>
        <v>6824</v>
      </c>
      <c r="X481" s="124">
        <f t="shared" si="45"/>
        <v>0</v>
      </c>
    </row>
    <row r="482" spans="1:24" s="92" customFormat="1" ht="15">
      <c r="A482" s="116"/>
      <c r="B482" s="110"/>
      <c r="C482" s="106" t="str">
        <f t="shared" si="46"/>
        <v/>
      </c>
      <c r="D482" s="105" t="str">
        <f t="shared" si="47"/>
        <v/>
      </c>
      <c r="E482" s="115" t="s">
        <v>209</v>
      </c>
      <c r="F482" s="115" t="s">
        <v>220</v>
      </c>
      <c r="G482" s="115" t="s">
        <v>309</v>
      </c>
      <c r="H482" s="133" t="s">
        <v>983</v>
      </c>
      <c r="I482" s="90">
        <v>6509000000</v>
      </c>
      <c r="J482" s="90">
        <v>50000000</v>
      </c>
      <c r="K482" s="90">
        <v>6459000000</v>
      </c>
      <c r="L482" s="94"/>
      <c r="M482" s="91">
        <f t="shared" si="48"/>
        <v>6509000000</v>
      </c>
      <c r="N482" s="94"/>
      <c r="O482" s="90">
        <v>6509000000</v>
      </c>
      <c r="P482" s="90">
        <f t="shared" si="49"/>
        <v>6509000000</v>
      </c>
      <c r="Q482" s="90"/>
      <c r="S482" s="124">
        <f t="shared" si="50"/>
        <v>6509</v>
      </c>
      <c r="T482" s="124">
        <f t="shared" si="45"/>
        <v>6509</v>
      </c>
      <c r="U482" s="124">
        <f t="shared" si="45"/>
        <v>0</v>
      </c>
      <c r="V482" s="124">
        <f t="shared" si="45"/>
        <v>6509</v>
      </c>
      <c r="W482" s="124">
        <f t="shared" si="45"/>
        <v>6509</v>
      </c>
      <c r="X482" s="124">
        <f t="shared" si="45"/>
        <v>0</v>
      </c>
    </row>
    <row r="483" spans="1:24" s="92" customFormat="1" ht="15">
      <c r="A483" s="117"/>
      <c r="B483" s="107"/>
      <c r="C483" s="106" t="str">
        <f t="shared" si="46"/>
        <v/>
      </c>
      <c r="D483" s="105" t="str">
        <f t="shared" si="47"/>
        <v/>
      </c>
      <c r="E483" s="115" t="s">
        <v>222</v>
      </c>
      <c r="F483" s="115" t="s">
        <v>220</v>
      </c>
      <c r="G483" s="115" t="s">
        <v>309</v>
      </c>
      <c r="H483" s="133" t="s">
        <v>983</v>
      </c>
      <c r="I483" s="90">
        <v>162000000</v>
      </c>
      <c r="J483" s="89"/>
      <c r="K483" s="90">
        <v>162000000</v>
      </c>
      <c r="L483" s="94"/>
      <c r="M483" s="91">
        <f t="shared" si="48"/>
        <v>162000000</v>
      </c>
      <c r="N483" s="94"/>
      <c r="O483" s="90">
        <v>162000000</v>
      </c>
      <c r="P483" s="90">
        <f t="shared" si="49"/>
        <v>162000000</v>
      </c>
      <c r="Q483" s="90"/>
      <c r="S483" s="124">
        <f t="shared" si="50"/>
        <v>162</v>
      </c>
      <c r="T483" s="124">
        <f t="shared" si="45"/>
        <v>162</v>
      </c>
      <c r="U483" s="124">
        <f t="shared" si="45"/>
        <v>0</v>
      </c>
      <c r="V483" s="124">
        <f t="shared" si="45"/>
        <v>162</v>
      </c>
      <c r="W483" s="124">
        <f t="shared" si="45"/>
        <v>162</v>
      </c>
      <c r="X483" s="124">
        <f t="shared" si="45"/>
        <v>0</v>
      </c>
    </row>
    <row r="484" spans="1:24" s="92" customFormat="1" ht="15">
      <c r="A484" s="118"/>
      <c r="B484" s="111"/>
      <c r="C484" s="106" t="str">
        <f t="shared" si="46"/>
        <v/>
      </c>
      <c r="D484" s="105" t="str">
        <f t="shared" si="47"/>
        <v/>
      </c>
      <c r="E484" s="115" t="s">
        <v>209</v>
      </c>
      <c r="F484" s="115" t="s">
        <v>220</v>
      </c>
      <c r="G484" s="115" t="s">
        <v>437</v>
      </c>
      <c r="H484" s="133" t="s">
        <v>983</v>
      </c>
      <c r="I484" s="90">
        <v>153000000</v>
      </c>
      <c r="J484" s="90">
        <v>153000000</v>
      </c>
      <c r="K484" s="89"/>
      <c r="L484" s="94"/>
      <c r="M484" s="91">
        <f t="shared" si="48"/>
        <v>153000000</v>
      </c>
      <c r="N484" s="94"/>
      <c r="O484" s="90">
        <v>153000000</v>
      </c>
      <c r="P484" s="90">
        <f t="shared" si="49"/>
        <v>153000000</v>
      </c>
      <c r="Q484" s="90"/>
      <c r="S484" s="124">
        <f t="shared" si="50"/>
        <v>153</v>
      </c>
      <c r="T484" s="124">
        <f t="shared" si="45"/>
        <v>153</v>
      </c>
      <c r="U484" s="124">
        <f t="shared" si="45"/>
        <v>0</v>
      </c>
      <c r="V484" s="124">
        <f t="shared" si="45"/>
        <v>153</v>
      </c>
      <c r="W484" s="124">
        <f t="shared" si="45"/>
        <v>153</v>
      </c>
      <c r="X484" s="124">
        <f t="shared" si="45"/>
        <v>0</v>
      </c>
    </row>
    <row r="485" spans="1:24" s="92" customFormat="1" ht="15">
      <c r="A485" s="115"/>
      <c r="B485" s="93" t="s">
        <v>223</v>
      </c>
      <c r="C485" s="106" t="str">
        <f t="shared" si="46"/>
        <v/>
      </c>
      <c r="D485" s="105" t="str">
        <f t="shared" si="47"/>
        <v/>
      </c>
      <c r="E485" s="129"/>
      <c r="F485" s="130"/>
      <c r="G485" s="130"/>
      <c r="H485" s="128"/>
      <c r="I485" s="90">
        <v>9762658500</v>
      </c>
      <c r="J485" s="90">
        <v>643058500</v>
      </c>
      <c r="K485" s="90">
        <v>7579000000</v>
      </c>
      <c r="L485" s="91">
        <v>1540600000</v>
      </c>
      <c r="M485" s="91">
        <f t="shared" si="48"/>
        <v>9762658500</v>
      </c>
      <c r="N485" s="91"/>
      <c r="O485" s="90">
        <v>9736882000</v>
      </c>
      <c r="P485" s="90">
        <f t="shared" si="49"/>
        <v>9736882000</v>
      </c>
      <c r="Q485" s="90"/>
      <c r="S485" s="124">
        <f t="shared" si="50"/>
        <v>9762.6584999999995</v>
      </c>
      <c r="T485" s="124">
        <f t="shared" si="45"/>
        <v>9762.6584999999995</v>
      </c>
      <c r="U485" s="124">
        <f t="shared" si="45"/>
        <v>0</v>
      </c>
      <c r="V485" s="124">
        <f t="shared" si="45"/>
        <v>9736.8819999999996</v>
      </c>
      <c r="W485" s="124">
        <f t="shared" si="45"/>
        <v>9736.8819999999996</v>
      </c>
      <c r="X485" s="124">
        <f t="shared" si="45"/>
        <v>0</v>
      </c>
    </row>
    <row r="486" spans="1:24" s="92" customFormat="1" ht="15">
      <c r="A486" s="116"/>
      <c r="B486" s="110"/>
      <c r="C486" s="106" t="str">
        <f t="shared" si="46"/>
        <v/>
      </c>
      <c r="D486" s="105" t="str">
        <f t="shared" si="47"/>
        <v/>
      </c>
      <c r="E486" s="115" t="s">
        <v>224</v>
      </c>
      <c r="F486" s="115" t="s">
        <v>220</v>
      </c>
      <c r="G486" s="115" t="s">
        <v>309</v>
      </c>
      <c r="H486" s="133" t="s">
        <v>983</v>
      </c>
      <c r="I486" s="90">
        <v>266000000</v>
      </c>
      <c r="J486" s="89"/>
      <c r="K486" s="90">
        <v>183000000</v>
      </c>
      <c r="L486" s="91">
        <v>83000000</v>
      </c>
      <c r="M486" s="91">
        <f t="shared" si="48"/>
        <v>266000000</v>
      </c>
      <c r="N486" s="91"/>
      <c r="O486" s="90">
        <v>266000000</v>
      </c>
      <c r="P486" s="90">
        <f t="shared" si="49"/>
        <v>266000000</v>
      </c>
      <c r="Q486" s="90"/>
      <c r="S486" s="124">
        <f t="shared" si="50"/>
        <v>266</v>
      </c>
      <c r="T486" s="124">
        <f t="shared" si="45"/>
        <v>266</v>
      </c>
      <c r="U486" s="124">
        <f t="shared" si="45"/>
        <v>0</v>
      </c>
      <c r="V486" s="124">
        <f t="shared" si="45"/>
        <v>266</v>
      </c>
      <c r="W486" s="124">
        <f t="shared" si="45"/>
        <v>266</v>
      </c>
      <c r="X486" s="124">
        <f t="shared" si="45"/>
        <v>0</v>
      </c>
    </row>
    <row r="487" spans="1:24" s="92" customFormat="1" ht="15">
      <c r="A487" s="117"/>
      <c r="B487" s="107"/>
      <c r="C487" s="106" t="str">
        <f t="shared" si="46"/>
        <v/>
      </c>
      <c r="D487" s="105" t="str">
        <f t="shared" si="47"/>
        <v/>
      </c>
      <c r="E487" s="115" t="s">
        <v>210</v>
      </c>
      <c r="F487" s="115" t="s">
        <v>220</v>
      </c>
      <c r="G487" s="115" t="s">
        <v>309</v>
      </c>
      <c r="H487" s="133" t="s">
        <v>983</v>
      </c>
      <c r="I487" s="90">
        <v>40000000</v>
      </c>
      <c r="J487" s="89"/>
      <c r="K487" s="89"/>
      <c r="L487" s="91">
        <v>40000000</v>
      </c>
      <c r="M487" s="91">
        <f t="shared" si="48"/>
        <v>40000000</v>
      </c>
      <c r="N487" s="91"/>
      <c r="O487" s="90">
        <v>40000000</v>
      </c>
      <c r="P487" s="90">
        <f t="shared" si="49"/>
        <v>40000000</v>
      </c>
      <c r="Q487" s="90"/>
      <c r="S487" s="124">
        <f t="shared" si="50"/>
        <v>40</v>
      </c>
      <c r="T487" s="124">
        <f t="shared" si="45"/>
        <v>40</v>
      </c>
      <c r="U487" s="124">
        <f t="shared" si="45"/>
        <v>0</v>
      </c>
      <c r="V487" s="124">
        <f t="shared" si="45"/>
        <v>40</v>
      </c>
      <c r="W487" s="124">
        <f t="shared" si="45"/>
        <v>40</v>
      </c>
      <c r="X487" s="124">
        <f t="shared" si="45"/>
        <v>0</v>
      </c>
    </row>
    <row r="488" spans="1:24" s="92" customFormat="1" ht="15">
      <c r="A488" s="117"/>
      <c r="B488" s="107"/>
      <c r="C488" s="106" t="str">
        <f t="shared" si="46"/>
        <v/>
      </c>
      <c r="D488" s="105" t="str">
        <f t="shared" si="47"/>
        <v/>
      </c>
      <c r="E488" s="115" t="s">
        <v>224</v>
      </c>
      <c r="F488" s="115" t="s">
        <v>220</v>
      </c>
      <c r="G488" s="115" t="s">
        <v>221</v>
      </c>
      <c r="H488" s="133" t="s">
        <v>983</v>
      </c>
      <c r="I488" s="90">
        <v>6917600000</v>
      </c>
      <c r="J488" s="89"/>
      <c r="K488" s="90">
        <v>5500000000</v>
      </c>
      <c r="L488" s="91">
        <v>1417600000</v>
      </c>
      <c r="M488" s="91">
        <f t="shared" si="48"/>
        <v>6917600000</v>
      </c>
      <c r="N488" s="91"/>
      <c r="O488" s="90">
        <v>6917600000</v>
      </c>
      <c r="P488" s="90">
        <f t="shared" si="49"/>
        <v>6917600000</v>
      </c>
      <c r="Q488" s="90"/>
      <c r="S488" s="124">
        <f t="shared" si="50"/>
        <v>6917.6</v>
      </c>
      <c r="T488" s="124">
        <f t="shared" ref="T488:X538" si="51">M488/1000000</f>
        <v>6917.6</v>
      </c>
      <c r="U488" s="124">
        <f t="shared" si="51"/>
        <v>0</v>
      </c>
      <c r="V488" s="124">
        <f t="shared" si="51"/>
        <v>6917.6</v>
      </c>
      <c r="W488" s="124">
        <f t="shared" si="51"/>
        <v>6917.6</v>
      </c>
      <c r="X488" s="124">
        <f t="shared" si="51"/>
        <v>0</v>
      </c>
    </row>
    <row r="489" spans="1:24" s="92" customFormat="1" ht="15">
      <c r="A489" s="118"/>
      <c r="B489" s="111"/>
      <c r="C489" s="106" t="str">
        <f t="shared" si="46"/>
        <v/>
      </c>
      <c r="D489" s="105" t="str">
        <f t="shared" si="47"/>
        <v/>
      </c>
      <c r="E489" s="115" t="s">
        <v>224</v>
      </c>
      <c r="F489" s="115" t="s">
        <v>220</v>
      </c>
      <c r="G489" s="115" t="s">
        <v>437</v>
      </c>
      <c r="H489" s="133" t="s">
        <v>983</v>
      </c>
      <c r="I489" s="90">
        <v>2539058500</v>
      </c>
      <c r="J489" s="90">
        <v>643058500</v>
      </c>
      <c r="K489" s="90">
        <v>1896000000</v>
      </c>
      <c r="L489" s="94"/>
      <c r="M489" s="91">
        <f t="shared" si="48"/>
        <v>2539058500</v>
      </c>
      <c r="N489" s="94"/>
      <c r="O489" s="90">
        <v>2513282000</v>
      </c>
      <c r="P489" s="90">
        <f t="shared" si="49"/>
        <v>2513282000</v>
      </c>
      <c r="Q489" s="90"/>
      <c r="S489" s="124">
        <f t="shared" si="50"/>
        <v>2539.0585000000001</v>
      </c>
      <c r="T489" s="124">
        <f t="shared" si="51"/>
        <v>2539.0585000000001</v>
      </c>
      <c r="U489" s="124">
        <f t="shared" si="51"/>
        <v>0</v>
      </c>
      <c r="V489" s="124">
        <f t="shared" si="51"/>
        <v>2513.2820000000002</v>
      </c>
      <c r="W489" s="124">
        <f t="shared" si="51"/>
        <v>2513.2820000000002</v>
      </c>
      <c r="X489" s="124">
        <f t="shared" si="51"/>
        <v>0</v>
      </c>
    </row>
    <row r="490" spans="1:24" s="92" customFormat="1" ht="30">
      <c r="A490" s="115" t="s">
        <v>438</v>
      </c>
      <c r="B490" s="88" t="s">
        <v>439</v>
      </c>
      <c r="C490" s="106" t="str">
        <f t="shared" si="46"/>
        <v>1037574</v>
      </c>
      <c r="D490" s="105" t="str">
        <f t="shared" si="47"/>
        <v>-Trường Cao đẳng sư phạm rỉnh Kontum</v>
      </c>
      <c r="E490" s="129"/>
      <c r="F490" s="130"/>
      <c r="G490" s="130"/>
      <c r="H490" s="128"/>
      <c r="I490" s="90">
        <v>18238310000</v>
      </c>
      <c r="J490" s="90">
        <v>399984000</v>
      </c>
      <c r="K490" s="90">
        <v>15355900000</v>
      </c>
      <c r="L490" s="91">
        <v>2482426000</v>
      </c>
      <c r="M490" s="91">
        <f t="shared" si="48"/>
        <v>18238310000</v>
      </c>
      <c r="N490" s="91"/>
      <c r="O490" s="90">
        <v>15140896398</v>
      </c>
      <c r="P490" s="90">
        <f t="shared" si="49"/>
        <v>15140896398</v>
      </c>
      <c r="Q490" s="90"/>
      <c r="S490" s="124">
        <f t="shared" si="50"/>
        <v>18238.310000000001</v>
      </c>
      <c r="T490" s="124">
        <f t="shared" si="51"/>
        <v>18238.310000000001</v>
      </c>
      <c r="U490" s="124">
        <f t="shared" si="51"/>
        <v>0</v>
      </c>
      <c r="V490" s="124">
        <f t="shared" si="51"/>
        <v>15140.896398000001</v>
      </c>
      <c r="W490" s="124">
        <f t="shared" si="51"/>
        <v>15140.896398000001</v>
      </c>
      <c r="X490" s="124">
        <f t="shared" si="51"/>
        <v>0</v>
      </c>
    </row>
    <row r="491" spans="1:24" s="92" customFormat="1" ht="15">
      <c r="A491" s="115" t="s">
        <v>440</v>
      </c>
      <c r="B491" s="93" t="s">
        <v>218</v>
      </c>
      <c r="C491" s="106" t="str">
        <f t="shared" si="46"/>
        <v/>
      </c>
      <c r="D491" s="105" t="str">
        <f t="shared" si="47"/>
        <v/>
      </c>
      <c r="E491" s="129"/>
      <c r="F491" s="130"/>
      <c r="G491" s="130"/>
      <c r="H491" s="128"/>
      <c r="I491" s="90">
        <v>18238310000</v>
      </c>
      <c r="J491" s="90">
        <v>399984000</v>
      </c>
      <c r="K491" s="90">
        <v>15355900000</v>
      </c>
      <c r="L491" s="91">
        <v>2482426000</v>
      </c>
      <c r="M491" s="91">
        <f t="shared" si="48"/>
        <v>18238310000</v>
      </c>
      <c r="N491" s="91"/>
      <c r="O491" s="90">
        <v>15140896398</v>
      </c>
      <c r="P491" s="90">
        <f t="shared" si="49"/>
        <v>15140896398</v>
      </c>
      <c r="Q491" s="90"/>
      <c r="S491" s="124">
        <f t="shared" si="50"/>
        <v>18238.310000000001</v>
      </c>
      <c r="T491" s="124">
        <f t="shared" si="51"/>
        <v>18238.310000000001</v>
      </c>
      <c r="U491" s="124">
        <f t="shared" si="51"/>
        <v>0</v>
      </c>
      <c r="V491" s="124">
        <f t="shared" si="51"/>
        <v>15140.896398000001</v>
      </c>
      <c r="W491" s="124">
        <f t="shared" si="51"/>
        <v>15140.896398000001</v>
      </c>
      <c r="X491" s="124">
        <f t="shared" si="51"/>
        <v>0</v>
      </c>
    </row>
    <row r="492" spans="1:24" s="92" customFormat="1" ht="15">
      <c r="A492" s="115"/>
      <c r="B492" s="93" t="s">
        <v>219</v>
      </c>
      <c r="C492" s="106" t="str">
        <f t="shared" si="46"/>
        <v/>
      </c>
      <c r="D492" s="105" t="str">
        <f t="shared" si="47"/>
        <v/>
      </c>
      <c r="E492" s="129"/>
      <c r="F492" s="130"/>
      <c r="G492" s="130"/>
      <c r="H492" s="128"/>
      <c r="I492" s="90">
        <v>11951310000</v>
      </c>
      <c r="J492" s="90">
        <v>61954000</v>
      </c>
      <c r="K492" s="90">
        <v>11712900000</v>
      </c>
      <c r="L492" s="91">
        <v>176456000</v>
      </c>
      <c r="M492" s="91">
        <f t="shared" si="48"/>
        <v>11951310000</v>
      </c>
      <c r="N492" s="91"/>
      <c r="O492" s="90">
        <v>11843939000</v>
      </c>
      <c r="P492" s="90">
        <f t="shared" si="49"/>
        <v>11843939000</v>
      </c>
      <c r="Q492" s="90"/>
      <c r="S492" s="124">
        <f t="shared" si="50"/>
        <v>11951.31</v>
      </c>
      <c r="T492" s="124">
        <f t="shared" si="51"/>
        <v>11951.31</v>
      </c>
      <c r="U492" s="124">
        <f t="shared" si="51"/>
        <v>0</v>
      </c>
      <c r="V492" s="124">
        <f t="shared" si="51"/>
        <v>11843.939</v>
      </c>
      <c r="W492" s="124">
        <f t="shared" si="51"/>
        <v>11843.939</v>
      </c>
      <c r="X492" s="124">
        <f t="shared" si="51"/>
        <v>0</v>
      </c>
    </row>
    <row r="493" spans="1:24" s="92" customFormat="1" ht="15">
      <c r="A493" s="116"/>
      <c r="B493" s="110"/>
      <c r="C493" s="106" t="str">
        <f t="shared" si="46"/>
        <v/>
      </c>
      <c r="D493" s="105" t="str">
        <f t="shared" si="47"/>
        <v/>
      </c>
      <c r="E493" s="115" t="s">
        <v>209</v>
      </c>
      <c r="F493" s="115" t="s">
        <v>220</v>
      </c>
      <c r="G493" s="115" t="s">
        <v>441</v>
      </c>
      <c r="H493" s="133" t="s">
        <v>983</v>
      </c>
      <c r="I493" s="90">
        <v>11712900000</v>
      </c>
      <c r="J493" s="89"/>
      <c r="K493" s="90">
        <v>11712900000</v>
      </c>
      <c r="L493" s="94"/>
      <c r="M493" s="91">
        <f t="shared" si="48"/>
        <v>11712900000</v>
      </c>
      <c r="N493" s="94"/>
      <c r="O493" s="90">
        <v>11712900000</v>
      </c>
      <c r="P493" s="90">
        <f t="shared" si="49"/>
        <v>11712900000</v>
      </c>
      <c r="Q493" s="90"/>
      <c r="S493" s="124">
        <f t="shared" si="50"/>
        <v>11712.9</v>
      </c>
      <c r="T493" s="124">
        <f t="shared" si="51"/>
        <v>11712.9</v>
      </c>
      <c r="U493" s="124">
        <f t="shared" si="51"/>
        <v>0</v>
      </c>
      <c r="V493" s="124">
        <f t="shared" si="51"/>
        <v>11712.9</v>
      </c>
      <c r="W493" s="124">
        <f t="shared" si="51"/>
        <v>11712.9</v>
      </c>
      <c r="X493" s="124">
        <f t="shared" si="51"/>
        <v>0</v>
      </c>
    </row>
    <row r="494" spans="1:24" s="92" customFormat="1" ht="15">
      <c r="A494" s="118"/>
      <c r="B494" s="111"/>
      <c r="C494" s="106" t="str">
        <f t="shared" si="46"/>
        <v/>
      </c>
      <c r="D494" s="105" t="str">
        <f t="shared" si="47"/>
        <v/>
      </c>
      <c r="E494" s="115" t="s">
        <v>212</v>
      </c>
      <c r="F494" s="115" t="s">
        <v>220</v>
      </c>
      <c r="G494" s="115" t="s">
        <v>441</v>
      </c>
      <c r="H494" s="133" t="s">
        <v>983</v>
      </c>
      <c r="I494" s="90">
        <v>238410000</v>
      </c>
      <c r="J494" s="90">
        <v>61954000</v>
      </c>
      <c r="K494" s="89"/>
      <c r="L494" s="91">
        <v>176456000</v>
      </c>
      <c r="M494" s="91">
        <f t="shared" si="48"/>
        <v>238410000</v>
      </c>
      <c r="N494" s="91"/>
      <c r="O494" s="90">
        <v>131039000</v>
      </c>
      <c r="P494" s="90">
        <f t="shared" si="49"/>
        <v>131039000</v>
      </c>
      <c r="Q494" s="90"/>
      <c r="S494" s="124">
        <f t="shared" si="50"/>
        <v>238.41</v>
      </c>
      <c r="T494" s="124">
        <f t="shared" si="51"/>
        <v>238.41</v>
      </c>
      <c r="U494" s="124">
        <f t="shared" si="51"/>
        <v>0</v>
      </c>
      <c r="V494" s="124">
        <f t="shared" si="51"/>
        <v>131.03899999999999</v>
      </c>
      <c r="W494" s="124">
        <f t="shared" si="51"/>
        <v>131.03899999999999</v>
      </c>
      <c r="X494" s="124">
        <f t="shared" si="51"/>
        <v>0</v>
      </c>
    </row>
    <row r="495" spans="1:24" s="92" customFormat="1" ht="15">
      <c r="A495" s="115"/>
      <c r="B495" s="93" t="s">
        <v>223</v>
      </c>
      <c r="C495" s="106" t="str">
        <f t="shared" si="46"/>
        <v/>
      </c>
      <c r="D495" s="105" t="str">
        <f t="shared" si="47"/>
        <v/>
      </c>
      <c r="E495" s="129"/>
      <c r="F495" s="130"/>
      <c r="G495" s="130"/>
      <c r="H495" s="128"/>
      <c r="I495" s="90">
        <v>6287000000</v>
      </c>
      <c r="J495" s="90">
        <v>338030000</v>
      </c>
      <c r="K495" s="90">
        <v>3643000000</v>
      </c>
      <c r="L495" s="91">
        <v>2305970000</v>
      </c>
      <c r="M495" s="91">
        <f t="shared" si="48"/>
        <v>6287000000</v>
      </c>
      <c r="N495" s="91"/>
      <c r="O495" s="90">
        <v>3296957398</v>
      </c>
      <c r="P495" s="90">
        <f t="shared" si="49"/>
        <v>3296957398</v>
      </c>
      <c r="Q495" s="90"/>
      <c r="S495" s="124">
        <f t="shared" si="50"/>
        <v>6287</v>
      </c>
      <c r="T495" s="124">
        <f t="shared" si="51"/>
        <v>6287</v>
      </c>
      <c r="U495" s="124">
        <f t="shared" si="51"/>
        <v>0</v>
      </c>
      <c r="V495" s="124">
        <f t="shared" si="51"/>
        <v>3296.957398</v>
      </c>
      <c r="W495" s="124">
        <f t="shared" si="51"/>
        <v>3296.957398</v>
      </c>
      <c r="X495" s="124">
        <f t="shared" si="51"/>
        <v>0</v>
      </c>
    </row>
    <row r="496" spans="1:24" s="92" customFormat="1" ht="15">
      <c r="A496" s="116"/>
      <c r="B496" s="110"/>
      <c r="C496" s="106" t="str">
        <f t="shared" si="46"/>
        <v/>
      </c>
      <c r="D496" s="105" t="str">
        <f t="shared" si="47"/>
        <v/>
      </c>
      <c r="E496" s="115" t="s">
        <v>224</v>
      </c>
      <c r="F496" s="115" t="s">
        <v>220</v>
      </c>
      <c r="G496" s="115" t="s">
        <v>441</v>
      </c>
      <c r="H496" s="133" t="s">
        <v>983</v>
      </c>
      <c r="I496" s="90">
        <v>1478798000</v>
      </c>
      <c r="J496" s="89"/>
      <c r="K496" s="90">
        <v>1376000000</v>
      </c>
      <c r="L496" s="91">
        <v>102798000</v>
      </c>
      <c r="M496" s="91">
        <f t="shared" si="48"/>
        <v>1478798000</v>
      </c>
      <c r="N496" s="91"/>
      <c r="O496" s="90">
        <v>873726874</v>
      </c>
      <c r="P496" s="90">
        <f t="shared" si="49"/>
        <v>873726874</v>
      </c>
      <c r="Q496" s="90"/>
      <c r="S496" s="124">
        <f t="shared" si="50"/>
        <v>1478.798</v>
      </c>
      <c r="T496" s="124">
        <f t="shared" si="51"/>
        <v>1478.798</v>
      </c>
      <c r="U496" s="124">
        <f t="shared" si="51"/>
        <v>0</v>
      </c>
      <c r="V496" s="124">
        <f t="shared" si="51"/>
        <v>873.72687399999995</v>
      </c>
      <c r="W496" s="124">
        <f t="shared" si="51"/>
        <v>873.72687399999995</v>
      </c>
      <c r="X496" s="124">
        <f t="shared" si="51"/>
        <v>0</v>
      </c>
    </row>
    <row r="497" spans="1:24" s="92" customFormat="1" ht="15">
      <c r="A497" s="117"/>
      <c r="B497" s="107"/>
      <c r="C497" s="106" t="str">
        <f t="shared" si="46"/>
        <v/>
      </c>
      <c r="D497" s="105" t="str">
        <f t="shared" si="47"/>
        <v/>
      </c>
      <c r="E497" s="115" t="s">
        <v>222</v>
      </c>
      <c r="F497" s="115" t="s">
        <v>220</v>
      </c>
      <c r="G497" s="115" t="s">
        <v>441</v>
      </c>
      <c r="H497" s="133" t="s">
        <v>983</v>
      </c>
      <c r="I497" s="90">
        <v>380000000</v>
      </c>
      <c r="J497" s="89"/>
      <c r="K497" s="90">
        <v>380000000</v>
      </c>
      <c r="L497" s="94"/>
      <c r="M497" s="91">
        <f t="shared" si="48"/>
        <v>380000000</v>
      </c>
      <c r="N497" s="94"/>
      <c r="O497" s="90">
        <v>380000000</v>
      </c>
      <c r="P497" s="90">
        <f t="shared" si="49"/>
        <v>380000000</v>
      </c>
      <c r="Q497" s="90"/>
      <c r="S497" s="124">
        <f t="shared" si="50"/>
        <v>380</v>
      </c>
      <c r="T497" s="124">
        <f t="shared" si="51"/>
        <v>380</v>
      </c>
      <c r="U497" s="124">
        <f t="shared" si="51"/>
        <v>0</v>
      </c>
      <c r="V497" s="124">
        <f t="shared" si="51"/>
        <v>380</v>
      </c>
      <c r="W497" s="124">
        <f t="shared" si="51"/>
        <v>380</v>
      </c>
      <c r="X497" s="124">
        <f t="shared" si="51"/>
        <v>0</v>
      </c>
    </row>
    <row r="498" spans="1:24" s="92" customFormat="1" ht="15">
      <c r="A498" s="118"/>
      <c r="B498" s="111"/>
      <c r="C498" s="106" t="str">
        <f t="shared" si="46"/>
        <v/>
      </c>
      <c r="D498" s="105" t="str">
        <f t="shared" si="47"/>
        <v/>
      </c>
      <c r="E498" s="115" t="s">
        <v>210</v>
      </c>
      <c r="F498" s="115" t="s">
        <v>220</v>
      </c>
      <c r="G498" s="115" t="s">
        <v>441</v>
      </c>
      <c r="H498" s="133" t="s">
        <v>983</v>
      </c>
      <c r="I498" s="90">
        <v>2178376000</v>
      </c>
      <c r="J498" s="89"/>
      <c r="K498" s="89"/>
      <c r="L498" s="91">
        <v>2178376000</v>
      </c>
      <c r="M498" s="91">
        <f t="shared" si="48"/>
        <v>2178376000</v>
      </c>
      <c r="N498" s="91"/>
      <c r="O498" s="89"/>
      <c r="P498" s="90">
        <f t="shared" si="49"/>
        <v>0</v>
      </c>
      <c r="Q498" s="89"/>
      <c r="S498" s="124">
        <f t="shared" si="50"/>
        <v>2178.3760000000002</v>
      </c>
      <c r="T498" s="124">
        <f t="shared" si="51"/>
        <v>2178.3760000000002</v>
      </c>
      <c r="U498" s="124">
        <f t="shared" si="51"/>
        <v>0</v>
      </c>
      <c r="V498" s="124">
        <f t="shared" si="51"/>
        <v>0</v>
      </c>
      <c r="W498" s="124">
        <f t="shared" si="51"/>
        <v>0</v>
      </c>
      <c r="X498" s="124">
        <f t="shared" si="51"/>
        <v>0</v>
      </c>
    </row>
    <row r="499" spans="1:24" s="92" customFormat="1" ht="14.25">
      <c r="A499" s="115"/>
      <c r="B499" s="96"/>
      <c r="C499" s="106" t="str">
        <f t="shared" si="46"/>
        <v/>
      </c>
      <c r="D499" s="105" t="str">
        <f t="shared" si="47"/>
        <v/>
      </c>
      <c r="E499" s="115"/>
      <c r="F499" s="115"/>
      <c r="G499" s="115"/>
      <c r="H499" s="133"/>
      <c r="I499" s="97"/>
      <c r="J499" s="97"/>
      <c r="K499" s="97"/>
      <c r="L499" s="98"/>
      <c r="M499" s="91">
        <f t="shared" si="48"/>
        <v>0</v>
      </c>
      <c r="N499" s="98"/>
      <c r="O499" s="97"/>
      <c r="P499" s="90">
        <f t="shared" si="49"/>
        <v>0</v>
      </c>
      <c r="Q499" s="97"/>
      <c r="S499" s="124">
        <f t="shared" si="50"/>
        <v>0</v>
      </c>
      <c r="T499" s="124">
        <f t="shared" si="51"/>
        <v>0</v>
      </c>
      <c r="U499" s="124">
        <f t="shared" si="51"/>
        <v>0</v>
      </c>
      <c r="V499" s="124">
        <f t="shared" si="51"/>
        <v>0</v>
      </c>
      <c r="W499" s="124">
        <f t="shared" si="51"/>
        <v>0</v>
      </c>
      <c r="X499" s="124">
        <f t="shared" si="51"/>
        <v>0</v>
      </c>
    </row>
    <row r="500" spans="1:24" s="92" customFormat="1" ht="15">
      <c r="A500" s="116"/>
      <c r="B500" s="110"/>
      <c r="C500" s="106" t="str">
        <f t="shared" si="46"/>
        <v/>
      </c>
      <c r="D500" s="105" t="str">
        <f t="shared" si="47"/>
        <v/>
      </c>
      <c r="E500" s="115" t="s">
        <v>212</v>
      </c>
      <c r="F500" s="115" t="s">
        <v>220</v>
      </c>
      <c r="G500" s="115" t="s">
        <v>441</v>
      </c>
      <c r="H500" s="133" t="s">
        <v>983</v>
      </c>
      <c r="I500" s="90">
        <v>970826000</v>
      </c>
      <c r="J500" s="90">
        <v>338030000</v>
      </c>
      <c r="K500" s="90">
        <v>608000000</v>
      </c>
      <c r="L500" s="91">
        <v>24796000</v>
      </c>
      <c r="M500" s="91">
        <f t="shared" si="48"/>
        <v>970826000</v>
      </c>
      <c r="N500" s="91"/>
      <c r="O500" s="90">
        <v>957704000</v>
      </c>
      <c r="P500" s="90">
        <f t="shared" si="49"/>
        <v>957704000</v>
      </c>
      <c r="Q500" s="90"/>
      <c r="S500" s="124">
        <f t="shared" si="50"/>
        <v>970.82600000000002</v>
      </c>
      <c r="T500" s="124">
        <f t="shared" si="51"/>
        <v>970.82600000000002</v>
      </c>
      <c r="U500" s="124">
        <f t="shared" si="51"/>
        <v>0</v>
      </c>
      <c r="V500" s="124">
        <f t="shared" si="51"/>
        <v>957.70399999999995</v>
      </c>
      <c r="W500" s="124">
        <f t="shared" si="51"/>
        <v>957.70399999999995</v>
      </c>
      <c r="X500" s="124">
        <f t="shared" si="51"/>
        <v>0</v>
      </c>
    </row>
    <row r="501" spans="1:24" s="92" customFormat="1" ht="15">
      <c r="A501" s="118"/>
      <c r="B501" s="111"/>
      <c r="C501" s="106" t="str">
        <f t="shared" si="46"/>
        <v/>
      </c>
      <c r="D501" s="105" t="str">
        <f t="shared" si="47"/>
        <v/>
      </c>
      <c r="E501" s="115" t="s">
        <v>224</v>
      </c>
      <c r="F501" s="115" t="s">
        <v>220</v>
      </c>
      <c r="G501" s="115" t="s">
        <v>437</v>
      </c>
      <c r="H501" s="133" t="s">
        <v>983</v>
      </c>
      <c r="I501" s="90">
        <v>1279000000</v>
      </c>
      <c r="J501" s="89"/>
      <c r="K501" s="90">
        <v>1279000000</v>
      </c>
      <c r="L501" s="94"/>
      <c r="M501" s="91">
        <f t="shared" si="48"/>
        <v>1279000000</v>
      </c>
      <c r="N501" s="94"/>
      <c r="O501" s="90">
        <v>1085526524</v>
      </c>
      <c r="P501" s="90">
        <f t="shared" si="49"/>
        <v>1085526524</v>
      </c>
      <c r="Q501" s="90"/>
      <c r="S501" s="124">
        <f t="shared" si="50"/>
        <v>1279</v>
      </c>
      <c r="T501" s="124">
        <f t="shared" si="51"/>
        <v>1279</v>
      </c>
      <c r="U501" s="124">
        <f t="shared" si="51"/>
        <v>0</v>
      </c>
      <c r="V501" s="124">
        <f t="shared" si="51"/>
        <v>1085.5265240000001</v>
      </c>
      <c r="W501" s="124">
        <f t="shared" si="51"/>
        <v>1085.5265240000001</v>
      </c>
      <c r="X501" s="124">
        <f t="shared" si="51"/>
        <v>0</v>
      </c>
    </row>
    <row r="502" spans="1:24" s="92" customFormat="1" ht="30">
      <c r="A502" s="115" t="s">
        <v>442</v>
      </c>
      <c r="B502" s="88" t="s">
        <v>443</v>
      </c>
      <c r="C502" s="106" t="str">
        <f t="shared" si="46"/>
        <v>1037575</v>
      </c>
      <c r="D502" s="105" t="str">
        <f t="shared" si="47"/>
        <v>-Trường PT Dân tộc Nội trú luyện Ngọc hSi</v>
      </c>
      <c r="E502" s="129"/>
      <c r="F502" s="130"/>
      <c r="G502" s="130"/>
      <c r="H502" s="128"/>
      <c r="I502" s="90">
        <v>10113566153</v>
      </c>
      <c r="J502" s="90">
        <v>41660153</v>
      </c>
      <c r="K502" s="90">
        <v>9290577000</v>
      </c>
      <c r="L502" s="91">
        <v>781329000</v>
      </c>
      <c r="M502" s="91">
        <f t="shared" si="48"/>
        <v>10113566153</v>
      </c>
      <c r="N502" s="91"/>
      <c r="O502" s="90">
        <v>9486884003</v>
      </c>
      <c r="P502" s="90">
        <f t="shared" si="49"/>
        <v>9486884003</v>
      </c>
      <c r="Q502" s="90"/>
      <c r="S502" s="124">
        <f t="shared" si="50"/>
        <v>10113.566153</v>
      </c>
      <c r="T502" s="124">
        <f t="shared" si="51"/>
        <v>10113.566153</v>
      </c>
      <c r="U502" s="124">
        <f t="shared" si="51"/>
        <v>0</v>
      </c>
      <c r="V502" s="124">
        <f t="shared" si="51"/>
        <v>9486.8840029999992</v>
      </c>
      <c r="W502" s="124">
        <f t="shared" si="51"/>
        <v>9486.8840029999992</v>
      </c>
      <c r="X502" s="124">
        <f t="shared" si="51"/>
        <v>0</v>
      </c>
    </row>
    <row r="503" spans="1:24" s="92" customFormat="1" ht="15">
      <c r="A503" s="115" t="s">
        <v>444</v>
      </c>
      <c r="B503" s="93" t="s">
        <v>232</v>
      </c>
      <c r="C503" s="106" t="str">
        <f t="shared" si="46"/>
        <v/>
      </c>
      <c r="D503" s="105" t="str">
        <f t="shared" si="47"/>
        <v/>
      </c>
      <c r="E503" s="129"/>
      <c r="F503" s="130"/>
      <c r="G503" s="130"/>
      <c r="H503" s="128"/>
      <c r="I503" s="90">
        <v>10113566153</v>
      </c>
      <c r="J503" s="90">
        <v>41660153</v>
      </c>
      <c r="K503" s="90">
        <v>9290577000</v>
      </c>
      <c r="L503" s="91">
        <v>781329000</v>
      </c>
      <c r="M503" s="91">
        <f t="shared" si="48"/>
        <v>10113566153</v>
      </c>
      <c r="N503" s="91"/>
      <c r="O503" s="90">
        <v>9486884003</v>
      </c>
      <c r="P503" s="90">
        <f t="shared" si="49"/>
        <v>9486884003</v>
      </c>
      <c r="Q503" s="90"/>
      <c r="S503" s="124">
        <f t="shared" si="50"/>
        <v>10113.566153</v>
      </c>
      <c r="T503" s="124">
        <f t="shared" si="51"/>
        <v>10113.566153</v>
      </c>
      <c r="U503" s="124">
        <f t="shared" si="51"/>
        <v>0</v>
      </c>
      <c r="V503" s="124">
        <f t="shared" si="51"/>
        <v>9486.8840029999992</v>
      </c>
      <c r="W503" s="124">
        <f t="shared" si="51"/>
        <v>9486.8840029999992</v>
      </c>
      <c r="X503" s="124">
        <f t="shared" si="51"/>
        <v>0</v>
      </c>
    </row>
    <row r="504" spans="1:24" s="92" customFormat="1" ht="15">
      <c r="A504" s="115"/>
      <c r="B504" s="93" t="s">
        <v>233</v>
      </c>
      <c r="C504" s="106" t="str">
        <f t="shared" si="46"/>
        <v/>
      </c>
      <c r="D504" s="105" t="str">
        <f t="shared" si="47"/>
        <v/>
      </c>
      <c r="E504" s="129"/>
      <c r="F504" s="130"/>
      <c r="G504" s="130"/>
      <c r="H504" s="128"/>
      <c r="I504" s="90">
        <v>5799725153</v>
      </c>
      <c r="J504" s="90">
        <v>41660153</v>
      </c>
      <c r="K504" s="90">
        <v>5584287000</v>
      </c>
      <c r="L504" s="91">
        <v>173778000</v>
      </c>
      <c r="M504" s="91">
        <f t="shared" si="48"/>
        <v>5799725153</v>
      </c>
      <c r="N504" s="91"/>
      <c r="O504" s="90">
        <v>5799725153</v>
      </c>
      <c r="P504" s="90">
        <f t="shared" si="49"/>
        <v>5799725153</v>
      </c>
      <c r="Q504" s="90"/>
      <c r="S504" s="124">
        <f t="shared" si="50"/>
        <v>5799.7251530000003</v>
      </c>
      <c r="T504" s="124">
        <f t="shared" si="51"/>
        <v>5799.7251530000003</v>
      </c>
      <c r="U504" s="124">
        <f t="shared" si="51"/>
        <v>0</v>
      </c>
      <c r="V504" s="124">
        <f t="shared" si="51"/>
        <v>5799.7251530000003</v>
      </c>
      <c r="W504" s="124">
        <f t="shared" si="51"/>
        <v>5799.7251530000003</v>
      </c>
      <c r="X504" s="124">
        <f t="shared" si="51"/>
        <v>0</v>
      </c>
    </row>
    <row r="505" spans="1:24" s="92" customFormat="1" ht="15">
      <c r="A505" s="116"/>
      <c r="B505" s="110"/>
      <c r="C505" s="106" t="str">
        <f t="shared" si="46"/>
        <v/>
      </c>
      <c r="D505" s="105" t="str">
        <f t="shared" si="47"/>
        <v/>
      </c>
      <c r="E505" s="115" t="s">
        <v>209</v>
      </c>
      <c r="F505" s="115" t="s">
        <v>220</v>
      </c>
      <c r="G505" s="115" t="s">
        <v>228</v>
      </c>
      <c r="H505" s="133" t="s">
        <v>983</v>
      </c>
      <c r="I505" s="90">
        <v>5625947153</v>
      </c>
      <c r="J505" s="90">
        <v>41660153</v>
      </c>
      <c r="K505" s="90">
        <v>5584287000</v>
      </c>
      <c r="L505" s="94"/>
      <c r="M505" s="91">
        <f t="shared" si="48"/>
        <v>5625947153</v>
      </c>
      <c r="N505" s="94"/>
      <c r="O505" s="90">
        <v>5625947153</v>
      </c>
      <c r="P505" s="90">
        <f t="shared" si="49"/>
        <v>5625947153</v>
      </c>
      <c r="Q505" s="90"/>
      <c r="S505" s="124">
        <f t="shared" si="50"/>
        <v>5625.9471530000001</v>
      </c>
      <c r="T505" s="124">
        <f t="shared" si="51"/>
        <v>5625.9471530000001</v>
      </c>
      <c r="U505" s="124">
        <f t="shared" si="51"/>
        <v>0</v>
      </c>
      <c r="V505" s="124">
        <f t="shared" si="51"/>
        <v>5625.9471530000001</v>
      </c>
      <c r="W505" s="124">
        <f t="shared" si="51"/>
        <v>5625.9471530000001</v>
      </c>
      <c r="X505" s="124">
        <f t="shared" si="51"/>
        <v>0</v>
      </c>
    </row>
    <row r="506" spans="1:24" s="92" customFormat="1" ht="15">
      <c r="A506" s="117"/>
      <c r="B506" s="107"/>
      <c r="C506" s="106" t="str">
        <f t="shared" si="46"/>
        <v/>
      </c>
      <c r="D506" s="105" t="str">
        <f t="shared" si="47"/>
        <v/>
      </c>
      <c r="E506" s="115" t="s">
        <v>222</v>
      </c>
      <c r="F506" s="115" t="s">
        <v>220</v>
      </c>
      <c r="G506" s="115" t="s">
        <v>228</v>
      </c>
      <c r="H506" s="133" t="s">
        <v>983</v>
      </c>
      <c r="I506" s="90">
        <v>171000000</v>
      </c>
      <c r="J506" s="89"/>
      <c r="K506" s="89"/>
      <c r="L506" s="91">
        <v>171000000</v>
      </c>
      <c r="M506" s="91">
        <f t="shared" si="48"/>
        <v>171000000</v>
      </c>
      <c r="N506" s="91"/>
      <c r="O506" s="90">
        <v>171000000</v>
      </c>
      <c r="P506" s="90">
        <f t="shared" si="49"/>
        <v>171000000</v>
      </c>
      <c r="Q506" s="90"/>
      <c r="S506" s="124">
        <f t="shared" si="50"/>
        <v>171</v>
      </c>
      <c r="T506" s="124">
        <f t="shared" si="51"/>
        <v>171</v>
      </c>
      <c r="U506" s="124">
        <f t="shared" si="51"/>
        <v>0</v>
      </c>
      <c r="V506" s="124">
        <f t="shared" si="51"/>
        <v>171</v>
      </c>
      <c r="W506" s="124">
        <f t="shared" si="51"/>
        <v>171</v>
      </c>
      <c r="X506" s="124">
        <f t="shared" si="51"/>
        <v>0</v>
      </c>
    </row>
    <row r="507" spans="1:24" s="92" customFormat="1" ht="15">
      <c r="A507" s="118"/>
      <c r="B507" s="111"/>
      <c r="C507" s="106" t="str">
        <f t="shared" si="46"/>
        <v/>
      </c>
      <c r="D507" s="105" t="str">
        <f t="shared" si="47"/>
        <v/>
      </c>
      <c r="E507" s="115" t="s">
        <v>212</v>
      </c>
      <c r="F507" s="115" t="s">
        <v>220</v>
      </c>
      <c r="G507" s="115" t="s">
        <v>228</v>
      </c>
      <c r="H507" s="133" t="s">
        <v>983</v>
      </c>
      <c r="I507" s="90">
        <v>2778000</v>
      </c>
      <c r="J507" s="89"/>
      <c r="K507" s="89"/>
      <c r="L507" s="91">
        <v>2778000</v>
      </c>
      <c r="M507" s="91">
        <f t="shared" si="48"/>
        <v>2778000</v>
      </c>
      <c r="N507" s="91"/>
      <c r="O507" s="90">
        <v>2778000</v>
      </c>
      <c r="P507" s="90">
        <f t="shared" si="49"/>
        <v>2778000</v>
      </c>
      <c r="Q507" s="90"/>
      <c r="S507" s="124">
        <f t="shared" si="50"/>
        <v>2.778</v>
      </c>
      <c r="T507" s="124">
        <f t="shared" si="51"/>
        <v>2.778</v>
      </c>
      <c r="U507" s="124">
        <f t="shared" si="51"/>
        <v>0</v>
      </c>
      <c r="V507" s="124">
        <f t="shared" si="51"/>
        <v>2.778</v>
      </c>
      <c r="W507" s="124">
        <f t="shared" si="51"/>
        <v>2.778</v>
      </c>
      <c r="X507" s="124">
        <f t="shared" si="51"/>
        <v>0</v>
      </c>
    </row>
    <row r="508" spans="1:24" s="92" customFormat="1" ht="15">
      <c r="A508" s="115"/>
      <c r="B508" s="93" t="s">
        <v>229</v>
      </c>
      <c r="C508" s="106" t="str">
        <f t="shared" si="46"/>
        <v/>
      </c>
      <c r="D508" s="105" t="str">
        <f t="shared" si="47"/>
        <v/>
      </c>
      <c r="E508" s="129"/>
      <c r="F508" s="130"/>
      <c r="G508" s="130"/>
      <c r="H508" s="128"/>
      <c r="I508" s="90">
        <v>4313841000</v>
      </c>
      <c r="J508" s="89"/>
      <c r="K508" s="90">
        <v>3706290000</v>
      </c>
      <c r="L508" s="91">
        <v>607551000</v>
      </c>
      <c r="M508" s="91">
        <f t="shared" si="48"/>
        <v>4313841000</v>
      </c>
      <c r="N508" s="91"/>
      <c r="O508" s="90">
        <v>3687158850</v>
      </c>
      <c r="P508" s="90">
        <f t="shared" si="49"/>
        <v>3687158850</v>
      </c>
      <c r="Q508" s="90"/>
      <c r="S508" s="124">
        <f t="shared" si="50"/>
        <v>4313.8410000000003</v>
      </c>
      <c r="T508" s="124">
        <f t="shared" si="51"/>
        <v>4313.8410000000003</v>
      </c>
      <c r="U508" s="124">
        <f t="shared" si="51"/>
        <v>0</v>
      </c>
      <c r="V508" s="124">
        <f t="shared" si="51"/>
        <v>3687.1588499999998</v>
      </c>
      <c r="W508" s="124">
        <f t="shared" si="51"/>
        <v>3687.1588499999998</v>
      </c>
      <c r="X508" s="124">
        <f t="shared" si="51"/>
        <v>0</v>
      </c>
    </row>
    <row r="509" spans="1:24" s="92" customFormat="1" ht="15">
      <c r="A509" s="116"/>
      <c r="B509" s="110"/>
      <c r="C509" s="106" t="str">
        <f t="shared" si="46"/>
        <v/>
      </c>
      <c r="D509" s="105" t="str">
        <f t="shared" si="47"/>
        <v/>
      </c>
      <c r="E509" s="115" t="s">
        <v>224</v>
      </c>
      <c r="F509" s="115" t="s">
        <v>220</v>
      </c>
      <c r="G509" s="115" t="s">
        <v>228</v>
      </c>
      <c r="H509" s="133" t="s">
        <v>983</v>
      </c>
      <c r="I509" s="90">
        <v>809651000</v>
      </c>
      <c r="J509" s="89"/>
      <c r="K509" s="90">
        <v>634700000</v>
      </c>
      <c r="L509" s="91">
        <v>174951000</v>
      </c>
      <c r="M509" s="91">
        <f t="shared" si="48"/>
        <v>809651000</v>
      </c>
      <c r="N509" s="91"/>
      <c r="O509" s="90">
        <v>798153550</v>
      </c>
      <c r="P509" s="90">
        <f t="shared" si="49"/>
        <v>798153550</v>
      </c>
      <c r="Q509" s="90"/>
      <c r="S509" s="124">
        <f t="shared" si="50"/>
        <v>809.65099999999995</v>
      </c>
      <c r="T509" s="124">
        <f t="shared" si="51"/>
        <v>809.65099999999995</v>
      </c>
      <c r="U509" s="124">
        <f t="shared" si="51"/>
        <v>0</v>
      </c>
      <c r="V509" s="124">
        <f t="shared" si="51"/>
        <v>798.15355</v>
      </c>
      <c r="W509" s="124">
        <f t="shared" si="51"/>
        <v>798.15355</v>
      </c>
      <c r="X509" s="124">
        <f t="shared" si="51"/>
        <v>0</v>
      </c>
    </row>
    <row r="510" spans="1:24" s="92" customFormat="1" ht="15">
      <c r="A510" s="117"/>
      <c r="B510" s="107"/>
      <c r="C510" s="106" t="str">
        <f t="shared" si="46"/>
        <v/>
      </c>
      <c r="D510" s="105" t="str">
        <f t="shared" si="47"/>
        <v/>
      </c>
      <c r="E510" s="115" t="s">
        <v>222</v>
      </c>
      <c r="F510" s="115" t="s">
        <v>220</v>
      </c>
      <c r="G510" s="115" t="s">
        <v>228</v>
      </c>
      <c r="H510" s="133" t="s">
        <v>983</v>
      </c>
      <c r="I510" s="90">
        <v>2979040000</v>
      </c>
      <c r="J510" s="89"/>
      <c r="K510" s="90">
        <v>2979040000</v>
      </c>
      <c r="L510" s="94"/>
      <c r="M510" s="91">
        <f t="shared" si="48"/>
        <v>2979040000</v>
      </c>
      <c r="N510" s="94"/>
      <c r="O510" s="90">
        <v>2776555300</v>
      </c>
      <c r="P510" s="90">
        <f t="shared" si="49"/>
        <v>2776555300</v>
      </c>
      <c r="Q510" s="90"/>
      <c r="S510" s="124">
        <f t="shared" si="50"/>
        <v>2979.04</v>
      </c>
      <c r="T510" s="124">
        <f t="shared" si="51"/>
        <v>2979.04</v>
      </c>
      <c r="U510" s="124">
        <f t="shared" si="51"/>
        <v>0</v>
      </c>
      <c r="V510" s="124">
        <f t="shared" si="51"/>
        <v>2776.5553</v>
      </c>
      <c r="W510" s="124">
        <f t="shared" si="51"/>
        <v>2776.5553</v>
      </c>
      <c r="X510" s="124">
        <f t="shared" si="51"/>
        <v>0</v>
      </c>
    </row>
    <row r="511" spans="1:24" s="92" customFormat="1" ht="15">
      <c r="A511" s="117"/>
      <c r="B511" s="107"/>
      <c r="C511" s="106" t="str">
        <f t="shared" si="46"/>
        <v/>
      </c>
      <c r="D511" s="105" t="str">
        <f t="shared" si="47"/>
        <v/>
      </c>
      <c r="E511" s="115" t="s">
        <v>210</v>
      </c>
      <c r="F511" s="115" t="s">
        <v>220</v>
      </c>
      <c r="G511" s="115" t="s">
        <v>228</v>
      </c>
      <c r="H511" s="133" t="s">
        <v>983</v>
      </c>
      <c r="I511" s="90">
        <v>400000000</v>
      </c>
      <c r="J511" s="89"/>
      <c r="K511" s="89"/>
      <c r="L511" s="91">
        <v>400000000</v>
      </c>
      <c r="M511" s="91">
        <f t="shared" si="48"/>
        <v>400000000</v>
      </c>
      <c r="N511" s="91"/>
      <c r="O511" s="89"/>
      <c r="P511" s="90">
        <f t="shared" si="49"/>
        <v>0</v>
      </c>
      <c r="Q511" s="89"/>
      <c r="S511" s="124">
        <f t="shared" si="50"/>
        <v>400</v>
      </c>
      <c r="T511" s="124">
        <f t="shared" si="51"/>
        <v>400</v>
      </c>
      <c r="U511" s="124">
        <f t="shared" si="51"/>
        <v>0</v>
      </c>
      <c r="V511" s="124">
        <f t="shared" si="51"/>
        <v>0</v>
      </c>
      <c r="W511" s="124">
        <f t="shared" si="51"/>
        <v>0</v>
      </c>
      <c r="X511" s="124">
        <f t="shared" si="51"/>
        <v>0</v>
      </c>
    </row>
    <row r="512" spans="1:24" s="92" customFormat="1" ht="15">
      <c r="A512" s="118"/>
      <c r="B512" s="111"/>
      <c r="C512" s="106" t="str">
        <f t="shared" si="46"/>
        <v/>
      </c>
      <c r="D512" s="105" t="str">
        <f t="shared" si="47"/>
        <v/>
      </c>
      <c r="E512" s="115" t="s">
        <v>212</v>
      </c>
      <c r="F512" s="115" t="s">
        <v>220</v>
      </c>
      <c r="G512" s="115" t="s">
        <v>228</v>
      </c>
      <c r="H512" s="133" t="s">
        <v>983</v>
      </c>
      <c r="I512" s="90">
        <v>125150000</v>
      </c>
      <c r="J512" s="89"/>
      <c r="K512" s="90">
        <v>92550000</v>
      </c>
      <c r="L512" s="91">
        <v>32600000</v>
      </c>
      <c r="M512" s="91">
        <f t="shared" si="48"/>
        <v>125150000</v>
      </c>
      <c r="N512" s="91"/>
      <c r="O512" s="90">
        <v>112450000</v>
      </c>
      <c r="P512" s="90">
        <f t="shared" si="49"/>
        <v>112450000</v>
      </c>
      <c r="Q512" s="90"/>
      <c r="S512" s="124">
        <f t="shared" si="50"/>
        <v>125.15</v>
      </c>
      <c r="T512" s="124">
        <f t="shared" si="51"/>
        <v>125.15</v>
      </c>
      <c r="U512" s="124">
        <f t="shared" si="51"/>
        <v>0</v>
      </c>
      <c r="V512" s="124">
        <f t="shared" si="51"/>
        <v>112.45</v>
      </c>
      <c r="W512" s="124">
        <f t="shared" si="51"/>
        <v>112.45</v>
      </c>
      <c r="X512" s="124">
        <f t="shared" si="51"/>
        <v>0</v>
      </c>
    </row>
    <row r="513" spans="1:24" s="92" customFormat="1" ht="30">
      <c r="A513" s="115" t="s">
        <v>445</v>
      </c>
      <c r="B513" s="93" t="s">
        <v>446</v>
      </c>
      <c r="C513" s="106" t="str">
        <f t="shared" si="46"/>
        <v>1037577</v>
      </c>
      <c r="D513" s="105" t="str">
        <f t="shared" si="47"/>
        <v>-Hội chử thập đỏ tỉnh Kontum</v>
      </c>
      <c r="E513" s="129"/>
      <c r="F513" s="130"/>
      <c r="G513" s="130"/>
      <c r="H513" s="128"/>
      <c r="I513" s="90">
        <v>1654000000</v>
      </c>
      <c r="J513" s="89"/>
      <c r="K513" s="90">
        <v>1614000000</v>
      </c>
      <c r="L513" s="91">
        <v>40000000</v>
      </c>
      <c r="M513" s="91">
        <f t="shared" si="48"/>
        <v>1654000000</v>
      </c>
      <c r="N513" s="91"/>
      <c r="O513" s="90">
        <v>1654000000</v>
      </c>
      <c r="P513" s="90">
        <f t="shared" si="49"/>
        <v>1654000000</v>
      </c>
      <c r="Q513" s="90"/>
      <c r="S513" s="124">
        <f t="shared" si="50"/>
        <v>1654</v>
      </c>
      <c r="T513" s="124">
        <f t="shared" si="51"/>
        <v>1654</v>
      </c>
      <c r="U513" s="124">
        <f t="shared" si="51"/>
        <v>0</v>
      </c>
      <c r="V513" s="124">
        <f t="shared" si="51"/>
        <v>1654</v>
      </c>
      <c r="W513" s="124">
        <f t="shared" si="51"/>
        <v>1654</v>
      </c>
      <c r="X513" s="124">
        <f t="shared" si="51"/>
        <v>0</v>
      </c>
    </row>
    <row r="514" spans="1:24" s="92" customFormat="1" ht="15">
      <c r="A514" s="115" t="s">
        <v>447</v>
      </c>
      <c r="B514" s="93" t="s">
        <v>232</v>
      </c>
      <c r="C514" s="106" t="str">
        <f t="shared" si="46"/>
        <v/>
      </c>
      <c r="D514" s="105" t="str">
        <f t="shared" si="47"/>
        <v/>
      </c>
      <c r="E514" s="129"/>
      <c r="F514" s="130"/>
      <c r="G514" s="130"/>
      <c r="H514" s="128"/>
      <c r="I514" s="90">
        <v>1654000000</v>
      </c>
      <c r="J514" s="89"/>
      <c r="K514" s="90">
        <v>1614000000</v>
      </c>
      <c r="L514" s="91">
        <v>40000000</v>
      </c>
      <c r="M514" s="91">
        <f t="shared" si="48"/>
        <v>1654000000</v>
      </c>
      <c r="N514" s="91"/>
      <c r="O514" s="90">
        <v>1654000000</v>
      </c>
      <c r="P514" s="90">
        <f t="shared" si="49"/>
        <v>1654000000</v>
      </c>
      <c r="Q514" s="90"/>
      <c r="S514" s="124">
        <f t="shared" si="50"/>
        <v>1654</v>
      </c>
      <c r="T514" s="124">
        <f t="shared" si="51"/>
        <v>1654</v>
      </c>
      <c r="U514" s="124">
        <f t="shared" si="51"/>
        <v>0</v>
      </c>
      <c r="V514" s="124">
        <f t="shared" si="51"/>
        <v>1654</v>
      </c>
      <c r="W514" s="124">
        <f t="shared" si="51"/>
        <v>1654</v>
      </c>
      <c r="X514" s="124">
        <f t="shared" si="51"/>
        <v>0</v>
      </c>
    </row>
    <row r="515" spans="1:24" s="92" customFormat="1" ht="15">
      <c r="A515" s="115"/>
      <c r="B515" s="93" t="s">
        <v>229</v>
      </c>
      <c r="C515" s="106" t="str">
        <f t="shared" si="46"/>
        <v/>
      </c>
      <c r="D515" s="105" t="str">
        <f t="shared" si="47"/>
        <v/>
      </c>
      <c r="E515" s="129"/>
      <c r="F515" s="130"/>
      <c r="G515" s="130"/>
      <c r="H515" s="128"/>
      <c r="I515" s="90">
        <v>1654000000</v>
      </c>
      <c r="J515" s="89"/>
      <c r="K515" s="90">
        <v>1614000000</v>
      </c>
      <c r="L515" s="91">
        <v>40000000</v>
      </c>
      <c r="M515" s="91">
        <f t="shared" si="48"/>
        <v>1654000000</v>
      </c>
      <c r="N515" s="91"/>
      <c r="O515" s="90">
        <v>1654000000</v>
      </c>
      <c r="P515" s="90">
        <f t="shared" si="49"/>
        <v>1654000000</v>
      </c>
      <c r="Q515" s="90"/>
      <c r="S515" s="124">
        <f t="shared" si="50"/>
        <v>1654</v>
      </c>
      <c r="T515" s="124">
        <f t="shared" si="51"/>
        <v>1654</v>
      </c>
      <c r="U515" s="124">
        <f t="shared" si="51"/>
        <v>0</v>
      </c>
      <c r="V515" s="124">
        <f t="shared" si="51"/>
        <v>1654</v>
      </c>
      <c r="W515" s="124">
        <f t="shared" si="51"/>
        <v>1654</v>
      </c>
      <c r="X515" s="124">
        <f t="shared" si="51"/>
        <v>0</v>
      </c>
    </row>
    <row r="516" spans="1:24" s="92" customFormat="1" ht="15">
      <c r="A516" s="116"/>
      <c r="B516" s="110"/>
      <c r="C516" s="106" t="str">
        <f t="shared" si="46"/>
        <v/>
      </c>
      <c r="D516" s="105" t="str">
        <f t="shared" si="47"/>
        <v/>
      </c>
      <c r="E516" s="115" t="s">
        <v>224</v>
      </c>
      <c r="F516" s="115" t="s">
        <v>448</v>
      </c>
      <c r="G516" s="115" t="s">
        <v>449</v>
      </c>
      <c r="H516" s="133" t="s">
        <v>983</v>
      </c>
      <c r="I516" s="90">
        <v>1624000000</v>
      </c>
      <c r="J516" s="89"/>
      <c r="K516" s="90">
        <v>1614000000</v>
      </c>
      <c r="L516" s="91">
        <v>10000000</v>
      </c>
      <c r="M516" s="91">
        <f t="shared" si="48"/>
        <v>1624000000</v>
      </c>
      <c r="N516" s="91"/>
      <c r="O516" s="90">
        <v>1624000000</v>
      </c>
      <c r="P516" s="90">
        <f t="shared" si="49"/>
        <v>1624000000</v>
      </c>
      <c r="Q516" s="90"/>
      <c r="S516" s="124">
        <f t="shared" si="50"/>
        <v>1624</v>
      </c>
      <c r="T516" s="124">
        <f t="shared" si="51"/>
        <v>1624</v>
      </c>
      <c r="U516" s="124">
        <f t="shared" si="51"/>
        <v>0</v>
      </c>
      <c r="V516" s="124">
        <f t="shared" si="51"/>
        <v>1624</v>
      </c>
      <c r="W516" s="124">
        <f t="shared" si="51"/>
        <v>1624</v>
      </c>
      <c r="X516" s="124">
        <f t="shared" si="51"/>
        <v>0</v>
      </c>
    </row>
    <row r="517" spans="1:24" s="92" customFormat="1" ht="15">
      <c r="A517" s="118"/>
      <c r="B517" s="111"/>
      <c r="C517" s="106" t="str">
        <f t="shared" si="46"/>
        <v/>
      </c>
      <c r="D517" s="105" t="str">
        <f t="shared" si="47"/>
        <v/>
      </c>
      <c r="E517" s="115" t="s">
        <v>222</v>
      </c>
      <c r="F517" s="115" t="s">
        <v>448</v>
      </c>
      <c r="G517" s="115" t="s">
        <v>449</v>
      </c>
      <c r="H517" s="133" t="s">
        <v>983</v>
      </c>
      <c r="I517" s="90">
        <v>30000000</v>
      </c>
      <c r="J517" s="89"/>
      <c r="K517" s="89"/>
      <c r="L517" s="91">
        <v>30000000</v>
      </c>
      <c r="M517" s="91">
        <f t="shared" si="48"/>
        <v>30000000</v>
      </c>
      <c r="N517" s="91"/>
      <c r="O517" s="90">
        <v>30000000</v>
      </c>
      <c r="P517" s="90">
        <f t="shared" si="49"/>
        <v>30000000</v>
      </c>
      <c r="Q517" s="90"/>
      <c r="S517" s="124">
        <f t="shared" si="50"/>
        <v>30</v>
      </c>
      <c r="T517" s="124">
        <f t="shared" si="51"/>
        <v>30</v>
      </c>
      <c r="U517" s="124">
        <f t="shared" si="51"/>
        <v>0</v>
      </c>
      <c r="V517" s="124">
        <f t="shared" si="51"/>
        <v>30</v>
      </c>
      <c r="W517" s="124">
        <f t="shared" si="51"/>
        <v>30</v>
      </c>
      <c r="X517" s="124">
        <f t="shared" si="51"/>
        <v>0</v>
      </c>
    </row>
    <row r="518" spans="1:24" s="92" customFormat="1" ht="30">
      <c r="A518" s="115" t="s">
        <v>450</v>
      </c>
      <c r="B518" s="88" t="s">
        <v>451</v>
      </c>
      <c r="C518" s="106" t="str">
        <f t="shared" si="46"/>
        <v>1037579</v>
      </c>
      <c r="D518" s="105" t="str">
        <f t="shared" si="47"/>
        <v>-Bảo tàng - Thư viện tỉnh Kon Tum</v>
      </c>
      <c r="E518" s="129"/>
      <c r="F518" s="130"/>
      <c r="G518" s="130"/>
      <c r="H518" s="128"/>
      <c r="I518" s="90">
        <v>3409029000</v>
      </c>
      <c r="J518" s="90">
        <v>100000000</v>
      </c>
      <c r="K518" s="90">
        <v>3132000000</v>
      </c>
      <c r="L518" s="91">
        <v>177029000</v>
      </c>
      <c r="M518" s="91">
        <f t="shared" si="48"/>
        <v>3409029000</v>
      </c>
      <c r="N518" s="91"/>
      <c r="O518" s="90">
        <v>3404029000</v>
      </c>
      <c r="P518" s="90">
        <f t="shared" si="49"/>
        <v>3404029000</v>
      </c>
      <c r="Q518" s="90"/>
      <c r="S518" s="124">
        <f t="shared" si="50"/>
        <v>3409.029</v>
      </c>
      <c r="T518" s="124">
        <f t="shared" si="51"/>
        <v>3409.029</v>
      </c>
      <c r="U518" s="124">
        <f t="shared" si="51"/>
        <v>0</v>
      </c>
      <c r="V518" s="124">
        <f t="shared" si="51"/>
        <v>3404.029</v>
      </c>
      <c r="W518" s="124">
        <f t="shared" si="51"/>
        <v>3404.029</v>
      </c>
      <c r="X518" s="124">
        <f t="shared" si="51"/>
        <v>0</v>
      </c>
    </row>
    <row r="519" spans="1:24" s="92" customFormat="1" ht="15">
      <c r="A519" s="115" t="s">
        <v>452</v>
      </c>
      <c r="B519" s="93" t="s">
        <v>232</v>
      </c>
      <c r="C519" s="106" t="str">
        <f t="shared" si="46"/>
        <v/>
      </c>
      <c r="D519" s="105" t="str">
        <f t="shared" si="47"/>
        <v/>
      </c>
      <c r="E519" s="129"/>
      <c r="F519" s="130"/>
      <c r="G519" s="130"/>
      <c r="H519" s="128"/>
      <c r="I519" s="90">
        <v>3409029000</v>
      </c>
      <c r="J519" s="90">
        <v>100000000</v>
      </c>
      <c r="K519" s="90">
        <v>3132000000</v>
      </c>
      <c r="L519" s="91">
        <v>177029000</v>
      </c>
      <c r="M519" s="91">
        <f t="shared" si="48"/>
        <v>3409029000</v>
      </c>
      <c r="N519" s="91"/>
      <c r="O519" s="90">
        <v>3404029000</v>
      </c>
      <c r="P519" s="90">
        <f t="shared" si="49"/>
        <v>3404029000</v>
      </c>
      <c r="Q519" s="90"/>
      <c r="S519" s="124">
        <f t="shared" si="50"/>
        <v>3409.029</v>
      </c>
      <c r="T519" s="124">
        <f t="shared" si="51"/>
        <v>3409.029</v>
      </c>
      <c r="U519" s="124">
        <f t="shared" si="51"/>
        <v>0</v>
      </c>
      <c r="V519" s="124">
        <f t="shared" si="51"/>
        <v>3404.029</v>
      </c>
      <c r="W519" s="124">
        <f t="shared" si="51"/>
        <v>3404.029</v>
      </c>
      <c r="X519" s="124">
        <f t="shared" si="51"/>
        <v>0</v>
      </c>
    </row>
    <row r="520" spans="1:24" s="92" customFormat="1" ht="15">
      <c r="A520" s="115"/>
      <c r="B520" s="93" t="s">
        <v>233</v>
      </c>
      <c r="C520" s="106" t="str">
        <f t="shared" si="46"/>
        <v/>
      </c>
      <c r="D520" s="105" t="str">
        <f t="shared" si="47"/>
        <v/>
      </c>
      <c r="E520" s="129"/>
      <c r="F520" s="130"/>
      <c r="G520" s="130"/>
      <c r="H520" s="128"/>
      <c r="I520" s="90">
        <v>1915200000</v>
      </c>
      <c r="J520" s="89"/>
      <c r="K520" s="90">
        <v>1710500000</v>
      </c>
      <c r="L520" s="91">
        <v>204700000</v>
      </c>
      <c r="M520" s="91">
        <f t="shared" si="48"/>
        <v>1915200000</v>
      </c>
      <c r="N520" s="91"/>
      <c r="O520" s="90">
        <v>1915200000</v>
      </c>
      <c r="P520" s="90">
        <f t="shared" si="49"/>
        <v>1915200000</v>
      </c>
      <c r="Q520" s="90"/>
      <c r="S520" s="124">
        <f t="shared" si="50"/>
        <v>1915.2</v>
      </c>
      <c r="T520" s="124">
        <f t="shared" si="51"/>
        <v>1915.2</v>
      </c>
      <c r="U520" s="124">
        <f t="shared" si="51"/>
        <v>0</v>
      </c>
      <c r="V520" s="124">
        <f t="shared" si="51"/>
        <v>1915.2</v>
      </c>
      <c r="W520" s="124">
        <f t="shared" si="51"/>
        <v>1915.2</v>
      </c>
      <c r="X520" s="124">
        <f t="shared" si="51"/>
        <v>0</v>
      </c>
    </row>
    <row r="521" spans="1:24" s="92" customFormat="1" ht="15">
      <c r="A521" s="116"/>
      <c r="B521" s="110"/>
      <c r="C521" s="106" t="str">
        <f t="shared" si="46"/>
        <v/>
      </c>
      <c r="D521" s="105" t="str">
        <f t="shared" si="47"/>
        <v/>
      </c>
      <c r="E521" s="115" t="s">
        <v>209</v>
      </c>
      <c r="F521" s="115" t="s">
        <v>338</v>
      </c>
      <c r="G521" s="115" t="s">
        <v>453</v>
      </c>
      <c r="H521" s="133" t="s">
        <v>983</v>
      </c>
      <c r="I521" s="90">
        <v>1878000000</v>
      </c>
      <c r="J521" s="89"/>
      <c r="K521" s="90">
        <v>1710500000</v>
      </c>
      <c r="L521" s="91">
        <v>167500000</v>
      </c>
      <c r="M521" s="91">
        <f t="shared" si="48"/>
        <v>1878000000</v>
      </c>
      <c r="N521" s="91"/>
      <c r="O521" s="90">
        <v>1878000000</v>
      </c>
      <c r="P521" s="90">
        <f t="shared" si="49"/>
        <v>1878000000</v>
      </c>
      <c r="Q521" s="90"/>
      <c r="S521" s="124">
        <f t="shared" si="50"/>
        <v>1878</v>
      </c>
      <c r="T521" s="124">
        <f t="shared" si="51"/>
        <v>1878</v>
      </c>
      <c r="U521" s="124">
        <f t="shared" si="51"/>
        <v>0</v>
      </c>
      <c r="V521" s="124">
        <f t="shared" si="51"/>
        <v>1878</v>
      </c>
      <c r="W521" s="124">
        <f t="shared" si="51"/>
        <v>1878</v>
      </c>
      <c r="X521" s="124">
        <f t="shared" si="51"/>
        <v>0</v>
      </c>
    </row>
    <row r="522" spans="1:24" s="92" customFormat="1" ht="15">
      <c r="A522" s="118"/>
      <c r="B522" s="111"/>
      <c r="C522" s="106" t="str">
        <f t="shared" si="46"/>
        <v/>
      </c>
      <c r="D522" s="105" t="str">
        <f t="shared" si="47"/>
        <v/>
      </c>
      <c r="E522" s="115" t="s">
        <v>222</v>
      </c>
      <c r="F522" s="115" t="s">
        <v>338</v>
      </c>
      <c r="G522" s="115" t="s">
        <v>453</v>
      </c>
      <c r="H522" s="133" t="s">
        <v>983</v>
      </c>
      <c r="I522" s="90">
        <v>37200000</v>
      </c>
      <c r="J522" s="89"/>
      <c r="K522" s="89"/>
      <c r="L522" s="91">
        <v>37200000</v>
      </c>
      <c r="M522" s="91">
        <f t="shared" si="48"/>
        <v>37200000</v>
      </c>
      <c r="N522" s="91"/>
      <c r="O522" s="90">
        <v>37200000</v>
      </c>
      <c r="P522" s="90">
        <f t="shared" si="49"/>
        <v>37200000</v>
      </c>
      <c r="Q522" s="90"/>
      <c r="S522" s="124">
        <f t="shared" si="50"/>
        <v>37.200000000000003</v>
      </c>
      <c r="T522" s="124">
        <f t="shared" si="51"/>
        <v>37.200000000000003</v>
      </c>
      <c r="U522" s="124">
        <f t="shared" si="51"/>
        <v>0</v>
      </c>
      <c r="V522" s="124">
        <f t="shared" si="51"/>
        <v>37.200000000000003</v>
      </c>
      <c r="W522" s="124">
        <f t="shared" si="51"/>
        <v>37.200000000000003</v>
      </c>
      <c r="X522" s="124">
        <f t="shared" si="51"/>
        <v>0</v>
      </c>
    </row>
    <row r="523" spans="1:24" s="92" customFormat="1" ht="15">
      <c r="A523" s="115"/>
      <c r="B523" s="93" t="s">
        <v>229</v>
      </c>
      <c r="C523" s="106" t="str">
        <f t="shared" si="46"/>
        <v/>
      </c>
      <c r="D523" s="105" t="str">
        <f t="shared" si="47"/>
        <v/>
      </c>
      <c r="E523" s="129"/>
      <c r="F523" s="130"/>
      <c r="G523" s="130"/>
      <c r="H523" s="128"/>
      <c r="I523" s="90">
        <v>1493829000</v>
      </c>
      <c r="J523" s="90">
        <v>100000000</v>
      </c>
      <c r="K523" s="90">
        <v>1421500000</v>
      </c>
      <c r="L523" s="91">
        <v>-27671000</v>
      </c>
      <c r="M523" s="91">
        <f t="shared" si="48"/>
        <v>1493829000</v>
      </c>
      <c r="N523" s="91"/>
      <c r="O523" s="90">
        <v>1488829000</v>
      </c>
      <c r="P523" s="90">
        <f t="shared" si="49"/>
        <v>1488829000</v>
      </c>
      <c r="Q523" s="90"/>
      <c r="S523" s="124">
        <f t="shared" si="50"/>
        <v>1493.829</v>
      </c>
      <c r="T523" s="124">
        <f t="shared" si="51"/>
        <v>1493.829</v>
      </c>
      <c r="U523" s="124">
        <f t="shared" si="51"/>
        <v>0</v>
      </c>
      <c r="V523" s="124">
        <f t="shared" si="51"/>
        <v>1488.829</v>
      </c>
      <c r="W523" s="124">
        <f t="shared" si="51"/>
        <v>1488.829</v>
      </c>
      <c r="X523" s="124">
        <f t="shared" si="51"/>
        <v>0</v>
      </c>
    </row>
    <row r="524" spans="1:24" s="92" customFormat="1" ht="15">
      <c r="A524" s="116"/>
      <c r="B524" s="110"/>
      <c r="C524" s="106" t="str">
        <f t="shared" si="46"/>
        <v/>
      </c>
      <c r="D524" s="105" t="str">
        <f t="shared" si="47"/>
        <v/>
      </c>
      <c r="E524" s="115" t="s">
        <v>224</v>
      </c>
      <c r="F524" s="115" t="s">
        <v>338</v>
      </c>
      <c r="G524" s="115" t="s">
        <v>453</v>
      </c>
      <c r="H524" s="133" t="s">
        <v>983</v>
      </c>
      <c r="I524" s="90">
        <v>1493829000</v>
      </c>
      <c r="J524" s="89"/>
      <c r="K524" s="90">
        <v>1421500000</v>
      </c>
      <c r="L524" s="91">
        <v>72329000</v>
      </c>
      <c r="M524" s="91">
        <f t="shared" si="48"/>
        <v>1493829000</v>
      </c>
      <c r="N524" s="91"/>
      <c r="O524" s="90">
        <v>1488829000</v>
      </c>
      <c r="P524" s="90">
        <f t="shared" si="49"/>
        <v>1488829000</v>
      </c>
      <c r="Q524" s="90"/>
      <c r="S524" s="124">
        <f t="shared" si="50"/>
        <v>1493.829</v>
      </c>
      <c r="T524" s="124">
        <f t="shared" si="51"/>
        <v>1493.829</v>
      </c>
      <c r="U524" s="124">
        <f t="shared" si="51"/>
        <v>0</v>
      </c>
      <c r="V524" s="124">
        <f t="shared" si="51"/>
        <v>1488.829</v>
      </c>
      <c r="W524" s="124">
        <f t="shared" si="51"/>
        <v>1488.829</v>
      </c>
      <c r="X524" s="124">
        <f t="shared" si="51"/>
        <v>0</v>
      </c>
    </row>
    <row r="525" spans="1:24" s="92" customFormat="1" ht="15">
      <c r="A525" s="118"/>
      <c r="B525" s="111"/>
      <c r="C525" s="106" t="str">
        <f t="shared" si="46"/>
        <v/>
      </c>
      <c r="D525" s="105" t="str">
        <f t="shared" si="47"/>
        <v/>
      </c>
      <c r="E525" s="115" t="s">
        <v>224</v>
      </c>
      <c r="F525" s="115" t="s">
        <v>338</v>
      </c>
      <c r="G525" s="115" t="s">
        <v>454</v>
      </c>
      <c r="H525" s="133" t="s">
        <v>983</v>
      </c>
      <c r="I525" s="89"/>
      <c r="J525" s="90">
        <v>100000000</v>
      </c>
      <c r="K525" s="89"/>
      <c r="L525" s="91">
        <v>-100000000</v>
      </c>
      <c r="M525" s="91">
        <f t="shared" si="48"/>
        <v>0</v>
      </c>
      <c r="N525" s="91"/>
      <c r="O525" s="89"/>
      <c r="P525" s="90">
        <f t="shared" si="49"/>
        <v>0</v>
      </c>
      <c r="Q525" s="89"/>
      <c r="S525" s="124">
        <f t="shared" si="50"/>
        <v>0</v>
      </c>
      <c r="T525" s="124">
        <f t="shared" si="51"/>
        <v>0</v>
      </c>
      <c r="U525" s="124">
        <f t="shared" si="51"/>
        <v>0</v>
      </c>
      <c r="V525" s="124">
        <f t="shared" si="51"/>
        <v>0</v>
      </c>
      <c r="W525" s="124">
        <f t="shared" si="51"/>
        <v>0</v>
      </c>
      <c r="X525" s="124">
        <f t="shared" si="51"/>
        <v>0</v>
      </c>
    </row>
    <row r="526" spans="1:24" s="92" customFormat="1" ht="30">
      <c r="A526" s="115" t="s">
        <v>455</v>
      </c>
      <c r="B526" s="88" t="s">
        <v>456</v>
      </c>
      <c r="C526" s="106" t="str">
        <f t="shared" si="46"/>
        <v>1037582</v>
      </c>
      <c r="D526" s="105" t="str">
        <f t="shared" si="47"/>
        <v>-Văn phòng sờ Văn hoá Thể thao và Du lịch tỉnh Kontum</v>
      </c>
      <c r="E526" s="129"/>
      <c r="F526" s="130"/>
      <c r="G526" s="130"/>
      <c r="H526" s="128"/>
      <c r="I526" s="90">
        <v>14097089000</v>
      </c>
      <c r="J526" s="90">
        <v>349000000</v>
      </c>
      <c r="K526" s="90">
        <v>9484000000</v>
      </c>
      <c r="L526" s="91">
        <v>4264089000</v>
      </c>
      <c r="M526" s="91">
        <f t="shared" si="48"/>
        <v>14097089000</v>
      </c>
      <c r="N526" s="91"/>
      <c r="O526" s="90">
        <v>11028347600</v>
      </c>
      <c r="P526" s="90">
        <f t="shared" si="49"/>
        <v>11028347600</v>
      </c>
      <c r="Q526" s="90"/>
      <c r="S526" s="124">
        <f t="shared" si="50"/>
        <v>14097.089</v>
      </c>
      <c r="T526" s="124">
        <f t="shared" si="51"/>
        <v>14097.089</v>
      </c>
      <c r="U526" s="124">
        <f t="shared" si="51"/>
        <v>0</v>
      </c>
      <c r="V526" s="124">
        <f t="shared" si="51"/>
        <v>11028.347599999999</v>
      </c>
      <c r="W526" s="124">
        <f t="shared" si="51"/>
        <v>11028.347599999999</v>
      </c>
      <c r="X526" s="124">
        <f t="shared" si="51"/>
        <v>0</v>
      </c>
    </row>
    <row r="527" spans="1:24" s="92" customFormat="1" ht="15">
      <c r="A527" s="115" t="s">
        <v>457</v>
      </c>
      <c r="B527" s="93" t="s">
        <v>232</v>
      </c>
      <c r="C527" s="106" t="str">
        <f t="shared" si="46"/>
        <v/>
      </c>
      <c r="D527" s="105" t="str">
        <f t="shared" si="47"/>
        <v/>
      </c>
      <c r="E527" s="129"/>
      <c r="F527" s="130"/>
      <c r="G527" s="130"/>
      <c r="H527" s="128"/>
      <c r="I527" s="90">
        <v>11643089000</v>
      </c>
      <c r="J527" s="90">
        <v>349000000</v>
      </c>
      <c r="K527" s="90">
        <v>9484000000</v>
      </c>
      <c r="L527" s="91">
        <v>1810089000</v>
      </c>
      <c r="M527" s="91">
        <f t="shared" si="48"/>
        <v>11643089000</v>
      </c>
      <c r="N527" s="91"/>
      <c r="O527" s="90">
        <v>11028347600</v>
      </c>
      <c r="P527" s="90">
        <f t="shared" si="49"/>
        <v>11028347600</v>
      </c>
      <c r="Q527" s="90"/>
      <c r="S527" s="124">
        <f t="shared" si="50"/>
        <v>11643.089</v>
      </c>
      <c r="T527" s="124">
        <f t="shared" si="51"/>
        <v>11643.089</v>
      </c>
      <c r="U527" s="124">
        <f t="shared" si="51"/>
        <v>0</v>
      </c>
      <c r="V527" s="124">
        <f t="shared" si="51"/>
        <v>11028.347599999999</v>
      </c>
      <c r="W527" s="124">
        <f t="shared" si="51"/>
        <v>11028.347599999999</v>
      </c>
      <c r="X527" s="124">
        <f t="shared" si="51"/>
        <v>0</v>
      </c>
    </row>
    <row r="528" spans="1:24" s="92" customFormat="1" ht="15">
      <c r="A528" s="115"/>
      <c r="B528" s="93" t="s">
        <v>233</v>
      </c>
      <c r="C528" s="106" t="str">
        <f t="shared" si="46"/>
        <v/>
      </c>
      <c r="D528" s="105" t="str">
        <f t="shared" si="47"/>
        <v/>
      </c>
      <c r="E528" s="129"/>
      <c r="F528" s="130"/>
      <c r="G528" s="130"/>
      <c r="H528" s="128"/>
      <c r="I528" s="90">
        <v>5794100000</v>
      </c>
      <c r="J528" s="89"/>
      <c r="K528" s="90">
        <v>5578000000</v>
      </c>
      <c r="L528" s="91">
        <v>216100000</v>
      </c>
      <c r="M528" s="91">
        <f t="shared" si="48"/>
        <v>5794100000</v>
      </c>
      <c r="N528" s="91"/>
      <c r="O528" s="90">
        <v>5794100000</v>
      </c>
      <c r="P528" s="90">
        <f t="shared" si="49"/>
        <v>5794100000</v>
      </c>
      <c r="Q528" s="90"/>
      <c r="S528" s="124">
        <f t="shared" si="50"/>
        <v>5794.1</v>
      </c>
      <c r="T528" s="124">
        <f t="shared" si="51"/>
        <v>5794.1</v>
      </c>
      <c r="U528" s="124">
        <f t="shared" si="51"/>
        <v>0</v>
      </c>
      <c r="V528" s="124">
        <f t="shared" si="51"/>
        <v>5794.1</v>
      </c>
      <c r="W528" s="124">
        <f t="shared" si="51"/>
        <v>5794.1</v>
      </c>
      <c r="X528" s="124">
        <f t="shared" si="51"/>
        <v>0</v>
      </c>
    </row>
    <row r="529" spans="1:24" s="92" customFormat="1" ht="15">
      <c r="A529" s="115"/>
      <c r="B529" s="87"/>
      <c r="C529" s="106" t="str">
        <f t="shared" si="46"/>
        <v/>
      </c>
      <c r="D529" s="105" t="str">
        <f t="shared" si="47"/>
        <v/>
      </c>
      <c r="E529" s="115" t="s">
        <v>209</v>
      </c>
      <c r="F529" s="115" t="s">
        <v>338</v>
      </c>
      <c r="G529" s="115" t="s">
        <v>309</v>
      </c>
      <c r="H529" s="133" t="s">
        <v>983</v>
      </c>
      <c r="I529" s="90">
        <v>5045100000</v>
      </c>
      <c r="J529" s="89"/>
      <c r="K529" s="90">
        <v>4961000000</v>
      </c>
      <c r="L529" s="91">
        <v>84100000</v>
      </c>
      <c r="M529" s="91">
        <f t="shared" si="48"/>
        <v>5045100000</v>
      </c>
      <c r="N529" s="91"/>
      <c r="O529" s="90">
        <v>5045100000</v>
      </c>
      <c r="P529" s="90">
        <f t="shared" si="49"/>
        <v>5045100000</v>
      </c>
      <c r="Q529" s="90"/>
      <c r="S529" s="124">
        <f t="shared" si="50"/>
        <v>5045.1000000000004</v>
      </c>
      <c r="T529" s="124">
        <f t="shared" si="51"/>
        <v>5045.1000000000004</v>
      </c>
      <c r="U529" s="124">
        <f t="shared" si="51"/>
        <v>0</v>
      </c>
      <c r="V529" s="124">
        <f t="shared" si="51"/>
        <v>5045.1000000000004</v>
      </c>
      <c r="W529" s="124">
        <f t="shared" si="51"/>
        <v>5045.1000000000004</v>
      </c>
      <c r="X529" s="124">
        <f t="shared" si="51"/>
        <v>0</v>
      </c>
    </row>
    <row r="530" spans="1:24" s="92" customFormat="1" ht="14.25">
      <c r="A530" s="115"/>
      <c r="B530" s="96"/>
      <c r="C530" s="106" t="str">
        <f t="shared" si="46"/>
        <v/>
      </c>
      <c r="D530" s="105" t="str">
        <f t="shared" si="47"/>
        <v/>
      </c>
      <c r="E530" s="115"/>
      <c r="F530" s="115"/>
      <c r="G530" s="115"/>
      <c r="H530" s="133"/>
      <c r="I530" s="97"/>
      <c r="J530" s="97"/>
      <c r="K530" s="97"/>
      <c r="L530" s="98"/>
      <c r="M530" s="91">
        <f t="shared" si="48"/>
        <v>0</v>
      </c>
      <c r="N530" s="98"/>
      <c r="O530" s="97"/>
      <c r="P530" s="90">
        <f t="shared" si="49"/>
        <v>0</v>
      </c>
      <c r="Q530" s="97"/>
      <c r="S530" s="124">
        <f t="shared" si="50"/>
        <v>0</v>
      </c>
      <c r="T530" s="124">
        <f t="shared" si="51"/>
        <v>0</v>
      </c>
      <c r="U530" s="124">
        <f t="shared" si="51"/>
        <v>0</v>
      </c>
      <c r="V530" s="124">
        <f t="shared" si="51"/>
        <v>0</v>
      </c>
      <c r="W530" s="124">
        <f t="shared" si="51"/>
        <v>0</v>
      </c>
      <c r="X530" s="124">
        <f t="shared" si="51"/>
        <v>0</v>
      </c>
    </row>
    <row r="531" spans="1:24" s="92" customFormat="1" ht="15">
      <c r="A531" s="116"/>
      <c r="B531" s="110"/>
      <c r="C531" s="106" t="str">
        <f t="shared" si="46"/>
        <v/>
      </c>
      <c r="D531" s="105" t="str">
        <f t="shared" si="47"/>
        <v/>
      </c>
      <c r="E531" s="115" t="s">
        <v>222</v>
      </c>
      <c r="F531" s="115" t="s">
        <v>338</v>
      </c>
      <c r="G531" s="115" t="s">
        <v>309</v>
      </c>
      <c r="H531" s="133" t="s">
        <v>983</v>
      </c>
      <c r="I531" s="90">
        <v>119000000</v>
      </c>
      <c r="J531" s="89"/>
      <c r="K531" s="89"/>
      <c r="L531" s="91">
        <v>119000000</v>
      </c>
      <c r="M531" s="91">
        <f t="shared" si="48"/>
        <v>119000000</v>
      </c>
      <c r="N531" s="91"/>
      <c r="O531" s="90">
        <v>119000000</v>
      </c>
      <c r="P531" s="90">
        <f t="shared" si="49"/>
        <v>119000000</v>
      </c>
      <c r="Q531" s="90"/>
      <c r="S531" s="124">
        <f t="shared" si="50"/>
        <v>119</v>
      </c>
      <c r="T531" s="124">
        <f t="shared" si="51"/>
        <v>119</v>
      </c>
      <c r="U531" s="124">
        <f t="shared" si="51"/>
        <v>0</v>
      </c>
      <c r="V531" s="124">
        <f t="shared" si="51"/>
        <v>119</v>
      </c>
      <c r="W531" s="124">
        <f t="shared" si="51"/>
        <v>119</v>
      </c>
      <c r="X531" s="124">
        <f t="shared" si="51"/>
        <v>0</v>
      </c>
    </row>
    <row r="532" spans="1:24" s="92" customFormat="1" ht="15">
      <c r="A532" s="117"/>
      <c r="B532" s="107"/>
      <c r="C532" s="106" t="str">
        <f t="shared" si="46"/>
        <v/>
      </c>
      <c r="D532" s="105" t="str">
        <f t="shared" si="47"/>
        <v/>
      </c>
      <c r="E532" s="115" t="s">
        <v>209</v>
      </c>
      <c r="F532" s="115" t="s">
        <v>338</v>
      </c>
      <c r="G532" s="115" t="s">
        <v>454</v>
      </c>
      <c r="H532" s="133" t="s">
        <v>983</v>
      </c>
      <c r="I532" s="90">
        <v>617000000</v>
      </c>
      <c r="J532" s="89"/>
      <c r="K532" s="90">
        <v>617000000</v>
      </c>
      <c r="L532" s="94"/>
      <c r="M532" s="91">
        <f t="shared" si="48"/>
        <v>617000000</v>
      </c>
      <c r="N532" s="94"/>
      <c r="O532" s="90">
        <v>617000000</v>
      </c>
      <c r="P532" s="90">
        <f t="shared" si="49"/>
        <v>617000000</v>
      </c>
      <c r="Q532" s="90"/>
      <c r="S532" s="124">
        <f t="shared" si="50"/>
        <v>617</v>
      </c>
      <c r="T532" s="124">
        <f t="shared" si="51"/>
        <v>617</v>
      </c>
      <c r="U532" s="124">
        <f t="shared" si="51"/>
        <v>0</v>
      </c>
      <c r="V532" s="124">
        <f t="shared" si="51"/>
        <v>617</v>
      </c>
      <c r="W532" s="124">
        <f t="shared" si="51"/>
        <v>617</v>
      </c>
      <c r="X532" s="124">
        <f t="shared" si="51"/>
        <v>0</v>
      </c>
    </row>
    <row r="533" spans="1:24" s="92" customFormat="1" ht="15">
      <c r="A533" s="118"/>
      <c r="B533" s="111"/>
      <c r="C533" s="106" t="str">
        <f t="shared" si="46"/>
        <v/>
      </c>
      <c r="D533" s="105" t="str">
        <f t="shared" si="47"/>
        <v/>
      </c>
      <c r="E533" s="115" t="s">
        <v>222</v>
      </c>
      <c r="F533" s="115" t="s">
        <v>338</v>
      </c>
      <c r="G533" s="115" t="s">
        <v>454</v>
      </c>
      <c r="H533" s="133" t="s">
        <v>983</v>
      </c>
      <c r="I533" s="90">
        <v>13000000</v>
      </c>
      <c r="J533" s="89"/>
      <c r="K533" s="89"/>
      <c r="L533" s="91">
        <v>13000000</v>
      </c>
      <c r="M533" s="91">
        <f t="shared" si="48"/>
        <v>13000000</v>
      </c>
      <c r="N533" s="91"/>
      <c r="O533" s="90">
        <v>13000000</v>
      </c>
      <c r="P533" s="90">
        <f t="shared" si="49"/>
        <v>13000000</v>
      </c>
      <c r="Q533" s="90"/>
      <c r="S533" s="124">
        <f t="shared" si="50"/>
        <v>13</v>
      </c>
      <c r="T533" s="124">
        <f t="shared" si="51"/>
        <v>13</v>
      </c>
      <c r="U533" s="124">
        <f t="shared" si="51"/>
        <v>0</v>
      </c>
      <c r="V533" s="124">
        <f t="shared" si="51"/>
        <v>13</v>
      </c>
      <c r="W533" s="124">
        <f t="shared" si="51"/>
        <v>13</v>
      </c>
      <c r="X533" s="124">
        <f t="shared" si="51"/>
        <v>0</v>
      </c>
    </row>
    <row r="534" spans="1:24" s="92" customFormat="1" ht="15">
      <c r="A534" s="115"/>
      <c r="B534" s="87" t="s">
        <v>223</v>
      </c>
      <c r="C534" s="106" t="str">
        <f t="shared" ref="C534:C597" si="52">IF(B534&lt;&gt;"",IF(AND(LEFT(B534,1)&gt;="0",LEFT(B534,1)&lt;="9"),LEFT(B534,7),""),"")</f>
        <v/>
      </c>
      <c r="D534" s="105" t="str">
        <f t="shared" si="47"/>
        <v/>
      </c>
      <c r="E534" s="129"/>
      <c r="F534" s="130"/>
      <c r="G534" s="130"/>
      <c r="H534" s="128"/>
      <c r="I534" s="90">
        <v>5848989000</v>
      </c>
      <c r="J534" s="90">
        <v>349000000</v>
      </c>
      <c r="K534" s="90">
        <v>3906000000</v>
      </c>
      <c r="L534" s="91">
        <v>1593989000</v>
      </c>
      <c r="M534" s="91">
        <f t="shared" si="48"/>
        <v>5848989000</v>
      </c>
      <c r="N534" s="91"/>
      <c r="O534" s="90">
        <v>5234247600</v>
      </c>
      <c r="P534" s="90">
        <f t="shared" si="49"/>
        <v>5234247600</v>
      </c>
      <c r="Q534" s="90"/>
      <c r="S534" s="124">
        <f t="shared" si="50"/>
        <v>5848.9889999999996</v>
      </c>
      <c r="T534" s="124">
        <f t="shared" si="51"/>
        <v>5848.9889999999996</v>
      </c>
      <c r="U534" s="124">
        <f t="shared" si="51"/>
        <v>0</v>
      </c>
      <c r="V534" s="124">
        <f t="shared" si="51"/>
        <v>5234.2475999999997</v>
      </c>
      <c r="W534" s="124">
        <f t="shared" si="51"/>
        <v>5234.2475999999997</v>
      </c>
      <c r="X534" s="124">
        <f t="shared" si="51"/>
        <v>0</v>
      </c>
    </row>
    <row r="535" spans="1:24" s="92" customFormat="1" ht="15">
      <c r="A535" s="116"/>
      <c r="B535" s="110"/>
      <c r="C535" s="106" t="str">
        <f t="shared" si="52"/>
        <v/>
      </c>
      <c r="D535" s="105" t="str">
        <f t="shared" ref="D535:D598" si="53">IF(C535&lt;&gt;"",RIGHT(B535,LEN(B535)-7),"")</f>
        <v/>
      </c>
      <c r="E535" s="115" t="s">
        <v>224</v>
      </c>
      <c r="F535" s="115" t="s">
        <v>338</v>
      </c>
      <c r="G535" s="115" t="s">
        <v>309</v>
      </c>
      <c r="H535" s="133" t="s">
        <v>983</v>
      </c>
      <c r="I535" s="90">
        <v>266600000</v>
      </c>
      <c r="J535" s="89"/>
      <c r="K535" s="90">
        <v>14000000</v>
      </c>
      <c r="L535" s="91">
        <v>252600000</v>
      </c>
      <c r="M535" s="91">
        <f t="shared" ref="M535:M598" si="54">I535-N535</f>
        <v>266600000</v>
      </c>
      <c r="N535" s="91"/>
      <c r="O535" s="90">
        <v>266270000</v>
      </c>
      <c r="P535" s="90">
        <f t="shared" ref="P535:P598" si="55">O535-Q535</f>
        <v>266270000</v>
      </c>
      <c r="Q535" s="90"/>
      <c r="S535" s="124">
        <f t="shared" ref="S535:S598" si="56">I535/1000000</f>
        <v>266.60000000000002</v>
      </c>
      <c r="T535" s="124">
        <f t="shared" si="51"/>
        <v>266.60000000000002</v>
      </c>
      <c r="U535" s="124">
        <f t="shared" si="51"/>
        <v>0</v>
      </c>
      <c r="V535" s="124">
        <f t="shared" si="51"/>
        <v>266.27</v>
      </c>
      <c r="W535" s="124">
        <f t="shared" si="51"/>
        <v>266.27</v>
      </c>
      <c r="X535" s="124">
        <f t="shared" si="51"/>
        <v>0</v>
      </c>
    </row>
    <row r="536" spans="1:24" s="92" customFormat="1" ht="15">
      <c r="A536" s="117"/>
      <c r="B536" s="107"/>
      <c r="C536" s="106" t="str">
        <f t="shared" si="52"/>
        <v/>
      </c>
      <c r="D536" s="105" t="str">
        <f t="shared" si="53"/>
        <v/>
      </c>
      <c r="E536" s="115" t="s">
        <v>224</v>
      </c>
      <c r="F536" s="115" t="s">
        <v>338</v>
      </c>
      <c r="G536" s="115" t="s">
        <v>458</v>
      </c>
      <c r="H536" s="133" t="s">
        <v>983</v>
      </c>
      <c r="I536" s="90">
        <v>93259000</v>
      </c>
      <c r="J536" s="89"/>
      <c r="K536" s="89"/>
      <c r="L536" s="91">
        <v>93259000</v>
      </c>
      <c r="M536" s="91">
        <f t="shared" si="54"/>
        <v>93259000</v>
      </c>
      <c r="N536" s="91"/>
      <c r="O536" s="90">
        <v>93108000</v>
      </c>
      <c r="P536" s="90">
        <f t="shared" si="55"/>
        <v>93108000</v>
      </c>
      <c r="Q536" s="90"/>
      <c r="S536" s="124">
        <f t="shared" si="56"/>
        <v>93.259</v>
      </c>
      <c r="T536" s="124">
        <f t="shared" si="51"/>
        <v>93.259</v>
      </c>
      <c r="U536" s="124">
        <f t="shared" si="51"/>
        <v>0</v>
      </c>
      <c r="V536" s="124">
        <f t="shared" si="51"/>
        <v>93.108000000000004</v>
      </c>
      <c r="W536" s="124">
        <f t="shared" si="51"/>
        <v>93.108000000000004</v>
      </c>
      <c r="X536" s="124">
        <f t="shared" si="51"/>
        <v>0</v>
      </c>
    </row>
    <row r="537" spans="1:24" s="92" customFormat="1" ht="15">
      <c r="A537" s="117"/>
      <c r="B537" s="107"/>
      <c r="C537" s="106" t="str">
        <f t="shared" si="52"/>
        <v/>
      </c>
      <c r="D537" s="105" t="str">
        <f t="shared" si="53"/>
        <v/>
      </c>
      <c r="E537" s="115" t="s">
        <v>224</v>
      </c>
      <c r="F537" s="115" t="s">
        <v>338</v>
      </c>
      <c r="G537" s="115" t="s">
        <v>454</v>
      </c>
      <c r="H537" s="133" t="s">
        <v>983</v>
      </c>
      <c r="I537" s="90">
        <v>4731730000</v>
      </c>
      <c r="J537" s="90">
        <v>349000000</v>
      </c>
      <c r="K537" s="90">
        <v>3892000000</v>
      </c>
      <c r="L537" s="91">
        <v>490730000</v>
      </c>
      <c r="M537" s="91">
        <f t="shared" si="54"/>
        <v>4731730000</v>
      </c>
      <c r="N537" s="91"/>
      <c r="O537" s="90">
        <v>4717469600</v>
      </c>
      <c r="P537" s="90">
        <f t="shared" si="55"/>
        <v>4717469600</v>
      </c>
      <c r="Q537" s="90"/>
      <c r="S537" s="124">
        <f t="shared" si="56"/>
        <v>4731.7299999999996</v>
      </c>
      <c r="T537" s="124">
        <f t="shared" si="51"/>
        <v>4731.7299999999996</v>
      </c>
      <c r="U537" s="124">
        <f t="shared" si="51"/>
        <v>0</v>
      </c>
      <c r="V537" s="124">
        <f t="shared" si="51"/>
        <v>4717.4696000000004</v>
      </c>
      <c r="W537" s="124">
        <f t="shared" si="51"/>
        <v>4717.4696000000004</v>
      </c>
      <c r="X537" s="124">
        <f t="shared" si="51"/>
        <v>0</v>
      </c>
    </row>
    <row r="538" spans="1:24" s="92" customFormat="1" ht="15">
      <c r="A538" s="118"/>
      <c r="B538" s="111"/>
      <c r="C538" s="106" t="str">
        <f t="shared" si="52"/>
        <v/>
      </c>
      <c r="D538" s="105" t="str">
        <f t="shared" si="53"/>
        <v/>
      </c>
      <c r="E538" s="115" t="s">
        <v>210</v>
      </c>
      <c r="F538" s="115" t="s">
        <v>338</v>
      </c>
      <c r="G538" s="115" t="s">
        <v>454</v>
      </c>
      <c r="H538" s="133" t="s">
        <v>983</v>
      </c>
      <c r="I538" s="90">
        <v>757400000</v>
      </c>
      <c r="J538" s="89"/>
      <c r="K538" s="89"/>
      <c r="L538" s="91">
        <v>757400000</v>
      </c>
      <c r="M538" s="91">
        <f t="shared" si="54"/>
        <v>757400000</v>
      </c>
      <c r="N538" s="91"/>
      <c r="O538" s="90">
        <v>157400000</v>
      </c>
      <c r="P538" s="90">
        <f t="shared" si="55"/>
        <v>157400000</v>
      </c>
      <c r="Q538" s="90"/>
      <c r="S538" s="124">
        <f t="shared" si="56"/>
        <v>757.4</v>
      </c>
      <c r="T538" s="124">
        <f t="shared" si="51"/>
        <v>757.4</v>
      </c>
      <c r="U538" s="124">
        <f t="shared" si="51"/>
        <v>0</v>
      </c>
      <c r="V538" s="124">
        <f t="shared" si="51"/>
        <v>157.4</v>
      </c>
      <c r="W538" s="124">
        <f t="shared" si="51"/>
        <v>157.4</v>
      </c>
      <c r="X538" s="124">
        <f t="shared" si="51"/>
        <v>0</v>
      </c>
    </row>
    <row r="539" spans="1:24" s="92" customFormat="1" ht="15">
      <c r="A539" s="115" t="s">
        <v>459</v>
      </c>
      <c r="B539" s="87" t="s">
        <v>274</v>
      </c>
      <c r="C539" s="106" t="str">
        <f t="shared" si="52"/>
        <v/>
      </c>
      <c r="D539" s="105" t="str">
        <f t="shared" si="53"/>
        <v/>
      </c>
      <c r="E539" s="129"/>
      <c r="F539" s="130"/>
      <c r="G539" s="130"/>
      <c r="H539" s="128"/>
      <c r="I539" s="90">
        <v>2454000000</v>
      </c>
      <c r="J539" s="89"/>
      <c r="K539" s="89"/>
      <c r="L539" s="91">
        <v>2454000000</v>
      </c>
      <c r="M539" s="91">
        <f t="shared" si="54"/>
        <v>2454000000</v>
      </c>
      <c r="N539" s="91"/>
      <c r="O539" s="89"/>
      <c r="P539" s="90">
        <f t="shared" si="55"/>
        <v>0</v>
      </c>
      <c r="Q539" s="89"/>
      <c r="S539" s="124">
        <f t="shared" si="56"/>
        <v>2454</v>
      </c>
      <c r="T539" s="124">
        <f t="shared" ref="T539:X589" si="57">M539/1000000</f>
        <v>2454</v>
      </c>
      <c r="U539" s="124">
        <f t="shared" si="57"/>
        <v>0</v>
      </c>
      <c r="V539" s="124">
        <f t="shared" si="57"/>
        <v>0</v>
      </c>
      <c r="W539" s="124">
        <f t="shared" si="57"/>
        <v>0</v>
      </c>
      <c r="X539" s="124">
        <f t="shared" si="57"/>
        <v>0</v>
      </c>
    </row>
    <row r="540" spans="1:24" s="92" customFormat="1" ht="15">
      <c r="A540" s="115"/>
      <c r="B540" s="87"/>
      <c r="C540" s="106" t="str">
        <f t="shared" si="52"/>
        <v/>
      </c>
      <c r="D540" s="105" t="str">
        <f t="shared" si="53"/>
        <v/>
      </c>
      <c r="E540" s="115" t="s">
        <v>210</v>
      </c>
      <c r="F540" s="115" t="s">
        <v>338</v>
      </c>
      <c r="G540" s="115" t="s">
        <v>454</v>
      </c>
      <c r="H540" s="133" t="s">
        <v>992</v>
      </c>
      <c r="I540" s="90">
        <v>2454000000</v>
      </c>
      <c r="J540" s="89"/>
      <c r="K540" s="89"/>
      <c r="L540" s="91">
        <v>2454000000</v>
      </c>
      <c r="M540" s="91">
        <f t="shared" si="54"/>
        <v>2454000000</v>
      </c>
      <c r="N540" s="91"/>
      <c r="O540" s="89"/>
      <c r="P540" s="90">
        <f t="shared" si="55"/>
        <v>0</v>
      </c>
      <c r="Q540" s="89"/>
      <c r="S540" s="124">
        <f t="shared" si="56"/>
        <v>2454</v>
      </c>
      <c r="T540" s="124">
        <f t="shared" si="57"/>
        <v>2454</v>
      </c>
      <c r="U540" s="124">
        <f t="shared" si="57"/>
        <v>0</v>
      </c>
      <c r="V540" s="124">
        <f t="shared" si="57"/>
        <v>0</v>
      </c>
      <c r="W540" s="124">
        <f t="shared" si="57"/>
        <v>0</v>
      </c>
      <c r="X540" s="124">
        <f t="shared" si="57"/>
        <v>0</v>
      </c>
    </row>
    <row r="541" spans="1:24" s="92" customFormat="1" ht="15">
      <c r="A541" s="115" t="s">
        <v>460</v>
      </c>
      <c r="B541" s="87" t="s">
        <v>461</v>
      </c>
      <c r="C541" s="106" t="str">
        <f t="shared" si="52"/>
        <v>1037583</v>
      </c>
      <c r="D541" s="105" t="str">
        <f t="shared" si="53"/>
        <v>-Trung tâm Văn hóa Tỉnh</v>
      </c>
      <c r="E541" s="129"/>
      <c r="F541" s="130"/>
      <c r="G541" s="130"/>
      <c r="H541" s="128"/>
      <c r="I541" s="90">
        <v>3766093000</v>
      </c>
      <c r="J541" s="89"/>
      <c r="K541" s="90">
        <v>3355000000</v>
      </c>
      <c r="L541" s="91">
        <v>411093000</v>
      </c>
      <c r="M541" s="91">
        <f t="shared" si="54"/>
        <v>3766093000</v>
      </c>
      <c r="N541" s="91"/>
      <c r="O541" s="90">
        <v>3765673000</v>
      </c>
      <c r="P541" s="90">
        <f t="shared" si="55"/>
        <v>3765673000</v>
      </c>
      <c r="Q541" s="90"/>
      <c r="S541" s="124">
        <f t="shared" si="56"/>
        <v>3766.0929999999998</v>
      </c>
      <c r="T541" s="124">
        <f t="shared" si="57"/>
        <v>3766.0929999999998</v>
      </c>
      <c r="U541" s="124">
        <f t="shared" si="57"/>
        <v>0</v>
      </c>
      <c r="V541" s="124">
        <f t="shared" si="57"/>
        <v>3765.6729999999998</v>
      </c>
      <c r="W541" s="124">
        <f t="shared" si="57"/>
        <v>3765.6729999999998</v>
      </c>
      <c r="X541" s="124">
        <f t="shared" si="57"/>
        <v>0</v>
      </c>
    </row>
    <row r="542" spans="1:24" s="92" customFormat="1" ht="15">
      <c r="A542" s="115" t="s">
        <v>462</v>
      </c>
      <c r="B542" s="87" t="s">
        <v>218</v>
      </c>
      <c r="C542" s="106" t="str">
        <f t="shared" si="52"/>
        <v/>
      </c>
      <c r="D542" s="105" t="str">
        <f t="shared" si="53"/>
        <v/>
      </c>
      <c r="E542" s="129"/>
      <c r="F542" s="130"/>
      <c r="G542" s="130"/>
      <c r="H542" s="128"/>
      <c r="I542" s="90">
        <v>3766093000</v>
      </c>
      <c r="J542" s="89"/>
      <c r="K542" s="90">
        <v>3355000000</v>
      </c>
      <c r="L542" s="91">
        <v>411093000</v>
      </c>
      <c r="M542" s="91">
        <f t="shared" si="54"/>
        <v>3766093000</v>
      </c>
      <c r="N542" s="91"/>
      <c r="O542" s="90">
        <v>3765673000</v>
      </c>
      <c r="P542" s="90">
        <f t="shared" si="55"/>
        <v>3765673000</v>
      </c>
      <c r="Q542" s="90"/>
      <c r="S542" s="124">
        <f t="shared" si="56"/>
        <v>3766.0929999999998</v>
      </c>
      <c r="T542" s="124">
        <f t="shared" si="57"/>
        <v>3766.0929999999998</v>
      </c>
      <c r="U542" s="124">
        <f t="shared" si="57"/>
        <v>0</v>
      </c>
      <c r="V542" s="124">
        <f t="shared" si="57"/>
        <v>3765.6729999999998</v>
      </c>
      <c r="W542" s="124">
        <f t="shared" si="57"/>
        <v>3765.6729999999998</v>
      </c>
      <c r="X542" s="124">
        <f t="shared" si="57"/>
        <v>0</v>
      </c>
    </row>
    <row r="543" spans="1:24" s="92" customFormat="1" ht="15">
      <c r="A543" s="115"/>
      <c r="B543" s="87" t="s">
        <v>219</v>
      </c>
      <c r="C543" s="106" t="str">
        <f t="shared" si="52"/>
        <v/>
      </c>
      <c r="D543" s="105" t="str">
        <f t="shared" si="53"/>
        <v/>
      </c>
      <c r="E543" s="129"/>
      <c r="F543" s="130"/>
      <c r="G543" s="130"/>
      <c r="H543" s="128"/>
      <c r="I543" s="90">
        <v>1678000000</v>
      </c>
      <c r="J543" s="89"/>
      <c r="K543" s="90">
        <v>1361500000</v>
      </c>
      <c r="L543" s="91">
        <v>316500000</v>
      </c>
      <c r="M543" s="91">
        <f t="shared" si="54"/>
        <v>1678000000</v>
      </c>
      <c r="N543" s="91"/>
      <c r="O543" s="90">
        <v>1678000000</v>
      </c>
      <c r="P543" s="90">
        <f t="shared" si="55"/>
        <v>1678000000</v>
      </c>
      <c r="Q543" s="90"/>
      <c r="S543" s="124">
        <f t="shared" si="56"/>
        <v>1678</v>
      </c>
      <c r="T543" s="124">
        <f t="shared" si="57"/>
        <v>1678</v>
      </c>
      <c r="U543" s="124">
        <f t="shared" si="57"/>
        <v>0</v>
      </c>
      <c r="V543" s="124">
        <f t="shared" si="57"/>
        <v>1678</v>
      </c>
      <c r="W543" s="124">
        <f t="shared" si="57"/>
        <v>1678</v>
      </c>
      <c r="X543" s="124">
        <f t="shared" si="57"/>
        <v>0</v>
      </c>
    </row>
    <row r="544" spans="1:24" s="92" customFormat="1" ht="15">
      <c r="A544" s="116"/>
      <c r="B544" s="110"/>
      <c r="C544" s="106" t="str">
        <f t="shared" si="52"/>
        <v/>
      </c>
      <c r="D544" s="105" t="str">
        <f t="shared" si="53"/>
        <v/>
      </c>
      <c r="E544" s="115" t="s">
        <v>209</v>
      </c>
      <c r="F544" s="115" t="s">
        <v>338</v>
      </c>
      <c r="G544" s="115" t="s">
        <v>408</v>
      </c>
      <c r="H544" s="133" t="s">
        <v>983</v>
      </c>
      <c r="I544" s="90">
        <v>1636000000</v>
      </c>
      <c r="J544" s="89"/>
      <c r="K544" s="90">
        <v>1361500000</v>
      </c>
      <c r="L544" s="91">
        <v>274500000</v>
      </c>
      <c r="M544" s="91">
        <f t="shared" si="54"/>
        <v>1636000000</v>
      </c>
      <c r="N544" s="91"/>
      <c r="O544" s="90">
        <v>1636000000</v>
      </c>
      <c r="P544" s="90">
        <f t="shared" si="55"/>
        <v>1636000000</v>
      </c>
      <c r="Q544" s="90"/>
      <c r="S544" s="124">
        <f t="shared" si="56"/>
        <v>1636</v>
      </c>
      <c r="T544" s="124">
        <f t="shared" si="57"/>
        <v>1636</v>
      </c>
      <c r="U544" s="124">
        <f t="shared" si="57"/>
        <v>0</v>
      </c>
      <c r="V544" s="124">
        <f t="shared" si="57"/>
        <v>1636</v>
      </c>
      <c r="W544" s="124">
        <f t="shared" si="57"/>
        <v>1636</v>
      </c>
      <c r="X544" s="124">
        <f t="shared" si="57"/>
        <v>0</v>
      </c>
    </row>
    <row r="545" spans="1:24" s="92" customFormat="1" ht="15">
      <c r="A545" s="118"/>
      <c r="B545" s="111"/>
      <c r="C545" s="106" t="str">
        <f t="shared" si="52"/>
        <v/>
      </c>
      <c r="D545" s="105" t="str">
        <f t="shared" si="53"/>
        <v/>
      </c>
      <c r="E545" s="115" t="s">
        <v>222</v>
      </c>
      <c r="F545" s="115" t="s">
        <v>338</v>
      </c>
      <c r="G545" s="115" t="s">
        <v>408</v>
      </c>
      <c r="H545" s="133" t="s">
        <v>983</v>
      </c>
      <c r="I545" s="90">
        <v>42000000</v>
      </c>
      <c r="J545" s="89"/>
      <c r="K545" s="89"/>
      <c r="L545" s="91">
        <v>42000000</v>
      </c>
      <c r="M545" s="91">
        <f t="shared" si="54"/>
        <v>42000000</v>
      </c>
      <c r="N545" s="91"/>
      <c r="O545" s="90">
        <v>42000000</v>
      </c>
      <c r="P545" s="90">
        <f t="shared" si="55"/>
        <v>42000000</v>
      </c>
      <c r="Q545" s="90"/>
      <c r="S545" s="124">
        <f t="shared" si="56"/>
        <v>42</v>
      </c>
      <c r="T545" s="124">
        <f t="shared" si="57"/>
        <v>42</v>
      </c>
      <c r="U545" s="124">
        <f t="shared" si="57"/>
        <v>0</v>
      </c>
      <c r="V545" s="124">
        <f t="shared" si="57"/>
        <v>42</v>
      </c>
      <c r="W545" s="124">
        <f t="shared" si="57"/>
        <v>42</v>
      </c>
      <c r="X545" s="124">
        <f t="shared" si="57"/>
        <v>0</v>
      </c>
    </row>
    <row r="546" spans="1:24" s="92" customFormat="1" ht="15">
      <c r="A546" s="115"/>
      <c r="B546" s="87" t="s">
        <v>223</v>
      </c>
      <c r="C546" s="106" t="str">
        <f t="shared" si="52"/>
        <v/>
      </c>
      <c r="D546" s="105" t="str">
        <f t="shared" si="53"/>
        <v/>
      </c>
      <c r="E546" s="129"/>
      <c r="F546" s="130"/>
      <c r="G546" s="130"/>
      <c r="H546" s="128"/>
      <c r="I546" s="90">
        <v>2088093000</v>
      </c>
      <c r="J546" s="89"/>
      <c r="K546" s="90">
        <v>1993500000</v>
      </c>
      <c r="L546" s="91">
        <v>94593000</v>
      </c>
      <c r="M546" s="91">
        <f t="shared" si="54"/>
        <v>2088093000</v>
      </c>
      <c r="N546" s="91"/>
      <c r="O546" s="90">
        <v>2087673000</v>
      </c>
      <c r="P546" s="90">
        <f t="shared" si="55"/>
        <v>2087673000</v>
      </c>
      <c r="Q546" s="90"/>
      <c r="S546" s="124">
        <f t="shared" si="56"/>
        <v>2088.0929999999998</v>
      </c>
      <c r="T546" s="124">
        <f t="shared" si="57"/>
        <v>2088.0929999999998</v>
      </c>
      <c r="U546" s="124">
        <f t="shared" si="57"/>
        <v>0</v>
      </c>
      <c r="V546" s="124">
        <f t="shared" si="57"/>
        <v>2087.6729999999998</v>
      </c>
      <c r="W546" s="124">
        <f t="shared" si="57"/>
        <v>2087.6729999999998</v>
      </c>
      <c r="X546" s="124">
        <f t="shared" si="57"/>
        <v>0</v>
      </c>
    </row>
    <row r="547" spans="1:24" s="92" customFormat="1" ht="15">
      <c r="A547" s="115"/>
      <c r="B547" s="87"/>
      <c r="C547" s="106" t="str">
        <f t="shared" si="52"/>
        <v/>
      </c>
      <c r="D547" s="105" t="str">
        <f t="shared" si="53"/>
        <v/>
      </c>
      <c r="E547" s="115" t="s">
        <v>224</v>
      </c>
      <c r="F547" s="115" t="s">
        <v>338</v>
      </c>
      <c r="G547" s="115" t="s">
        <v>408</v>
      </c>
      <c r="H547" s="133" t="s">
        <v>983</v>
      </c>
      <c r="I547" s="90">
        <v>2088093000</v>
      </c>
      <c r="J547" s="89"/>
      <c r="K547" s="90">
        <v>1993500000</v>
      </c>
      <c r="L547" s="91">
        <v>94593000</v>
      </c>
      <c r="M547" s="91">
        <f t="shared" si="54"/>
        <v>2088093000</v>
      </c>
      <c r="N547" s="91"/>
      <c r="O547" s="90">
        <v>2087673000</v>
      </c>
      <c r="P547" s="90">
        <f t="shared" si="55"/>
        <v>2087673000</v>
      </c>
      <c r="Q547" s="90"/>
      <c r="S547" s="124">
        <f t="shared" si="56"/>
        <v>2088.0929999999998</v>
      </c>
      <c r="T547" s="124">
        <f t="shared" si="57"/>
        <v>2088.0929999999998</v>
      </c>
      <c r="U547" s="124">
        <f t="shared" si="57"/>
        <v>0</v>
      </c>
      <c r="V547" s="124">
        <f t="shared" si="57"/>
        <v>2087.6729999999998</v>
      </c>
      <c r="W547" s="124">
        <f t="shared" si="57"/>
        <v>2087.6729999999998</v>
      </c>
      <c r="X547" s="124">
        <f t="shared" si="57"/>
        <v>0</v>
      </c>
    </row>
    <row r="548" spans="1:24" s="92" customFormat="1" ht="30">
      <c r="A548" s="115" t="s">
        <v>463</v>
      </c>
      <c r="B548" s="99" t="s">
        <v>464</v>
      </c>
      <c r="C548" s="106" t="str">
        <f t="shared" si="52"/>
        <v>1037584</v>
      </c>
      <c r="D548" s="105" t="str">
        <f t="shared" si="53"/>
        <v>-Trung tâm Văn hóa - nghệ liuậttỉnh Kon Tum</v>
      </c>
      <c r="E548" s="129"/>
      <c r="F548" s="130"/>
      <c r="G548" s="130"/>
      <c r="H548" s="128"/>
      <c r="I548" s="90">
        <v>4484000000</v>
      </c>
      <c r="J548" s="89"/>
      <c r="K548" s="90">
        <v>4023000000</v>
      </c>
      <c r="L548" s="91">
        <v>461000000</v>
      </c>
      <c r="M548" s="91">
        <f t="shared" si="54"/>
        <v>4484000000</v>
      </c>
      <c r="N548" s="91"/>
      <c r="O548" s="90">
        <v>4471904200</v>
      </c>
      <c r="P548" s="90">
        <f t="shared" si="55"/>
        <v>4471904200</v>
      </c>
      <c r="Q548" s="90"/>
      <c r="S548" s="124">
        <f t="shared" si="56"/>
        <v>4484</v>
      </c>
      <c r="T548" s="124">
        <f t="shared" si="57"/>
        <v>4484</v>
      </c>
      <c r="U548" s="124">
        <f t="shared" si="57"/>
        <v>0</v>
      </c>
      <c r="V548" s="124">
        <f t="shared" si="57"/>
        <v>4471.9041999999999</v>
      </c>
      <c r="W548" s="124">
        <f t="shared" si="57"/>
        <v>4471.9041999999999</v>
      </c>
      <c r="X548" s="124">
        <f t="shared" si="57"/>
        <v>0</v>
      </c>
    </row>
    <row r="549" spans="1:24" s="92" customFormat="1" ht="15">
      <c r="A549" s="115" t="s">
        <v>465</v>
      </c>
      <c r="B549" s="87" t="s">
        <v>218</v>
      </c>
      <c r="C549" s="106" t="str">
        <f t="shared" si="52"/>
        <v/>
      </c>
      <c r="D549" s="105" t="str">
        <f t="shared" si="53"/>
        <v/>
      </c>
      <c r="E549" s="129"/>
      <c r="F549" s="130"/>
      <c r="G549" s="130"/>
      <c r="H549" s="128"/>
      <c r="I549" s="90">
        <v>4484000000</v>
      </c>
      <c r="J549" s="89"/>
      <c r="K549" s="90">
        <v>4023000000</v>
      </c>
      <c r="L549" s="91">
        <v>461000000</v>
      </c>
      <c r="M549" s="91">
        <f t="shared" si="54"/>
        <v>4484000000</v>
      </c>
      <c r="N549" s="91"/>
      <c r="O549" s="90">
        <v>4471904200</v>
      </c>
      <c r="P549" s="90">
        <f t="shared" si="55"/>
        <v>4471904200</v>
      </c>
      <c r="Q549" s="90"/>
      <c r="S549" s="124">
        <f t="shared" si="56"/>
        <v>4484</v>
      </c>
      <c r="T549" s="124">
        <f t="shared" si="57"/>
        <v>4484</v>
      </c>
      <c r="U549" s="124">
        <f t="shared" si="57"/>
        <v>0</v>
      </c>
      <c r="V549" s="124">
        <f t="shared" si="57"/>
        <v>4471.9041999999999</v>
      </c>
      <c r="W549" s="124">
        <f t="shared" si="57"/>
        <v>4471.9041999999999</v>
      </c>
      <c r="X549" s="124">
        <f t="shared" si="57"/>
        <v>0</v>
      </c>
    </row>
    <row r="550" spans="1:24" s="92" customFormat="1" ht="15">
      <c r="A550" s="115"/>
      <c r="B550" s="87" t="s">
        <v>219</v>
      </c>
      <c r="C550" s="106" t="str">
        <f t="shared" si="52"/>
        <v/>
      </c>
      <c r="D550" s="105" t="str">
        <f t="shared" si="53"/>
        <v/>
      </c>
      <c r="E550" s="129"/>
      <c r="F550" s="130"/>
      <c r="G550" s="130"/>
      <c r="H550" s="128"/>
      <c r="I550" s="90">
        <v>2618200000</v>
      </c>
      <c r="J550" s="89"/>
      <c r="K550" s="90">
        <v>2374000000</v>
      </c>
      <c r="L550" s="91">
        <v>244200000</v>
      </c>
      <c r="M550" s="91">
        <f t="shared" si="54"/>
        <v>2618200000</v>
      </c>
      <c r="N550" s="91"/>
      <c r="O550" s="90">
        <v>2618200000</v>
      </c>
      <c r="P550" s="90">
        <f t="shared" si="55"/>
        <v>2618200000</v>
      </c>
      <c r="Q550" s="90"/>
      <c r="S550" s="124">
        <f t="shared" si="56"/>
        <v>2618.1999999999998</v>
      </c>
      <c r="T550" s="124">
        <f t="shared" si="57"/>
        <v>2618.1999999999998</v>
      </c>
      <c r="U550" s="124">
        <f t="shared" si="57"/>
        <v>0</v>
      </c>
      <c r="V550" s="124">
        <f t="shared" si="57"/>
        <v>2618.1999999999998</v>
      </c>
      <c r="W550" s="124">
        <f t="shared" si="57"/>
        <v>2618.1999999999998</v>
      </c>
      <c r="X550" s="124">
        <f t="shared" si="57"/>
        <v>0</v>
      </c>
    </row>
    <row r="551" spans="1:24" s="92" customFormat="1" ht="15">
      <c r="A551" s="116"/>
      <c r="B551" s="110"/>
      <c r="C551" s="106" t="str">
        <f t="shared" si="52"/>
        <v/>
      </c>
      <c r="D551" s="105" t="str">
        <f t="shared" si="53"/>
        <v/>
      </c>
      <c r="E551" s="115" t="s">
        <v>209</v>
      </c>
      <c r="F551" s="115" t="s">
        <v>338</v>
      </c>
      <c r="G551" s="115" t="s">
        <v>454</v>
      </c>
      <c r="H551" s="133" t="s">
        <v>983</v>
      </c>
      <c r="I551" s="90">
        <v>2553000000</v>
      </c>
      <c r="J551" s="89"/>
      <c r="K551" s="90">
        <v>2374000000</v>
      </c>
      <c r="L551" s="91">
        <v>179000000</v>
      </c>
      <c r="M551" s="91">
        <f t="shared" si="54"/>
        <v>2553000000</v>
      </c>
      <c r="N551" s="91"/>
      <c r="O551" s="90">
        <v>2553000000</v>
      </c>
      <c r="P551" s="90">
        <f t="shared" si="55"/>
        <v>2553000000</v>
      </c>
      <c r="Q551" s="90"/>
      <c r="S551" s="124">
        <f t="shared" si="56"/>
        <v>2553</v>
      </c>
      <c r="T551" s="124">
        <f t="shared" si="57"/>
        <v>2553</v>
      </c>
      <c r="U551" s="124">
        <f t="shared" si="57"/>
        <v>0</v>
      </c>
      <c r="V551" s="124">
        <f t="shared" si="57"/>
        <v>2553</v>
      </c>
      <c r="W551" s="124">
        <f t="shared" si="57"/>
        <v>2553</v>
      </c>
      <c r="X551" s="124">
        <f t="shared" si="57"/>
        <v>0</v>
      </c>
    </row>
    <row r="552" spans="1:24" s="92" customFormat="1" ht="15">
      <c r="A552" s="118"/>
      <c r="B552" s="111"/>
      <c r="C552" s="106" t="str">
        <f t="shared" si="52"/>
        <v/>
      </c>
      <c r="D552" s="105" t="str">
        <f t="shared" si="53"/>
        <v/>
      </c>
      <c r="E552" s="115" t="s">
        <v>222</v>
      </c>
      <c r="F552" s="115" t="s">
        <v>338</v>
      </c>
      <c r="G552" s="115" t="s">
        <v>454</v>
      </c>
      <c r="H552" s="133" t="s">
        <v>983</v>
      </c>
      <c r="I552" s="90">
        <v>65200000</v>
      </c>
      <c r="J552" s="89"/>
      <c r="K552" s="89"/>
      <c r="L552" s="91">
        <v>65200000</v>
      </c>
      <c r="M552" s="91">
        <f t="shared" si="54"/>
        <v>65200000</v>
      </c>
      <c r="N552" s="91"/>
      <c r="O552" s="90">
        <v>65200000</v>
      </c>
      <c r="P552" s="90">
        <f t="shared" si="55"/>
        <v>65200000</v>
      </c>
      <c r="Q552" s="90"/>
      <c r="S552" s="124">
        <f t="shared" si="56"/>
        <v>65.2</v>
      </c>
      <c r="T552" s="124">
        <f t="shared" si="57"/>
        <v>65.2</v>
      </c>
      <c r="U552" s="124">
        <f t="shared" si="57"/>
        <v>0</v>
      </c>
      <c r="V552" s="124">
        <f t="shared" si="57"/>
        <v>65.2</v>
      </c>
      <c r="W552" s="124">
        <f t="shared" si="57"/>
        <v>65.2</v>
      </c>
      <c r="X552" s="124">
        <f t="shared" si="57"/>
        <v>0</v>
      </c>
    </row>
    <row r="553" spans="1:24" s="92" customFormat="1" ht="15">
      <c r="A553" s="115"/>
      <c r="B553" s="87" t="s">
        <v>223</v>
      </c>
      <c r="C553" s="106" t="str">
        <f t="shared" si="52"/>
        <v/>
      </c>
      <c r="D553" s="105" t="str">
        <f t="shared" si="53"/>
        <v/>
      </c>
      <c r="E553" s="129"/>
      <c r="F553" s="130"/>
      <c r="G553" s="130"/>
      <c r="H553" s="128"/>
      <c r="I553" s="90">
        <v>1865800000</v>
      </c>
      <c r="J553" s="89"/>
      <c r="K553" s="90">
        <v>1649000000</v>
      </c>
      <c r="L553" s="91">
        <v>216800000</v>
      </c>
      <c r="M553" s="91">
        <f t="shared" si="54"/>
        <v>1865800000</v>
      </c>
      <c r="N553" s="91"/>
      <c r="O553" s="90">
        <v>1853704200</v>
      </c>
      <c r="P553" s="90">
        <f t="shared" si="55"/>
        <v>1853704200</v>
      </c>
      <c r="Q553" s="90"/>
      <c r="S553" s="124">
        <f t="shared" si="56"/>
        <v>1865.8</v>
      </c>
      <c r="T553" s="124">
        <f t="shared" si="57"/>
        <v>1865.8</v>
      </c>
      <c r="U553" s="124">
        <f t="shared" si="57"/>
        <v>0</v>
      </c>
      <c r="V553" s="124">
        <f t="shared" si="57"/>
        <v>1853.7041999999999</v>
      </c>
      <c r="W553" s="124">
        <f t="shared" si="57"/>
        <v>1853.7041999999999</v>
      </c>
      <c r="X553" s="124">
        <f t="shared" si="57"/>
        <v>0</v>
      </c>
    </row>
    <row r="554" spans="1:24" s="92" customFormat="1" ht="15">
      <c r="A554" s="115"/>
      <c r="B554" s="87"/>
      <c r="C554" s="106" t="str">
        <f t="shared" si="52"/>
        <v/>
      </c>
      <c r="D554" s="105" t="str">
        <f t="shared" si="53"/>
        <v/>
      </c>
      <c r="E554" s="115" t="s">
        <v>224</v>
      </c>
      <c r="F554" s="115" t="s">
        <v>338</v>
      </c>
      <c r="G554" s="115" t="s">
        <v>454</v>
      </c>
      <c r="H554" s="133" t="s">
        <v>983</v>
      </c>
      <c r="I554" s="90">
        <v>1865800000</v>
      </c>
      <c r="J554" s="89"/>
      <c r="K554" s="90">
        <v>1649000000</v>
      </c>
      <c r="L554" s="91">
        <v>216800000</v>
      </c>
      <c r="M554" s="91">
        <f t="shared" si="54"/>
        <v>1865800000</v>
      </c>
      <c r="N554" s="91"/>
      <c r="O554" s="90">
        <v>1853704200</v>
      </c>
      <c r="P554" s="90">
        <f t="shared" si="55"/>
        <v>1853704200</v>
      </c>
      <c r="Q554" s="90"/>
      <c r="S554" s="124">
        <f t="shared" si="56"/>
        <v>1865.8</v>
      </c>
      <c r="T554" s="124">
        <f t="shared" si="57"/>
        <v>1865.8</v>
      </c>
      <c r="U554" s="124">
        <f t="shared" si="57"/>
        <v>0</v>
      </c>
      <c r="V554" s="124">
        <f t="shared" si="57"/>
        <v>1853.7041999999999</v>
      </c>
      <c r="W554" s="124">
        <f t="shared" si="57"/>
        <v>1853.7041999999999</v>
      </c>
      <c r="X554" s="124">
        <f t="shared" si="57"/>
        <v>0</v>
      </c>
    </row>
    <row r="555" spans="1:24" s="92" customFormat="1" ht="15">
      <c r="A555" s="115" t="s">
        <v>466</v>
      </c>
      <c r="B555" s="87" t="s">
        <v>467</v>
      </c>
      <c r="C555" s="106" t="str">
        <f t="shared" si="52"/>
        <v>1037585</v>
      </c>
      <c r="D555" s="105" t="str">
        <f t="shared" si="53"/>
        <v>-Hội văn học Nghệ thuật</v>
      </c>
      <c r="E555" s="129"/>
      <c r="F555" s="130"/>
      <c r="G555" s="130"/>
      <c r="H555" s="128"/>
      <c r="I555" s="90">
        <v>1426869000</v>
      </c>
      <c r="J555" s="90">
        <v>100169000</v>
      </c>
      <c r="K555" s="90">
        <v>656000000</v>
      </c>
      <c r="L555" s="91">
        <v>670700000</v>
      </c>
      <c r="M555" s="91">
        <f t="shared" si="54"/>
        <v>1426869000</v>
      </c>
      <c r="N555" s="91"/>
      <c r="O555" s="90">
        <v>1107797303</v>
      </c>
      <c r="P555" s="90">
        <f t="shared" si="55"/>
        <v>1107797303</v>
      </c>
      <c r="Q555" s="90"/>
      <c r="S555" s="124">
        <f t="shared" si="56"/>
        <v>1426.8689999999999</v>
      </c>
      <c r="T555" s="124">
        <f t="shared" si="57"/>
        <v>1426.8689999999999</v>
      </c>
      <c r="U555" s="124">
        <f t="shared" si="57"/>
        <v>0</v>
      </c>
      <c r="V555" s="124">
        <f t="shared" si="57"/>
        <v>1107.7973030000001</v>
      </c>
      <c r="W555" s="124">
        <f t="shared" si="57"/>
        <v>1107.7973030000001</v>
      </c>
      <c r="X555" s="124">
        <f t="shared" si="57"/>
        <v>0</v>
      </c>
    </row>
    <row r="556" spans="1:24" s="92" customFormat="1" ht="15">
      <c r="A556" s="115" t="s">
        <v>468</v>
      </c>
      <c r="B556" s="87" t="s">
        <v>218</v>
      </c>
      <c r="C556" s="106" t="str">
        <f t="shared" si="52"/>
        <v/>
      </c>
      <c r="D556" s="105" t="str">
        <f t="shared" si="53"/>
        <v/>
      </c>
      <c r="E556" s="129"/>
      <c r="F556" s="130"/>
      <c r="G556" s="130"/>
      <c r="H556" s="128"/>
      <c r="I556" s="90">
        <v>1426869000</v>
      </c>
      <c r="J556" s="90">
        <v>100169000</v>
      </c>
      <c r="K556" s="90">
        <v>656000000</v>
      </c>
      <c r="L556" s="91">
        <v>670700000</v>
      </c>
      <c r="M556" s="91">
        <f t="shared" si="54"/>
        <v>1426869000</v>
      </c>
      <c r="N556" s="91"/>
      <c r="O556" s="90">
        <v>1107797303</v>
      </c>
      <c r="P556" s="90">
        <f t="shared" si="55"/>
        <v>1107797303</v>
      </c>
      <c r="Q556" s="90"/>
      <c r="S556" s="124">
        <f t="shared" si="56"/>
        <v>1426.8689999999999</v>
      </c>
      <c r="T556" s="124">
        <f t="shared" si="57"/>
        <v>1426.8689999999999</v>
      </c>
      <c r="U556" s="124">
        <f t="shared" si="57"/>
        <v>0</v>
      </c>
      <c r="V556" s="124">
        <f t="shared" si="57"/>
        <v>1107.7973030000001</v>
      </c>
      <c r="W556" s="124">
        <f t="shared" si="57"/>
        <v>1107.7973030000001</v>
      </c>
      <c r="X556" s="124">
        <f t="shared" si="57"/>
        <v>0</v>
      </c>
    </row>
    <row r="557" spans="1:24" s="92" customFormat="1" ht="15">
      <c r="A557" s="115"/>
      <c r="B557" s="87" t="s">
        <v>223</v>
      </c>
      <c r="C557" s="106" t="str">
        <f t="shared" si="52"/>
        <v/>
      </c>
      <c r="D557" s="105" t="str">
        <f t="shared" si="53"/>
        <v/>
      </c>
      <c r="E557" s="129"/>
      <c r="F557" s="130"/>
      <c r="G557" s="130"/>
      <c r="H557" s="128"/>
      <c r="I557" s="90">
        <v>1426869000</v>
      </c>
      <c r="J557" s="90">
        <v>100169000</v>
      </c>
      <c r="K557" s="90">
        <v>656000000</v>
      </c>
      <c r="L557" s="91">
        <v>670700000</v>
      </c>
      <c r="M557" s="91">
        <f t="shared" si="54"/>
        <v>1426869000</v>
      </c>
      <c r="N557" s="91"/>
      <c r="O557" s="90">
        <v>1107797303</v>
      </c>
      <c r="P557" s="90">
        <f t="shared" si="55"/>
        <v>1107797303</v>
      </c>
      <c r="Q557" s="90"/>
      <c r="S557" s="124">
        <f t="shared" si="56"/>
        <v>1426.8689999999999</v>
      </c>
      <c r="T557" s="124">
        <f t="shared" si="57"/>
        <v>1426.8689999999999</v>
      </c>
      <c r="U557" s="124">
        <f t="shared" si="57"/>
        <v>0</v>
      </c>
      <c r="V557" s="124">
        <f t="shared" si="57"/>
        <v>1107.7973030000001</v>
      </c>
      <c r="W557" s="124">
        <f t="shared" si="57"/>
        <v>1107.7973030000001</v>
      </c>
      <c r="X557" s="124">
        <f t="shared" si="57"/>
        <v>0</v>
      </c>
    </row>
    <row r="558" spans="1:24" s="92" customFormat="1" ht="15">
      <c r="A558" s="116"/>
      <c r="B558" s="110"/>
      <c r="C558" s="106" t="str">
        <f t="shared" si="52"/>
        <v/>
      </c>
      <c r="D558" s="105" t="str">
        <f t="shared" si="53"/>
        <v/>
      </c>
      <c r="E558" s="115" t="s">
        <v>224</v>
      </c>
      <c r="F558" s="115" t="s">
        <v>469</v>
      </c>
      <c r="G558" s="115" t="s">
        <v>329</v>
      </c>
      <c r="H558" s="133" t="s">
        <v>983</v>
      </c>
      <c r="I558" s="90">
        <v>841000000</v>
      </c>
      <c r="J558" s="89"/>
      <c r="K558" s="90">
        <v>656000000</v>
      </c>
      <c r="L558" s="91">
        <v>185000000</v>
      </c>
      <c r="M558" s="91">
        <f t="shared" si="54"/>
        <v>841000000</v>
      </c>
      <c r="N558" s="91"/>
      <c r="O558" s="90">
        <v>841000000</v>
      </c>
      <c r="P558" s="90">
        <f t="shared" si="55"/>
        <v>841000000</v>
      </c>
      <c r="Q558" s="90"/>
      <c r="S558" s="124">
        <f t="shared" si="56"/>
        <v>841</v>
      </c>
      <c r="T558" s="124">
        <f t="shared" si="57"/>
        <v>841</v>
      </c>
      <c r="U558" s="124">
        <f t="shared" si="57"/>
        <v>0</v>
      </c>
      <c r="V558" s="124">
        <f t="shared" si="57"/>
        <v>841</v>
      </c>
      <c r="W558" s="124">
        <f t="shared" si="57"/>
        <v>841</v>
      </c>
      <c r="X558" s="124">
        <f t="shared" si="57"/>
        <v>0</v>
      </c>
    </row>
    <row r="559" spans="1:24" s="92" customFormat="1" ht="15">
      <c r="A559" s="117"/>
      <c r="B559" s="107"/>
      <c r="C559" s="106" t="str">
        <f t="shared" si="52"/>
        <v/>
      </c>
      <c r="D559" s="105" t="str">
        <f t="shared" si="53"/>
        <v/>
      </c>
      <c r="E559" s="115" t="s">
        <v>222</v>
      </c>
      <c r="F559" s="115" t="s">
        <v>469</v>
      </c>
      <c r="G559" s="115" t="s">
        <v>329</v>
      </c>
      <c r="H559" s="133" t="s">
        <v>983</v>
      </c>
      <c r="I559" s="90">
        <v>10700000</v>
      </c>
      <c r="J559" s="89"/>
      <c r="K559" s="89"/>
      <c r="L559" s="91">
        <v>10700000</v>
      </c>
      <c r="M559" s="91">
        <f t="shared" si="54"/>
        <v>10700000</v>
      </c>
      <c r="N559" s="91"/>
      <c r="O559" s="90">
        <v>10700000</v>
      </c>
      <c r="P559" s="90">
        <f t="shared" si="55"/>
        <v>10700000</v>
      </c>
      <c r="Q559" s="90"/>
      <c r="S559" s="124">
        <f t="shared" si="56"/>
        <v>10.7</v>
      </c>
      <c r="T559" s="124">
        <f t="shared" si="57"/>
        <v>10.7</v>
      </c>
      <c r="U559" s="124">
        <f t="shared" si="57"/>
        <v>0</v>
      </c>
      <c r="V559" s="124">
        <f t="shared" si="57"/>
        <v>10.7</v>
      </c>
      <c r="W559" s="124">
        <f t="shared" si="57"/>
        <v>10.7</v>
      </c>
      <c r="X559" s="124">
        <f t="shared" si="57"/>
        <v>0</v>
      </c>
    </row>
    <row r="560" spans="1:24" s="92" customFormat="1" ht="15">
      <c r="A560" s="118"/>
      <c r="B560" s="111"/>
      <c r="C560" s="106" t="str">
        <f t="shared" si="52"/>
        <v/>
      </c>
      <c r="D560" s="105" t="str">
        <f t="shared" si="53"/>
        <v/>
      </c>
      <c r="E560" s="115" t="s">
        <v>210</v>
      </c>
      <c r="F560" s="115" t="s">
        <v>469</v>
      </c>
      <c r="G560" s="115" t="s">
        <v>329</v>
      </c>
      <c r="H560" s="133" t="s">
        <v>983</v>
      </c>
      <c r="I560" s="90">
        <v>575169000</v>
      </c>
      <c r="J560" s="90">
        <v>100169000</v>
      </c>
      <c r="K560" s="89"/>
      <c r="L560" s="91">
        <v>475000000</v>
      </c>
      <c r="M560" s="91">
        <f t="shared" si="54"/>
        <v>575169000</v>
      </c>
      <c r="N560" s="91"/>
      <c r="O560" s="90">
        <v>256097303</v>
      </c>
      <c r="P560" s="90">
        <f t="shared" si="55"/>
        <v>256097303</v>
      </c>
      <c r="Q560" s="90"/>
      <c r="S560" s="124">
        <f t="shared" si="56"/>
        <v>575.16899999999998</v>
      </c>
      <c r="T560" s="124">
        <f t="shared" si="57"/>
        <v>575.16899999999998</v>
      </c>
      <c r="U560" s="124">
        <f t="shared" si="57"/>
        <v>0</v>
      </c>
      <c r="V560" s="124">
        <f t="shared" si="57"/>
        <v>256.09730300000001</v>
      </c>
      <c r="W560" s="124">
        <f t="shared" si="57"/>
        <v>256.09730300000001</v>
      </c>
      <c r="X560" s="124">
        <f t="shared" si="57"/>
        <v>0</v>
      </c>
    </row>
    <row r="561" spans="1:24" s="92" customFormat="1" ht="14.25">
      <c r="A561" s="115"/>
      <c r="B561" s="96"/>
      <c r="C561" s="106" t="str">
        <f t="shared" si="52"/>
        <v/>
      </c>
      <c r="D561" s="105" t="str">
        <f t="shared" si="53"/>
        <v/>
      </c>
      <c r="E561" s="115"/>
      <c r="F561" s="115"/>
      <c r="G561" s="115"/>
      <c r="H561" s="133"/>
      <c r="I561" s="97"/>
      <c r="J561" s="97"/>
      <c r="K561" s="97"/>
      <c r="L561" s="98"/>
      <c r="M561" s="91">
        <f t="shared" si="54"/>
        <v>0</v>
      </c>
      <c r="N561" s="98"/>
      <c r="O561" s="97"/>
      <c r="P561" s="90">
        <f t="shared" si="55"/>
        <v>0</v>
      </c>
      <c r="Q561" s="97"/>
      <c r="S561" s="124">
        <f t="shared" si="56"/>
        <v>0</v>
      </c>
      <c r="T561" s="124">
        <f t="shared" si="57"/>
        <v>0</v>
      </c>
      <c r="U561" s="124">
        <f t="shared" si="57"/>
        <v>0</v>
      </c>
      <c r="V561" s="124">
        <f t="shared" si="57"/>
        <v>0</v>
      </c>
      <c r="W561" s="124">
        <f t="shared" si="57"/>
        <v>0</v>
      </c>
      <c r="X561" s="124">
        <f t="shared" si="57"/>
        <v>0</v>
      </c>
    </row>
    <row r="562" spans="1:24" s="92" customFormat="1" ht="30">
      <c r="A562" s="115" t="s">
        <v>470</v>
      </c>
      <c r="B562" s="88" t="s">
        <v>471</v>
      </c>
      <c r="C562" s="106" t="str">
        <f t="shared" si="52"/>
        <v>1037641</v>
      </c>
      <c r="D562" s="105" t="str">
        <f t="shared" si="53"/>
        <v>-Đài Phát thanh và TruyỄn lình</v>
      </c>
      <c r="E562" s="129"/>
      <c r="F562" s="130"/>
      <c r="G562" s="130"/>
      <c r="H562" s="128"/>
      <c r="I562" s="90">
        <v>11672727000</v>
      </c>
      <c r="J562" s="89"/>
      <c r="K562" s="90">
        <v>11256000000</v>
      </c>
      <c r="L562" s="91">
        <v>416727000</v>
      </c>
      <c r="M562" s="91">
        <f t="shared" si="54"/>
        <v>11672727000</v>
      </c>
      <c r="N562" s="91"/>
      <c r="O562" s="90">
        <v>11672727000</v>
      </c>
      <c r="P562" s="90">
        <f t="shared" si="55"/>
        <v>11672727000</v>
      </c>
      <c r="Q562" s="90"/>
      <c r="S562" s="124">
        <f t="shared" si="56"/>
        <v>11672.727000000001</v>
      </c>
      <c r="T562" s="124">
        <f t="shared" si="57"/>
        <v>11672.727000000001</v>
      </c>
      <c r="U562" s="124">
        <f t="shared" si="57"/>
        <v>0</v>
      </c>
      <c r="V562" s="124">
        <f t="shared" si="57"/>
        <v>11672.727000000001</v>
      </c>
      <c r="W562" s="124">
        <f t="shared" si="57"/>
        <v>11672.727000000001</v>
      </c>
      <c r="X562" s="124">
        <f t="shared" si="57"/>
        <v>0</v>
      </c>
    </row>
    <row r="563" spans="1:24" s="92" customFormat="1" ht="15">
      <c r="A563" s="115" t="s">
        <v>472</v>
      </c>
      <c r="B563" s="93" t="s">
        <v>232</v>
      </c>
      <c r="C563" s="106" t="str">
        <f t="shared" si="52"/>
        <v/>
      </c>
      <c r="D563" s="105" t="str">
        <f t="shared" si="53"/>
        <v/>
      </c>
      <c r="E563" s="129"/>
      <c r="F563" s="130"/>
      <c r="G563" s="130"/>
      <c r="H563" s="128"/>
      <c r="I563" s="90">
        <v>11672727000</v>
      </c>
      <c r="J563" s="89"/>
      <c r="K563" s="90">
        <v>11256000000</v>
      </c>
      <c r="L563" s="91">
        <v>416727000</v>
      </c>
      <c r="M563" s="91">
        <f t="shared" si="54"/>
        <v>11672727000</v>
      </c>
      <c r="N563" s="91"/>
      <c r="O563" s="90">
        <v>11672727000</v>
      </c>
      <c r="P563" s="90">
        <f t="shared" si="55"/>
        <v>11672727000</v>
      </c>
      <c r="Q563" s="90"/>
      <c r="S563" s="124">
        <f t="shared" si="56"/>
        <v>11672.727000000001</v>
      </c>
      <c r="T563" s="124">
        <f t="shared" si="57"/>
        <v>11672.727000000001</v>
      </c>
      <c r="U563" s="124">
        <f t="shared" si="57"/>
        <v>0</v>
      </c>
      <c r="V563" s="124">
        <f t="shared" si="57"/>
        <v>11672.727000000001</v>
      </c>
      <c r="W563" s="124">
        <f t="shared" si="57"/>
        <v>11672.727000000001</v>
      </c>
      <c r="X563" s="124">
        <f t="shared" si="57"/>
        <v>0</v>
      </c>
    </row>
    <row r="564" spans="1:24" s="92" customFormat="1" ht="15">
      <c r="A564" s="115"/>
      <c r="B564" s="93" t="s">
        <v>233</v>
      </c>
      <c r="C564" s="106" t="str">
        <f t="shared" si="52"/>
        <v/>
      </c>
      <c r="D564" s="105" t="str">
        <f t="shared" si="53"/>
        <v/>
      </c>
      <c r="E564" s="129"/>
      <c r="F564" s="130"/>
      <c r="G564" s="130"/>
      <c r="H564" s="128"/>
      <c r="I564" s="90">
        <v>9714000000</v>
      </c>
      <c r="J564" s="89"/>
      <c r="K564" s="90">
        <v>9714000000</v>
      </c>
      <c r="L564" s="94"/>
      <c r="M564" s="91">
        <f t="shared" si="54"/>
        <v>9714000000</v>
      </c>
      <c r="N564" s="94"/>
      <c r="O564" s="90">
        <v>9714000000</v>
      </c>
      <c r="P564" s="90">
        <f t="shared" si="55"/>
        <v>9714000000</v>
      </c>
      <c r="Q564" s="90"/>
      <c r="S564" s="124">
        <f t="shared" si="56"/>
        <v>9714</v>
      </c>
      <c r="T564" s="124">
        <f t="shared" si="57"/>
        <v>9714</v>
      </c>
      <c r="U564" s="124">
        <f t="shared" si="57"/>
        <v>0</v>
      </c>
      <c r="V564" s="124">
        <f t="shared" si="57"/>
        <v>9714</v>
      </c>
      <c r="W564" s="124">
        <f t="shared" si="57"/>
        <v>9714</v>
      </c>
      <c r="X564" s="124">
        <f t="shared" si="57"/>
        <v>0</v>
      </c>
    </row>
    <row r="565" spans="1:24" s="92" customFormat="1" ht="15">
      <c r="A565" s="115"/>
      <c r="B565" s="87"/>
      <c r="C565" s="106" t="str">
        <f t="shared" si="52"/>
        <v/>
      </c>
      <c r="D565" s="105" t="str">
        <f t="shared" si="53"/>
        <v/>
      </c>
      <c r="E565" s="115" t="s">
        <v>209</v>
      </c>
      <c r="F565" s="115" t="s">
        <v>473</v>
      </c>
      <c r="G565" s="115" t="s">
        <v>474</v>
      </c>
      <c r="H565" s="133" t="s">
        <v>983</v>
      </c>
      <c r="I565" s="90">
        <v>9714000000</v>
      </c>
      <c r="J565" s="89"/>
      <c r="K565" s="90">
        <v>9714000000</v>
      </c>
      <c r="L565" s="94"/>
      <c r="M565" s="91">
        <f t="shared" si="54"/>
        <v>9714000000</v>
      </c>
      <c r="N565" s="94"/>
      <c r="O565" s="90">
        <v>9714000000</v>
      </c>
      <c r="P565" s="90">
        <f t="shared" si="55"/>
        <v>9714000000</v>
      </c>
      <c r="Q565" s="90"/>
      <c r="S565" s="124">
        <f t="shared" si="56"/>
        <v>9714</v>
      </c>
      <c r="T565" s="124">
        <f t="shared" si="57"/>
        <v>9714</v>
      </c>
      <c r="U565" s="124">
        <f t="shared" si="57"/>
        <v>0</v>
      </c>
      <c r="V565" s="124">
        <f t="shared" si="57"/>
        <v>9714</v>
      </c>
      <c r="W565" s="124">
        <f t="shared" si="57"/>
        <v>9714</v>
      </c>
      <c r="X565" s="124">
        <f t="shared" si="57"/>
        <v>0</v>
      </c>
    </row>
    <row r="566" spans="1:24" s="92" customFormat="1" ht="15">
      <c r="A566" s="115"/>
      <c r="B566" s="93" t="s">
        <v>229</v>
      </c>
      <c r="C566" s="106" t="str">
        <f t="shared" si="52"/>
        <v/>
      </c>
      <c r="D566" s="105" t="str">
        <f t="shared" si="53"/>
        <v/>
      </c>
      <c r="E566" s="129"/>
      <c r="F566" s="130"/>
      <c r="G566" s="130"/>
      <c r="H566" s="128"/>
      <c r="I566" s="90">
        <v>1958727000</v>
      </c>
      <c r="J566" s="89"/>
      <c r="K566" s="90">
        <v>1542000000</v>
      </c>
      <c r="L566" s="91">
        <v>416727000</v>
      </c>
      <c r="M566" s="91">
        <f t="shared" si="54"/>
        <v>1958727000</v>
      </c>
      <c r="N566" s="91"/>
      <c r="O566" s="90">
        <v>1958727000</v>
      </c>
      <c r="P566" s="90">
        <f t="shared" si="55"/>
        <v>1958727000</v>
      </c>
      <c r="Q566" s="90"/>
      <c r="S566" s="124">
        <f t="shared" si="56"/>
        <v>1958.7270000000001</v>
      </c>
      <c r="T566" s="124">
        <f t="shared" si="57"/>
        <v>1958.7270000000001</v>
      </c>
      <c r="U566" s="124">
        <f t="shared" si="57"/>
        <v>0</v>
      </c>
      <c r="V566" s="124">
        <f t="shared" si="57"/>
        <v>1958.7270000000001</v>
      </c>
      <c r="W566" s="124">
        <f t="shared" si="57"/>
        <v>1958.7270000000001</v>
      </c>
      <c r="X566" s="124">
        <f t="shared" si="57"/>
        <v>0</v>
      </c>
    </row>
    <row r="567" spans="1:24" s="92" customFormat="1" ht="15">
      <c r="A567" s="115"/>
      <c r="B567" s="87"/>
      <c r="C567" s="106" t="str">
        <f t="shared" si="52"/>
        <v/>
      </c>
      <c r="D567" s="105" t="str">
        <f t="shared" si="53"/>
        <v/>
      </c>
      <c r="E567" s="115" t="s">
        <v>224</v>
      </c>
      <c r="F567" s="115" t="s">
        <v>473</v>
      </c>
      <c r="G567" s="115" t="s">
        <v>474</v>
      </c>
      <c r="H567" s="133" t="s">
        <v>983</v>
      </c>
      <c r="I567" s="90">
        <v>1958727000</v>
      </c>
      <c r="J567" s="89"/>
      <c r="K567" s="90">
        <v>1542000000</v>
      </c>
      <c r="L567" s="91">
        <v>416727000</v>
      </c>
      <c r="M567" s="91">
        <f t="shared" si="54"/>
        <v>1958727000</v>
      </c>
      <c r="N567" s="91"/>
      <c r="O567" s="90">
        <v>1958727000</v>
      </c>
      <c r="P567" s="90">
        <f t="shared" si="55"/>
        <v>1958727000</v>
      </c>
      <c r="Q567" s="90"/>
      <c r="S567" s="124">
        <f t="shared" si="56"/>
        <v>1958.7270000000001</v>
      </c>
      <c r="T567" s="124">
        <f t="shared" si="57"/>
        <v>1958.7270000000001</v>
      </c>
      <c r="U567" s="124">
        <f t="shared" si="57"/>
        <v>0</v>
      </c>
      <c r="V567" s="124">
        <f t="shared" si="57"/>
        <v>1958.7270000000001</v>
      </c>
      <c r="W567" s="124">
        <f t="shared" si="57"/>
        <v>1958.7270000000001</v>
      </c>
      <c r="X567" s="124">
        <f t="shared" si="57"/>
        <v>0</v>
      </c>
    </row>
    <row r="568" spans="1:24" s="92" customFormat="1" ht="30">
      <c r="A568" s="115" t="s">
        <v>475</v>
      </c>
      <c r="B568" s="88" t="s">
        <v>476</v>
      </c>
      <c r="C568" s="106" t="str">
        <f t="shared" si="52"/>
        <v>1037642</v>
      </c>
      <c r="D568" s="105" t="str">
        <f t="shared" si="53"/>
        <v>-Trung tâm Huãn luyện và Thi đãu Thể dục Thể thao</v>
      </c>
      <c r="E568" s="129"/>
      <c r="F568" s="130"/>
      <c r="G568" s="130"/>
      <c r="H568" s="128"/>
      <c r="I568" s="90">
        <v>7783848759</v>
      </c>
      <c r="J568" s="90">
        <v>90364759</v>
      </c>
      <c r="K568" s="90">
        <v>7548000000</v>
      </c>
      <c r="L568" s="91">
        <v>145484000</v>
      </c>
      <c r="M568" s="91">
        <f t="shared" si="54"/>
        <v>7783848759</v>
      </c>
      <c r="N568" s="91"/>
      <c r="O568" s="90">
        <v>7756553419</v>
      </c>
      <c r="P568" s="90">
        <f t="shared" si="55"/>
        <v>7756553419</v>
      </c>
      <c r="Q568" s="90"/>
      <c r="S568" s="124">
        <f t="shared" si="56"/>
        <v>7783.8487590000004</v>
      </c>
      <c r="T568" s="124">
        <f t="shared" si="57"/>
        <v>7783.8487590000004</v>
      </c>
      <c r="U568" s="124">
        <f t="shared" si="57"/>
        <v>0</v>
      </c>
      <c r="V568" s="124">
        <f t="shared" si="57"/>
        <v>7756.5534189999998</v>
      </c>
      <c r="W568" s="124">
        <f t="shared" si="57"/>
        <v>7756.5534189999998</v>
      </c>
      <c r="X568" s="124">
        <f t="shared" si="57"/>
        <v>0</v>
      </c>
    </row>
    <row r="569" spans="1:24" s="92" customFormat="1" ht="15">
      <c r="A569" s="115" t="s">
        <v>477</v>
      </c>
      <c r="B569" s="93" t="s">
        <v>232</v>
      </c>
      <c r="C569" s="106" t="str">
        <f t="shared" si="52"/>
        <v/>
      </c>
      <c r="D569" s="105" t="str">
        <f t="shared" si="53"/>
        <v/>
      </c>
      <c r="E569" s="129"/>
      <c r="F569" s="130"/>
      <c r="G569" s="130"/>
      <c r="H569" s="128"/>
      <c r="I569" s="90">
        <v>7783848759</v>
      </c>
      <c r="J569" s="90">
        <v>90364759</v>
      </c>
      <c r="K569" s="90">
        <v>7548000000</v>
      </c>
      <c r="L569" s="91">
        <v>145484000</v>
      </c>
      <c r="M569" s="91">
        <f t="shared" si="54"/>
        <v>7783848759</v>
      </c>
      <c r="N569" s="91"/>
      <c r="O569" s="90">
        <v>7756553419</v>
      </c>
      <c r="P569" s="90">
        <f t="shared" si="55"/>
        <v>7756553419</v>
      </c>
      <c r="Q569" s="90"/>
      <c r="S569" s="124">
        <f t="shared" si="56"/>
        <v>7783.8487590000004</v>
      </c>
      <c r="T569" s="124">
        <f t="shared" si="57"/>
        <v>7783.8487590000004</v>
      </c>
      <c r="U569" s="124">
        <f t="shared" si="57"/>
        <v>0</v>
      </c>
      <c r="V569" s="124">
        <f t="shared" si="57"/>
        <v>7756.5534189999998</v>
      </c>
      <c r="W569" s="124">
        <f t="shared" si="57"/>
        <v>7756.5534189999998</v>
      </c>
      <c r="X569" s="124">
        <f t="shared" si="57"/>
        <v>0</v>
      </c>
    </row>
    <row r="570" spans="1:24" s="92" customFormat="1" ht="15">
      <c r="A570" s="115"/>
      <c r="B570" s="93" t="s">
        <v>233</v>
      </c>
      <c r="C570" s="106" t="str">
        <f t="shared" si="52"/>
        <v/>
      </c>
      <c r="D570" s="105" t="str">
        <f t="shared" si="53"/>
        <v/>
      </c>
      <c r="E570" s="129"/>
      <c r="F570" s="130"/>
      <c r="G570" s="130"/>
      <c r="H570" s="128"/>
      <c r="I570" s="90">
        <v>2636064759</v>
      </c>
      <c r="J570" s="90">
        <v>90364759</v>
      </c>
      <c r="K570" s="90">
        <v>1977500000</v>
      </c>
      <c r="L570" s="91">
        <v>568200000</v>
      </c>
      <c r="M570" s="91">
        <f t="shared" si="54"/>
        <v>2636064759</v>
      </c>
      <c r="N570" s="91"/>
      <c r="O570" s="90">
        <v>2636064759</v>
      </c>
      <c r="P570" s="90">
        <f t="shared" si="55"/>
        <v>2636064759</v>
      </c>
      <c r="Q570" s="90"/>
      <c r="S570" s="124">
        <f t="shared" si="56"/>
        <v>2636.0647589999999</v>
      </c>
      <c r="T570" s="124">
        <f t="shared" si="57"/>
        <v>2636.0647589999999</v>
      </c>
      <c r="U570" s="124">
        <f t="shared" si="57"/>
        <v>0</v>
      </c>
      <c r="V570" s="124">
        <f t="shared" si="57"/>
        <v>2636.0647589999999</v>
      </c>
      <c r="W570" s="124">
        <f t="shared" si="57"/>
        <v>2636.0647589999999</v>
      </c>
      <c r="X570" s="124">
        <f t="shared" si="57"/>
        <v>0</v>
      </c>
    </row>
    <row r="571" spans="1:24" s="92" customFormat="1" ht="15">
      <c r="A571" s="116"/>
      <c r="B571" s="110"/>
      <c r="C571" s="106" t="str">
        <f t="shared" si="52"/>
        <v/>
      </c>
      <c r="D571" s="105" t="str">
        <f t="shared" si="53"/>
        <v/>
      </c>
      <c r="E571" s="115" t="s">
        <v>209</v>
      </c>
      <c r="F571" s="115" t="s">
        <v>338</v>
      </c>
      <c r="G571" s="115" t="s">
        <v>478</v>
      </c>
      <c r="H571" s="133" t="s">
        <v>983</v>
      </c>
      <c r="I571" s="90">
        <v>2575364759</v>
      </c>
      <c r="J571" s="90">
        <v>90364759</v>
      </c>
      <c r="K571" s="90">
        <v>1977500000</v>
      </c>
      <c r="L571" s="91">
        <v>507500000</v>
      </c>
      <c r="M571" s="91">
        <f t="shared" si="54"/>
        <v>2575364759</v>
      </c>
      <c r="N571" s="91"/>
      <c r="O571" s="90">
        <v>2575364759</v>
      </c>
      <c r="P571" s="90">
        <f t="shared" si="55"/>
        <v>2575364759</v>
      </c>
      <c r="Q571" s="90"/>
      <c r="S571" s="124">
        <f t="shared" si="56"/>
        <v>2575.364759</v>
      </c>
      <c r="T571" s="124">
        <f t="shared" si="57"/>
        <v>2575.364759</v>
      </c>
      <c r="U571" s="124">
        <f t="shared" si="57"/>
        <v>0</v>
      </c>
      <c r="V571" s="124">
        <f t="shared" si="57"/>
        <v>2575.364759</v>
      </c>
      <c r="W571" s="124">
        <f t="shared" si="57"/>
        <v>2575.364759</v>
      </c>
      <c r="X571" s="124">
        <f t="shared" si="57"/>
        <v>0</v>
      </c>
    </row>
    <row r="572" spans="1:24" s="92" customFormat="1" ht="15">
      <c r="A572" s="118"/>
      <c r="B572" s="111"/>
      <c r="C572" s="106" t="str">
        <f t="shared" si="52"/>
        <v/>
      </c>
      <c r="D572" s="105" t="str">
        <f t="shared" si="53"/>
        <v/>
      </c>
      <c r="E572" s="115" t="s">
        <v>222</v>
      </c>
      <c r="F572" s="115" t="s">
        <v>338</v>
      </c>
      <c r="G572" s="115" t="s">
        <v>478</v>
      </c>
      <c r="H572" s="133" t="s">
        <v>983</v>
      </c>
      <c r="I572" s="90">
        <v>60700000</v>
      </c>
      <c r="J572" s="89"/>
      <c r="K572" s="89"/>
      <c r="L572" s="91">
        <v>60700000</v>
      </c>
      <c r="M572" s="91">
        <f t="shared" si="54"/>
        <v>60700000</v>
      </c>
      <c r="N572" s="91"/>
      <c r="O572" s="90">
        <v>60700000</v>
      </c>
      <c r="P572" s="90">
        <f t="shared" si="55"/>
        <v>60700000</v>
      </c>
      <c r="Q572" s="90"/>
      <c r="S572" s="124">
        <f t="shared" si="56"/>
        <v>60.7</v>
      </c>
      <c r="T572" s="124">
        <f t="shared" si="57"/>
        <v>60.7</v>
      </c>
      <c r="U572" s="124">
        <f t="shared" si="57"/>
        <v>0</v>
      </c>
      <c r="V572" s="124">
        <f t="shared" si="57"/>
        <v>60.7</v>
      </c>
      <c r="W572" s="124">
        <f t="shared" si="57"/>
        <v>60.7</v>
      </c>
      <c r="X572" s="124">
        <f t="shared" si="57"/>
        <v>0</v>
      </c>
    </row>
    <row r="573" spans="1:24" s="92" customFormat="1" ht="15">
      <c r="A573" s="115"/>
      <c r="B573" s="93" t="s">
        <v>229</v>
      </c>
      <c r="C573" s="106" t="str">
        <f t="shared" si="52"/>
        <v/>
      </c>
      <c r="D573" s="105" t="str">
        <f t="shared" si="53"/>
        <v/>
      </c>
      <c r="E573" s="129"/>
      <c r="F573" s="130"/>
      <c r="G573" s="130"/>
      <c r="H573" s="128"/>
      <c r="I573" s="90">
        <v>5147784000</v>
      </c>
      <c r="J573" s="89"/>
      <c r="K573" s="90">
        <v>5570500000</v>
      </c>
      <c r="L573" s="91">
        <v>-422716000</v>
      </c>
      <c r="M573" s="91">
        <f t="shared" si="54"/>
        <v>5147784000</v>
      </c>
      <c r="N573" s="91"/>
      <c r="O573" s="90">
        <v>5120488660</v>
      </c>
      <c r="P573" s="90">
        <f t="shared" si="55"/>
        <v>5120488660</v>
      </c>
      <c r="Q573" s="90"/>
      <c r="S573" s="124">
        <f t="shared" si="56"/>
        <v>5147.7839999999997</v>
      </c>
      <c r="T573" s="124">
        <f t="shared" si="57"/>
        <v>5147.7839999999997</v>
      </c>
      <c r="U573" s="124">
        <f t="shared" si="57"/>
        <v>0</v>
      </c>
      <c r="V573" s="124">
        <f t="shared" si="57"/>
        <v>5120.48866</v>
      </c>
      <c r="W573" s="124">
        <f t="shared" si="57"/>
        <v>5120.48866</v>
      </c>
      <c r="X573" s="124">
        <f t="shared" si="57"/>
        <v>0</v>
      </c>
    </row>
    <row r="574" spans="1:24" s="92" customFormat="1" ht="15">
      <c r="A574" s="115"/>
      <c r="B574" s="87"/>
      <c r="C574" s="106" t="str">
        <f t="shared" si="52"/>
        <v/>
      </c>
      <c r="D574" s="105" t="str">
        <f t="shared" si="53"/>
        <v/>
      </c>
      <c r="E574" s="115" t="s">
        <v>224</v>
      </c>
      <c r="F574" s="115" t="s">
        <v>338</v>
      </c>
      <c r="G574" s="115" t="s">
        <v>478</v>
      </c>
      <c r="H574" s="133" t="s">
        <v>983</v>
      </c>
      <c r="I574" s="90">
        <v>5147784000</v>
      </c>
      <c r="J574" s="89"/>
      <c r="K574" s="90">
        <v>5570500000</v>
      </c>
      <c r="L574" s="91">
        <v>-422716000</v>
      </c>
      <c r="M574" s="91">
        <f t="shared" si="54"/>
        <v>5147784000</v>
      </c>
      <c r="N574" s="91"/>
      <c r="O574" s="90">
        <v>5120488660</v>
      </c>
      <c r="P574" s="90">
        <f t="shared" si="55"/>
        <v>5120488660</v>
      </c>
      <c r="Q574" s="90"/>
      <c r="S574" s="124">
        <f t="shared" si="56"/>
        <v>5147.7839999999997</v>
      </c>
      <c r="T574" s="124">
        <f t="shared" si="57"/>
        <v>5147.7839999999997</v>
      </c>
      <c r="U574" s="124">
        <f t="shared" si="57"/>
        <v>0</v>
      </c>
      <c r="V574" s="124">
        <f t="shared" si="57"/>
        <v>5120.48866</v>
      </c>
      <c r="W574" s="124">
        <f t="shared" si="57"/>
        <v>5120.48866</v>
      </c>
      <c r="X574" s="124">
        <f t="shared" si="57"/>
        <v>0</v>
      </c>
    </row>
    <row r="575" spans="1:24" s="92" customFormat="1" ht="15">
      <c r="A575" s="115" t="s">
        <v>479</v>
      </c>
      <c r="B575" s="93" t="s">
        <v>480</v>
      </c>
      <c r="C575" s="106" t="str">
        <f t="shared" si="52"/>
        <v>1037644</v>
      </c>
      <c r="D575" s="105" t="str">
        <f t="shared" si="53"/>
        <v>-SỜ Nội vụ tỉnh Kon Tum</v>
      </c>
      <c r="E575" s="129"/>
      <c r="F575" s="130"/>
      <c r="G575" s="130"/>
      <c r="H575" s="128"/>
      <c r="I575" s="90">
        <v>27732787866</v>
      </c>
      <c r="J575" s="90">
        <v>7097658866</v>
      </c>
      <c r="K575" s="90">
        <v>16353299000</v>
      </c>
      <c r="L575" s="91">
        <v>4281830000</v>
      </c>
      <c r="M575" s="91">
        <f t="shared" si="54"/>
        <v>27732787866</v>
      </c>
      <c r="N575" s="91"/>
      <c r="O575" s="90">
        <v>14332432450</v>
      </c>
      <c r="P575" s="90">
        <f t="shared" si="55"/>
        <v>14332432450</v>
      </c>
      <c r="Q575" s="90"/>
      <c r="S575" s="124">
        <f t="shared" si="56"/>
        <v>27732.787865999999</v>
      </c>
      <c r="T575" s="124">
        <f t="shared" si="57"/>
        <v>27732.787865999999</v>
      </c>
      <c r="U575" s="124">
        <f t="shared" si="57"/>
        <v>0</v>
      </c>
      <c r="V575" s="124">
        <f t="shared" si="57"/>
        <v>14332.43245</v>
      </c>
      <c r="W575" s="124">
        <f t="shared" si="57"/>
        <v>14332.43245</v>
      </c>
      <c r="X575" s="124">
        <f t="shared" si="57"/>
        <v>0</v>
      </c>
    </row>
    <row r="576" spans="1:24" s="92" customFormat="1" ht="15">
      <c r="A576" s="115" t="s">
        <v>481</v>
      </c>
      <c r="B576" s="93" t="s">
        <v>232</v>
      </c>
      <c r="C576" s="106" t="str">
        <f t="shared" si="52"/>
        <v/>
      </c>
      <c r="D576" s="105" t="str">
        <f t="shared" si="53"/>
        <v/>
      </c>
      <c r="E576" s="129"/>
      <c r="F576" s="130"/>
      <c r="G576" s="130"/>
      <c r="H576" s="128"/>
      <c r="I576" s="90">
        <v>27732787866</v>
      </c>
      <c r="J576" s="90">
        <v>7097658866</v>
      </c>
      <c r="K576" s="90">
        <v>16353299000</v>
      </c>
      <c r="L576" s="91">
        <v>4281830000</v>
      </c>
      <c r="M576" s="91">
        <f t="shared" si="54"/>
        <v>27732787866</v>
      </c>
      <c r="N576" s="91"/>
      <c r="O576" s="90">
        <v>14332432450</v>
      </c>
      <c r="P576" s="90">
        <f t="shared" si="55"/>
        <v>14332432450</v>
      </c>
      <c r="Q576" s="90"/>
      <c r="S576" s="124">
        <f t="shared" si="56"/>
        <v>27732.787865999999</v>
      </c>
      <c r="T576" s="124">
        <f t="shared" si="57"/>
        <v>27732.787865999999</v>
      </c>
      <c r="U576" s="124">
        <f t="shared" si="57"/>
        <v>0</v>
      </c>
      <c r="V576" s="124">
        <f t="shared" si="57"/>
        <v>14332.43245</v>
      </c>
      <c r="W576" s="124">
        <f t="shared" si="57"/>
        <v>14332.43245</v>
      </c>
      <c r="X576" s="124">
        <f t="shared" si="57"/>
        <v>0</v>
      </c>
    </row>
    <row r="577" spans="1:24" s="92" customFormat="1" ht="15">
      <c r="A577" s="115"/>
      <c r="B577" s="93" t="s">
        <v>233</v>
      </c>
      <c r="C577" s="106" t="str">
        <f t="shared" si="52"/>
        <v/>
      </c>
      <c r="D577" s="105" t="str">
        <f t="shared" si="53"/>
        <v/>
      </c>
      <c r="E577" s="129"/>
      <c r="F577" s="130"/>
      <c r="G577" s="130"/>
      <c r="H577" s="128"/>
      <c r="I577" s="90">
        <v>4838500000</v>
      </c>
      <c r="J577" s="89"/>
      <c r="K577" s="90">
        <v>4638000000</v>
      </c>
      <c r="L577" s="91">
        <v>200500000</v>
      </c>
      <c r="M577" s="91">
        <f t="shared" si="54"/>
        <v>4838500000</v>
      </c>
      <c r="N577" s="91"/>
      <c r="O577" s="90">
        <v>4838500000</v>
      </c>
      <c r="P577" s="90">
        <f t="shared" si="55"/>
        <v>4838500000</v>
      </c>
      <c r="Q577" s="90"/>
      <c r="S577" s="124">
        <f t="shared" si="56"/>
        <v>4838.5</v>
      </c>
      <c r="T577" s="124">
        <f t="shared" si="57"/>
        <v>4838.5</v>
      </c>
      <c r="U577" s="124">
        <f t="shared" si="57"/>
        <v>0</v>
      </c>
      <c r="V577" s="124">
        <f t="shared" si="57"/>
        <v>4838.5</v>
      </c>
      <c r="W577" s="124">
        <f t="shared" si="57"/>
        <v>4838.5</v>
      </c>
      <c r="X577" s="124">
        <f t="shared" si="57"/>
        <v>0</v>
      </c>
    </row>
    <row r="578" spans="1:24" s="92" customFormat="1" ht="15">
      <c r="A578" s="116"/>
      <c r="B578" s="110"/>
      <c r="C578" s="106" t="str">
        <f t="shared" si="52"/>
        <v/>
      </c>
      <c r="D578" s="105" t="str">
        <f t="shared" si="53"/>
        <v/>
      </c>
      <c r="E578" s="115" t="s">
        <v>209</v>
      </c>
      <c r="F578" s="115" t="s">
        <v>482</v>
      </c>
      <c r="G578" s="115" t="s">
        <v>238</v>
      </c>
      <c r="H578" s="133" t="s">
        <v>983</v>
      </c>
      <c r="I578" s="90">
        <v>4737900000</v>
      </c>
      <c r="J578" s="89"/>
      <c r="K578" s="90">
        <v>4638000000</v>
      </c>
      <c r="L578" s="91">
        <v>99900000</v>
      </c>
      <c r="M578" s="91">
        <f t="shared" si="54"/>
        <v>4737900000</v>
      </c>
      <c r="N578" s="91"/>
      <c r="O578" s="90">
        <v>4737900000</v>
      </c>
      <c r="P578" s="90">
        <f t="shared" si="55"/>
        <v>4737900000</v>
      </c>
      <c r="Q578" s="90"/>
      <c r="S578" s="124">
        <f t="shared" si="56"/>
        <v>4737.8999999999996</v>
      </c>
      <c r="T578" s="124">
        <f t="shared" si="57"/>
        <v>4737.8999999999996</v>
      </c>
      <c r="U578" s="124">
        <f t="shared" si="57"/>
        <v>0</v>
      </c>
      <c r="V578" s="124">
        <f t="shared" si="57"/>
        <v>4737.8999999999996</v>
      </c>
      <c r="W578" s="124">
        <f t="shared" si="57"/>
        <v>4737.8999999999996</v>
      </c>
      <c r="X578" s="124">
        <f t="shared" si="57"/>
        <v>0</v>
      </c>
    </row>
    <row r="579" spans="1:24" s="92" customFormat="1" ht="15">
      <c r="A579" s="118"/>
      <c r="B579" s="111"/>
      <c r="C579" s="106" t="str">
        <f t="shared" si="52"/>
        <v/>
      </c>
      <c r="D579" s="105" t="str">
        <f t="shared" si="53"/>
        <v/>
      </c>
      <c r="E579" s="115" t="s">
        <v>222</v>
      </c>
      <c r="F579" s="115" t="s">
        <v>482</v>
      </c>
      <c r="G579" s="115" t="s">
        <v>238</v>
      </c>
      <c r="H579" s="133" t="s">
        <v>983</v>
      </c>
      <c r="I579" s="90">
        <v>100600000</v>
      </c>
      <c r="J579" s="89"/>
      <c r="K579" s="89"/>
      <c r="L579" s="91">
        <v>100600000</v>
      </c>
      <c r="M579" s="91">
        <f t="shared" si="54"/>
        <v>100600000</v>
      </c>
      <c r="N579" s="91"/>
      <c r="O579" s="90">
        <v>100600000</v>
      </c>
      <c r="P579" s="90">
        <f t="shared" si="55"/>
        <v>100600000</v>
      </c>
      <c r="Q579" s="90"/>
      <c r="S579" s="124">
        <f t="shared" si="56"/>
        <v>100.6</v>
      </c>
      <c r="T579" s="124">
        <f t="shared" si="57"/>
        <v>100.6</v>
      </c>
      <c r="U579" s="124">
        <f t="shared" si="57"/>
        <v>0</v>
      </c>
      <c r="V579" s="124">
        <f t="shared" si="57"/>
        <v>100.6</v>
      </c>
      <c r="W579" s="124">
        <f t="shared" si="57"/>
        <v>100.6</v>
      </c>
      <c r="X579" s="124">
        <f t="shared" si="57"/>
        <v>0</v>
      </c>
    </row>
    <row r="580" spans="1:24" s="92" customFormat="1" ht="15">
      <c r="A580" s="115"/>
      <c r="B580" s="93" t="s">
        <v>229</v>
      </c>
      <c r="C580" s="106" t="str">
        <f t="shared" si="52"/>
        <v/>
      </c>
      <c r="D580" s="105" t="str">
        <f t="shared" si="53"/>
        <v/>
      </c>
      <c r="E580" s="129"/>
      <c r="F580" s="130"/>
      <c r="G580" s="130"/>
      <c r="H580" s="128"/>
      <c r="I580" s="90">
        <v>22894287866</v>
      </c>
      <c r="J580" s="90">
        <v>7097658866</v>
      </c>
      <c r="K580" s="90">
        <v>11715299000</v>
      </c>
      <c r="L580" s="91">
        <v>4081330000</v>
      </c>
      <c r="M580" s="91">
        <f t="shared" si="54"/>
        <v>22894287866</v>
      </c>
      <c r="N580" s="91"/>
      <c r="O580" s="90">
        <v>9493932450</v>
      </c>
      <c r="P580" s="90">
        <f t="shared" si="55"/>
        <v>9493932450</v>
      </c>
      <c r="Q580" s="90"/>
      <c r="S580" s="124">
        <f t="shared" si="56"/>
        <v>22894.287865999999</v>
      </c>
      <c r="T580" s="124">
        <f t="shared" si="57"/>
        <v>22894.287865999999</v>
      </c>
      <c r="U580" s="124">
        <f t="shared" si="57"/>
        <v>0</v>
      </c>
      <c r="V580" s="124">
        <f t="shared" si="57"/>
        <v>9493.9324500000002</v>
      </c>
      <c r="W580" s="124">
        <f t="shared" si="57"/>
        <v>9493.9324500000002</v>
      </c>
      <c r="X580" s="124">
        <f t="shared" si="57"/>
        <v>0</v>
      </c>
    </row>
    <row r="581" spans="1:24" s="92" customFormat="1" ht="15">
      <c r="A581" s="116"/>
      <c r="B581" s="110"/>
      <c r="C581" s="106" t="str">
        <f t="shared" si="52"/>
        <v/>
      </c>
      <c r="D581" s="105" t="str">
        <f t="shared" si="53"/>
        <v/>
      </c>
      <c r="E581" s="115" t="s">
        <v>224</v>
      </c>
      <c r="F581" s="115" t="s">
        <v>482</v>
      </c>
      <c r="G581" s="115" t="s">
        <v>323</v>
      </c>
      <c r="H581" s="133" t="s">
        <v>983</v>
      </c>
      <c r="I581" s="90">
        <v>6748485750</v>
      </c>
      <c r="J581" s="90">
        <v>1489485750</v>
      </c>
      <c r="K581" s="90">
        <v>1572000000</v>
      </c>
      <c r="L581" s="91">
        <v>3687000000</v>
      </c>
      <c r="M581" s="91">
        <f t="shared" si="54"/>
        <v>6748485750</v>
      </c>
      <c r="N581" s="91"/>
      <c r="O581" s="90">
        <v>1383038000</v>
      </c>
      <c r="P581" s="90">
        <f t="shared" si="55"/>
        <v>1383038000</v>
      </c>
      <c r="Q581" s="90"/>
      <c r="S581" s="124">
        <f t="shared" si="56"/>
        <v>6748.4857499999998</v>
      </c>
      <c r="T581" s="124">
        <f t="shared" si="57"/>
        <v>6748.4857499999998</v>
      </c>
      <c r="U581" s="124">
        <f t="shared" si="57"/>
        <v>0</v>
      </c>
      <c r="V581" s="124">
        <f t="shared" si="57"/>
        <v>1383.038</v>
      </c>
      <c r="W581" s="124">
        <f t="shared" si="57"/>
        <v>1383.038</v>
      </c>
      <c r="X581" s="124">
        <f t="shared" si="57"/>
        <v>0</v>
      </c>
    </row>
    <row r="582" spans="1:24" s="92" customFormat="1" ht="15">
      <c r="A582" s="117"/>
      <c r="B582" s="107"/>
      <c r="C582" s="106" t="str">
        <f t="shared" si="52"/>
        <v/>
      </c>
      <c r="D582" s="105" t="str">
        <f t="shared" si="53"/>
        <v/>
      </c>
      <c r="E582" s="115" t="s">
        <v>224</v>
      </c>
      <c r="F582" s="115" t="s">
        <v>482</v>
      </c>
      <c r="G582" s="115" t="s">
        <v>238</v>
      </c>
      <c r="H582" s="133" t="s">
        <v>983</v>
      </c>
      <c r="I582" s="90">
        <v>871030000</v>
      </c>
      <c r="J582" s="89"/>
      <c r="K582" s="90">
        <v>593000000</v>
      </c>
      <c r="L582" s="91">
        <v>278030000</v>
      </c>
      <c r="M582" s="91">
        <f t="shared" si="54"/>
        <v>871030000</v>
      </c>
      <c r="N582" s="91"/>
      <c r="O582" s="90">
        <v>868812500</v>
      </c>
      <c r="P582" s="90">
        <f t="shared" si="55"/>
        <v>868812500</v>
      </c>
      <c r="Q582" s="90"/>
      <c r="S582" s="124">
        <f t="shared" si="56"/>
        <v>871.03</v>
      </c>
      <c r="T582" s="124">
        <f t="shared" si="57"/>
        <v>871.03</v>
      </c>
      <c r="U582" s="124">
        <f t="shared" si="57"/>
        <v>0</v>
      </c>
      <c r="V582" s="124">
        <f t="shared" si="57"/>
        <v>868.8125</v>
      </c>
      <c r="W582" s="124">
        <f t="shared" si="57"/>
        <v>868.8125</v>
      </c>
      <c r="X582" s="124">
        <f t="shared" si="57"/>
        <v>0</v>
      </c>
    </row>
    <row r="583" spans="1:24" s="92" customFormat="1" ht="15">
      <c r="A583" s="117"/>
      <c r="B583" s="107"/>
      <c r="C583" s="106" t="str">
        <f t="shared" si="52"/>
        <v/>
      </c>
      <c r="D583" s="105" t="str">
        <f t="shared" si="53"/>
        <v/>
      </c>
      <c r="E583" s="115" t="s">
        <v>210</v>
      </c>
      <c r="F583" s="115" t="s">
        <v>482</v>
      </c>
      <c r="G583" s="115" t="s">
        <v>238</v>
      </c>
      <c r="H583" s="133" t="s">
        <v>983</v>
      </c>
      <c r="I583" s="90">
        <v>116300000</v>
      </c>
      <c r="J583" s="89"/>
      <c r="K583" s="89"/>
      <c r="L583" s="91">
        <v>116300000</v>
      </c>
      <c r="M583" s="91">
        <f t="shared" si="54"/>
        <v>116300000</v>
      </c>
      <c r="N583" s="91"/>
      <c r="O583" s="90">
        <v>113345500</v>
      </c>
      <c r="P583" s="90">
        <f t="shared" si="55"/>
        <v>113345500</v>
      </c>
      <c r="Q583" s="90"/>
      <c r="S583" s="124">
        <f t="shared" si="56"/>
        <v>116.3</v>
      </c>
      <c r="T583" s="124">
        <f t="shared" si="57"/>
        <v>116.3</v>
      </c>
      <c r="U583" s="124">
        <f t="shared" si="57"/>
        <v>0</v>
      </c>
      <c r="V583" s="124">
        <f t="shared" si="57"/>
        <v>113.3455</v>
      </c>
      <c r="W583" s="124">
        <f t="shared" si="57"/>
        <v>113.3455</v>
      </c>
      <c r="X583" s="124">
        <f t="shared" si="57"/>
        <v>0</v>
      </c>
    </row>
    <row r="584" spans="1:24" s="92" customFormat="1" ht="15">
      <c r="A584" s="117"/>
      <c r="B584" s="107"/>
      <c r="C584" s="106" t="str">
        <f t="shared" si="52"/>
        <v/>
      </c>
      <c r="D584" s="105" t="str">
        <f t="shared" si="53"/>
        <v/>
      </c>
      <c r="E584" s="115" t="s">
        <v>224</v>
      </c>
      <c r="F584" s="115" t="s">
        <v>482</v>
      </c>
      <c r="G584" s="115" t="s">
        <v>458</v>
      </c>
      <c r="H584" s="133" t="s">
        <v>983</v>
      </c>
      <c r="I584" s="90">
        <v>12015543116</v>
      </c>
      <c r="J584" s="90">
        <v>3765244116</v>
      </c>
      <c r="K584" s="90">
        <v>8250299000</v>
      </c>
      <c r="L584" s="94"/>
      <c r="M584" s="91">
        <f t="shared" si="54"/>
        <v>12015543116</v>
      </c>
      <c r="N584" s="94"/>
      <c r="O584" s="90">
        <v>5638736450</v>
      </c>
      <c r="P584" s="90">
        <f t="shared" si="55"/>
        <v>5638736450</v>
      </c>
      <c r="Q584" s="90"/>
      <c r="S584" s="124">
        <f t="shared" si="56"/>
        <v>12015.543116000001</v>
      </c>
      <c r="T584" s="124">
        <f t="shared" si="57"/>
        <v>12015.543116000001</v>
      </c>
      <c r="U584" s="124">
        <f t="shared" si="57"/>
        <v>0</v>
      </c>
      <c r="V584" s="124">
        <f t="shared" si="57"/>
        <v>5638.7364500000003</v>
      </c>
      <c r="W584" s="124">
        <f t="shared" si="57"/>
        <v>5638.7364500000003</v>
      </c>
      <c r="X584" s="124">
        <f t="shared" si="57"/>
        <v>0</v>
      </c>
    </row>
    <row r="585" spans="1:24" s="92" customFormat="1" ht="15">
      <c r="A585" s="118"/>
      <c r="B585" s="111"/>
      <c r="C585" s="106" t="str">
        <f t="shared" si="52"/>
        <v/>
      </c>
      <c r="D585" s="105" t="str">
        <f t="shared" si="53"/>
        <v/>
      </c>
      <c r="E585" s="115" t="s">
        <v>224</v>
      </c>
      <c r="F585" s="115" t="s">
        <v>482</v>
      </c>
      <c r="G585" s="115" t="s">
        <v>393</v>
      </c>
      <c r="H585" s="133" t="s">
        <v>983</v>
      </c>
      <c r="I585" s="90">
        <v>3142929000</v>
      </c>
      <c r="J585" s="90">
        <v>1842929000</v>
      </c>
      <c r="K585" s="90">
        <v>1300000000</v>
      </c>
      <c r="L585" s="94"/>
      <c r="M585" s="91">
        <f t="shared" si="54"/>
        <v>3142929000</v>
      </c>
      <c r="N585" s="94"/>
      <c r="O585" s="90">
        <v>1490000000</v>
      </c>
      <c r="P585" s="90">
        <f t="shared" si="55"/>
        <v>1490000000</v>
      </c>
      <c r="Q585" s="90"/>
      <c r="S585" s="124">
        <f t="shared" si="56"/>
        <v>3142.9290000000001</v>
      </c>
      <c r="T585" s="124">
        <f t="shared" si="57"/>
        <v>3142.9290000000001</v>
      </c>
      <c r="U585" s="124">
        <f t="shared" si="57"/>
        <v>0</v>
      </c>
      <c r="V585" s="124">
        <f t="shared" si="57"/>
        <v>1490</v>
      </c>
      <c r="W585" s="124">
        <f t="shared" si="57"/>
        <v>1490</v>
      </c>
      <c r="X585" s="124">
        <f t="shared" si="57"/>
        <v>0</v>
      </c>
    </row>
    <row r="586" spans="1:24" s="92" customFormat="1" ht="15">
      <c r="A586" s="115" t="s">
        <v>483</v>
      </c>
      <c r="B586" s="93" t="s">
        <v>484</v>
      </c>
      <c r="C586" s="106" t="str">
        <f t="shared" si="52"/>
        <v>1037649</v>
      </c>
      <c r="D586" s="105" t="str">
        <f t="shared" si="53"/>
        <v>-Chi Cục Quản lý thj trường</v>
      </c>
      <c r="E586" s="129"/>
      <c r="F586" s="130"/>
      <c r="G586" s="130"/>
      <c r="H586" s="128"/>
      <c r="I586" s="90">
        <v>5728970000</v>
      </c>
      <c r="J586" s="89"/>
      <c r="K586" s="90">
        <v>5318000000</v>
      </c>
      <c r="L586" s="91">
        <v>410970000</v>
      </c>
      <c r="M586" s="91">
        <f t="shared" si="54"/>
        <v>5728970000</v>
      </c>
      <c r="N586" s="91"/>
      <c r="O586" s="90">
        <v>5626158619</v>
      </c>
      <c r="P586" s="90">
        <f t="shared" si="55"/>
        <v>5626158619</v>
      </c>
      <c r="Q586" s="90"/>
      <c r="S586" s="124">
        <f t="shared" si="56"/>
        <v>5728.97</v>
      </c>
      <c r="T586" s="124">
        <f t="shared" si="57"/>
        <v>5728.97</v>
      </c>
      <c r="U586" s="124">
        <f t="shared" si="57"/>
        <v>0</v>
      </c>
      <c r="V586" s="124">
        <f t="shared" si="57"/>
        <v>5626.1586189999998</v>
      </c>
      <c r="W586" s="124">
        <f t="shared" si="57"/>
        <v>5626.1586189999998</v>
      </c>
      <c r="X586" s="124">
        <f t="shared" si="57"/>
        <v>0</v>
      </c>
    </row>
    <row r="587" spans="1:24" s="92" customFormat="1" ht="15">
      <c r="A587" s="115" t="s">
        <v>485</v>
      </c>
      <c r="B587" s="93" t="s">
        <v>232</v>
      </c>
      <c r="C587" s="106" t="str">
        <f t="shared" si="52"/>
        <v/>
      </c>
      <c r="D587" s="105" t="str">
        <f t="shared" si="53"/>
        <v/>
      </c>
      <c r="E587" s="129"/>
      <c r="F587" s="130"/>
      <c r="G587" s="130"/>
      <c r="H587" s="128"/>
      <c r="I587" s="90">
        <v>5728970000</v>
      </c>
      <c r="J587" s="89"/>
      <c r="K587" s="90">
        <v>5318000000</v>
      </c>
      <c r="L587" s="91">
        <v>410970000</v>
      </c>
      <c r="M587" s="91">
        <f t="shared" si="54"/>
        <v>5728970000</v>
      </c>
      <c r="N587" s="91"/>
      <c r="O587" s="90">
        <v>5626158619</v>
      </c>
      <c r="P587" s="90">
        <f t="shared" si="55"/>
        <v>5626158619</v>
      </c>
      <c r="Q587" s="90"/>
      <c r="S587" s="124">
        <f t="shared" si="56"/>
        <v>5728.97</v>
      </c>
      <c r="T587" s="124">
        <f t="shared" si="57"/>
        <v>5728.97</v>
      </c>
      <c r="U587" s="124">
        <f t="shared" si="57"/>
        <v>0</v>
      </c>
      <c r="V587" s="124">
        <f t="shared" si="57"/>
        <v>5626.1586189999998</v>
      </c>
      <c r="W587" s="124">
        <f t="shared" si="57"/>
        <v>5626.1586189999998</v>
      </c>
      <c r="X587" s="124">
        <f t="shared" si="57"/>
        <v>0</v>
      </c>
    </row>
    <row r="588" spans="1:24" s="92" customFormat="1" ht="15">
      <c r="A588" s="115"/>
      <c r="B588" s="93" t="s">
        <v>233</v>
      </c>
      <c r="C588" s="106" t="str">
        <f t="shared" si="52"/>
        <v/>
      </c>
      <c r="D588" s="105" t="str">
        <f t="shared" si="53"/>
        <v/>
      </c>
      <c r="E588" s="129"/>
      <c r="F588" s="130"/>
      <c r="G588" s="130"/>
      <c r="H588" s="128"/>
      <c r="I588" s="90">
        <v>4594000000</v>
      </c>
      <c r="J588" s="89"/>
      <c r="K588" s="90">
        <v>4473000000</v>
      </c>
      <c r="L588" s="91">
        <v>121000000</v>
      </c>
      <c r="M588" s="91">
        <f t="shared" si="54"/>
        <v>4594000000</v>
      </c>
      <c r="N588" s="91"/>
      <c r="O588" s="90">
        <v>4594000000</v>
      </c>
      <c r="P588" s="90">
        <f t="shared" si="55"/>
        <v>4594000000</v>
      </c>
      <c r="Q588" s="90"/>
      <c r="S588" s="124">
        <f t="shared" si="56"/>
        <v>4594</v>
      </c>
      <c r="T588" s="124">
        <f t="shared" si="57"/>
        <v>4594</v>
      </c>
      <c r="U588" s="124">
        <f t="shared" si="57"/>
        <v>0</v>
      </c>
      <c r="V588" s="124">
        <f t="shared" si="57"/>
        <v>4594</v>
      </c>
      <c r="W588" s="124">
        <f t="shared" si="57"/>
        <v>4594</v>
      </c>
      <c r="X588" s="124">
        <f t="shared" si="57"/>
        <v>0</v>
      </c>
    </row>
    <row r="589" spans="1:24" s="92" customFormat="1" ht="15">
      <c r="A589" s="116"/>
      <c r="B589" s="110"/>
      <c r="C589" s="106" t="str">
        <f t="shared" si="52"/>
        <v/>
      </c>
      <c r="D589" s="105" t="str">
        <f t="shared" si="53"/>
        <v/>
      </c>
      <c r="E589" s="115" t="s">
        <v>209</v>
      </c>
      <c r="F589" s="115" t="s">
        <v>486</v>
      </c>
      <c r="G589" s="115" t="s">
        <v>238</v>
      </c>
      <c r="H589" s="133" t="s">
        <v>983</v>
      </c>
      <c r="I589" s="90">
        <v>4473000000</v>
      </c>
      <c r="J589" s="89"/>
      <c r="K589" s="90">
        <v>4473000000</v>
      </c>
      <c r="L589" s="94"/>
      <c r="M589" s="91">
        <f t="shared" si="54"/>
        <v>4473000000</v>
      </c>
      <c r="N589" s="94"/>
      <c r="O589" s="90">
        <v>4473000000</v>
      </c>
      <c r="P589" s="90">
        <f t="shared" si="55"/>
        <v>4473000000</v>
      </c>
      <c r="Q589" s="90"/>
      <c r="S589" s="124">
        <f t="shared" si="56"/>
        <v>4473</v>
      </c>
      <c r="T589" s="124">
        <f t="shared" si="57"/>
        <v>4473</v>
      </c>
      <c r="U589" s="124">
        <f t="shared" si="57"/>
        <v>0</v>
      </c>
      <c r="V589" s="124">
        <f t="shared" si="57"/>
        <v>4473</v>
      </c>
      <c r="W589" s="124">
        <f t="shared" si="57"/>
        <v>4473</v>
      </c>
      <c r="X589" s="124">
        <f t="shared" si="57"/>
        <v>0</v>
      </c>
    </row>
    <row r="590" spans="1:24" s="92" customFormat="1" ht="15">
      <c r="A590" s="118"/>
      <c r="B590" s="111"/>
      <c r="C590" s="106" t="str">
        <f t="shared" si="52"/>
        <v/>
      </c>
      <c r="D590" s="105" t="str">
        <f t="shared" si="53"/>
        <v/>
      </c>
      <c r="E590" s="115" t="s">
        <v>222</v>
      </c>
      <c r="F590" s="115" t="s">
        <v>486</v>
      </c>
      <c r="G590" s="115" t="s">
        <v>238</v>
      </c>
      <c r="H590" s="133" t="s">
        <v>983</v>
      </c>
      <c r="I590" s="90">
        <v>121000000</v>
      </c>
      <c r="J590" s="89"/>
      <c r="K590" s="89"/>
      <c r="L590" s="91">
        <v>121000000</v>
      </c>
      <c r="M590" s="91">
        <f t="shared" si="54"/>
        <v>121000000</v>
      </c>
      <c r="N590" s="91"/>
      <c r="O590" s="90">
        <v>121000000</v>
      </c>
      <c r="P590" s="90">
        <f t="shared" si="55"/>
        <v>121000000</v>
      </c>
      <c r="Q590" s="90"/>
      <c r="S590" s="124">
        <f t="shared" si="56"/>
        <v>121</v>
      </c>
      <c r="T590" s="124">
        <f t="shared" ref="T590:X640" si="58">M590/1000000</f>
        <v>121</v>
      </c>
      <c r="U590" s="124">
        <f t="shared" si="58"/>
        <v>0</v>
      </c>
      <c r="V590" s="124">
        <f t="shared" si="58"/>
        <v>121</v>
      </c>
      <c r="W590" s="124">
        <f t="shared" si="58"/>
        <v>121</v>
      </c>
      <c r="X590" s="124">
        <f t="shared" si="58"/>
        <v>0</v>
      </c>
    </row>
    <row r="591" spans="1:24" s="92" customFormat="1" ht="15">
      <c r="A591" s="115"/>
      <c r="B591" s="93" t="s">
        <v>229</v>
      </c>
      <c r="C591" s="106" t="str">
        <f t="shared" si="52"/>
        <v/>
      </c>
      <c r="D591" s="105" t="str">
        <f t="shared" si="53"/>
        <v/>
      </c>
      <c r="E591" s="129"/>
      <c r="F591" s="130"/>
      <c r="G591" s="130"/>
      <c r="H591" s="128"/>
      <c r="I591" s="90">
        <v>1134970000</v>
      </c>
      <c r="J591" s="89"/>
      <c r="K591" s="90">
        <v>845000000</v>
      </c>
      <c r="L591" s="91">
        <v>289970000</v>
      </c>
      <c r="M591" s="91">
        <f t="shared" si="54"/>
        <v>1134970000</v>
      </c>
      <c r="N591" s="91"/>
      <c r="O591" s="90">
        <v>1032158619</v>
      </c>
      <c r="P591" s="90">
        <f t="shared" si="55"/>
        <v>1032158619</v>
      </c>
      <c r="Q591" s="90"/>
      <c r="S591" s="124">
        <f t="shared" si="56"/>
        <v>1134.97</v>
      </c>
      <c r="T591" s="124">
        <f t="shared" si="58"/>
        <v>1134.97</v>
      </c>
      <c r="U591" s="124">
        <f t="shared" si="58"/>
        <v>0</v>
      </c>
      <c r="V591" s="124">
        <f t="shared" si="58"/>
        <v>1032.158619</v>
      </c>
      <c r="W591" s="124">
        <f t="shared" si="58"/>
        <v>1032.158619</v>
      </c>
      <c r="X591" s="124">
        <f t="shared" si="58"/>
        <v>0</v>
      </c>
    </row>
    <row r="592" spans="1:24" s="92" customFormat="1" ht="14.25">
      <c r="A592" s="115"/>
      <c r="B592" s="96"/>
      <c r="C592" s="106" t="str">
        <f t="shared" si="52"/>
        <v/>
      </c>
      <c r="D592" s="105" t="str">
        <f t="shared" si="53"/>
        <v/>
      </c>
      <c r="E592" s="115"/>
      <c r="F592" s="115"/>
      <c r="G592" s="115"/>
      <c r="H592" s="133"/>
      <c r="I592" s="97"/>
      <c r="J592" s="97"/>
      <c r="K592" s="97"/>
      <c r="L592" s="98"/>
      <c r="M592" s="91">
        <f t="shared" si="54"/>
        <v>0</v>
      </c>
      <c r="N592" s="98"/>
      <c r="O592" s="97"/>
      <c r="P592" s="90">
        <f t="shared" si="55"/>
        <v>0</v>
      </c>
      <c r="Q592" s="97"/>
      <c r="S592" s="124">
        <f t="shared" si="56"/>
        <v>0</v>
      </c>
      <c r="T592" s="124">
        <f t="shared" si="58"/>
        <v>0</v>
      </c>
      <c r="U592" s="124">
        <f t="shared" si="58"/>
        <v>0</v>
      </c>
      <c r="V592" s="124">
        <f t="shared" si="58"/>
        <v>0</v>
      </c>
      <c r="W592" s="124">
        <f t="shared" si="58"/>
        <v>0</v>
      </c>
      <c r="X592" s="124">
        <f t="shared" si="58"/>
        <v>0</v>
      </c>
    </row>
    <row r="593" spans="1:24" s="92" customFormat="1" ht="15">
      <c r="A593" s="115"/>
      <c r="B593" s="87"/>
      <c r="C593" s="106" t="str">
        <f t="shared" si="52"/>
        <v/>
      </c>
      <c r="D593" s="105" t="str">
        <f t="shared" si="53"/>
        <v/>
      </c>
      <c r="E593" s="115" t="s">
        <v>224</v>
      </c>
      <c r="F593" s="115" t="s">
        <v>486</v>
      </c>
      <c r="G593" s="115" t="s">
        <v>238</v>
      </c>
      <c r="H593" s="133" t="s">
        <v>983</v>
      </c>
      <c r="I593" s="90">
        <v>1134970000</v>
      </c>
      <c r="J593" s="89"/>
      <c r="K593" s="90">
        <v>845000000</v>
      </c>
      <c r="L593" s="91">
        <v>289970000</v>
      </c>
      <c r="M593" s="91">
        <f t="shared" si="54"/>
        <v>1134970000</v>
      </c>
      <c r="N593" s="91"/>
      <c r="O593" s="90">
        <v>1032158619</v>
      </c>
      <c r="P593" s="90">
        <f t="shared" si="55"/>
        <v>1032158619</v>
      </c>
      <c r="Q593" s="90"/>
      <c r="S593" s="124">
        <f t="shared" si="56"/>
        <v>1134.97</v>
      </c>
      <c r="T593" s="124">
        <f t="shared" si="58"/>
        <v>1134.97</v>
      </c>
      <c r="U593" s="124">
        <f t="shared" si="58"/>
        <v>0</v>
      </c>
      <c r="V593" s="124">
        <f t="shared" si="58"/>
        <v>1032.158619</v>
      </c>
      <c r="W593" s="124">
        <f t="shared" si="58"/>
        <v>1032.158619</v>
      </c>
      <c r="X593" s="124">
        <f t="shared" si="58"/>
        <v>0</v>
      </c>
    </row>
    <row r="594" spans="1:24" s="92" customFormat="1" ht="30">
      <c r="A594" s="115" t="s">
        <v>487</v>
      </c>
      <c r="B594" s="88" t="s">
        <v>488</v>
      </c>
      <c r="C594" s="106" t="str">
        <f t="shared" si="52"/>
        <v>1037650</v>
      </c>
      <c r="D594" s="105" t="str">
        <f t="shared" si="53"/>
        <v>-SỜ Kẽ hoạch và Đău tư tỉnh Kontum</v>
      </c>
      <c r="E594" s="129"/>
      <c r="F594" s="130"/>
      <c r="G594" s="130"/>
      <c r="H594" s="128"/>
      <c r="I594" s="90">
        <v>8693361813</v>
      </c>
      <c r="J594" s="90">
        <v>876461813</v>
      </c>
      <c r="K594" s="90">
        <v>7620000000</v>
      </c>
      <c r="L594" s="91">
        <v>196900000</v>
      </c>
      <c r="M594" s="91">
        <f t="shared" si="54"/>
        <v>8693361813</v>
      </c>
      <c r="N594" s="91"/>
      <c r="O594" s="90">
        <v>7970202110</v>
      </c>
      <c r="P594" s="90">
        <f t="shared" si="55"/>
        <v>7970202110</v>
      </c>
      <c r="Q594" s="90"/>
      <c r="S594" s="124">
        <f t="shared" si="56"/>
        <v>8693.3618129999995</v>
      </c>
      <c r="T594" s="124">
        <f t="shared" si="58"/>
        <v>8693.3618129999995</v>
      </c>
      <c r="U594" s="124">
        <f t="shared" si="58"/>
        <v>0</v>
      </c>
      <c r="V594" s="124">
        <f t="shared" si="58"/>
        <v>7970.2021100000002</v>
      </c>
      <c r="W594" s="124">
        <f t="shared" si="58"/>
        <v>7970.2021100000002</v>
      </c>
      <c r="X594" s="124">
        <f t="shared" si="58"/>
        <v>0</v>
      </c>
    </row>
    <row r="595" spans="1:24" s="92" customFormat="1" ht="15">
      <c r="A595" s="115" t="s">
        <v>489</v>
      </c>
      <c r="B595" s="93" t="s">
        <v>232</v>
      </c>
      <c r="C595" s="106" t="str">
        <f t="shared" si="52"/>
        <v/>
      </c>
      <c r="D595" s="105" t="str">
        <f t="shared" si="53"/>
        <v/>
      </c>
      <c r="E595" s="129"/>
      <c r="F595" s="130"/>
      <c r="G595" s="130"/>
      <c r="H595" s="128"/>
      <c r="I595" s="90">
        <v>8693361813</v>
      </c>
      <c r="J595" s="90">
        <v>876461813</v>
      </c>
      <c r="K595" s="90">
        <v>7620000000</v>
      </c>
      <c r="L595" s="91">
        <v>196900000</v>
      </c>
      <c r="M595" s="91">
        <f t="shared" si="54"/>
        <v>8693361813</v>
      </c>
      <c r="N595" s="91"/>
      <c r="O595" s="90">
        <v>7970202110</v>
      </c>
      <c r="P595" s="90">
        <f t="shared" si="55"/>
        <v>7970202110</v>
      </c>
      <c r="Q595" s="90"/>
      <c r="S595" s="124">
        <f t="shared" si="56"/>
        <v>8693.3618129999995</v>
      </c>
      <c r="T595" s="124">
        <f t="shared" si="58"/>
        <v>8693.3618129999995</v>
      </c>
      <c r="U595" s="124">
        <f t="shared" si="58"/>
        <v>0</v>
      </c>
      <c r="V595" s="124">
        <f t="shared" si="58"/>
        <v>7970.2021100000002</v>
      </c>
      <c r="W595" s="124">
        <f t="shared" si="58"/>
        <v>7970.2021100000002</v>
      </c>
      <c r="X595" s="124">
        <f t="shared" si="58"/>
        <v>0</v>
      </c>
    </row>
    <row r="596" spans="1:24" s="92" customFormat="1" ht="15">
      <c r="A596" s="115"/>
      <c r="B596" s="93" t="s">
        <v>233</v>
      </c>
      <c r="C596" s="106" t="str">
        <f t="shared" si="52"/>
        <v/>
      </c>
      <c r="D596" s="105" t="str">
        <f t="shared" si="53"/>
        <v/>
      </c>
      <c r="E596" s="129"/>
      <c r="F596" s="130"/>
      <c r="G596" s="130"/>
      <c r="H596" s="128"/>
      <c r="I596" s="90">
        <v>6571361813</v>
      </c>
      <c r="J596" s="90">
        <v>237461813</v>
      </c>
      <c r="K596" s="90">
        <v>6223000000</v>
      </c>
      <c r="L596" s="91">
        <v>110900000</v>
      </c>
      <c r="M596" s="91">
        <f t="shared" si="54"/>
        <v>6571361813</v>
      </c>
      <c r="N596" s="91"/>
      <c r="O596" s="90">
        <v>6501680710</v>
      </c>
      <c r="P596" s="90">
        <f t="shared" si="55"/>
        <v>6501680710</v>
      </c>
      <c r="Q596" s="90"/>
      <c r="S596" s="124">
        <f t="shared" si="56"/>
        <v>6571.3618130000004</v>
      </c>
      <c r="T596" s="124">
        <f t="shared" si="58"/>
        <v>6571.3618130000004</v>
      </c>
      <c r="U596" s="124">
        <f t="shared" si="58"/>
        <v>0</v>
      </c>
      <c r="V596" s="124">
        <f t="shared" si="58"/>
        <v>6501.6807099999996</v>
      </c>
      <c r="W596" s="124">
        <f t="shared" si="58"/>
        <v>6501.6807099999996</v>
      </c>
      <c r="X596" s="124">
        <f t="shared" si="58"/>
        <v>0</v>
      </c>
    </row>
    <row r="597" spans="1:24" s="92" customFormat="1" ht="15">
      <c r="A597" s="116"/>
      <c r="B597" s="110"/>
      <c r="C597" s="106" t="str">
        <f t="shared" si="52"/>
        <v/>
      </c>
      <c r="D597" s="105" t="str">
        <f t="shared" si="53"/>
        <v/>
      </c>
      <c r="E597" s="115" t="s">
        <v>209</v>
      </c>
      <c r="F597" s="115" t="s">
        <v>490</v>
      </c>
      <c r="G597" s="115" t="s">
        <v>398</v>
      </c>
      <c r="H597" s="133" t="s">
        <v>983</v>
      </c>
      <c r="I597" s="90">
        <v>502461813</v>
      </c>
      <c r="J597" s="90">
        <v>164461813</v>
      </c>
      <c r="K597" s="90">
        <v>338000000</v>
      </c>
      <c r="L597" s="94"/>
      <c r="M597" s="91">
        <f t="shared" si="54"/>
        <v>502461813</v>
      </c>
      <c r="N597" s="94"/>
      <c r="O597" s="90">
        <v>432780710</v>
      </c>
      <c r="P597" s="90">
        <f t="shared" si="55"/>
        <v>432780710</v>
      </c>
      <c r="Q597" s="90"/>
      <c r="S597" s="124">
        <f t="shared" si="56"/>
        <v>502.46181300000001</v>
      </c>
      <c r="T597" s="124">
        <f t="shared" si="58"/>
        <v>502.46181300000001</v>
      </c>
      <c r="U597" s="124">
        <f t="shared" si="58"/>
        <v>0</v>
      </c>
      <c r="V597" s="124">
        <f t="shared" si="58"/>
        <v>432.78071</v>
      </c>
      <c r="W597" s="124">
        <f t="shared" si="58"/>
        <v>432.78071</v>
      </c>
      <c r="X597" s="124">
        <f t="shared" si="58"/>
        <v>0</v>
      </c>
    </row>
    <row r="598" spans="1:24" s="92" customFormat="1" ht="15">
      <c r="A598" s="117"/>
      <c r="B598" s="107"/>
      <c r="C598" s="106" t="str">
        <f t="shared" ref="C598:C661" si="59">IF(B598&lt;&gt;"",IF(AND(LEFT(B598,1)&gt;="0",LEFT(B598,1)&lt;="9"),LEFT(B598,7),""),"")</f>
        <v/>
      </c>
      <c r="D598" s="105" t="str">
        <f t="shared" si="53"/>
        <v/>
      </c>
      <c r="E598" s="115" t="s">
        <v>222</v>
      </c>
      <c r="F598" s="115" t="s">
        <v>490</v>
      </c>
      <c r="G598" s="115" t="s">
        <v>398</v>
      </c>
      <c r="H598" s="133" t="s">
        <v>983</v>
      </c>
      <c r="I598" s="90">
        <v>76400000</v>
      </c>
      <c r="J598" s="90">
        <v>73000000</v>
      </c>
      <c r="K598" s="89"/>
      <c r="L598" s="91">
        <v>3400000</v>
      </c>
      <c r="M598" s="91">
        <f t="shared" si="54"/>
        <v>76400000</v>
      </c>
      <c r="N598" s="91"/>
      <c r="O598" s="90">
        <v>76400000</v>
      </c>
      <c r="P598" s="90">
        <f t="shared" si="55"/>
        <v>76400000</v>
      </c>
      <c r="Q598" s="90"/>
      <c r="S598" s="124">
        <f t="shared" si="56"/>
        <v>76.400000000000006</v>
      </c>
      <c r="T598" s="124">
        <f t="shared" si="58"/>
        <v>76.400000000000006</v>
      </c>
      <c r="U598" s="124">
        <f t="shared" si="58"/>
        <v>0</v>
      </c>
      <c r="V598" s="124">
        <f t="shared" si="58"/>
        <v>76.400000000000006</v>
      </c>
      <c r="W598" s="124">
        <f t="shared" si="58"/>
        <v>76.400000000000006</v>
      </c>
      <c r="X598" s="124">
        <f t="shared" si="58"/>
        <v>0</v>
      </c>
    </row>
    <row r="599" spans="1:24" s="92" customFormat="1" ht="15">
      <c r="A599" s="117"/>
      <c r="B599" s="107"/>
      <c r="C599" s="106" t="str">
        <f t="shared" si="59"/>
        <v/>
      </c>
      <c r="D599" s="105" t="str">
        <f t="shared" ref="D599:D662" si="60">IF(C599&lt;&gt;"",RIGHT(B599,LEN(B599)-7),"")</f>
        <v/>
      </c>
      <c r="E599" s="115" t="s">
        <v>209</v>
      </c>
      <c r="F599" s="115" t="s">
        <v>490</v>
      </c>
      <c r="G599" s="115" t="s">
        <v>238</v>
      </c>
      <c r="H599" s="133" t="s">
        <v>983</v>
      </c>
      <c r="I599" s="90">
        <v>5885000000</v>
      </c>
      <c r="J599" s="89"/>
      <c r="K599" s="90">
        <v>5885000000</v>
      </c>
      <c r="L599" s="94"/>
      <c r="M599" s="91">
        <f t="shared" ref="M599:M662" si="61">I599-N599</f>
        <v>5885000000</v>
      </c>
      <c r="N599" s="94"/>
      <c r="O599" s="90">
        <v>5885000000</v>
      </c>
      <c r="P599" s="90">
        <f t="shared" ref="P599:P662" si="62">O599-Q599</f>
        <v>5885000000</v>
      </c>
      <c r="Q599" s="90"/>
      <c r="S599" s="124">
        <f t="shared" ref="S599:S662" si="63">I599/1000000</f>
        <v>5885</v>
      </c>
      <c r="T599" s="124">
        <f t="shared" si="58"/>
        <v>5885</v>
      </c>
      <c r="U599" s="124">
        <f t="shared" si="58"/>
        <v>0</v>
      </c>
      <c r="V599" s="124">
        <f t="shared" si="58"/>
        <v>5885</v>
      </c>
      <c r="W599" s="124">
        <f t="shared" si="58"/>
        <v>5885</v>
      </c>
      <c r="X599" s="124">
        <f t="shared" si="58"/>
        <v>0</v>
      </c>
    </row>
    <row r="600" spans="1:24" s="92" customFormat="1" ht="15">
      <c r="A600" s="118"/>
      <c r="B600" s="111"/>
      <c r="C600" s="106" t="str">
        <f t="shared" si="59"/>
        <v/>
      </c>
      <c r="D600" s="105" t="str">
        <f t="shared" si="60"/>
        <v/>
      </c>
      <c r="E600" s="115" t="s">
        <v>222</v>
      </c>
      <c r="F600" s="115" t="s">
        <v>490</v>
      </c>
      <c r="G600" s="115" t="s">
        <v>238</v>
      </c>
      <c r="H600" s="133" t="s">
        <v>983</v>
      </c>
      <c r="I600" s="90">
        <v>107500000</v>
      </c>
      <c r="J600" s="89"/>
      <c r="K600" s="89"/>
      <c r="L600" s="91">
        <v>107500000</v>
      </c>
      <c r="M600" s="91">
        <f t="shared" si="61"/>
        <v>107500000</v>
      </c>
      <c r="N600" s="91"/>
      <c r="O600" s="90">
        <v>107500000</v>
      </c>
      <c r="P600" s="90">
        <f t="shared" si="62"/>
        <v>107500000</v>
      </c>
      <c r="Q600" s="90"/>
      <c r="S600" s="124">
        <f t="shared" si="63"/>
        <v>107.5</v>
      </c>
      <c r="T600" s="124">
        <f t="shared" si="58"/>
        <v>107.5</v>
      </c>
      <c r="U600" s="124">
        <f t="shared" si="58"/>
        <v>0</v>
      </c>
      <c r="V600" s="124">
        <f t="shared" si="58"/>
        <v>107.5</v>
      </c>
      <c r="W600" s="124">
        <f t="shared" si="58"/>
        <v>107.5</v>
      </c>
      <c r="X600" s="124">
        <f t="shared" si="58"/>
        <v>0</v>
      </c>
    </row>
    <row r="601" spans="1:24" s="92" customFormat="1" ht="15">
      <c r="A601" s="115"/>
      <c r="B601" s="93" t="s">
        <v>229</v>
      </c>
      <c r="C601" s="106" t="str">
        <f t="shared" si="59"/>
        <v/>
      </c>
      <c r="D601" s="105" t="str">
        <f t="shared" si="60"/>
        <v/>
      </c>
      <c r="E601" s="129"/>
      <c r="F601" s="130"/>
      <c r="G601" s="130"/>
      <c r="H601" s="128"/>
      <c r="I601" s="90">
        <v>2122000000</v>
      </c>
      <c r="J601" s="90">
        <v>639000000</v>
      </c>
      <c r="K601" s="90">
        <v>1397000000</v>
      </c>
      <c r="L601" s="91">
        <v>86000000</v>
      </c>
      <c r="M601" s="91">
        <f t="shared" si="61"/>
        <v>2122000000</v>
      </c>
      <c r="N601" s="91"/>
      <c r="O601" s="90">
        <v>1468521400</v>
      </c>
      <c r="P601" s="90">
        <f t="shared" si="62"/>
        <v>1468521400</v>
      </c>
      <c r="Q601" s="90"/>
      <c r="S601" s="124">
        <f t="shared" si="63"/>
        <v>2122</v>
      </c>
      <c r="T601" s="124">
        <f t="shared" si="58"/>
        <v>2122</v>
      </c>
      <c r="U601" s="124">
        <f t="shared" si="58"/>
        <v>0</v>
      </c>
      <c r="V601" s="124">
        <f t="shared" si="58"/>
        <v>1468.5214000000001</v>
      </c>
      <c r="W601" s="124">
        <f t="shared" si="58"/>
        <v>1468.5214000000001</v>
      </c>
      <c r="X601" s="124">
        <f t="shared" si="58"/>
        <v>0</v>
      </c>
    </row>
    <row r="602" spans="1:24" s="92" customFormat="1" ht="15">
      <c r="A602" s="116"/>
      <c r="B602" s="110"/>
      <c r="C602" s="106" t="str">
        <f t="shared" si="59"/>
        <v/>
      </c>
      <c r="D602" s="105" t="str">
        <f t="shared" si="60"/>
        <v/>
      </c>
      <c r="E602" s="115" t="s">
        <v>224</v>
      </c>
      <c r="F602" s="115" t="s">
        <v>490</v>
      </c>
      <c r="G602" s="115" t="s">
        <v>323</v>
      </c>
      <c r="H602" s="133" t="s">
        <v>983</v>
      </c>
      <c r="I602" s="90">
        <v>530000000</v>
      </c>
      <c r="J602" s="90">
        <v>530000000</v>
      </c>
      <c r="K602" s="89"/>
      <c r="L602" s="94"/>
      <c r="M602" s="91">
        <f t="shared" si="61"/>
        <v>530000000</v>
      </c>
      <c r="N602" s="94"/>
      <c r="O602" s="89"/>
      <c r="P602" s="90">
        <f t="shared" si="62"/>
        <v>0</v>
      </c>
      <c r="Q602" s="89"/>
      <c r="S602" s="124">
        <f t="shared" si="63"/>
        <v>530</v>
      </c>
      <c r="T602" s="124">
        <f t="shared" si="58"/>
        <v>530</v>
      </c>
      <c r="U602" s="124">
        <f t="shared" si="58"/>
        <v>0</v>
      </c>
      <c r="V602" s="124">
        <f t="shared" si="58"/>
        <v>0</v>
      </c>
      <c r="W602" s="124">
        <f t="shared" si="58"/>
        <v>0</v>
      </c>
      <c r="X602" s="124">
        <f t="shared" si="58"/>
        <v>0</v>
      </c>
    </row>
    <row r="603" spans="1:24" s="92" customFormat="1" ht="15">
      <c r="A603" s="117"/>
      <c r="B603" s="107"/>
      <c r="C603" s="106" t="str">
        <f t="shared" si="59"/>
        <v/>
      </c>
      <c r="D603" s="105" t="str">
        <f t="shared" si="60"/>
        <v/>
      </c>
      <c r="E603" s="115" t="s">
        <v>224</v>
      </c>
      <c r="F603" s="115" t="s">
        <v>490</v>
      </c>
      <c r="G603" s="115" t="s">
        <v>238</v>
      </c>
      <c r="H603" s="133" t="s">
        <v>983</v>
      </c>
      <c r="I603" s="90">
        <v>1531000000</v>
      </c>
      <c r="J603" s="90">
        <v>109000000</v>
      </c>
      <c r="K603" s="90">
        <v>1397000000</v>
      </c>
      <c r="L603" s="91">
        <v>25000000</v>
      </c>
      <c r="M603" s="91">
        <f t="shared" si="61"/>
        <v>1531000000</v>
      </c>
      <c r="N603" s="91"/>
      <c r="O603" s="90">
        <v>1407521400</v>
      </c>
      <c r="P603" s="90">
        <f t="shared" si="62"/>
        <v>1407521400</v>
      </c>
      <c r="Q603" s="90"/>
      <c r="S603" s="124">
        <f t="shared" si="63"/>
        <v>1531</v>
      </c>
      <c r="T603" s="124">
        <f t="shared" si="58"/>
        <v>1531</v>
      </c>
      <c r="U603" s="124">
        <f t="shared" si="58"/>
        <v>0</v>
      </c>
      <c r="V603" s="124">
        <f t="shared" si="58"/>
        <v>1407.5214000000001</v>
      </c>
      <c r="W603" s="124">
        <f t="shared" si="58"/>
        <v>1407.5214000000001</v>
      </c>
      <c r="X603" s="124">
        <f t="shared" si="58"/>
        <v>0</v>
      </c>
    </row>
    <row r="604" spans="1:24" s="92" customFormat="1" ht="15">
      <c r="A604" s="118"/>
      <c r="B604" s="111"/>
      <c r="C604" s="106" t="str">
        <f t="shared" si="59"/>
        <v/>
      </c>
      <c r="D604" s="105" t="str">
        <f t="shared" si="60"/>
        <v/>
      </c>
      <c r="E604" s="115" t="s">
        <v>210</v>
      </c>
      <c r="F604" s="115" t="s">
        <v>490</v>
      </c>
      <c r="G604" s="115" t="s">
        <v>238</v>
      </c>
      <c r="H604" s="133" t="s">
        <v>983</v>
      </c>
      <c r="I604" s="90">
        <v>61000000</v>
      </c>
      <c r="J604" s="89"/>
      <c r="K604" s="89"/>
      <c r="L604" s="91">
        <v>61000000</v>
      </c>
      <c r="M604" s="91">
        <f t="shared" si="61"/>
        <v>61000000</v>
      </c>
      <c r="N604" s="91"/>
      <c r="O604" s="90">
        <v>61000000</v>
      </c>
      <c r="P604" s="90">
        <f t="shared" si="62"/>
        <v>61000000</v>
      </c>
      <c r="Q604" s="90"/>
      <c r="S604" s="124">
        <f t="shared" si="63"/>
        <v>61</v>
      </c>
      <c r="T604" s="124">
        <f t="shared" si="58"/>
        <v>61</v>
      </c>
      <c r="U604" s="124">
        <f t="shared" si="58"/>
        <v>0</v>
      </c>
      <c r="V604" s="124">
        <f t="shared" si="58"/>
        <v>61</v>
      </c>
      <c r="W604" s="124">
        <f t="shared" si="58"/>
        <v>61</v>
      </c>
      <c r="X604" s="124">
        <f t="shared" si="58"/>
        <v>0</v>
      </c>
    </row>
    <row r="605" spans="1:24" s="92" customFormat="1" ht="30">
      <c r="A605" s="115" t="s">
        <v>491</v>
      </c>
      <c r="B605" s="88" t="s">
        <v>492</v>
      </c>
      <c r="C605" s="106" t="str">
        <f t="shared" si="59"/>
        <v>1044909</v>
      </c>
      <c r="D605" s="105" t="str">
        <f t="shared" si="60"/>
        <v>-Trung Tâm Bảo trợ và Công tác xã hội tỉnh Kon Tum</v>
      </c>
      <c r="E605" s="129"/>
      <c r="F605" s="130"/>
      <c r="G605" s="130"/>
      <c r="H605" s="128"/>
      <c r="I605" s="90">
        <v>10253289000</v>
      </c>
      <c r="J605" s="90">
        <v>121663000</v>
      </c>
      <c r="K605" s="90">
        <v>9542000000</v>
      </c>
      <c r="L605" s="91">
        <v>589626000</v>
      </c>
      <c r="M605" s="91">
        <f t="shared" si="61"/>
        <v>10253289000</v>
      </c>
      <c r="N605" s="91"/>
      <c r="O605" s="90">
        <v>9924850236</v>
      </c>
      <c r="P605" s="90">
        <f t="shared" si="62"/>
        <v>9924850236</v>
      </c>
      <c r="Q605" s="90"/>
      <c r="S605" s="124">
        <f t="shared" si="63"/>
        <v>10253.289000000001</v>
      </c>
      <c r="T605" s="124">
        <f t="shared" si="58"/>
        <v>10253.289000000001</v>
      </c>
      <c r="U605" s="124">
        <f t="shared" si="58"/>
        <v>0</v>
      </c>
      <c r="V605" s="124">
        <f t="shared" si="58"/>
        <v>9924.8502360000002</v>
      </c>
      <c r="W605" s="124">
        <f t="shared" si="58"/>
        <v>9924.8502360000002</v>
      </c>
      <c r="X605" s="124">
        <f t="shared" si="58"/>
        <v>0</v>
      </c>
    </row>
    <row r="606" spans="1:24" s="92" customFormat="1" ht="15">
      <c r="A606" s="115" t="s">
        <v>493</v>
      </c>
      <c r="B606" s="93" t="s">
        <v>232</v>
      </c>
      <c r="C606" s="106" t="str">
        <f t="shared" si="59"/>
        <v/>
      </c>
      <c r="D606" s="105" t="str">
        <f t="shared" si="60"/>
        <v/>
      </c>
      <c r="E606" s="129"/>
      <c r="F606" s="130"/>
      <c r="G606" s="130"/>
      <c r="H606" s="128"/>
      <c r="I606" s="90">
        <v>10228289000</v>
      </c>
      <c r="J606" s="90">
        <v>121663000</v>
      </c>
      <c r="K606" s="90">
        <v>9542000000</v>
      </c>
      <c r="L606" s="91">
        <v>564626000</v>
      </c>
      <c r="M606" s="91">
        <f t="shared" si="61"/>
        <v>10228289000</v>
      </c>
      <c r="N606" s="91"/>
      <c r="O606" s="90">
        <v>9899865236</v>
      </c>
      <c r="P606" s="90">
        <f t="shared" si="62"/>
        <v>9899865236</v>
      </c>
      <c r="Q606" s="90"/>
      <c r="S606" s="124">
        <f t="shared" si="63"/>
        <v>10228.289000000001</v>
      </c>
      <c r="T606" s="124">
        <f t="shared" si="58"/>
        <v>10228.289000000001</v>
      </c>
      <c r="U606" s="124">
        <f t="shared" si="58"/>
        <v>0</v>
      </c>
      <c r="V606" s="124">
        <f t="shared" si="58"/>
        <v>9899.8652359999996</v>
      </c>
      <c r="W606" s="124">
        <f t="shared" si="58"/>
        <v>9899.8652359999996</v>
      </c>
      <c r="X606" s="124">
        <f t="shared" si="58"/>
        <v>0</v>
      </c>
    </row>
    <row r="607" spans="1:24" s="92" customFormat="1" ht="15">
      <c r="A607" s="115"/>
      <c r="B607" s="93" t="s">
        <v>233</v>
      </c>
      <c r="C607" s="106" t="str">
        <f t="shared" si="59"/>
        <v/>
      </c>
      <c r="D607" s="105" t="str">
        <f t="shared" si="60"/>
        <v/>
      </c>
      <c r="E607" s="129"/>
      <c r="F607" s="130"/>
      <c r="G607" s="130"/>
      <c r="H607" s="128"/>
      <c r="I607" s="90">
        <v>4673963000</v>
      </c>
      <c r="J607" s="90">
        <v>121663000</v>
      </c>
      <c r="K607" s="90">
        <v>3654000000</v>
      </c>
      <c r="L607" s="91">
        <v>898300000</v>
      </c>
      <c r="M607" s="91">
        <f t="shared" si="61"/>
        <v>4673963000</v>
      </c>
      <c r="N607" s="91"/>
      <c r="O607" s="90">
        <v>4552300000</v>
      </c>
      <c r="P607" s="90">
        <f t="shared" si="62"/>
        <v>4552300000</v>
      </c>
      <c r="Q607" s="90"/>
      <c r="S607" s="124">
        <f t="shared" si="63"/>
        <v>4673.9629999999997</v>
      </c>
      <c r="T607" s="124">
        <f t="shared" si="58"/>
        <v>4673.9629999999997</v>
      </c>
      <c r="U607" s="124">
        <f t="shared" si="58"/>
        <v>0</v>
      </c>
      <c r="V607" s="124">
        <f t="shared" si="58"/>
        <v>4552.3</v>
      </c>
      <c r="W607" s="124">
        <f t="shared" si="58"/>
        <v>4552.3</v>
      </c>
      <c r="X607" s="124">
        <f t="shared" si="58"/>
        <v>0</v>
      </c>
    </row>
    <row r="608" spans="1:24" s="92" customFormat="1" ht="15">
      <c r="A608" s="116"/>
      <c r="B608" s="110"/>
      <c r="C608" s="106" t="str">
        <f t="shared" si="59"/>
        <v/>
      </c>
      <c r="D608" s="105" t="str">
        <f t="shared" si="60"/>
        <v/>
      </c>
      <c r="E608" s="115" t="s">
        <v>209</v>
      </c>
      <c r="F608" s="115" t="s">
        <v>308</v>
      </c>
      <c r="G608" s="115" t="s">
        <v>310</v>
      </c>
      <c r="H608" s="133" t="s">
        <v>983</v>
      </c>
      <c r="I608" s="90">
        <v>4547263000</v>
      </c>
      <c r="J608" s="90">
        <v>121663000</v>
      </c>
      <c r="K608" s="90">
        <v>3654000000</v>
      </c>
      <c r="L608" s="91">
        <v>771600000</v>
      </c>
      <c r="M608" s="91">
        <f t="shared" si="61"/>
        <v>4547263000</v>
      </c>
      <c r="N608" s="91"/>
      <c r="O608" s="90">
        <v>4425600000</v>
      </c>
      <c r="P608" s="90">
        <f t="shared" si="62"/>
        <v>4425600000</v>
      </c>
      <c r="Q608" s="90"/>
      <c r="S608" s="124">
        <f t="shared" si="63"/>
        <v>4547.2629999999999</v>
      </c>
      <c r="T608" s="124">
        <f t="shared" si="58"/>
        <v>4547.2629999999999</v>
      </c>
      <c r="U608" s="124">
        <f t="shared" si="58"/>
        <v>0</v>
      </c>
      <c r="V608" s="124">
        <f t="shared" si="58"/>
        <v>4425.6000000000004</v>
      </c>
      <c r="W608" s="124">
        <f t="shared" si="58"/>
        <v>4425.6000000000004</v>
      </c>
      <c r="X608" s="124">
        <f t="shared" si="58"/>
        <v>0</v>
      </c>
    </row>
    <row r="609" spans="1:24" s="92" customFormat="1" ht="15">
      <c r="A609" s="118"/>
      <c r="B609" s="111"/>
      <c r="C609" s="106" t="str">
        <f t="shared" si="59"/>
        <v/>
      </c>
      <c r="D609" s="105" t="str">
        <f t="shared" si="60"/>
        <v/>
      </c>
      <c r="E609" s="115" t="s">
        <v>222</v>
      </c>
      <c r="F609" s="115" t="s">
        <v>308</v>
      </c>
      <c r="G609" s="115" t="s">
        <v>310</v>
      </c>
      <c r="H609" s="133" t="s">
        <v>983</v>
      </c>
      <c r="I609" s="90">
        <v>126700000</v>
      </c>
      <c r="J609" s="89"/>
      <c r="K609" s="89"/>
      <c r="L609" s="91">
        <v>126700000</v>
      </c>
      <c r="M609" s="91">
        <f t="shared" si="61"/>
        <v>126700000</v>
      </c>
      <c r="N609" s="91"/>
      <c r="O609" s="90">
        <v>126700000</v>
      </c>
      <c r="P609" s="90">
        <f t="shared" si="62"/>
        <v>126700000</v>
      </c>
      <c r="Q609" s="90"/>
      <c r="S609" s="124">
        <f t="shared" si="63"/>
        <v>126.7</v>
      </c>
      <c r="T609" s="124">
        <f t="shared" si="58"/>
        <v>126.7</v>
      </c>
      <c r="U609" s="124">
        <f t="shared" si="58"/>
        <v>0</v>
      </c>
      <c r="V609" s="124">
        <f t="shared" si="58"/>
        <v>126.7</v>
      </c>
      <c r="W609" s="124">
        <f t="shared" si="58"/>
        <v>126.7</v>
      </c>
      <c r="X609" s="124">
        <f t="shared" si="58"/>
        <v>0</v>
      </c>
    </row>
    <row r="610" spans="1:24" s="92" customFormat="1" ht="15">
      <c r="A610" s="115"/>
      <c r="B610" s="93" t="s">
        <v>229</v>
      </c>
      <c r="C610" s="106" t="str">
        <f t="shared" si="59"/>
        <v/>
      </c>
      <c r="D610" s="105" t="str">
        <f t="shared" si="60"/>
        <v/>
      </c>
      <c r="E610" s="129"/>
      <c r="F610" s="130"/>
      <c r="G610" s="130"/>
      <c r="H610" s="128"/>
      <c r="I610" s="90">
        <v>5554326000</v>
      </c>
      <c r="J610" s="89"/>
      <c r="K610" s="90">
        <v>5888000000</v>
      </c>
      <c r="L610" s="91">
        <v>-333674000</v>
      </c>
      <c r="M610" s="91">
        <f t="shared" si="61"/>
        <v>5554326000</v>
      </c>
      <c r="N610" s="91"/>
      <c r="O610" s="90">
        <v>5347565236</v>
      </c>
      <c r="P610" s="90">
        <f t="shared" si="62"/>
        <v>5347565236</v>
      </c>
      <c r="Q610" s="90"/>
      <c r="S610" s="124">
        <f t="shared" si="63"/>
        <v>5554.326</v>
      </c>
      <c r="T610" s="124">
        <f t="shared" si="58"/>
        <v>5554.326</v>
      </c>
      <c r="U610" s="124">
        <f t="shared" si="58"/>
        <v>0</v>
      </c>
      <c r="V610" s="124">
        <f t="shared" si="58"/>
        <v>5347.5652360000004</v>
      </c>
      <c r="W610" s="124">
        <f t="shared" si="58"/>
        <v>5347.5652360000004</v>
      </c>
      <c r="X610" s="124">
        <f t="shared" si="58"/>
        <v>0</v>
      </c>
    </row>
    <row r="611" spans="1:24" s="92" customFormat="1" ht="15">
      <c r="A611" s="116"/>
      <c r="B611" s="110"/>
      <c r="C611" s="106" t="str">
        <f t="shared" si="59"/>
        <v/>
      </c>
      <c r="D611" s="105" t="str">
        <f t="shared" si="60"/>
        <v/>
      </c>
      <c r="E611" s="115" t="s">
        <v>224</v>
      </c>
      <c r="F611" s="115" t="s">
        <v>308</v>
      </c>
      <c r="G611" s="115" t="s">
        <v>309</v>
      </c>
      <c r="H611" s="133" t="s">
        <v>983</v>
      </c>
      <c r="I611" s="89"/>
      <c r="J611" s="89"/>
      <c r="K611" s="90">
        <v>720000000</v>
      </c>
      <c r="L611" s="91">
        <v>-720000000</v>
      </c>
      <c r="M611" s="91">
        <f t="shared" si="61"/>
        <v>0</v>
      </c>
      <c r="N611" s="91"/>
      <c r="O611" s="89"/>
      <c r="P611" s="90">
        <f t="shared" si="62"/>
        <v>0</v>
      </c>
      <c r="Q611" s="89"/>
      <c r="S611" s="124">
        <f t="shared" si="63"/>
        <v>0</v>
      </c>
      <c r="T611" s="124">
        <f t="shared" si="58"/>
        <v>0</v>
      </c>
      <c r="U611" s="124">
        <f t="shared" si="58"/>
        <v>0</v>
      </c>
      <c r="V611" s="124">
        <f t="shared" si="58"/>
        <v>0</v>
      </c>
      <c r="W611" s="124">
        <f t="shared" si="58"/>
        <v>0</v>
      </c>
      <c r="X611" s="124">
        <f t="shared" si="58"/>
        <v>0</v>
      </c>
    </row>
    <row r="612" spans="1:24" s="92" customFormat="1" ht="15">
      <c r="A612" s="118"/>
      <c r="B612" s="111"/>
      <c r="C612" s="106" t="str">
        <f t="shared" si="59"/>
        <v/>
      </c>
      <c r="D612" s="105" t="str">
        <f t="shared" si="60"/>
        <v/>
      </c>
      <c r="E612" s="115" t="s">
        <v>224</v>
      </c>
      <c r="F612" s="115" t="s">
        <v>308</v>
      </c>
      <c r="G612" s="115" t="s">
        <v>310</v>
      </c>
      <c r="H612" s="133" t="s">
        <v>983</v>
      </c>
      <c r="I612" s="90">
        <v>5554326000</v>
      </c>
      <c r="J612" s="89"/>
      <c r="K612" s="90">
        <v>5168000000</v>
      </c>
      <c r="L612" s="91">
        <v>386326000</v>
      </c>
      <c r="M612" s="91">
        <f t="shared" si="61"/>
        <v>5554326000</v>
      </c>
      <c r="N612" s="91"/>
      <c r="O612" s="90">
        <v>5347565236</v>
      </c>
      <c r="P612" s="90">
        <f t="shared" si="62"/>
        <v>5347565236</v>
      </c>
      <c r="Q612" s="90"/>
      <c r="S612" s="124">
        <f t="shared" si="63"/>
        <v>5554.326</v>
      </c>
      <c r="T612" s="124">
        <f t="shared" si="58"/>
        <v>5554.326</v>
      </c>
      <c r="U612" s="124">
        <f t="shared" si="58"/>
        <v>0</v>
      </c>
      <c r="V612" s="124">
        <f t="shared" si="58"/>
        <v>5347.5652360000004</v>
      </c>
      <c r="W612" s="124">
        <f t="shared" si="58"/>
        <v>5347.5652360000004</v>
      </c>
      <c r="X612" s="124">
        <f t="shared" si="58"/>
        <v>0</v>
      </c>
    </row>
    <row r="613" spans="1:24" s="92" customFormat="1" ht="15">
      <c r="A613" s="115" t="s">
        <v>494</v>
      </c>
      <c r="B613" s="93" t="s">
        <v>244</v>
      </c>
      <c r="C613" s="106" t="str">
        <f t="shared" si="59"/>
        <v/>
      </c>
      <c r="D613" s="105" t="str">
        <f t="shared" si="60"/>
        <v/>
      </c>
      <c r="E613" s="129"/>
      <c r="F613" s="130"/>
      <c r="G613" s="130"/>
      <c r="H613" s="128"/>
      <c r="I613" s="90">
        <v>25000000</v>
      </c>
      <c r="J613" s="89"/>
      <c r="K613" s="89"/>
      <c r="L613" s="91">
        <v>25000000</v>
      </c>
      <c r="M613" s="91">
        <f t="shared" si="61"/>
        <v>25000000</v>
      </c>
      <c r="N613" s="91"/>
      <c r="O613" s="90">
        <v>24985000</v>
      </c>
      <c r="P613" s="90">
        <f t="shared" si="62"/>
        <v>24985000</v>
      </c>
      <c r="Q613" s="90"/>
      <c r="S613" s="124">
        <f t="shared" si="63"/>
        <v>25</v>
      </c>
      <c r="T613" s="124">
        <f t="shared" si="58"/>
        <v>25</v>
      </c>
      <c r="U613" s="124">
        <f t="shared" si="58"/>
        <v>0</v>
      </c>
      <c r="V613" s="124">
        <f t="shared" si="58"/>
        <v>24.984999999999999</v>
      </c>
      <c r="W613" s="124">
        <f t="shared" si="58"/>
        <v>24.984999999999999</v>
      </c>
      <c r="X613" s="124">
        <f t="shared" si="58"/>
        <v>0</v>
      </c>
    </row>
    <row r="614" spans="1:24" s="92" customFormat="1" ht="15">
      <c r="A614" s="115"/>
      <c r="B614" s="87"/>
      <c r="C614" s="106" t="str">
        <f t="shared" si="59"/>
        <v/>
      </c>
      <c r="D614" s="105" t="str">
        <f t="shared" si="60"/>
        <v/>
      </c>
      <c r="E614" s="115" t="s">
        <v>210</v>
      </c>
      <c r="F614" s="115" t="s">
        <v>308</v>
      </c>
      <c r="G614" s="115" t="s">
        <v>310</v>
      </c>
      <c r="H614" s="133" t="s">
        <v>993</v>
      </c>
      <c r="I614" s="90">
        <v>25000000</v>
      </c>
      <c r="J614" s="89"/>
      <c r="K614" s="89"/>
      <c r="L614" s="91">
        <v>25000000</v>
      </c>
      <c r="M614" s="91">
        <f t="shared" si="61"/>
        <v>25000000</v>
      </c>
      <c r="N614" s="91"/>
      <c r="O614" s="90">
        <v>24985000</v>
      </c>
      <c r="P614" s="90">
        <f t="shared" si="62"/>
        <v>24985000</v>
      </c>
      <c r="Q614" s="90"/>
      <c r="S614" s="124">
        <f t="shared" si="63"/>
        <v>25</v>
      </c>
      <c r="T614" s="124">
        <f t="shared" si="58"/>
        <v>25</v>
      </c>
      <c r="U614" s="124">
        <f t="shared" si="58"/>
        <v>0</v>
      </c>
      <c r="V614" s="124">
        <f t="shared" si="58"/>
        <v>24.984999999999999</v>
      </c>
      <c r="W614" s="124">
        <f t="shared" si="58"/>
        <v>24.984999999999999</v>
      </c>
      <c r="X614" s="124">
        <f t="shared" si="58"/>
        <v>0</v>
      </c>
    </row>
    <row r="615" spans="1:24" s="92" customFormat="1" ht="30">
      <c r="A615" s="115" t="s">
        <v>495</v>
      </c>
      <c r="B615" s="88" t="s">
        <v>496</v>
      </c>
      <c r="C615" s="106" t="str">
        <f t="shared" si="59"/>
        <v>1044910</v>
      </c>
      <c r="D615" s="105" t="str">
        <f t="shared" si="60"/>
        <v>-Trung tâm Đăng kiềm 82.01.s</v>
      </c>
      <c r="E615" s="129"/>
      <c r="F615" s="130"/>
      <c r="G615" s="130"/>
      <c r="H615" s="128"/>
      <c r="I615" s="90">
        <v>134200000</v>
      </c>
      <c r="J615" s="89"/>
      <c r="K615" s="89"/>
      <c r="L615" s="91">
        <v>134200000</v>
      </c>
      <c r="M615" s="91">
        <f t="shared" si="61"/>
        <v>134200000</v>
      </c>
      <c r="N615" s="91"/>
      <c r="O615" s="90">
        <v>104000000</v>
      </c>
      <c r="P615" s="90">
        <f t="shared" si="62"/>
        <v>104000000</v>
      </c>
      <c r="Q615" s="90"/>
      <c r="S615" s="124">
        <f t="shared" si="63"/>
        <v>134.19999999999999</v>
      </c>
      <c r="T615" s="124">
        <f t="shared" si="58"/>
        <v>134.19999999999999</v>
      </c>
      <c r="U615" s="124">
        <f t="shared" si="58"/>
        <v>0</v>
      </c>
      <c r="V615" s="124">
        <f t="shared" si="58"/>
        <v>104</v>
      </c>
      <c r="W615" s="124">
        <f t="shared" si="58"/>
        <v>104</v>
      </c>
      <c r="X615" s="124">
        <f t="shared" si="58"/>
        <v>0</v>
      </c>
    </row>
    <row r="616" spans="1:24" s="92" customFormat="1" ht="15">
      <c r="A616" s="115" t="s">
        <v>497</v>
      </c>
      <c r="B616" s="93" t="s">
        <v>232</v>
      </c>
      <c r="C616" s="106" t="str">
        <f t="shared" si="59"/>
        <v/>
      </c>
      <c r="D616" s="105" t="str">
        <f t="shared" si="60"/>
        <v/>
      </c>
      <c r="E616" s="129"/>
      <c r="F616" s="130"/>
      <c r="G616" s="130"/>
      <c r="H616" s="128"/>
      <c r="I616" s="90">
        <v>134200000</v>
      </c>
      <c r="J616" s="89"/>
      <c r="K616" s="89"/>
      <c r="L616" s="91">
        <v>134200000</v>
      </c>
      <c r="M616" s="91">
        <f t="shared" si="61"/>
        <v>134200000</v>
      </c>
      <c r="N616" s="91"/>
      <c r="O616" s="90">
        <v>104000000</v>
      </c>
      <c r="P616" s="90">
        <f t="shared" si="62"/>
        <v>104000000</v>
      </c>
      <c r="Q616" s="90"/>
      <c r="S616" s="124">
        <f t="shared" si="63"/>
        <v>134.19999999999999</v>
      </c>
      <c r="T616" s="124">
        <f t="shared" si="58"/>
        <v>134.19999999999999</v>
      </c>
      <c r="U616" s="124">
        <f t="shared" si="58"/>
        <v>0</v>
      </c>
      <c r="V616" s="124">
        <f t="shared" si="58"/>
        <v>104</v>
      </c>
      <c r="W616" s="124">
        <f t="shared" si="58"/>
        <v>104</v>
      </c>
      <c r="X616" s="124">
        <f t="shared" si="58"/>
        <v>0</v>
      </c>
    </row>
    <row r="617" spans="1:24" s="92" customFormat="1" ht="15">
      <c r="A617" s="115"/>
      <c r="B617" s="93" t="s">
        <v>229</v>
      </c>
      <c r="C617" s="106" t="str">
        <f t="shared" si="59"/>
        <v/>
      </c>
      <c r="D617" s="105" t="str">
        <f t="shared" si="60"/>
        <v/>
      </c>
      <c r="E617" s="129"/>
      <c r="F617" s="130"/>
      <c r="G617" s="130"/>
      <c r="H617" s="128"/>
      <c r="I617" s="90">
        <v>134200000</v>
      </c>
      <c r="J617" s="89"/>
      <c r="K617" s="89"/>
      <c r="L617" s="91">
        <v>134200000</v>
      </c>
      <c r="M617" s="91">
        <f t="shared" si="61"/>
        <v>134200000</v>
      </c>
      <c r="N617" s="91"/>
      <c r="O617" s="90">
        <v>104000000</v>
      </c>
      <c r="P617" s="90">
        <f t="shared" si="62"/>
        <v>104000000</v>
      </c>
      <c r="Q617" s="90"/>
      <c r="S617" s="124">
        <f t="shared" si="63"/>
        <v>134.19999999999999</v>
      </c>
      <c r="T617" s="124">
        <f t="shared" si="58"/>
        <v>134.19999999999999</v>
      </c>
      <c r="U617" s="124">
        <f t="shared" si="58"/>
        <v>0</v>
      </c>
      <c r="V617" s="124">
        <f t="shared" si="58"/>
        <v>104</v>
      </c>
      <c r="W617" s="124">
        <f t="shared" si="58"/>
        <v>104</v>
      </c>
      <c r="X617" s="124">
        <f t="shared" si="58"/>
        <v>0</v>
      </c>
    </row>
    <row r="618" spans="1:24" s="92" customFormat="1" ht="15">
      <c r="A618" s="116"/>
      <c r="B618" s="110"/>
      <c r="C618" s="106" t="str">
        <f t="shared" si="59"/>
        <v/>
      </c>
      <c r="D618" s="105" t="str">
        <f t="shared" si="60"/>
        <v/>
      </c>
      <c r="E618" s="115" t="s">
        <v>224</v>
      </c>
      <c r="F618" s="115" t="s">
        <v>498</v>
      </c>
      <c r="G618" s="115" t="s">
        <v>499</v>
      </c>
      <c r="H618" s="133" t="s">
        <v>983</v>
      </c>
      <c r="I618" s="90">
        <v>104000000</v>
      </c>
      <c r="J618" s="89"/>
      <c r="K618" s="89"/>
      <c r="L618" s="91">
        <v>104000000</v>
      </c>
      <c r="M618" s="91">
        <f t="shared" si="61"/>
        <v>104000000</v>
      </c>
      <c r="N618" s="91"/>
      <c r="O618" s="90">
        <v>104000000</v>
      </c>
      <c r="P618" s="90">
        <f t="shared" si="62"/>
        <v>104000000</v>
      </c>
      <c r="Q618" s="90"/>
      <c r="S618" s="124">
        <f t="shared" si="63"/>
        <v>104</v>
      </c>
      <c r="T618" s="124">
        <f t="shared" si="58"/>
        <v>104</v>
      </c>
      <c r="U618" s="124">
        <f t="shared" si="58"/>
        <v>0</v>
      </c>
      <c r="V618" s="124">
        <f t="shared" si="58"/>
        <v>104</v>
      </c>
      <c r="W618" s="124">
        <f t="shared" si="58"/>
        <v>104</v>
      </c>
      <c r="X618" s="124">
        <f t="shared" si="58"/>
        <v>0</v>
      </c>
    </row>
    <row r="619" spans="1:24" s="92" customFormat="1" ht="15">
      <c r="A619" s="118"/>
      <c r="B619" s="111"/>
      <c r="C619" s="106" t="str">
        <f t="shared" si="59"/>
        <v/>
      </c>
      <c r="D619" s="105" t="str">
        <f t="shared" si="60"/>
        <v/>
      </c>
      <c r="E619" s="115" t="s">
        <v>210</v>
      </c>
      <c r="F619" s="115" t="s">
        <v>498</v>
      </c>
      <c r="G619" s="115" t="s">
        <v>499</v>
      </c>
      <c r="H619" s="133" t="s">
        <v>983</v>
      </c>
      <c r="I619" s="90">
        <v>30200000</v>
      </c>
      <c r="J619" s="89"/>
      <c r="K619" s="89"/>
      <c r="L619" s="91">
        <v>30200000</v>
      </c>
      <c r="M619" s="91">
        <f t="shared" si="61"/>
        <v>30200000</v>
      </c>
      <c r="N619" s="91"/>
      <c r="O619" s="89"/>
      <c r="P619" s="90">
        <f t="shared" si="62"/>
        <v>0</v>
      </c>
      <c r="Q619" s="89"/>
      <c r="S619" s="124">
        <f t="shared" si="63"/>
        <v>30.2</v>
      </c>
      <c r="T619" s="124">
        <f t="shared" si="58"/>
        <v>30.2</v>
      </c>
      <c r="U619" s="124">
        <f t="shared" si="58"/>
        <v>0</v>
      </c>
      <c r="V619" s="124">
        <f t="shared" si="58"/>
        <v>0</v>
      </c>
      <c r="W619" s="124">
        <f t="shared" si="58"/>
        <v>0</v>
      </c>
      <c r="X619" s="124">
        <f t="shared" si="58"/>
        <v>0</v>
      </c>
    </row>
    <row r="620" spans="1:24" s="92" customFormat="1" ht="30">
      <c r="A620" s="115" t="s">
        <v>500</v>
      </c>
      <c r="B620" s="88" t="s">
        <v>501</v>
      </c>
      <c r="C620" s="106" t="str">
        <f t="shared" si="59"/>
        <v>1044911</v>
      </c>
      <c r="D620" s="105" t="str">
        <f t="shared" si="60"/>
        <v>-Thanh tra sờ Giao thông vận tải tỉnh Kon Tum</v>
      </c>
      <c r="E620" s="129"/>
      <c r="F620" s="130"/>
      <c r="G620" s="130"/>
      <c r="H620" s="128"/>
      <c r="I620" s="90">
        <v>4128600000</v>
      </c>
      <c r="J620" s="89"/>
      <c r="K620" s="90">
        <v>3381000000</v>
      </c>
      <c r="L620" s="91">
        <v>747600000</v>
      </c>
      <c r="M620" s="91">
        <f t="shared" si="61"/>
        <v>4128600000</v>
      </c>
      <c r="N620" s="91"/>
      <c r="O620" s="90">
        <v>3740645432</v>
      </c>
      <c r="P620" s="90">
        <f t="shared" si="62"/>
        <v>3740645432</v>
      </c>
      <c r="Q620" s="90"/>
      <c r="S620" s="124">
        <f t="shared" si="63"/>
        <v>4128.6000000000004</v>
      </c>
      <c r="T620" s="124">
        <f t="shared" si="58"/>
        <v>4128.6000000000004</v>
      </c>
      <c r="U620" s="124">
        <f t="shared" si="58"/>
        <v>0</v>
      </c>
      <c r="V620" s="124">
        <f t="shared" si="58"/>
        <v>3740.6454319999998</v>
      </c>
      <c r="W620" s="124">
        <f t="shared" si="58"/>
        <v>3740.6454319999998</v>
      </c>
      <c r="X620" s="124">
        <f t="shared" si="58"/>
        <v>0</v>
      </c>
    </row>
    <row r="621" spans="1:24" s="92" customFormat="1" ht="15">
      <c r="A621" s="115" t="s">
        <v>502</v>
      </c>
      <c r="B621" s="93" t="s">
        <v>232</v>
      </c>
      <c r="C621" s="106" t="str">
        <f t="shared" si="59"/>
        <v/>
      </c>
      <c r="D621" s="105" t="str">
        <f t="shared" si="60"/>
        <v/>
      </c>
      <c r="E621" s="129"/>
      <c r="F621" s="130"/>
      <c r="G621" s="130"/>
      <c r="H621" s="128"/>
      <c r="I621" s="90">
        <v>4128600000</v>
      </c>
      <c r="J621" s="89"/>
      <c r="K621" s="90">
        <v>3381000000</v>
      </c>
      <c r="L621" s="91">
        <v>747600000</v>
      </c>
      <c r="M621" s="91">
        <f t="shared" si="61"/>
        <v>4128600000</v>
      </c>
      <c r="N621" s="91"/>
      <c r="O621" s="90">
        <v>3740645432</v>
      </c>
      <c r="P621" s="90">
        <f t="shared" si="62"/>
        <v>3740645432</v>
      </c>
      <c r="Q621" s="90"/>
      <c r="S621" s="124">
        <f t="shared" si="63"/>
        <v>4128.6000000000004</v>
      </c>
      <c r="T621" s="124">
        <f t="shared" si="58"/>
        <v>4128.6000000000004</v>
      </c>
      <c r="U621" s="124">
        <f t="shared" si="58"/>
        <v>0</v>
      </c>
      <c r="V621" s="124">
        <f t="shared" si="58"/>
        <v>3740.6454319999998</v>
      </c>
      <c r="W621" s="124">
        <f t="shared" si="58"/>
        <v>3740.6454319999998</v>
      </c>
      <c r="X621" s="124">
        <f t="shared" si="58"/>
        <v>0</v>
      </c>
    </row>
    <row r="622" spans="1:24" s="92" customFormat="1" ht="15">
      <c r="A622" s="115"/>
      <c r="B622" s="93" t="s">
        <v>233</v>
      </c>
      <c r="C622" s="106" t="str">
        <f t="shared" si="59"/>
        <v/>
      </c>
      <c r="D622" s="105" t="str">
        <f t="shared" si="60"/>
        <v/>
      </c>
      <c r="E622" s="129"/>
      <c r="F622" s="130"/>
      <c r="G622" s="130"/>
      <c r="H622" s="128"/>
      <c r="I622" s="90">
        <v>1212700000</v>
      </c>
      <c r="J622" s="89"/>
      <c r="K622" s="90">
        <v>1313000000</v>
      </c>
      <c r="L622" s="91">
        <v>-100300000</v>
      </c>
      <c r="M622" s="91">
        <f t="shared" si="61"/>
        <v>1212700000</v>
      </c>
      <c r="N622" s="91"/>
      <c r="O622" s="90">
        <v>1212700000</v>
      </c>
      <c r="P622" s="90">
        <f t="shared" si="62"/>
        <v>1212700000</v>
      </c>
      <c r="Q622" s="90"/>
      <c r="S622" s="124">
        <f t="shared" si="63"/>
        <v>1212.7</v>
      </c>
      <c r="T622" s="124">
        <f t="shared" si="58"/>
        <v>1212.7</v>
      </c>
      <c r="U622" s="124">
        <f t="shared" si="58"/>
        <v>0</v>
      </c>
      <c r="V622" s="124">
        <f t="shared" si="58"/>
        <v>1212.7</v>
      </c>
      <c r="W622" s="124">
        <f t="shared" si="58"/>
        <v>1212.7</v>
      </c>
      <c r="X622" s="124">
        <f t="shared" si="58"/>
        <v>0</v>
      </c>
    </row>
    <row r="623" spans="1:24" s="92" customFormat="1" ht="14.25">
      <c r="A623" s="115"/>
      <c r="B623" s="96"/>
      <c r="C623" s="106" t="str">
        <f t="shared" si="59"/>
        <v/>
      </c>
      <c r="D623" s="105" t="str">
        <f t="shared" si="60"/>
        <v/>
      </c>
      <c r="E623" s="115"/>
      <c r="F623" s="115"/>
      <c r="G623" s="115"/>
      <c r="H623" s="133"/>
      <c r="I623" s="97"/>
      <c r="J623" s="97"/>
      <c r="K623" s="97"/>
      <c r="L623" s="98"/>
      <c r="M623" s="91">
        <f t="shared" si="61"/>
        <v>0</v>
      </c>
      <c r="N623" s="98"/>
      <c r="O623" s="97"/>
      <c r="P623" s="90">
        <f t="shared" si="62"/>
        <v>0</v>
      </c>
      <c r="Q623" s="97"/>
      <c r="S623" s="124">
        <f t="shared" si="63"/>
        <v>0</v>
      </c>
      <c r="T623" s="124">
        <f t="shared" si="58"/>
        <v>0</v>
      </c>
      <c r="U623" s="124">
        <f t="shared" si="58"/>
        <v>0</v>
      </c>
      <c r="V623" s="124">
        <f t="shared" si="58"/>
        <v>0</v>
      </c>
      <c r="W623" s="124">
        <f t="shared" si="58"/>
        <v>0</v>
      </c>
      <c r="X623" s="124">
        <f t="shared" si="58"/>
        <v>0</v>
      </c>
    </row>
    <row r="624" spans="1:24" s="92" customFormat="1" ht="15">
      <c r="A624" s="116"/>
      <c r="B624" s="110"/>
      <c r="C624" s="106" t="str">
        <f t="shared" si="59"/>
        <v/>
      </c>
      <c r="D624" s="105" t="str">
        <f t="shared" si="60"/>
        <v/>
      </c>
      <c r="E624" s="115" t="s">
        <v>209</v>
      </c>
      <c r="F624" s="115" t="s">
        <v>498</v>
      </c>
      <c r="G624" s="115" t="s">
        <v>238</v>
      </c>
      <c r="H624" s="133" t="s">
        <v>983</v>
      </c>
      <c r="I624" s="90">
        <v>1179000000</v>
      </c>
      <c r="J624" s="89"/>
      <c r="K624" s="90">
        <v>1313000000</v>
      </c>
      <c r="L624" s="91">
        <v>-134000000</v>
      </c>
      <c r="M624" s="91">
        <f t="shared" si="61"/>
        <v>1179000000</v>
      </c>
      <c r="N624" s="91"/>
      <c r="O624" s="90">
        <v>1179000000</v>
      </c>
      <c r="P624" s="90">
        <f t="shared" si="62"/>
        <v>1179000000</v>
      </c>
      <c r="Q624" s="90"/>
      <c r="S624" s="124">
        <f t="shared" si="63"/>
        <v>1179</v>
      </c>
      <c r="T624" s="124">
        <f t="shared" si="58"/>
        <v>1179</v>
      </c>
      <c r="U624" s="124">
        <f t="shared" si="58"/>
        <v>0</v>
      </c>
      <c r="V624" s="124">
        <f t="shared" si="58"/>
        <v>1179</v>
      </c>
      <c r="W624" s="124">
        <f t="shared" si="58"/>
        <v>1179</v>
      </c>
      <c r="X624" s="124">
        <f t="shared" si="58"/>
        <v>0</v>
      </c>
    </row>
    <row r="625" spans="1:24" s="92" customFormat="1" ht="15">
      <c r="A625" s="118"/>
      <c r="B625" s="111"/>
      <c r="C625" s="106" t="str">
        <f t="shared" si="59"/>
        <v/>
      </c>
      <c r="D625" s="105" t="str">
        <f t="shared" si="60"/>
        <v/>
      </c>
      <c r="E625" s="115" t="s">
        <v>222</v>
      </c>
      <c r="F625" s="115" t="s">
        <v>498</v>
      </c>
      <c r="G625" s="115" t="s">
        <v>238</v>
      </c>
      <c r="H625" s="133" t="s">
        <v>983</v>
      </c>
      <c r="I625" s="90">
        <v>33700000</v>
      </c>
      <c r="J625" s="89"/>
      <c r="K625" s="89"/>
      <c r="L625" s="91">
        <v>33700000</v>
      </c>
      <c r="M625" s="91">
        <f t="shared" si="61"/>
        <v>33700000</v>
      </c>
      <c r="N625" s="91"/>
      <c r="O625" s="90">
        <v>33700000</v>
      </c>
      <c r="P625" s="90">
        <f t="shared" si="62"/>
        <v>33700000</v>
      </c>
      <c r="Q625" s="90"/>
      <c r="S625" s="124">
        <f t="shared" si="63"/>
        <v>33.700000000000003</v>
      </c>
      <c r="T625" s="124">
        <f t="shared" si="58"/>
        <v>33.700000000000003</v>
      </c>
      <c r="U625" s="124">
        <f t="shared" si="58"/>
        <v>0</v>
      </c>
      <c r="V625" s="124">
        <f t="shared" si="58"/>
        <v>33.700000000000003</v>
      </c>
      <c r="W625" s="124">
        <f t="shared" si="58"/>
        <v>33.700000000000003</v>
      </c>
      <c r="X625" s="124">
        <f t="shared" si="58"/>
        <v>0</v>
      </c>
    </row>
    <row r="626" spans="1:24" s="92" customFormat="1" ht="15">
      <c r="A626" s="115"/>
      <c r="B626" s="87" t="s">
        <v>229</v>
      </c>
      <c r="C626" s="106" t="str">
        <f t="shared" si="59"/>
        <v/>
      </c>
      <c r="D626" s="105" t="str">
        <f t="shared" si="60"/>
        <v/>
      </c>
      <c r="E626" s="129"/>
      <c r="F626" s="130"/>
      <c r="G626" s="130"/>
      <c r="H626" s="128"/>
      <c r="I626" s="90">
        <v>2915900000</v>
      </c>
      <c r="J626" s="89"/>
      <c r="K626" s="90">
        <v>2068000000</v>
      </c>
      <c r="L626" s="91">
        <v>847900000</v>
      </c>
      <c r="M626" s="91">
        <f t="shared" si="61"/>
        <v>2915900000</v>
      </c>
      <c r="N626" s="91"/>
      <c r="O626" s="90">
        <v>2527945432</v>
      </c>
      <c r="P626" s="90">
        <f t="shared" si="62"/>
        <v>2527945432</v>
      </c>
      <c r="Q626" s="90"/>
      <c r="S626" s="124">
        <f t="shared" si="63"/>
        <v>2915.9</v>
      </c>
      <c r="T626" s="124">
        <f t="shared" si="58"/>
        <v>2915.9</v>
      </c>
      <c r="U626" s="124">
        <f t="shared" si="58"/>
        <v>0</v>
      </c>
      <c r="V626" s="124">
        <f t="shared" si="58"/>
        <v>2527.945432</v>
      </c>
      <c r="W626" s="124">
        <f t="shared" si="58"/>
        <v>2527.945432</v>
      </c>
      <c r="X626" s="124">
        <f t="shared" si="58"/>
        <v>0</v>
      </c>
    </row>
    <row r="627" spans="1:24" s="92" customFormat="1" ht="15">
      <c r="A627" s="116"/>
      <c r="B627" s="110"/>
      <c r="C627" s="106" t="str">
        <f t="shared" si="59"/>
        <v/>
      </c>
      <c r="D627" s="105" t="str">
        <f t="shared" si="60"/>
        <v/>
      </c>
      <c r="E627" s="115" t="s">
        <v>224</v>
      </c>
      <c r="F627" s="115" t="s">
        <v>498</v>
      </c>
      <c r="G627" s="115" t="s">
        <v>499</v>
      </c>
      <c r="H627" s="133" t="s">
        <v>983</v>
      </c>
      <c r="I627" s="90">
        <v>1668000000</v>
      </c>
      <c r="J627" s="89"/>
      <c r="K627" s="90">
        <v>1668000000</v>
      </c>
      <c r="L627" s="94"/>
      <c r="M627" s="91">
        <f t="shared" si="61"/>
        <v>1668000000</v>
      </c>
      <c r="N627" s="94"/>
      <c r="O627" s="90">
        <v>1668000000</v>
      </c>
      <c r="P627" s="90">
        <f t="shared" si="62"/>
        <v>1668000000</v>
      </c>
      <c r="Q627" s="90"/>
      <c r="S627" s="124">
        <f t="shared" si="63"/>
        <v>1668</v>
      </c>
      <c r="T627" s="124">
        <f t="shared" si="58"/>
        <v>1668</v>
      </c>
      <c r="U627" s="124">
        <f t="shared" si="58"/>
        <v>0</v>
      </c>
      <c r="V627" s="124">
        <f t="shared" si="58"/>
        <v>1668</v>
      </c>
      <c r="W627" s="124">
        <f t="shared" si="58"/>
        <v>1668</v>
      </c>
      <c r="X627" s="124">
        <f t="shared" si="58"/>
        <v>0</v>
      </c>
    </row>
    <row r="628" spans="1:24" s="92" customFormat="1" ht="15">
      <c r="A628" s="117"/>
      <c r="B628" s="107"/>
      <c r="C628" s="106" t="str">
        <f t="shared" si="59"/>
        <v/>
      </c>
      <c r="D628" s="105" t="str">
        <f t="shared" si="60"/>
        <v/>
      </c>
      <c r="E628" s="115" t="s">
        <v>222</v>
      </c>
      <c r="F628" s="115" t="s">
        <v>498</v>
      </c>
      <c r="G628" s="115" t="s">
        <v>499</v>
      </c>
      <c r="H628" s="133" t="s">
        <v>983</v>
      </c>
      <c r="I628" s="90">
        <v>44500000</v>
      </c>
      <c r="J628" s="89"/>
      <c r="K628" s="89"/>
      <c r="L628" s="91">
        <v>44500000</v>
      </c>
      <c r="M628" s="91">
        <f t="shared" si="61"/>
        <v>44500000</v>
      </c>
      <c r="N628" s="91"/>
      <c r="O628" s="90">
        <v>44500000</v>
      </c>
      <c r="P628" s="90">
        <f t="shared" si="62"/>
        <v>44500000</v>
      </c>
      <c r="Q628" s="90"/>
      <c r="S628" s="124">
        <f t="shared" si="63"/>
        <v>44.5</v>
      </c>
      <c r="T628" s="124">
        <f t="shared" si="58"/>
        <v>44.5</v>
      </c>
      <c r="U628" s="124">
        <f t="shared" si="58"/>
        <v>0</v>
      </c>
      <c r="V628" s="124">
        <f t="shared" si="58"/>
        <v>44.5</v>
      </c>
      <c r="W628" s="124">
        <f t="shared" si="58"/>
        <v>44.5</v>
      </c>
      <c r="X628" s="124">
        <f t="shared" si="58"/>
        <v>0</v>
      </c>
    </row>
    <row r="629" spans="1:24" s="92" customFormat="1" ht="15">
      <c r="A629" s="117"/>
      <c r="B629" s="107"/>
      <c r="C629" s="106" t="str">
        <f t="shared" si="59"/>
        <v/>
      </c>
      <c r="D629" s="105" t="str">
        <f t="shared" si="60"/>
        <v/>
      </c>
      <c r="E629" s="115" t="s">
        <v>224</v>
      </c>
      <c r="F629" s="115" t="s">
        <v>498</v>
      </c>
      <c r="G629" s="115" t="s">
        <v>238</v>
      </c>
      <c r="H629" s="133" t="s">
        <v>983</v>
      </c>
      <c r="I629" s="90">
        <v>859400000</v>
      </c>
      <c r="J629" s="89"/>
      <c r="K629" s="90">
        <v>400000000</v>
      </c>
      <c r="L629" s="91">
        <v>459400000</v>
      </c>
      <c r="M629" s="91">
        <f t="shared" si="61"/>
        <v>859400000</v>
      </c>
      <c r="N629" s="91"/>
      <c r="O629" s="90">
        <v>815445432</v>
      </c>
      <c r="P629" s="90">
        <f t="shared" si="62"/>
        <v>815445432</v>
      </c>
      <c r="Q629" s="90"/>
      <c r="S629" s="124">
        <f t="shared" si="63"/>
        <v>859.4</v>
      </c>
      <c r="T629" s="124">
        <f t="shared" si="58"/>
        <v>859.4</v>
      </c>
      <c r="U629" s="124">
        <f t="shared" si="58"/>
        <v>0</v>
      </c>
      <c r="V629" s="124">
        <f t="shared" si="58"/>
        <v>815.44543199999998</v>
      </c>
      <c r="W629" s="124">
        <f t="shared" si="58"/>
        <v>815.44543199999998</v>
      </c>
      <c r="X629" s="124">
        <f t="shared" si="58"/>
        <v>0</v>
      </c>
    </row>
    <row r="630" spans="1:24" s="92" customFormat="1" ht="15">
      <c r="A630" s="118"/>
      <c r="B630" s="111"/>
      <c r="C630" s="106" t="str">
        <f t="shared" si="59"/>
        <v/>
      </c>
      <c r="D630" s="105" t="str">
        <f t="shared" si="60"/>
        <v/>
      </c>
      <c r="E630" s="115" t="s">
        <v>210</v>
      </c>
      <c r="F630" s="115" t="s">
        <v>498</v>
      </c>
      <c r="G630" s="115" t="s">
        <v>238</v>
      </c>
      <c r="H630" s="133" t="s">
        <v>983</v>
      </c>
      <c r="I630" s="90">
        <v>344000000</v>
      </c>
      <c r="J630" s="89"/>
      <c r="K630" s="89"/>
      <c r="L630" s="91">
        <v>344000000</v>
      </c>
      <c r="M630" s="91">
        <f t="shared" si="61"/>
        <v>344000000</v>
      </c>
      <c r="N630" s="91"/>
      <c r="O630" s="89"/>
      <c r="P630" s="90">
        <f t="shared" si="62"/>
        <v>0</v>
      </c>
      <c r="Q630" s="89"/>
      <c r="S630" s="124">
        <f t="shared" si="63"/>
        <v>344</v>
      </c>
      <c r="T630" s="124">
        <f t="shared" si="58"/>
        <v>344</v>
      </c>
      <c r="U630" s="124">
        <f t="shared" si="58"/>
        <v>0</v>
      </c>
      <c r="V630" s="124">
        <f t="shared" si="58"/>
        <v>0</v>
      </c>
      <c r="W630" s="124">
        <f t="shared" si="58"/>
        <v>0</v>
      </c>
      <c r="X630" s="124">
        <f t="shared" si="58"/>
        <v>0</v>
      </c>
    </row>
    <row r="631" spans="1:24" s="92" customFormat="1" ht="30">
      <c r="A631" s="115" t="s">
        <v>503</v>
      </c>
      <c r="B631" s="99" t="s">
        <v>504</v>
      </c>
      <c r="C631" s="106" t="str">
        <f t="shared" si="59"/>
        <v>1045722</v>
      </c>
      <c r="D631" s="105" t="str">
        <f t="shared" si="60"/>
        <v>-Văn phòng sờ Lao động Thương binh và xã hội</v>
      </c>
      <c r="E631" s="129"/>
      <c r="F631" s="130"/>
      <c r="G631" s="130"/>
      <c r="H631" s="128"/>
      <c r="I631" s="90">
        <v>16293206021</v>
      </c>
      <c r="J631" s="90">
        <v>464053021</v>
      </c>
      <c r="K631" s="90">
        <v>13214000000</v>
      </c>
      <c r="L631" s="91">
        <v>2615153000</v>
      </c>
      <c r="M631" s="91">
        <f t="shared" si="61"/>
        <v>16293206021</v>
      </c>
      <c r="N631" s="91"/>
      <c r="O631" s="90">
        <v>13731576176</v>
      </c>
      <c r="P631" s="90">
        <f t="shared" si="62"/>
        <v>13731576176</v>
      </c>
      <c r="Q631" s="90"/>
      <c r="S631" s="124">
        <f t="shared" si="63"/>
        <v>16293.206021</v>
      </c>
      <c r="T631" s="124">
        <f t="shared" si="58"/>
        <v>16293.206021</v>
      </c>
      <c r="U631" s="124">
        <f t="shared" si="58"/>
        <v>0</v>
      </c>
      <c r="V631" s="124">
        <f t="shared" si="58"/>
        <v>13731.576176</v>
      </c>
      <c r="W631" s="124">
        <f t="shared" si="58"/>
        <v>13731.576176</v>
      </c>
      <c r="X631" s="124">
        <f t="shared" si="58"/>
        <v>0</v>
      </c>
    </row>
    <row r="632" spans="1:24" s="92" customFormat="1" ht="15">
      <c r="A632" s="115" t="s">
        <v>505</v>
      </c>
      <c r="B632" s="87" t="s">
        <v>232</v>
      </c>
      <c r="C632" s="106" t="str">
        <f t="shared" si="59"/>
        <v/>
      </c>
      <c r="D632" s="105" t="str">
        <f t="shared" si="60"/>
        <v/>
      </c>
      <c r="E632" s="129"/>
      <c r="F632" s="130"/>
      <c r="G632" s="130"/>
      <c r="H632" s="128"/>
      <c r="I632" s="90">
        <v>14189206021</v>
      </c>
      <c r="J632" s="90">
        <v>149053021</v>
      </c>
      <c r="K632" s="90">
        <v>13214000000</v>
      </c>
      <c r="L632" s="91">
        <v>826153000</v>
      </c>
      <c r="M632" s="91">
        <f t="shared" si="61"/>
        <v>14189206021</v>
      </c>
      <c r="N632" s="91"/>
      <c r="O632" s="90">
        <v>13373779176</v>
      </c>
      <c r="P632" s="90">
        <f t="shared" si="62"/>
        <v>13373779176</v>
      </c>
      <c r="Q632" s="90"/>
      <c r="S632" s="124">
        <f t="shared" si="63"/>
        <v>14189.206021</v>
      </c>
      <c r="T632" s="124">
        <f t="shared" si="58"/>
        <v>14189.206021</v>
      </c>
      <c r="U632" s="124">
        <f t="shared" si="58"/>
        <v>0</v>
      </c>
      <c r="V632" s="124">
        <f t="shared" si="58"/>
        <v>13373.779176</v>
      </c>
      <c r="W632" s="124">
        <f t="shared" si="58"/>
        <v>13373.779176</v>
      </c>
      <c r="X632" s="124">
        <f t="shared" si="58"/>
        <v>0</v>
      </c>
    </row>
    <row r="633" spans="1:24" s="92" customFormat="1" ht="15">
      <c r="A633" s="115"/>
      <c r="B633" s="87" t="s">
        <v>233</v>
      </c>
      <c r="C633" s="106" t="str">
        <f t="shared" si="59"/>
        <v/>
      </c>
      <c r="D633" s="105" t="str">
        <f t="shared" si="60"/>
        <v/>
      </c>
      <c r="E633" s="129"/>
      <c r="F633" s="130"/>
      <c r="G633" s="130"/>
      <c r="H633" s="128"/>
      <c r="I633" s="90">
        <v>5465453021</v>
      </c>
      <c r="J633" s="90">
        <v>149053021</v>
      </c>
      <c r="K633" s="90">
        <v>5185000000</v>
      </c>
      <c r="L633" s="91">
        <v>131400000</v>
      </c>
      <c r="M633" s="91">
        <f t="shared" si="61"/>
        <v>5465453021</v>
      </c>
      <c r="N633" s="91"/>
      <c r="O633" s="90">
        <v>5446498021</v>
      </c>
      <c r="P633" s="90">
        <f t="shared" si="62"/>
        <v>5446498021</v>
      </c>
      <c r="Q633" s="90"/>
      <c r="S633" s="124">
        <f t="shared" si="63"/>
        <v>5465.4530210000003</v>
      </c>
      <c r="T633" s="124">
        <f t="shared" si="58"/>
        <v>5465.4530210000003</v>
      </c>
      <c r="U633" s="124">
        <f t="shared" si="58"/>
        <v>0</v>
      </c>
      <c r="V633" s="124">
        <f t="shared" si="58"/>
        <v>5446.4980210000003</v>
      </c>
      <c r="W633" s="124">
        <f t="shared" si="58"/>
        <v>5446.4980210000003</v>
      </c>
      <c r="X633" s="124">
        <f t="shared" si="58"/>
        <v>0</v>
      </c>
    </row>
    <row r="634" spans="1:24" s="92" customFormat="1" ht="15">
      <c r="A634" s="116"/>
      <c r="B634" s="110"/>
      <c r="C634" s="106" t="str">
        <f t="shared" si="59"/>
        <v/>
      </c>
      <c r="D634" s="105" t="str">
        <f t="shared" si="60"/>
        <v/>
      </c>
      <c r="E634" s="115" t="s">
        <v>209</v>
      </c>
      <c r="F634" s="115" t="s">
        <v>308</v>
      </c>
      <c r="G634" s="115" t="s">
        <v>309</v>
      </c>
      <c r="H634" s="133" t="s">
        <v>983</v>
      </c>
      <c r="I634" s="90">
        <v>4723326655</v>
      </c>
      <c r="J634" s="90">
        <v>9326655</v>
      </c>
      <c r="K634" s="90">
        <v>4714000000</v>
      </c>
      <c r="L634" s="94"/>
      <c r="M634" s="91">
        <f t="shared" si="61"/>
        <v>4723326655</v>
      </c>
      <c r="N634" s="94"/>
      <c r="O634" s="90">
        <v>4704371655</v>
      </c>
      <c r="P634" s="90">
        <f t="shared" si="62"/>
        <v>4704371655</v>
      </c>
      <c r="Q634" s="90"/>
      <c r="S634" s="124">
        <f t="shared" si="63"/>
        <v>4723.3266549999998</v>
      </c>
      <c r="T634" s="124">
        <f t="shared" si="58"/>
        <v>4723.3266549999998</v>
      </c>
      <c r="U634" s="124">
        <f t="shared" si="58"/>
        <v>0</v>
      </c>
      <c r="V634" s="124">
        <f t="shared" si="58"/>
        <v>4704.3716549999999</v>
      </c>
      <c r="W634" s="124">
        <f t="shared" si="58"/>
        <v>4704.3716549999999</v>
      </c>
      <c r="X634" s="124">
        <f t="shared" si="58"/>
        <v>0</v>
      </c>
    </row>
    <row r="635" spans="1:24" s="92" customFormat="1" ht="15">
      <c r="A635" s="117"/>
      <c r="B635" s="107"/>
      <c r="C635" s="106" t="str">
        <f t="shared" si="59"/>
        <v/>
      </c>
      <c r="D635" s="105" t="str">
        <f t="shared" si="60"/>
        <v/>
      </c>
      <c r="E635" s="115" t="s">
        <v>222</v>
      </c>
      <c r="F635" s="115" t="s">
        <v>308</v>
      </c>
      <c r="G635" s="115" t="s">
        <v>309</v>
      </c>
      <c r="H635" s="133" t="s">
        <v>983</v>
      </c>
      <c r="I635" s="90">
        <v>121900000</v>
      </c>
      <c r="J635" s="89"/>
      <c r="K635" s="89"/>
      <c r="L635" s="91">
        <v>121900000</v>
      </c>
      <c r="M635" s="91">
        <f t="shared" si="61"/>
        <v>121900000</v>
      </c>
      <c r="N635" s="91"/>
      <c r="O635" s="90">
        <v>121900000</v>
      </c>
      <c r="P635" s="90">
        <f t="shared" si="62"/>
        <v>121900000</v>
      </c>
      <c r="Q635" s="90"/>
      <c r="S635" s="124">
        <f t="shared" si="63"/>
        <v>121.9</v>
      </c>
      <c r="T635" s="124">
        <f t="shared" si="58"/>
        <v>121.9</v>
      </c>
      <c r="U635" s="124">
        <f t="shared" si="58"/>
        <v>0</v>
      </c>
      <c r="V635" s="124">
        <f t="shared" si="58"/>
        <v>121.9</v>
      </c>
      <c r="W635" s="124">
        <f t="shared" si="58"/>
        <v>121.9</v>
      </c>
      <c r="X635" s="124">
        <f t="shared" si="58"/>
        <v>0</v>
      </c>
    </row>
    <row r="636" spans="1:24" s="92" customFormat="1" ht="15">
      <c r="A636" s="117"/>
      <c r="B636" s="107"/>
      <c r="C636" s="106" t="str">
        <f t="shared" si="59"/>
        <v/>
      </c>
      <c r="D636" s="105" t="str">
        <f t="shared" si="60"/>
        <v/>
      </c>
      <c r="E636" s="115" t="s">
        <v>209</v>
      </c>
      <c r="F636" s="115" t="s">
        <v>308</v>
      </c>
      <c r="G636" s="115" t="s">
        <v>310</v>
      </c>
      <c r="H636" s="133" t="s">
        <v>983</v>
      </c>
      <c r="I636" s="90">
        <v>610726366</v>
      </c>
      <c r="J636" s="90">
        <v>139726366</v>
      </c>
      <c r="K636" s="90">
        <v>471000000</v>
      </c>
      <c r="L636" s="94"/>
      <c r="M636" s="91">
        <f t="shared" si="61"/>
        <v>610726366</v>
      </c>
      <c r="N636" s="94"/>
      <c r="O636" s="90">
        <v>610726366</v>
      </c>
      <c r="P636" s="90">
        <f t="shared" si="62"/>
        <v>610726366</v>
      </c>
      <c r="Q636" s="90"/>
      <c r="S636" s="124">
        <f t="shared" si="63"/>
        <v>610.72636599999998</v>
      </c>
      <c r="T636" s="124">
        <f t="shared" si="58"/>
        <v>610.72636599999998</v>
      </c>
      <c r="U636" s="124">
        <f t="shared" si="58"/>
        <v>0</v>
      </c>
      <c r="V636" s="124">
        <f t="shared" si="58"/>
        <v>610.72636599999998</v>
      </c>
      <c r="W636" s="124">
        <f t="shared" si="58"/>
        <v>610.72636599999998</v>
      </c>
      <c r="X636" s="124">
        <f t="shared" si="58"/>
        <v>0</v>
      </c>
    </row>
    <row r="637" spans="1:24" s="92" customFormat="1" ht="15">
      <c r="A637" s="118"/>
      <c r="B637" s="111"/>
      <c r="C637" s="106" t="str">
        <f t="shared" si="59"/>
        <v/>
      </c>
      <c r="D637" s="105" t="str">
        <f t="shared" si="60"/>
        <v/>
      </c>
      <c r="E637" s="115" t="s">
        <v>222</v>
      </c>
      <c r="F637" s="115" t="s">
        <v>308</v>
      </c>
      <c r="G637" s="115" t="s">
        <v>310</v>
      </c>
      <c r="H637" s="133" t="s">
        <v>983</v>
      </c>
      <c r="I637" s="90">
        <v>9500000</v>
      </c>
      <c r="J637" s="89"/>
      <c r="K637" s="89"/>
      <c r="L637" s="91">
        <v>9500000</v>
      </c>
      <c r="M637" s="91">
        <f t="shared" si="61"/>
        <v>9500000</v>
      </c>
      <c r="N637" s="91"/>
      <c r="O637" s="90">
        <v>9500000</v>
      </c>
      <c r="P637" s="90">
        <f t="shared" si="62"/>
        <v>9500000</v>
      </c>
      <c r="Q637" s="90"/>
      <c r="S637" s="124">
        <f t="shared" si="63"/>
        <v>9.5</v>
      </c>
      <c r="T637" s="124">
        <f t="shared" si="58"/>
        <v>9.5</v>
      </c>
      <c r="U637" s="124">
        <f t="shared" si="58"/>
        <v>0</v>
      </c>
      <c r="V637" s="124">
        <f t="shared" si="58"/>
        <v>9.5</v>
      </c>
      <c r="W637" s="124">
        <f t="shared" si="58"/>
        <v>9.5</v>
      </c>
      <c r="X637" s="124">
        <f t="shared" si="58"/>
        <v>0</v>
      </c>
    </row>
    <row r="638" spans="1:24" s="92" customFormat="1" ht="15">
      <c r="A638" s="115"/>
      <c r="B638" s="87" t="s">
        <v>229</v>
      </c>
      <c r="C638" s="106" t="str">
        <f t="shared" si="59"/>
        <v/>
      </c>
      <c r="D638" s="105" t="str">
        <f t="shared" si="60"/>
        <v/>
      </c>
      <c r="E638" s="129"/>
      <c r="F638" s="130"/>
      <c r="G638" s="130"/>
      <c r="H638" s="128"/>
      <c r="I638" s="90">
        <v>8723753000</v>
      </c>
      <c r="J638" s="89"/>
      <c r="K638" s="90">
        <v>8029000000</v>
      </c>
      <c r="L638" s="91">
        <v>694753000</v>
      </c>
      <c r="M638" s="91">
        <f t="shared" si="61"/>
        <v>8723753000</v>
      </c>
      <c r="N638" s="91"/>
      <c r="O638" s="90">
        <v>7927281155</v>
      </c>
      <c r="P638" s="90">
        <f t="shared" si="62"/>
        <v>7927281155</v>
      </c>
      <c r="Q638" s="90"/>
      <c r="S638" s="124">
        <f t="shared" si="63"/>
        <v>8723.7530000000006</v>
      </c>
      <c r="T638" s="124">
        <f t="shared" si="58"/>
        <v>8723.7530000000006</v>
      </c>
      <c r="U638" s="124">
        <f t="shared" si="58"/>
        <v>0</v>
      </c>
      <c r="V638" s="124">
        <f t="shared" si="58"/>
        <v>7927.2811549999997</v>
      </c>
      <c r="W638" s="124">
        <f t="shared" si="58"/>
        <v>7927.2811549999997</v>
      </c>
      <c r="X638" s="124">
        <f t="shared" si="58"/>
        <v>0</v>
      </c>
    </row>
    <row r="639" spans="1:24" s="92" customFormat="1" ht="15">
      <c r="A639" s="116"/>
      <c r="B639" s="110"/>
      <c r="C639" s="106" t="str">
        <f t="shared" si="59"/>
        <v/>
      </c>
      <c r="D639" s="105" t="str">
        <f t="shared" si="60"/>
        <v/>
      </c>
      <c r="E639" s="115" t="s">
        <v>224</v>
      </c>
      <c r="F639" s="115" t="s">
        <v>308</v>
      </c>
      <c r="G639" s="115" t="s">
        <v>309</v>
      </c>
      <c r="H639" s="133" t="s">
        <v>983</v>
      </c>
      <c r="I639" s="90">
        <v>757000000</v>
      </c>
      <c r="J639" s="89"/>
      <c r="K639" s="90">
        <v>562000000</v>
      </c>
      <c r="L639" s="91">
        <v>195000000</v>
      </c>
      <c r="M639" s="91">
        <f t="shared" si="61"/>
        <v>757000000</v>
      </c>
      <c r="N639" s="91"/>
      <c r="O639" s="90">
        <v>688902444</v>
      </c>
      <c r="P639" s="90">
        <f t="shared" si="62"/>
        <v>688902444</v>
      </c>
      <c r="Q639" s="90"/>
      <c r="S639" s="124">
        <f t="shared" si="63"/>
        <v>757</v>
      </c>
      <c r="T639" s="124">
        <f t="shared" si="58"/>
        <v>757</v>
      </c>
      <c r="U639" s="124">
        <f t="shared" si="58"/>
        <v>0</v>
      </c>
      <c r="V639" s="124">
        <f t="shared" si="58"/>
        <v>688.90244399999995</v>
      </c>
      <c r="W639" s="124">
        <f t="shared" si="58"/>
        <v>688.90244399999995</v>
      </c>
      <c r="X639" s="124">
        <f t="shared" si="58"/>
        <v>0</v>
      </c>
    </row>
    <row r="640" spans="1:24" s="92" customFormat="1" ht="15">
      <c r="A640" s="117"/>
      <c r="B640" s="107"/>
      <c r="C640" s="106" t="str">
        <f t="shared" si="59"/>
        <v/>
      </c>
      <c r="D640" s="105" t="str">
        <f t="shared" si="60"/>
        <v/>
      </c>
      <c r="E640" s="115" t="s">
        <v>224</v>
      </c>
      <c r="F640" s="115" t="s">
        <v>308</v>
      </c>
      <c r="G640" s="115" t="s">
        <v>458</v>
      </c>
      <c r="H640" s="133" t="s">
        <v>983</v>
      </c>
      <c r="I640" s="90">
        <v>499753000</v>
      </c>
      <c r="J640" s="89"/>
      <c r="K640" s="89"/>
      <c r="L640" s="91">
        <v>499753000</v>
      </c>
      <c r="M640" s="91">
        <f t="shared" si="61"/>
        <v>499753000</v>
      </c>
      <c r="N640" s="91"/>
      <c r="O640" s="90">
        <v>499753000</v>
      </c>
      <c r="P640" s="90">
        <f t="shared" si="62"/>
        <v>499753000</v>
      </c>
      <c r="Q640" s="90"/>
      <c r="S640" s="124">
        <f t="shared" si="63"/>
        <v>499.75299999999999</v>
      </c>
      <c r="T640" s="124">
        <f t="shared" si="58"/>
        <v>499.75299999999999</v>
      </c>
      <c r="U640" s="124">
        <f t="shared" si="58"/>
        <v>0</v>
      </c>
      <c r="V640" s="124">
        <f t="shared" si="58"/>
        <v>499.75299999999999</v>
      </c>
      <c r="W640" s="124">
        <f t="shared" si="58"/>
        <v>499.75299999999999</v>
      </c>
      <c r="X640" s="124">
        <f t="shared" si="58"/>
        <v>0</v>
      </c>
    </row>
    <row r="641" spans="1:24" s="92" customFormat="1" ht="15">
      <c r="A641" s="117"/>
      <c r="B641" s="107"/>
      <c r="C641" s="106" t="str">
        <f t="shared" si="59"/>
        <v/>
      </c>
      <c r="D641" s="105" t="str">
        <f t="shared" si="60"/>
        <v/>
      </c>
      <c r="E641" s="115" t="s">
        <v>224</v>
      </c>
      <c r="F641" s="115" t="s">
        <v>308</v>
      </c>
      <c r="G641" s="115" t="s">
        <v>310</v>
      </c>
      <c r="H641" s="133" t="s">
        <v>983</v>
      </c>
      <c r="I641" s="90">
        <v>6865000000</v>
      </c>
      <c r="J641" s="89"/>
      <c r="K641" s="90">
        <v>6865000000</v>
      </c>
      <c r="L641" s="94"/>
      <c r="M641" s="91">
        <f t="shared" si="61"/>
        <v>6865000000</v>
      </c>
      <c r="N641" s="94"/>
      <c r="O641" s="90">
        <v>6210054159</v>
      </c>
      <c r="P641" s="90">
        <f t="shared" si="62"/>
        <v>6210054159</v>
      </c>
      <c r="Q641" s="90"/>
      <c r="S641" s="124">
        <f t="shared" si="63"/>
        <v>6865</v>
      </c>
      <c r="T641" s="124">
        <f t="shared" ref="T641:X691" si="64">M641/1000000</f>
        <v>6865</v>
      </c>
      <c r="U641" s="124">
        <f t="shared" si="64"/>
        <v>0</v>
      </c>
      <c r="V641" s="124">
        <f t="shared" si="64"/>
        <v>6210.0541590000003</v>
      </c>
      <c r="W641" s="124">
        <f t="shared" si="64"/>
        <v>6210.0541590000003</v>
      </c>
      <c r="X641" s="124">
        <f t="shared" si="64"/>
        <v>0</v>
      </c>
    </row>
    <row r="642" spans="1:24" s="92" customFormat="1" ht="15">
      <c r="A642" s="118"/>
      <c r="B642" s="111"/>
      <c r="C642" s="106" t="str">
        <f t="shared" si="59"/>
        <v/>
      </c>
      <c r="D642" s="105" t="str">
        <f t="shared" si="60"/>
        <v/>
      </c>
      <c r="E642" s="115" t="s">
        <v>224</v>
      </c>
      <c r="F642" s="115" t="s">
        <v>308</v>
      </c>
      <c r="G642" s="115" t="s">
        <v>506</v>
      </c>
      <c r="H642" s="133" t="s">
        <v>983</v>
      </c>
      <c r="I642" s="90">
        <v>602000000</v>
      </c>
      <c r="J642" s="89"/>
      <c r="K642" s="90">
        <v>602000000</v>
      </c>
      <c r="L642" s="94"/>
      <c r="M642" s="91">
        <f t="shared" si="61"/>
        <v>602000000</v>
      </c>
      <c r="N642" s="94"/>
      <c r="O642" s="90">
        <v>528571552</v>
      </c>
      <c r="P642" s="90">
        <f t="shared" si="62"/>
        <v>528571552</v>
      </c>
      <c r="Q642" s="90"/>
      <c r="S642" s="124">
        <f t="shared" si="63"/>
        <v>602</v>
      </c>
      <c r="T642" s="124">
        <f t="shared" si="64"/>
        <v>602</v>
      </c>
      <c r="U642" s="124">
        <f t="shared" si="64"/>
        <v>0</v>
      </c>
      <c r="V642" s="124">
        <f t="shared" si="64"/>
        <v>528.571552</v>
      </c>
      <c r="W642" s="124">
        <f t="shared" si="64"/>
        <v>528.571552</v>
      </c>
      <c r="X642" s="124">
        <f t="shared" si="64"/>
        <v>0</v>
      </c>
    </row>
    <row r="643" spans="1:24" s="92" customFormat="1" ht="15">
      <c r="A643" s="115" t="s">
        <v>507</v>
      </c>
      <c r="B643" s="87" t="s">
        <v>244</v>
      </c>
      <c r="C643" s="106" t="str">
        <f t="shared" si="59"/>
        <v/>
      </c>
      <c r="D643" s="105" t="str">
        <f t="shared" si="60"/>
        <v/>
      </c>
      <c r="E643" s="129"/>
      <c r="F643" s="130"/>
      <c r="G643" s="130"/>
      <c r="H643" s="128"/>
      <c r="I643" s="90">
        <v>2104000000</v>
      </c>
      <c r="J643" s="90">
        <v>315000000</v>
      </c>
      <c r="K643" s="89"/>
      <c r="L643" s="91">
        <v>1789000000</v>
      </c>
      <c r="M643" s="91">
        <f t="shared" si="61"/>
        <v>2104000000</v>
      </c>
      <c r="N643" s="91"/>
      <c r="O643" s="90">
        <v>357797000</v>
      </c>
      <c r="P643" s="90">
        <f t="shared" si="62"/>
        <v>357797000</v>
      </c>
      <c r="Q643" s="90"/>
      <c r="S643" s="124">
        <f t="shared" si="63"/>
        <v>2104</v>
      </c>
      <c r="T643" s="124">
        <f t="shared" si="64"/>
        <v>2104</v>
      </c>
      <c r="U643" s="124">
        <f t="shared" si="64"/>
        <v>0</v>
      </c>
      <c r="V643" s="124">
        <f t="shared" si="64"/>
        <v>357.79700000000003</v>
      </c>
      <c r="W643" s="124">
        <f t="shared" si="64"/>
        <v>357.79700000000003</v>
      </c>
      <c r="X643" s="124">
        <f t="shared" si="64"/>
        <v>0</v>
      </c>
    </row>
    <row r="644" spans="1:24" s="92" customFormat="1" ht="15">
      <c r="A644" s="116"/>
      <c r="B644" s="110"/>
      <c r="C644" s="106" t="str">
        <f t="shared" si="59"/>
        <v/>
      </c>
      <c r="D644" s="105" t="str">
        <f t="shared" si="60"/>
        <v/>
      </c>
      <c r="E644" s="115" t="s">
        <v>224</v>
      </c>
      <c r="F644" s="115" t="s">
        <v>308</v>
      </c>
      <c r="G644" s="115" t="s">
        <v>309</v>
      </c>
      <c r="H644" s="133" t="s">
        <v>987</v>
      </c>
      <c r="I644" s="90">
        <v>350000000</v>
      </c>
      <c r="J644" s="89"/>
      <c r="K644" s="89"/>
      <c r="L644" s="91">
        <v>350000000</v>
      </c>
      <c r="M644" s="91">
        <f t="shared" si="61"/>
        <v>350000000</v>
      </c>
      <c r="N644" s="91"/>
      <c r="O644" s="89"/>
      <c r="P644" s="90">
        <f t="shared" si="62"/>
        <v>0</v>
      </c>
      <c r="Q644" s="89"/>
      <c r="S644" s="124">
        <f t="shared" si="63"/>
        <v>350</v>
      </c>
      <c r="T644" s="124">
        <f t="shared" si="64"/>
        <v>350</v>
      </c>
      <c r="U644" s="124">
        <f t="shared" si="64"/>
        <v>0</v>
      </c>
      <c r="V644" s="124">
        <f t="shared" si="64"/>
        <v>0</v>
      </c>
      <c r="W644" s="124">
        <f t="shared" si="64"/>
        <v>0</v>
      </c>
      <c r="X644" s="124">
        <f t="shared" si="64"/>
        <v>0</v>
      </c>
    </row>
    <row r="645" spans="1:24" s="92" customFormat="1" ht="15">
      <c r="A645" s="117"/>
      <c r="B645" s="107"/>
      <c r="C645" s="106" t="str">
        <f t="shared" si="59"/>
        <v/>
      </c>
      <c r="D645" s="105" t="str">
        <f t="shared" si="60"/>
        <v/>
      </c>
      <c r="E645" s="115" t="s">
        <v>224</v>
      </c>
      <c r="F645" s="115" t="s">
        <v>308</v>
      </c>
      <c r="G645" s="115" t="s">
        <v>309</v>
      </c>
      <c r="H645" s="133" t="s">
        <v>994</v>
      </c>
      <c r="I645" s="90">
        <v>114000000</v>
      </c>
      <c r="J645" s="89"/>
      <c r="K645" s="89"/>
      <c r="L645" s="91">
        <v>114000000</v>
      </c>
      <c r="M645" s="91">
        <f t="shared" si="61"/>
        <v>114000000</v>
      </c>
      <c r="N645" s="91"/>
      <c r="O645" s="90">
        <v>114000000</v>
      </c>
      <c r="P645" s="90">
        <f t="shared" si="62"/>
        <v>114000000</v>
      </c>
      <c r="Q645" s="90"/>
      <c r="S645" s="124">
        <f t="shared" si="63"/>
        <v>114</v>
      </c>
      <c r="T645" s="124">
        <f t="shared" si="64"/>
        <v>114</v>
      </c>
      <c r="U645" s="124">
        <f t="shared" si="64"/>
        <v>0</v>
      </c>
      <c r="V645" s="124">
        <f t="shared" si="64"/>
        <v>114</v>
      </c>
      <c r="W645" s="124">
        <f t="shared" si="64"/>
        <v>114</v>
      </c>
      <c r="X645" s="124">
        <f t="shared" si="64"/>
        <v>0</v>
      </c>
    </row>
    <row r="646" spans="1:24" s="92" customFormat="1" ht="15">
      <c r="A646" s="117"/>
      <c r="B646" s="107"/>
      <c r="C646" s="106" t="str">
        <f t="shared" si="59"/>
        <v/>
      </c>
      <c r="D646" s="105" t="str">
        <f t="shared" si="60"/>
        <v/>
      </c>
      <c r="E646" s="115" t="s">
        <v>224</v>
      </c>
      <c r="F646" s="115" t="s">
        <v>308</v>
      </c>
      <c r="G646" s="115" t="s">
        <v>309</v>
      </c>
      <c r="H646" s="133" t="s">
        <v>995</v>
      </c>
      <c r="I646" s="90">
        <v>171000000</v>
      </c>
      <c r="J646" s="89"/>
      <c r="K646" s="89"/>
      <c r="L646" s="91">
        <v>171000000</v>
      </c>
      <c r="M646" s="91">
        <f t="shared" si="61"/>
        <v>171000000</v>
      </c>
      <c r="N646" s="91"/>
      <c r="O646" s="90">
        <v>146513000</v>
      </c>
      <c r="P646" s="90">
        <f t="shared" si="62"/>
        <v>146513000</v>
      </c>
      <c r="Q646" s="90"/>
      <c r="S646" s="124">
        <f t="shared" si="63"/>
        <v>171</v>
      </c>
      <c r="T646" s="124">
        <f t="shared" si="64"/>
        <v>171</v>
      </c>
      <c r="U646" s="124">
        <f t="shared" si="64"/>
        <v>0</v>
      </c>
      <c r="V646" s="124">
        <f t="shared" si="64"/>
        <v>146.51300000000001</v>
      </c>
      <c r="W646" s="124">
        <f t="shared" si="64"/>
        <v>146.51300000000001</v>
      </c>
      <c r="X646" s="124">
        <f t="shared" si="64"/>
        <v>0</v>
      </c>
    </row>
    <row r="647" spans="1:24" s="92" customFormat="1" ht="15">
      <c r="A647" s="117"/>
      <c r="B647" s="107"/>
      <c r="C647" s="106" t="str">
        <f t="shared" si="59"/>
        <v/>
      </c>
      <c r="D647" s="105" t="str">
        <f t="shared" si="60"/>
        <v/>
      </c>
      <c r="E647" s="115" t="s">
        <v>224</v>
      </c>
      <c r="F647" s="115" t="s">
        <v>308</v>
      </c>
      <c r="G647" s="115" t="s">
        <v>309</v>
      </c>
      <c r="H647" s="133" t="s">
        <v>996</v>
      </c>
      <c r="I647" s="90">
        <v>315000000</v>
      </c>
      <c r="J647" s="90">
        <v>315000000</v>
      </c>
      <c r="K647" s="89"/>
      <c r="L647" s="94"/>
      <c r="M647" s="91">
        <f t="shared" si="61"/>
        <v>315000000</v>
      </c>
      <c r="N647" s="94"/>
      <c r="O647" s="89"/>
      <c r="P647" s="90">
        <f t="shared" si="62"/>
        <v>0</v>
      </c>
      <c r="Q647" s="89"/>
      <c r="S647" s="124">
        <f t="shared" si="63"/>
        <v>315</v>
      </c>
      <c r="T647" s="124">
        <f t="shared" si="64"/>
        <v>315</v>
      </c>
      <c r="U647" s="124">
        <f t="shared" si="64"/>
        <v>0</v>
      </c>
      <c r="V647" s="124">
        <f t="shared" si="64"/>
        <v>0</v>
      </c>
      <c r="W647" s="124">
        <f t="shared" si="64"/>
        <v>0</v>
      </c>
      <c r="X647" s="124">
        <f t="shared" si="64"/>
        <v>0</v>
      </c>
    </row>
    <row r="648" spans="1:24" s="92" customFormat="1" ht="15">
      <c r="A648" s="117"/>
      <c r="B648" s="107"/>
      <c r="C648" s="106" t="str">
        <f t="shared" si="59"/>
        <v/>
      </c>
      <c r="D648" s="105" t="str">
        <f t="shared" si="60"/>
        <v/>
      </c>
      <c r="E648" s="115" t="s">
        <v>224</v>
      </c>
      <c r="F648" s="115" t="s">
        <v>308</v>
      </c>
      <c r="G648" s="115" t="s">
        <v>309</v>
      </c>
      <c r="H648" s="133" t="s">
        <v>997</v>
      </c>
      <c r="I648" s="90">
        <v>150000000</v>
      </c>
      <c r="J648" s="89"/>
      <c r="K648" s="89"/>
      <c r="L648" s="91">
        <v>150000000</v>
      </c>
      <c r="M648" s="91">
        <f t="shared" si="61"/>
        <v>150000000</v>
      </c>
      <c r="N648" s="91"/>
      <c r="O648" s="90">
        <v>97284000</v>
      </c>
      <c r="P648" s="90">
        <f t="shared" si="62"/>
        <v>97284000</v>
      </c>
      <c r="Q648" s="90"/>
      <c r="S648" s="124">
        <f t="shared" si="63"/>
        <v>150</v>
      </c>
      <c r="T648" s="124">
        <f t="shared" si="64"/>
        <v>150</v>
      </c>
      <c r="U648" s="124">
        <f t="shared" si="64"/>
        <v>0</v>
      </c>
      <c r="V648" s="124">
        <f t="shared" si="64"/>
        <v>97.284000000000006</v>
      </c>
      <c r="W648" s="124">
        <f t="shared" si="64"/>
        <v>97.284000000000006</v>
      </c>
      <c r="X648" s="124">
        <f t="shared" si="64"/>
        <v>0</v>
      </c>
    </row>
    <row r="649" spans="1:24" s="92" customFormat="1" ht="15">
      <c r="A649" s="117"/>
      <c r="B649" s="107"/>
      <c r="C649" s="106" t="str">
        <f t="shared" si="59"/>
        <v/>
      </c>
      <c r="D649" s="105" t="str">
        <f t="shared" si="60"/>
        <v/>
      </c>
      <c r="E649" s="115" t="s">
        <v>210</v>
      </c>
      <c r="F649" s="115" t="s">
        <v>308</v>
      </c>
      <c r="G649" s="115" t="s">
        <v>309</v>
      </c>
      <c r="H649" s="133" t="s">
        <v>995</v>
      </c>
      <c r="I649" s="90">
        <v>61000000</v>
      </c>
      <c r="J649" s="89"/>
      <c r="K649" s="89"/>
      <c r="L649" s="91">
        <v>61000000</v>
      </c>
      <c r="M649" s="91">
        <f t="shared" si="61"/>
        <v>61000000</v>
      </c>
      <c r="N649" s="91"/>
      <c r="O649" s="89"/>
      <c r="P649" s="90">
        <f t="shared" si="62"/>
        <v>0</v>
      </c>
      <c r="Q649" s="89"/>
      <c r="S649" s="124">
        <f t="shared" si="63"/>
        <v>61</v>
      </c>
      <c r="T649" s="124">
        <f t="shared" si="64"/>
        <v>61</v>
      </c>
      <c r="U649" s="124">
        <f t="shared" si="64"/>
        <v>0</v>
      </c>
      <c r="V649" s="124">
        <f t="shared" si="64"/>
        <v>0</v>
      </c>
      <c r="W649" s="124">
        <f t="shared" si="64"/>
        <v>0</v>
      </c>
      <c r="X649" s="124">
        <f t="shared" si="64"/>
        <v>0</v>
      </c>
    </row>
    <row r="650" spans="1:24" s="92" customFormat="1" ht="15">
      <c r="A650" s="117"/>
      <c r="B650" s="107"/>
      <c r="C650" s="106" t="str">
        <f t="shared" si="59"/>
        <v/>
      </c>
      <c r="D650" s="105" t="str">
        <f t="shared" si="60"/>
        <v/>
      </c>
      <c r="E650" s="115" t="s">
        <v>210</v>
      </c>
      <c r="F650" s="115" t="s">
        <v>308</v>
      </c>
      <c r="G650" s="115" t="s">
        <v>309</v>
      </c>
      <c r="H650" s="133" t="s">
        <v>988</v>
      </c>
      <c r="I650" s="90">
        <v>240000000</v>
      </c>
      <c r="J650" s="89"/>
      <c r="K650" s="89"/>
      <c r="L650" s="91">
        <v>240000000</v>
      </c>
      <c r="M650" s="91">
        <f t="shared" si="61"/>
        <v>240000000</v>
      </c>
      <c r="N650" s="91"/>
      <c r="O650" s="89"/>
      <c r="P650" s="90">
        <f t="shared" si="62"/>
        <v>0</v>
      </c>
      <c r="Q650" s="89"/>
      <c r="S650" s="124">
        <f t="shared" si="63"/>
        <v>240</v>
      </c>
      <c r="T650" s="124">
        <f t="shared" si="64"/>
        <v>240</v>
      </c>
      <c r="U650" s="124">
        <f t="shared" si="64"/>
        <v>0</v>
      </c>
      <c r="V650" s="124">
        <f t="shared" si="64"/>
        <v>0</v>
      </c>
      <c r="W650" s="124">
        <f t="shared" si="64"/>
        <v>0</v>
      </c>
      <c r="X650" s="124">
        <f t="shared" si="64"/>
        <v>0</v>
      </c>
    </row>
    <row r="651" spans="1:24" s="92" customFormat="1" ht="15">
      <c r="A651" s="118"/>
      <c r="B651" s="111"/>
      <c r="C651" s="106" t="str">
        <f t="shared" si="59"/>
        <v/>
      </c>
      <c r="D651" s="105" t="str">
        <f t="shared" si="60"/>
        <v/>
      </c>
      <c r="E651" s="115" t="s">
        <v>210</v>
      </c>
      <c r="F651" s="115" t="s">
        <v>308</v>
      </c>
      <c r="G651" s="115" t="s">
        <v>310</v>
      </c>
      <c r="H651" s="133" t="s">
        <v>993</v>
      </c>
      <c r="I651" s="90">
        <v>703000000</v>
      </c>
      <c r="J651" s="89"/>
      <c r="K651" s="89"/>
      <c r="L651" s="91">
        <v>703000000</v>
      </c>
      <c r="M651" s="91">
        <f t="shared" si="61"/>
        <v>703000000</v>
      </c>
      <c r="N651" s="91"/>
      <c r="O651" s="89"/>
      <c r="P651" s="90">
        <f t="shared" si="62"/>
        <v>0</v>
      </c>
      <c r="Q651" s="89"/>
      <c r="S651" s="124">
        <f t="shared" si="63"/>
        <v>703</v>
      </c>
      <c r="T651" s="124">
        <f t="shared" si="64"/>
        <v>703</v>
      </c>
      <c r="U651" s="124">
        <f t="shared" si="64"/>
        <v>0</v>
      </c>
      <c r="V651" s="124">
        <f t="shared" si="64"/>
        <v>0</v>
      </c>
      <c r="W651" s="124">
        <f t="shared" si="64"/>
        <v>0</v>
      </c>
      <c r="X651" s="124">
        <f t="shared" si="64"/>
        <v>0</v>
      </c>
    </row>
    <row r="652" spans="1:24" s="92" customFormat="1" ht="30">
      <c r="A652" s="115" t="s">
        <v>508</v>
      </c>
      <c r="B652" s="99" t="s">
        <v>509</v>
      </c>
      <c r="C652" s="106" t="str">
        <f t="shared" si="59"/>
        <v>1047747</v>
      </c>
      <c r="D652" s="105" t="str">
        <f t="shared" si="60"/>
        <v>-Ban bảo vệ, chăm sóc sức chòe cán bộ tỉnh Kon Tum</v>
      </c>
      <c r="E652" s="129"/>
      <c r="F652" s="130"/>
      <c r="G652" s="130"/>
      <c r="H652" s="128"/>
      <c r="I652" s="90">
        <v>4034583000</v>
      </c>
      <c r="J652" s="89"/>
      <c r="K652" s="90">
        <v>4023500000</v>
      </c>
      <c r="L652" s="91">
        <v>11083000</v>
      </c>
      <c r="M652" s="91">
        <f t="shared" si="61"/>
        <v>4034583000</v>
      </c>
      <c r="N652" s="91"/>
      <c r="O652" s="90">
        <v>3914583000</v>
      </c>
      <c r="P652" s="90">
        <f t="shared" si="62"/>
        <v>3914583000</v>
      </c>
      <c r="Q652" s="90"/>
      <c r="S652" s="124">
        <f t="shared" si="63"/>
        <v>4034.5830000000001</v>
      </c>
      <c r="T652" s="124">
        <f t="shared" si="64"/>
        <v>4034.5830000000001</v>
      </c>
      <c r="U652" s="124">
        <f t="shared" si="64"/>
        <v>0</v>
      </c>
      <c r="V652" s="124">
        <f t="shared" si="64"/>
        <v>3914.5830000000001</v>
      </c>
      <c r="W652" s="124">
        <f t="shared" si="64"/>
        <v>3914.5830000000001</v>
      </c>
      <c r="X652" s="124">
        <f t="shared" si="64"/>
        <v>0</v>
      </c>
    </row>
    <row r="653" spans="1:24" s="92" customFormat="1" ht="15">
      <c r="A653" s="115" t="s">
        <v>510</v>
      </c>
      <c r="B653" s="87" t="s">
        <v>232</v>
      </c>
      <c r="C653" s="106" t="str">
        <f t="shared" si="59"/>
        <v/>
      </c>
      <c r="D653" s="105" t="str">
        <f t="shared" si="60"/>
        <v/>
      </c>
      <c r="E653" s="129"/>
      <c r="F653" s="130"/>
      <c r="G653" s="130"/>
      <c r="H653" s="128"/>
      <c r="I653" s="90">
        <v>4034583000</v>
      </c>
      <c r="J653" s="89"/>
      <c r="K653" s="90">
        <v>4023500000</v>
      </c>
      <c r="L653" s="91">
        <v>11083000</v>
      </c>
      <c r="M653" s="91">
        <f t="shared" si="61"/>
        <v>4034583000</v>
      </c>
      <c r="N653" s="91"/>
      <c r="O653" s="90">
        <v>3914583000</v>
      </c>
      <c r="P653" s="90">
        <f t="shared" si="62"/>
        <v>3914583000</v>
      </c>
      <c r="Q653" s="90"/>
      <c r="S653" s="124">
        <f t="shared" si="63"/>
        <v>4034.5830000000001</v>
      </c>
      <c r="T653" s="124">
        <f t="shared" si="64"/>
        <v>4034.5830000000001</v>
      </c>
      <c r="U653" s="124">
        <f t="shared" si="64"/>
        <v>0</v>
      </c>
      <c r="V653" s="124">
        <f t="shared" si="64"/>
        <v>3914.5830000000001</v>
      </c>
      <c r="W653" s="124">
        <f t="shared" si="64"/>
        <v>3914.5830000000001</v>
      </c>
      <c r="X653" s="124">
        <f t="shared" si="64"/>
        <v>0</v>
      </c>
    </row>
    <row r="654" spans="1:24" s="92" customFormat="1" ht="14.25">
      <c r="A654" s="115"/>
      <c r="B654" s="96"/>
      <c r="C654" s="106" t="str">
        <f t="shared" si="59"/>
        <v/>
      </c>
      <c r="D654" s="105" t="str">
        <f t="shared" si="60"/>
        <v/>
      </c>
      <c r="E654" s="115"/>
      <c r="F654" s="115"/>
      <c r="G654" s="115"/>
      <c r="H654" s="133"/>
      <c r="I654" s="97"/>
      <c r="J654" s="97"/>
      <c r="K654" s="97"/>
      <c r="L654" s="98"/>
      <c r="M654" s="91">
        <f t="shared" si="61"/>
        <v>0</v>
      </c>
      <c r="N654" s="98"/>
      <c r="O654" s="97"/>
      <c r="P654" s="90">
        <f t="shared" si="62"/>
        <v>0</v>
      </c>
      <c r="Q654" s="97"/>
      <c r="S654" s="124">
        <f t="shared" si="63"/>
        <v>0</v>
      </c>
      <c r="T654" s="124">
        <f t="shared" si="64"/>
        <v>0</v>
      </c>
      <c r="U654" s="124">
        <f t="shared" si="64"/>
        <v>0</v>
      </c>
      <c r="V654" s="124">
        <f t="shared" si="64"/>
        <v>0</v>
      </c>
      <c r="W654" s="124">
        <f t="shared" si="64"/>
        <v>0</v>
      </c>
      <c r="X654" s="124">
        <f t="shared" si="64"/>
        <v>0</v>
      </c>
    </row>
    <row r="655" spans="1:24" s="92" customFormat="1" ht="15">
      <c r="A655" s="115"/>
      <c r="B655" s="93" t="s">
        <v>229</v>
      </c>
      <c r="C655" s="106" t="str">
        <f t="shared" si="59"/>
        <v/>
      </c>
      <c r="D655" s="105" t="str">
        <f t="shared" si="60"/>
        <v/>
      </c>
      <c r="E655" s="129"/>
      <c r="F655" s="130"/>
      <c r="G655" s="130"/>
      <c r="H655" s="128"/>
      <c r="I655" s="90">
        <v>4034583000</v>
      </c>
      <c r="J655" s="89"/>
      <c r="K655" s="90">
        <v>4023500000</v>
      </c>
      <c r="L655" s="91">
        <v>11083000</v>
      </c>
      <c r="M655" s="91">
        <f t="shared" si="61"/>
        <v>4034583000</v>
      </c>
      <c r="N655" s="91"/>
      <c r="O655" s="90">
        <v>3914583000</v>
      </c>
      <c r="P655" s="90">
        <f t="shared" si="62"/>
        <v>3914583000</v>
      </c>
      <c r="Q655" s="90"/>
      <c r="S655" s="124">
        <f t="shared" si="63"/>
        <v>4034.5830000000001</v>
      </c>
      <c r="T655" s="124">
        <f t="shared" si="64"/>
        <v>4034.5830000000001</v>
      </c>
      <c r="U655" s="124">
        <f t="shared" si="64"/>
        <v>0</v>
      </c>
      <c r="V655" s="124">
        <f t="shared" si="64"/>
        <v>3914.5830000000001</v>
      </c>
      <c r="W655" s="124">
        <f t="shared" si="64"/>
        <v>3914.5830000000001</v>
      </c>
      <c r="X655" s="124">
        <f t="shared" si="64"/>
        <v>0</v>
      </c>
    </row>
    <row r="656" spans="1:24" s="92" customFormat="1" ht="15">
      <c r="A656" s="115"/>
      <c r="B656" s="87"/>
      <c r="C656" s="106" t="str">
        <f t="shared" si="59"/>
        <v/>
      </c>
      <c r="D656" s="105" t="str">
        <f t="shared" si="60"/>
        <v/>
      </c>
      <c r="E656" s="115" t="s">
        <v>224</v>
      </c>
      <c r="F656" s="115" t="s">
        <v>511</v>
      </c>
      <c r="G656" s="115" t="s">
        <v>448</v>
      </c>
      <c r="H656" s="133" t="s">
        <v>983</v>
      </c>
      <c r="I656" s="90">
        <v>4034583000</v>
      </c>
      <c r="J656" s="89"/>
      <c r="K656" s="90">
        <v>4023500000</v>
      </c>
      <c r="L656" s="91">
        <v>11083000</v>
      </c>
      <c r="M656" s="91">
        <f t="shared" si="61"/>
        <v>4034583000</v>
      </c>
      <c r="N656" s="91"/>
      <c r="O656" s="90">
        <v>3914583000</v>
      </c>
      <c r="P656" s="90">
        <f t="shared" si="62"/>
        <v>3914583000</v>
      </c>
      <c r="Q656" s="90"/>
      <c r="S656" s="124">
        <f t="shared" si="63"/>
        <v>4034.5830000000001</v>
      </c>
      <c r="T656" s="124">
        <f t="shared" si="64"/>
        <v>4034.5830000000001</v>
      </c>
      <c r="U656" s="124">
        <f t="shared" si="64"/>
        <v>0</v>
      </c>
      <c r="V656" s="124">
        <f t="shared" si="64"/>
        <v>3914.5830000000001</v>
      </c>
      <c r="W656" s="124">
        <f t="shared" si="64"/>
        <v>3914.5830000000001</v>
      </c>
      <c r="X656" s="124">
        <f t="shared" si="64"/>
        <v>0</v>
      </c>
    </row>
    <row r="657" spans="1:24" s="92" customFormat="1" ht="45">
      <c r="A657" s="115" t="s">
        <v>512</v>
      </c>
      <c r="B657" s="88" t="s">
        <v>513</v>
      </c>
      <c r="C657" s="106" t="str">
        <f t="shared" si="59"/>
        <v>1047749</v>
      </c>
      <c r="D657" s="105" t="str">
        <f t="shared" si="60"/>
        <v>-Trung tâm Công nghệ Thông tin - Tài nguyên và Môi trường</v>
      </c>
      <c r="E657" s="129"/>
      <c r="F657" s="130"/>
      <c r="G657" s="130"/>
      <c r="H657" s="128"/>
      <c r="I657" s="90">
        <v>1266000000</v>
      </c>
      <c r="J657" s="90">
        <v>16900000</v>
      </c>
      <c r="K657" s="90">
        <v>1086000000</v>
      </c>
      <c r="L657" s="91">
        <v>163100000</v>
      </c>
      <c r="M657" s="91">
        <f t="shared" si="61"/>
        <v>1266000000</v>
      </c>
      <c r="N657" s="91"/>
      <c r="O657" s="90">
        <v>1266000000</v>
      </c>
      <c r="P657" s="90">
        <f t="shared" si="62"/>
        <v>1266000000</v>
      </c>
      <c r="Q657" s="90"/>
      <c r="S657" s="124">
        <f t="shared" si="63"/>
        <v>1266</v>
      </c>
      <c r="T657" s="124">
        <f t="shared" si="64"/>
        <v>1266</v>
      </c>
      <c r="U657" s="124">
        <f t="shared" si="64"/>
        <v>0</v>
      </c>
      <c r="V657" s="124">
        <f t="shared" si="64"/>
        <v>1266</v>
      </c>
      <c r="W657" s="124">
        <f t="shared" si="64"/>
        <v>1266</v>
      </c>
      <c r="X657" s="124">
        <f t="shared" si="64"/>
        <v>0</v>
      </c>
    </row>
    <row r="658" spans="1:24" s="92" customFormat="1" ht="15">
      <c r="A658" s="115" t="s">
        <v>514</v>
      </c>
      <c r="B658" s="93" t="s">
        <v>232</v>
      </c>
      <c r="C658" s="106" t="str">
        <f t="shared" si="59"/>
        <v/>
      </c>
      <c r="D658" s="105" t="str">
        <f t="shared" si="60"/>
        <v/>
      </c>
      <c r="E658" s="129"/>
      <c r="F658" s="130"/>
      <c r="G658" s="130"/>
      <c r="H658" s="128"/>
      <c r="I658" s="90">
        <v>1266000000</v>
      </c>
      <c r="J658" s="90">
        <v>16900000</v>
      </c>
      <c r="K658" s="90">
        <v>1086000000</v>
      </c>
      <c r="L658" s="91">
        <v>163100000</v>
      </c>
      <c r="M658" s="91">
        <f t="shared" si="61"/>
        <v>1266000000</v>
      </c>
      <c r="N658" s="91"/>
      <c r="O658" s="90">
        <v>1266000000</v>
      </c>
      <c r="P658" s="90">
        <f t="shared" si="62"/>
        <v>1266000000</v>
      </c>
      <c r="Q658" s="90"/>
      <c r="S658" s="124">
        <f t="shared" si="63"/>
        <v>1266</v>
      </c>
      <c r="T658" s="124">
        <f t="shared" si="64"/>
        <v>1266</v>
      </c>
      <c r="U658" s="124">
        <f t="shared" si="64"/>
        <v>0</v>
      </c>
      <c r="V658" s="124">
        <f t="shared" si="64"/>
        <v>1266</v>
      </c>
      <c r="W658" s="124">
        <f t="shared" si="64"/>
        <v>1266</v>
      </c>
      <c r="X658" s="124">
        <f t="shared" si="64"/>
        <v>0</v>
      </c>
    </row>
    <row r="659" spans="1:24" s="92" customFormat="1" ht="15">
      <c r="A659" s="115"/>
      <c r="B659" s="93" t="s">
        <v>229</v>
      </c>
      <c r="C659" s="106" t="str">
        <f t="shared" si="59"/>
        <v/>
      </c>
      <c r="D659" s="105" t="str">
        <f t="shared" si="60"/>
        <v/>
      </c>
      <c r="E659" s="129"/>
      <c r="F659" s="130"/>
      <c r="G659" s="130"/>
      <c r="H659" s="128"/>
      <c r="I659" s="90">
        <v>1266000000</v>
      </c>
      <c r="J659" s="90">
        <v>16900000</v>
      </c>
      <c r="K659" s="90">
        <v>1086000000</v>
      </c>
      <c r="L659" s="91">
        <v>163100000</v>
      </c>
      <c r="M659" s="91">
        <f t="shared" si="61"/>
        <v>1266000000</v>
      </c>
      <c r="N659" s="91"/>
      <c r="O659" s="90">
        <v>1266000000</v>
      </c>
      <c r="P659" s="90">
        <f t="shared" si="62"/>
        <v>1266000000</v>
      </c>
      <c r="Q659" s="90"/>
      <c r="S659" s="124">
        <f t="shared" si="63"/>
        <v>1266</v>
      </c>
      <c r="T659" s="124">
        <f t="shared" si="64"/>
        <v>1266</v>
      </c>
      <c r="U659" s="124">
        <f t="shared" si="64"/>
        <v>0</v>
      </c>
      <c r="V659" s="124">
        <f t="shared" si="64"/>
        <v>1266</v>
      </c>
      <c r="W659" s="124">
        <f t="shared" si="64"/>
        <v>1266</v>
      </c>
      <c r="X659" s="124">
        <f t="shared" si="64"/>
        <v>0</v>
      </c>
    </row>
    <row r="660" spans="1:24" s="92" customFormat="1" ht="15">
      <c r="A660" s="116"/>
      <c r="B660" s="110"/>
      <c r="C660" s="106" t="str">
        <f t="shared" si="59"/>
        <v/>
      </c>
      <c r="D660" s="105" t="str">
        <f t="shared" si="60"/>
        <v/>
      </c>
      <c r="E660" s="115" t="s">
        <v>224</v>
      </c>
      <c r="F660" s="115" t="s">
        <v>515</v>
      </c>
      <c r="G660" s="115" t="s">
        <v>323</v>
      </c>
      <c r="H660" s="133" t="s">
        <v>983</v>
      </c>
      <c r="I660" s="90">
        <v>1252900000</v>
      </c>
      <c r="J660" s="90">
        <v>16900000</v>
      </c>
      <c r="K660" s="90">
        <v>1086000000</v>
      </c>
      <c r="L660" s="91">
        <v>150000000</v>
      </c>
      <c r="M660" s="91">
        <f t="shared" si="61"/>
        <v>1252900000</v>
      </c>
      <c r="N660" s="91"/>
      <c r="O660" s="90">
        <v>1252900000</v>
      </c>
      <c r="P660" s="90">
        <f t="shared" si="62"/>
        <v>1252900000</v>
      </c>
      <c r="Q660" s="90"/>
      <c r="S660" s="124">
        <f t="shared" si="63"/>
        <v>1252.9000000000001</v>
      </c>
      <c r="T660" s="124">
        <f t="shared" si="64"/>
        <v>1252.9000000000001</v>
      </c>
      <c r="U660" s="124">
        <f t="shared" si="64"/>
        <v>0</v>
      </c>
      <c r="V660" s="124">
        <f t="shared" si="64"/>
        <v>1252.9000000000001</v>
      </c>
      <c r="W660" s="124">
        <f t="shared" si="64"/>
        <v>1252.9000000000001</v>
      </c>
      <c r="X660" s="124">
        <f t="shared" si="64"/>
        <v>0</v>
      </c>
    </row>
    <row r="661" spans="1:24" s="92" customFormat="1" ht="15">
      <c r="A661" s="118"/>
      <c r="B661" s="111"/>
      <c r="C661" s="106" t="str">
        <f t="shared" si="59"/>
        <v/>
      </c>
      <c r="D661" s="105" t="str">
        <f t="shared" si="60"/>
        <v/>
      </c>
      <c r="E661" s="115" t="s">
        <v>222</v>
      </c>
      <c r="F661" s="115" t="s">
        <v>515</v>
      </c>
      <c r="G661" s="115" t="s">
        <v>323</v>
      </c>
      <c r="H661" s="133" t="s">
        <v>983</v>
      </c>
      <c r="I661" s="90">
        <v>13100000</v>
      </c>
      <c r="J661" s="89"/>
      <c r="K661" s="89"/>
      <c r="L661" s="91">
        <v>13100000</v>
      </c>
      <c r="M661" s="91">
        <f t="shared" si="61"/>
        <v>13100000</v>
      </c>
      <c r="N661" s="91"/>
      <c r="O661" s="90">
        <v>13100000</v>
      </c>
      <c r="P661" s="90">
        <f t="shared" si="62"/>
        <v>13100000</v>
      </c>
      <c r="Q661" s="90"/>
      <c r="S661" s="124">
        <f t="shared" si="63"/>
        <v>13.1</v>
      </c>
      <c r="T661" s="124">
        <f t="shared" si="64"/>
        <v>13.1</v>
      </c>
      <c r="U661" s="124">
        <f t="shared" si="64"/>
        <v>0</v>
      </c>
      <c r="V661" s="124">
        <f t="shared" si="64"/>
        <v>13.1</v>
      </c>
      <c r="W661" s="124">
        <f t="shared" si="64"/>
        <v>13.1</v>
      </c>
      <c r="X661" s="124">
        <f t="shared" si="64"/>
        <v>0</v>
      </c>
    </row>
    <row r="662" spans="1:24" s="92" customFormat="1" ht="30">
      <c r="A662" s="115" t="s">
        <v>516</v>
      </c>
      <c r="B662" s="88" t="s">
        <v>517</v>
      </c>
      <c r="C662" s="106" t="str">
        <f t="shared" ref="C662:C725" si="65">IF(B662&lt;&gt;"",IF(AND(LEFT(B662,1)&gt;="0",LEFT(B662,1)&lt;="9"),LEFT(B662,7),""),"")</f>
        <v>1047842</v>
      </c>
      <c r="D662" s="105" t="str">
        <f t="shared" si="60"/>
        <v>-Bệnh viện Đa khoa tỉnh Kon Tum</v>
      </c>
      <c r="E662" s="129"/>
      <c r="F662" s="130"/>
      <c r="G662" s="130"/>
      <c r="H662" s="128"/>
      <c r="I662" s="90">
        <v>36502437000</v>
      </c>
      <c r="J662" s="89"/>
      <c r="K662" s="90">
        <v>35377000000</v>
      </c>
      <c r="L662" s="91">
        <v>1125437000</v>
      </c>
      <c r="M662" s="91">
        <f t="shared" si="61"/>
        <v>36502437000</v>
      </c>
      <c r="N662" s="91"/>
      <c r="O662" s="90">
        <v>36502437000</v>
      </c>
      <c r="P662" s="90">
        <f t="shared" si="62"/>
        <v>36502437000</v>
      </c>
      <c r="Q662" s="90"/>
      <c r="S662" s="124">
        <f t="shared" si="63"/>
        <v>36502.436999999998</v>
      </c>
      <c r="T662" s="124">
        <f t="shared" si="64"/>
        <v>36502.436999999998</v>
      </c>
      <c r="U662" s="124">
        <f t="shared" si="64"/>
        <v>0</v>
      </c>
      <c r="V662" s="124">
        <f t="shared" si="64"/>
        <v>36502.436999999998</v>
      </c>
      <c r="W662" s="124">
        <f t="shared" si="64"/>
        <v>36502.436999999998</v>
      </c>
      <c r="X662" s="124">
        <f t="shared" si="64"/>
        <v>0</v>
      </c>
    </row>
    <row r="663" spans="1:24" s="92" customFormat="1" ht="15">
      <c r="A663" s="115" t="s">
        <v>518</v>
      </c>
      <c r="B663" s="93" t="s">
        <v>232</v>
      </c>
      <c r="C663" s="106" t="str">
        <f t="shared" si="65"/>
        <v/>
      </c>
      <c r="D663" s="105" t="str">
        <f t="shared" ref="D663:D726" si="66">IF(C663&lt;&gt;"",RIGHT(B663,LEN(B663)-7),"")</f>
        <v/>
      </c>
      <c r="E663" s="129"/>
      <c r="F663" s="130"/>
      <c r="G663" s="130"/>
      <c r="H663" s="128"/>
      <c r="I663" s="90">
        <v>36502437000</v>
      </c>
      <c r="J663" s="89"/>
      <c r="K663" s="90">
        <v>35377000000</v>
      </c>
      <c r="L663" s="91">
        <v>1125437000</v>
      </c>
      <c r="M663" s="91">
        <f t="shared" ref="M663:M726" si="67">I663-N663</f>
        <v>36502437000</v>
      </c>
      <c r="N663" s="91"/>
      <c r="O663" s="90">
        <v>36502437000</v>
      </c>
      <c r="P663" s="90">
        <f t="shared" ref="P663:P726" si="68">O663-Q663</f>
        <v>36502437000</v>
      </c>
      <c r="Q663" s="90"/>
      <c r="S663" s="124">
        <f t="shared" ref="S663:S726" si="69">I663/1000000</f>
        <v>36502.436999999998</v>
      </c>
      <c r="T663" s="124">
        <f t="shared" si="64"/>
        <v>36502.436999999998</v>
      </c>
      <c r="U663" s="124">
        <f t="shared" si="64"/>
        <v>0</v>
      </c>
      <c r="V663" s="124">
        <f t="shared" si="64"/>
        <v>36502.436999999998</v>
      </c>
      <c r="W663" s="124">
        <f t="shared" si="64"/>
        <v>36502.436999999998</v>
      </c>
      <c r="X663" s="124">
        <f t="shared" si="64"/>
        <v>0</v>
      </c>
    </row>
    <row r="664" spans="1:24" s="92" customFormat="1" ht="15">
      <c r="A664" s="115"/>
      <c r="B664" s="93" t="s">
        <v>233</v>
      </c>
      <c r="C664" s="106" t="str">
        <f t="shared" si="65"/>
        <v/>
      </c>
      <c r="D664" s="105" t="str">
        <f t="shared" si="66"/>
        <v/>
      </c>
      <c r="E664" s="129"/>
      <c r="F664" s="130"/>
      <c r="G664" s="130"/>
      <c r="H664" s="128"/>
      <c r="I664" s="90">
        <v>35310000000</v>
      </c>
      <c r="J664" s="89"/>
      <c r="K664" s="90">
        <v>35310000000</v>
      </c>
      <c r="L664" s="94"/>
      <c r="M664" s="91">
        <f t="shared" si="67"/>
        <v>35310000000</v>
      </c>
      <c r="N664" s="94"/>
      <c r="O664" s="90">
        <v>35310000000</v>
      </c>
      <c r="P664" s="90">
        <f t="shared" si="68"/>
        <v>35310000000</v>
      </c>
      <c r="Q664" s="90"/>
      <c r="S664" s="124">
        <f t="shared" si="69"/>
        <v>35310</v>
      </c>
      <c r="T664" s="124">
        <f t="shared" si="64"/>
        <v>35310</v>
      </c>
      <c r="U664" s="124">
        <f t="shared" si="64"/>
        <v>0</v>
      </c>
      <c r="V664" s="124">
        <f t="shared" si="64"/>
        <v>35310</v>
      </c>
      <c r="W664" s="124">
        <f t="shared" si="64"/>
        <v>35310</v>
      </c>
      <c r="X664" s="124">
        <f t="shared" si="64"/>
        <v>0</v>
      </c>
    </row>
    <row r="665" spans="1:24" s="92" customFormat="1" ht="15">
      <c r="A665" s="115"/>
      <c r="B665" s="87"/>
      <c r="C665" s="106" t="str">
        <f t="shared" si="65"/>
        <v/>
      </c>
      <c r="D665" s="105" t="str">
        <f t="shared" si="66"/>
        <v/>
      </c>
      <c r="E665" s="115" t="s">
        <v>209</v>
      </c>
      <c r="F665" s="115" t="s">
        <v>248</v>
      </c>
      <c r="G665" s="115" t="s">
        <v>519</v>
      </c>
      <c r="H665" s="133" t="s">
        <v>983</v>
      </c>
      <c r="I665" s="90">
        <v>35310000000</v>
      </c>
      <c r="J665" s="89"/>
      <c r="K665" s="90">
        <v>35310000000</v>
      </c>
      <c r="L665" s="94"/>
      <c r="M665" s="91">
        <f t="shared" si="67"/>
        <v>35310000000</v>
      </c>
      <c r="N665" s="94"/>
      <c r="O665" s="90">
        <v>35310000000</v>
      </c>
      <c r="P665" s="90">
        <f t="shared" si="68"/>
        <v>35310000000</v>
      </c>
      <c r="Q665" s="90"/>
      <c r="S665" s="124">
        <f t="shared" si="69"/>
        <v>35310</v>
      </c>
      <c r="T665" s="124">
        <f t="shared" si="64"/>
        <v>35310</v>
      </c>
      <c r="U665" s="124">
        <f t="shared" si="64"/>
        <v>0</v>
      </c>
      <c r="V665" s="124">
        <f t="shared" si="64"/>
        <v>35310</v>
      </c>
      <c r="W665" s="124">
        <f t="shared" si="64"/>
        <v>35310</v>
      </c>
      <c r="X665" s="124">
        <f t="shared" si="64"/>
        <v>0</v>
      </c>
    </row>
    <row r="666" spans="1:24" s="92" customFormat="1" ht="15">
      <c r="A666" s="115"/>
      <c r="B666" s="93" t="s">
        <v>229</v>
      </c>
      <c r="C666" s="106" t="str">
        <f t="shared" si="65"/>
        <v/>
      </c>
      <c r="D666" s="105" t="str">
        <f t="shared" si="66"/>
        <v/>
      </c>
      <c r="E666" s="129"/>
      <c r="F666" s="130"/>
      <c r="G666" s="130"/>
      <c r="H666" s="128"/>
      <c r="I666" s="90">
        <v>1192437000</v>
      </c>
      <c r="J666" s="89"/>
      <c r="K666" s="90">
        <v>67000000</v>
      </c>
      <c r="L666" s="91">
        <v>1125437000</v>
      </c>
      <c r="M666" s="91">
        <f t="shared" si="67"/>
        <v>1192437000</v>
      </c>
      <c r="N666" s="91"/>
      <c r="O666" s="90">
        <v>1192437000</v>
      </c>
      <c r="P666" s="90">
        <f t="shared" si="68"/>
        <v>1192437000</v>
      </c>
      <c r="Q666" s="90"/>
      <c r="S666" s="124">
        <f t="shared" si="69"/>
        <v>1192.4369999999999</v>
      </c>
      <c r="T666" s="124">
        <f t="shared" si="64"/>
        <v>1192.4369999999999</v>
      </c>
      <c r="U666" s="124">
        <f t="shared" si="64"/>
        <v>0</v>
      </c>
      <c r="V666" s="124">
        <f t="shared" si="64"/>
        <v>1192.4369999999999</v>
      </c>
      <c r="W666" s="124">
        <f t="shared" si="64"/>
        <v>1192.4369999999999</v>
      </c>
      <c r="X666" s="124">
        <f t="shared" si="64"/>
        <v>0</v>
      </c>
    </row>
    <row r="667" spans="1:24" s="92" customFormat="1" ht="15">
      <c r="A667" s="115"/>
      <c r="B667" s="87"/>
      <c r="C667" s="106" t="str">
        <f t="shared" si="65"/>
        <v/>
      </c>
      <c r="D667" s="105" t="str">
        <f t="shared" si="66"/>
        <v/>
      </c>
      <c r="E667" s="115" t="s">
        <v>224</v>
      </c>
      <c r="F667" s="115" t="s">
        <v>248</v>
      </c>
      <c r="G667" s="115" t="s">
        <v>519</v>
      </c>
      <c r="H667" s="133" t="s">
        <v>983</v>
      </c>
      <c r="I667" s="90">
        <v>1192437000</v>
      </c>
      <c r="J667" s="89"/>
      <c r="K667" s="90">
        <v>67000000</v>
      </c>
      <c r="L667" s="91">
        <v>1125437000</v>
      </c>
      <c r="M667" s="91">
        <f t="shared" si="67"/>
        <v>1192437000</v>
      </c>
      <c r="N667" s="91"/>
      <c r="O667" s="90">
        <v>1192437000</v>
      </c>
      <c r="P667" s="90">
        <f t="shared" si="68"/>
        <v>1192437000</v>
      </c>
      <c r="Q667" s="90"/>
      <c r="S667" s="124">
        <f t="shared" si="69"/>
        <v>1192.4369999999999</v>
      </c>
      <c r="T667" s="124">
        <f t="shared" si="64"/>
        <v>1192.4369999999999</v>
      </c>
      <c r="U667" s="124">
        <f t="shared" si="64"/>
        <v>0</v>
      </c>
      <c r="V667" s="124">
        <f t="shared" si="64"/>
        <v>1192.4369999999999</v>
      </c>
      <c r="W667" s="124">
        <f t="shared" si="64"/>
        <v>1192.4369999999999</v>
      </c>
      <c r="X667" s="124">
        <f t="shared" si="64"/>
        <v>0</v>
      </c>
    </row>
    <row r="668" spans="1:24" s="92" customFormat="1" ht="30">
      <c r="A668" s="115" t="s">
        <v>520</v>
      </c>
      <c r="B668" s="88" t="s">
        <v>521</v>
      </c>
      <c r="C668" s="106" t="str">
        <f t="shared" si="65"/>
        <v>1047845</v>
      </c>
      <c r="D668" s="105" t="str">
        <f t="shared" si="66"/>
        <v>-Trung tâm Chăm sóc Sức chòe Sinh sản</v>
      </c>
      <c r="E668" s="129"/>
      <c r="F668" s="130"/>
      <c r="G668" s="130"/>
      <c r="H668" s="128"/>
      <c r="I668" s="90">
        <v>3080185600</v>
      </c>
      <c r="J668" s="89"/>
      <c r="K668" s="90">
        <v>2230840000</v>
      </c>
      <c r="L668" s="91">
        <v>849345600</v>
      </c>
      <c r="M668" s="91">
        <f t="shared" si="67"/>
        <v>3080185600</v>
      </c>
      <c r="N668" s="91"/>
      <c r="O668" s="90">
        <v>2627440000</v>
      </c>
      <c r="P668" s="90">
        <f t="shared" si="68"/>
        <v>2627440000</v>
      </c>
      <c r="Q668" s="90"/>
      <c r="S668" s="124">
        <f t="shared" si="69"/>
        <v>3080.1855999999998</v>
      </c>
      <c r="T668" s="124">
        <f t="shared" si="64"/>
        <v>3080.1855999999998</v>
      </c>
      <c r="U668" s="124">
        <f t="shared" si="64"/>
        <v>0</v>
      </c>
      <c r="V668" s="124">
        <f t="shared" si="64"/>
        <v>2627.44</v>
      </c>
      <c r="W668" s="124">
        <f t="shared" si="64"/>
        <v>2627.44</v>
      </c>
      <c r="X668" s="124">
        <f t="shared" si="64"/>
        <v>0</v>
      </c>
    </row>
    <row r="669" spans="1:24" s="92" customFormat="1" ht="15">
      <c r="A669" s="115" t="s">
        <v>522</v>
      </c>
      <c r="B669" s="93" t="s">
        <v>232</v>
      </c>
      <c r="C669" s="106" t="str">
        <f t="shared" si="65"/>
        <v/>
      </c>
      <c r="D669" s="105" t="str">
        <f t="shared" si="66"/>
        <v/>
      </c>
      <c r="E669" s="129"/>
      <c r="F669" s="130"/>
      <c r="G669" s="130"/>
      <c r="H669" s="128"/>
      <c r="I669" s="90">
        <v>2566188000</v>
      </c>
      <c r="J669" s="89"/>
      <c r="K669" s="90">
        <v>2230840000</v>
      </c>
      <c r="L669" s="91">
        <v>335348000</v>
      </c>
      <c r="M669" s="91">
        <f t="shared" si="67"/>
        <v>2566188000</v>
      </c>
      <c r="N669" s="91"/>
      <c r="O669" s="90">
        <v>2566188000</v>
      </c>
      <c r="P669" s="90">
        <f t="shared" si="68"/>
        <v>2566188000</v>
      </c>
      <c r="Q669" s="90"/>
      <c r="S669" s="124">
        <f t="shared" si="69"/>
        <v>2566.1880000000001</v>
      </c>
      <c r="T669" s="124">
        <f t="shared" si="64"/>
        <v>2566.1880000000001</v>
      </c>
      <c r="U669" s="124">
        <f t="shared" si="64"/>
        <v>0</v>
      </c>
      <c r="V669" s="124">
        <f t="shared" si="64"/>
        <v>2566.1880000000001</v>
      </c>
      <c r="W669" s="124">
        <f t="shared" si="64"/>
        <v>2566.1880000000001</v>
      </c>
      <c r="X669" s="124">
        <f t="shared" si="64"/>
        <v>0</v>
      </c>
    </row>
    <row r="670" spans="1:24" s="92" customFormat="1" ht="15">
      <c r="A670" s="115"/>
      <c r="B670" s="93" t="s">
        <v>233</v>
      </c>
      <c r="C670" s="106" t="str">
        <f t="shared" si="65"/>
        <v/>
      </c>
      <c r="D670" s="105" t="str">
        <f t="shared" si="66"/>
        <v/>
      </c>
      <c r="E670" s="129"/>
      <c r="F670" s="130"/>
      <c r="G670" s="130"/>
      <c r="H670" s="128"/>
      <c r="I670" s="90">
        <v>2027000000</v>
      </c>
      <c r="J670" s="89"/>
      <c r="K670" s="90">
        <v>1980840000</v>
      </c>
      <c r="L670" s="91">
        <v>46160000</v>
      </c>
      <c r="M670" s="91">
        <f t="shared" si="67"/>
        <v>2027000000</v>
      </c>
      <c r="N670" s="91"/>
      <c r="O670" s="90">
        <v>2027000000</v>
      </c>
      <c r="P670" s="90">
        <f t="shared" si="68"/>
        <v>2027000000</v>
      </c>
      <c r="Q670" s="90"/>
      <c r="S670" s="124">
        <f t="shared" si="69"/>
        <v>2027</v>
      </c>
      <c r="T670" s="124">
        <f t="shared" si="64"/>
        <v>2027</v>
      </c>
      <c r="U670" s="124">
        <f t="shared" si="64"/>
        <v>0</v>
      </c>
      <c r="V670" s="124">
        <f t="shared" si="64"/>
        <v>2027</v>
      </c>
      <c r="W670" s="124">
        <f t="shared" si="64"/>
        <v>2027</v>
      </c>
      <c r="X670" s="124">
        <f t="shared" si="64"/>
        <v>0</v>
      </c>
    </row>
    <row r="671" spans="1:24" s="92" customFormat="1" ht="15">
      <c r="A671" s="116"/>
      <c r="B671" s="110"/>
      <c r="C671" s="106" t="str">
        <f t="shared" si="65"/>
        <v/>
      </c>
      <c r="D671" s="105" t="str">
        <f t="shared" si="66"/>
        <v/>
      </c>
      <c r="E671" s="115" t="s">
        <v>209</v>
      </c>
      <c r="F671" s="115" t="s">
        <v>248</v>
      </c>
      <c r="G671" s="115" t="s">
        <v>249</v>
      </c>
      <c r="H671" s="133" t="s">
        <v>983</v>
      </c>
      <c r="I671" s="90">
        <v>1975000000</v>
      </c>
      <c r="J671" s="89"/>
      <c r="K671" s="90">
        <v>1980840000</v>
      </c>
      <c r="L671" s="91">
        <v>-5840000</v>
      </c>
      <c r="M671" s="91">
        <f t="shared" si="67"/>
        <v>1975000000</v>
      </c>
      <c r="N671" s="91"/>
      <c r="O671" s="90">
        <v>1975000000</v>
      </c>
      <c r="P671" s="90">
        <f t="shared" si="68"/>
        <v>1975000000</v>
      </c>
      <c r="Q671" s="90"/>
      <c r="S671" s="124">
        <f t="shared" si="69"/>
        <v>1975</v>
      </c>
      <c r="T671" s="124">
        <f t="shared" si="64"/>
        <v>1975</v>
      </c>
      <c r="U671" s="124">
        <f t="shared" si="64"/>
        <v>0</v>
      </c>
      <c r="V671" s="124">
        <f t="shared" si="64"/>
        <v>1975</v>
      </c>
      <c r="W671" s="124">
        <f t="shared" si="64"/>
        <v>1975</v>
      </c>
      <c r="X671" s="124">
        <f t="shared" si="64"/>
        <v>0</v>
      </c>
    </row>
    <row r="672" spans="1:24" s="92" customFormat="1" ht="15">
      <c r="A672" s="118"/>
      <c r="B672" s="111"/>
      <c r="C672" s="106" t="str">
        <f t="shared" si="65"/>
        <v/>
      </c>
      <c r="D672" s="105" t="str">
        <f t="shared" si="66"/>
        <v/>
      </c>
      <c r="E672" s="115" t="s">
        <v>222</v>
      </c>
      <c r="F672" s="115" t="s">
        <v>248</v>
      </c>
      <c r="G672" s="115" t="s">
        <v>249</v>
      </c>
      <c r="H672" s="133" t="s">
        <v>983</v>
      </c>
      <c r="I672" s="90">
        <v>52000000</v>
      </c>
      <c r="J672" s="89"/>
      <c r="K672" s="89"/>
      <c r="L672" s="91">
        <v>52000000</v>
      </c>
      <c r="M672" s="91">
        <f t="shared" si="67"/>
        <v>52000000</v>
      </c>
      <c r="N672" s="91"/>
      <c r="O672" s="90">
        <v>52000000</v>
      </c>
      <c r="P672" s="90">
        <f t="shared" si="68"/>
        <v>52000000</v>
      </c>
      <c r="Q672" s="90"/>
      <c r="S672" s="124">
        <f t="shared" si="69"/>
        <v>52</v>
      </c>
      <c r="T672" s="124">
        <f t="shared" si="64"/>
        <v>52</v>
      </c>
      <c r="U672" s="124">
        <f t="shared" si="64"/>
        <v>0</v>
      </c>
      <c r="V672" s="124">
        <f t="shared" si="64"/>
        <v>52</v>
      </c>
      <c r="W672" s="124">
        <f t="shared" si="64"/>
        <v>52</v>
      </c>
      <c r="X672" s="124">
        <f t="shared" si="64"/>
        <v>0</v>
      </c>
    </row>
    <row r="673" spans="1:24" s="92" customFormat="1" ht="15">
      <c r="A673" s="115"/>
      <c r="B673" s="93" t="s">
        <v>229</v>
      </c>
      <c r="C673" s="106" t="str">
        <f t="shared" si="65"/>
        <v/>
      </c>
      <c r="D673" s="105" t="str">
        <f t="shared" si="66"/>
        <v/>
      </c>
      <c r="E673" s="129"/>
      <c r="F673" s="130"/>
      <c r="G673" s="130"/>
      <c r="H673" s="128"/>
      <c r="I673" s="90">
        <v>539188000</v>
      </c>
      <c r="J673" s="89"/>
      <c r="K673" s="90">
        <v>250000000</v>
      </c>
      <c r="L673" s="91">
        <v>289188000</v>
      </c>
      <c r="M673" s="91">
        <f t="shared" si="67"/>
        <v>539188000</v>
      </c>
      <c r="N673" s="91"/>
      <c r="O673" s="90">
        <v>539188000</v>
      </c>
      <c r="P673" s="90">
        <f t="shared" si="68"/>
        <v>539188000</v>
      </c>
      <c r="Q673" s="90"/>
      <c r="S673" s="124">
        <f t="shared" si="69"/>
        <v>539.18799999999999</v>
      </c>
      <c r="T673" s="124">
        <f t="shared" si="64"/>
        <v>539.18799999999999</v>
      </c>
      <c r="U673" s="124">
        <f t="shared" si="64"/>
        <v>0</v>
      </c>
      <c r="V673" s="124">
        <f t="shared" si="64"/>
        <v>539.18799999999999</v>
      </c>
      <c r="W673" s="124">
        <f t="shared" si="64"/>
        <v>539.18799999999999</v>
      </c>
      <c r="X673" s="124">
        <f t="shared" si="64"/>
        <v>0</v>
      </c>
    </row>
    <row r="674" spans="1:24" s="92" customFormat="1" ht="15">
      <c r="A674" s="115"/>
      <c r="B674" s="87"/>
      <c r="C674" s="106" t="str">
        <f t="shared" si="65"/>
        <v/>
      </c>
      <c r="D674" s="105" t="str">
        <f t="shared" si="66"/>
        <v/>
      </c>
      <c r="E674" s="115" t="s">
        <v>224</v>
      </c>
      <c r="F674" s="115" t="s">
        <v>248</v>
      </c>
      <c r="G674" s="115" t="s">
        <v>249</v>
      </c>
      <c r="H674" s="133" t="s">
        <v>983</v>
      </c>
      <c r="I674" s="90">
        <v>539188000</v>
      </c>
      <c r="J674" s="89"/>
      <c r="K674" s="90">
        <v>250000000</v>
      </c>
      <c r="L674" s="91">
        <v>289188000</v>
      </c>
      <c r="M674" s="91">
        <f t="shared" si="67"/>
        <v>539188000</v>
      </c>
      <c r="N674" s="91"/>
      <c r="O674" s="90">
        <v>539188000</v>
      </c>
      <c r="P674" s="90">
        <f t="shared" si="68"/>
        <v>539188000</v>
      </c>
      <c r="Q674" s="90"/>
      <c r="S674" s="124">
        <f t="shared" si="69"/>
        <v>539.18799999999999</v>
      </c>
      <c r="T674" s="124">
        <f t="shared" si="64"/>
        <v>539.18799999999999</v>
      </c>
      <c r="U674" s="124">
        <f t="shared" si="64"/>
        <v>0</v>
      </c>
      <c r="V674" s="124">
        <f t="shared" si="64"/>
        <v>539.18799999999999</v>
      </c>
      <c r="W674" s="124">
        <f t="shared" si="64"/>
        <v>539.18799999999999</v>
      </c>
      <c r="X674" s="124">
        <f t="shared" si="64"/>
        <v>0</v>
      </c>
    </row>
    <row r="675" spans="1:24" s="92" customFormat="1" ht="15">
      <c r="A675" s="115" t="s">
        <v>523</v>
      </c>
      <c r="B675" s="93" t="s">
        <v>244</v>
      </c>
      <c r="C675" s="106" t="str">
        <f t="shared" si="65"/>
        <v/>
      </c>
      <c r="D675" s="105" t="str">
        <f t="shared" si="66"/>
        <v/>
      </c>
      <c r="E675" s="129"/>
      <c r="F675" s="130"/>
      <c r="G675" s="130"/>
      <c r="H675" s="128"/>
      <c r="I675" s="90">
        <v>513997600</v>
      </c>
      <c r="J675" s="89"/>
      <c r="K675" s="89"/>
      <c r="L675" s="91">
        <v>513997600</v>
      </c>
      <c r="M675" s="91">
        <f t="shared" si="67"/>
        <v>513997600</v>
      </c>
      <c r="N675" s="91"/>
      <c r="O675" s="90">
        <v>61252000</v>
      </c>
      <c r="P675" s="90">
        <f t="shared" si="68"/>
        <v>61252000</v>
      </c>
      <c r="Q675" s="90"/>
      <c r="S675" s="124">
        <f t="shared" si="69"/>
        <v>513.99760000000003</v>
      </c>
      <c r="T675" s="124">
        <f t="shared" si="64"/>
        <v>513.99760000000003</v>
      </c>
      <c r="U675" s="124">
        <f t="shared" si="64"/>
        <v>0</v>
      </c>
      <c r="V675" s="124">
        <f t="shared" si="64"/>
        <v>61.252000000000002</v>
      </c>
      <c r="W675" s="124">
        <f t="shared" si="64"/>
        <v>61.252000000000002</v>
      </c>
      <c r="X675" s="124">
        <f t="shared" si="64"/>
        <v>0</v>
      </c>
    </row>
    <row r="676" spans="1:24" s="92" customFormat="1" ht="15">
      <c r="A676" s="115"/>
      <c r="B676" s="87"/>
      <c r="C676" s="106" t="str">
        <f t="shared" si="65"/>
        <v/>
      </c>
      <c r="D676" s="105" t="str">
        <f t="shared" si="66"/>
        <v/>
      </c>
      <c r="E676" s="115" t="s">
        <v>210</v>
      </c>
      <c r="F676" s="115" t="s">
        <v>248</v>
      </c>
      <c r="G676" s="115" t="s">
        <v>524</v>
      </c>
      <c r="H676" s="133" t="s">
        <v>998</v>
      </c>
      <c r="I676" s="90">
        <v>513997600</v>
      </c>
      <c r="J676" s="89"/>
      <c r="K676" s="89"/>
      <c r="L676" s="91">
        <v>513997600</v>
      </c>
      <c r="M676" s="91">
        <f t="shared" si="67"/>
        <v>513997600</v>
      </c>
      <c r="N676" s="91"/>
      <c r="O676" s="90">
        <v>61252000</v>
      </c>
      <c r="P676" s="90">
        <f t="shared" si="68"/>
        <v>61252000</v>
      </c>
      <c r="Q676" s="90"/>
      <c r="S676" s="124">
        <f t="shared" si="69"/>
        <v>513.99760000000003</v>
      </c>
      <c r="T676" s="124">
        <f t="shared" si="64"/>
        <v>513.99760000000003</v>
      </c>
      <c r="U676" s="124">
        <f t="shared" si="64"/>
        <v>0</v>
      </c>
      <c r="V676" s="124">
        <f t="shared" si="64"/>
        <v>61.252000000000002</v>
      </c>
      <c r="W676" s="124">
        <f t="shared" si="64"/>
        <v>61.252000000000002</v>
      </c>
      <c r="X676" s="124">
        <f t="shared" si="64"/>
        <v>0</v>
      </c>
    </row>
    <row r="677" spans="1:24" s="92" customFormat="1" ht="30">
      <c r="A677" s="115" t="s">
        <v>525</v>
      </c>
      <c r="B677" s="88" t="s">
        <v>526</v>
      </c>
      <c r="C677" s="106" t="str">
        <f t="shared" si="65"/>
        <v>1047849</v>
      </c>
      <c r="D677" s="105" t="str">
        <f t="shared" si="66"/>
        <v>-Trung tâm Phòng chổng Sốt rét</v>
      </c>
      <c r="E677" s="129"/>
      <c r="F677" s="130"/>
      <c r="G677" s="130"/>
      <c r="H677" s="128"/>
      <c r="I677" s="90">
        <v>2776100000</v>
      </c>
      <c r="J677" s="89"/>
      <c r="K677" s="90">
        <v>2586159572</v>
      </c>
      <c r="L677" s="91">
        <v>189940428</v>
      </c>
      <c r="M677" s="91">
        <f t="shared" si="67"/>
        <v>2776100000</v>
      </c>
      <c r="N677" s="91"/>
      <c r="O677" s="90">
        <v>2776100000</v>
      </c>
      <c r="P677" s="90">
        <f t="shared" si="68"/>
        <v>2776100000</v>
      </c>
      <c r="Q677" s="90"/>
      <c r="S677" s="124">
        <f t="shared" si="69"/>
        <v>2776.1</v>
      </c>
      <c r="T677" s="124">
        <f t="shared" si="64"/>
        <v>2776.1</v>
      </c>
      <c r="U677" s="124">
        <f t="shared" si="64"/>
        <v>0</v>
      </c>
      <c r="V677" s="124">
        <f t="shared" si="64"/>
        <v>2776.1</v>
      </c>
      <c r="W677" s="124">
        <f t="shared" si="64"/>
        <v>2776.1</v>
      </c>
      <c r="X677" s="124">
        <f t="shared" si="64"/>
        <v>0</v>
      </c>
    </row>
    <row r="678" spans="1:24" s="92" customFormat="1" ht="15">
      <c r="A678" s="115" t="s">
        <v>527</v>
      </c>
      <c r="B678" s="93" t="s">
        <v>232</v>
      </c>
      <c r="C678" s="106" t="str">
        <f t="shared" si="65"/>
        <v/>
      </c>
      <c r="D678" s="105" t="str">
        <f t="shared" si="66"/>
        <v/>
      </c>
      <c r="E678" s="129"/>
      <c r="F678" s="130"/>
      <c r="G678" s="130"/>
      <c r="H678" s="128"/>
      <c r="I678" s="90">
        <v>2570000000</v>
      </c>
      <c r="J678" s="89"/>
      <c r="K678" s="90">
        <v>2586159572</v>
      </c>
      <c r="L678" s="91">
        <v>-16159572</v>
      </c>
      <c r="M678" s="91">
        <f t="shared" si="67"/>
        <v>2570000000</v>
      </c>
      <c r="N678" s="91"/>
      <c r="O678" s="90">
        <v>2570000000</v>
      </c>
      <c r="P678" s="90">
        <f t="shared" si="68"/>
        <v>2570000000</v>
      </c>
      <c r="Q678" s="90"/>
      <c r="S678" s="124">
        <f t="shared" si="69"/>
        <v>2570</v>
      </c>
      <c r="T678" s="124">
        <f t="shared" si="64"/>
        <v>2570</v>
      </c>
      <c r="U678" s="124">
        <f t="shared" si="64"/>
        <v>0</v>
      </c>
      <c r="V678" s="124">
        <f t="shared" si="64"/>
        <v>2570</v>
      </c>
      <c r="W678" s="124">
        <f t="shared" si="64"/>
        <v>2570</v>
      </c>
      <c r="X678" s="124">
        <f t="shared" si="64"/>
        <v>0</v>
      </c>
    </row>
    <row r="679" spans="1:24" s="92" customFormat="1" ht="15">
      <c r="A679" s="115"/>
      <c r="B679" s="93" t="s">
        <v>233</v>
      </c>
      <c r="C679" s="106" t="str">
        <f t="shared" si="65"/>
        <v/>
      </c>
      <c r="D679" s="105" t="str">
        <f t="shared" si="66"/>
        <v/>
      </c>
      <c r="E679" s="129"/>
      <c r="F679" s="130"/>
      <c r="G679" s="130"/>
      <c r="H679" s="128"/>
      <c r="I679" s="90">
        <v>2350000000</v>
      </c>
      <c r="J679" s="89"/>
      <c r="K679" s="90">
        <v>2366159572</v>
      </c>
      <c r="L679" s="91">
        <v>-16159572</v>
      </c>
      <c r="M679" s="91">
        <f t="shared" si="67"/>
        <v>2350000000</v>
      </c>
      <c r="N679" s="91"/>
      <c r="O679" s="90">
        <v>2350000000</v>
      </c>
      <c r="P679" s="90">
        <f t="shared" si="68"/>
        <v>2350000000</v>
      </c>
      <c r="Q679" s="90"/>
      <c r="S679" s="124">
        <f t="shared" si="69"/>
        <v>2350</v>
      </c>
      <c r="T679" s="124">
        <f t="shared" si="64"/>
        <v>2350</v>
      </c>
      <c r="U679" s="124">
        <f t="shared" si="64"/>
        <v>0</v>
      </c>
      <c r="V679" s="124">
        <f t="shared" si="64"/>
        <v>2350</v>
      </c>
      <c r="W679" s="124">
        <f t="shared" si="64"/>
        <v>2350</v>
      </c>
      <c r="X679" s="124">
        <f t="shared" si="64"/>
        <v>0</v>
      </c>
    </row>
    <row r="680" spans="1:24" s="92" customFormat="1" ht="15">
      <c r="A680" s="116"/>
      <c r="B680" s="110"/>
      <c r="C680" s="106" t="str">
        <f t="shared" si="65"/>
        <v/>
      </c>
      <c r="D680" s="105" t="str">
        <f t="shared" si="66"/>
        <v/>
      </c>
      <c r="E680" s="115" t="s">
        <v>209</v>
      </c>
      <c r="F680" s="115" t="s">
        <v>248</v>
      </c>
      <c r="G680" s="115" t="s">
        <v>318</v>
      </c>
      <c r="H680" s="133" t="s">
        <v>983</v>
      </c>
      <c r="I680" s="90">
        <v>2284000000</v>
      </c>
      <c r="J680" s="89"/>
      <c r="K680" s="90">
        <v>2366159572</v>
      </c>
      <c r="L680" s="91">
        <v>-82159572</v>
      </c>
      <c r="M680" s="91">
        <f t="shared" si="67"/>
        <v>2284000000</v>
      </c>
      <c r="N680" s="91"/>
      <c r="O680" s="90">
        <v>2284000000</v>
      </c>
      <c r="P680" s="90">
        <f t="shared" si="68"/>
        <v>2284000000</v>
      </c>
      <c r="Q680" s="90"/>
      <c r="S680" s="124">
        <f t="shared" si="69"/>
        <v>2284</v>
      </c>
      <c r="T680" s="124">
        <f t="shared" si="64"/>
        <v>2284</v>
      </c>
      <c r="U680" s="124">
        <f t="shared" si="64"/>
        <v>0</v>
      </c>
      <c r="V680" s="124">
        <f t="shared" si="64"/>
        <v>2284</v>
      </c>
      <c r="W680" s="124">
        <f t="shared" si="64"/>
        <v>2284</v>
      </c>
      <c r="X680" s="124">
        <f t="shared" si="64"/>
        <v>0</v>
      </c>
    </row>
    <row r="681" spans="1:24" s="92" customFormat="1" ht="15">
      <c r="A681" s="118"/>
      <c r="B681" s="111"/>
      <c r="C681" s="106" t="str">
        <f t="shared" si="65"/>
        <v/>
      </c>
      <c r="D681" s="105" t="str">
        <f t="shared" si="66"/>
        <v/>
      </c>
      <c r="E681" s="115" t="s">
        <v>222</v>
      </c>
      <c r="F681" s="115" t="s">
        <v>248</v>
      </c>
      <c r="G681" s="115" t="s">
        <v>318</v>
      </c>
      <c r="H681" s="133" t="s">
        <v>983</v>
      </c>
      <c r="I681" s="90">
        <v>66000000</v>
      </c>
      <c r="J681" s="89"/>
      <c r="K681" s="89"/>
      <c r="L681" s="91">
        <v>66000000</v>
      </c>
      <c r="M681" s="91">
        <f t="shared" si="67"/>
        <v>66000000</v>
      </c>
      <c r="N681" s="91"/>
      <c r="O681" s="90">
        <v>66000000</v>
      </c>
      <c r="P681" s="90">
        <f t="shared" si="68"/>
        <v>66000000</v>
      </c>
      <c r="Q681" s="90"/>
      <c r="S681" s="124">
        <f t="shared" si="69"/>
        <v>66</v>
      </c>
      <c r="T681" s="124">
        <f t="shared" si="64"/>
        <v>66</v>
      </c>
      <c r="U681" s="124">
        <f t="shared" si="64"/>
        <v>0</v>
      </c>
      <c r="V681" s="124">
        <f t="shared" si="64"/>
        <v>66</v>
      </c>
      <c r="W681" s="124">
        <f t="shared" si="64"/>
        <v>66</v>
      </c>
      <c r="X681" s="124">
        <f t="shared" si="64"/>
        <v>0</v>
      </c>
    </row>
    <row r="682" spans="1:24" s="92" customFormat="1" ht="15">
      <c r="A682" s="115"/>
      <c r="B682" s="93" t="s">
        <v>229</v>
      </c>
      <c r="C682" s="106" t="str">
        <f t="shared" si="65"/>
        <v/>
      </c>
      <c r="D682" s="105" t="str">
        <f t="shared" si="66"/>
        <v/>
      </c>
      <c r="E682" s="129"/>
      <c r="F682" s="130"/>
      <c r="G682" s="130"/>
      <c r="H682" s="128"/>
      <c r="I682" s="90">
        <v>220000000</v>
      </c>
      <c r="J682" s="89"/>
      <c r="K682" s="90">
        <v>220000000</v>
      </c>
      <c r="L682" s="94"/>
      <c r="M682" s="91">
        <f t="shared" si="67"/>
        <v>220000000</v>
      </c>
      <c r="N682" s="94"/>
      <c r="O682" s="90">
        <v>220000000</v>
      </c>
      <c r="P682" s="90">
        <f t="shared" si="68"/>
        <v>220000000</v>
      </c>
      <c r="Q682" s="90"/>
      <c r="S682" s="124">
        <f t="shared" si="69"/>
        <v>220</v>
      </c>
      <c r="T682" s="124">
        <f t="shared" si="64"/>
        <v>220</v>
      </c>
      <c r="U682" s="124">
        <f t="shared" si="64"/>
        <v>0</v>
      </c>
      <c r="V682" s="124">
        <f t="shared" si="64"/>
        <v>220</v>
      </c>
      <c r="W682" s="124">
        <f t="shared" si="64"/>
        <v>220</v>
      </c>
      <c r="X682" s="124">
        <f t="shared" si="64"/>
        <v>0</v>
      </c>
    </row>
    <row r="683" spans="1:24" s="92" customFormat="1" ht="15">
      <c r="A683" s="115"/>
      <c r="B683" s="87"/>
      <c r="C683" s="106" t="str">
        <f t="shared" si="65"/>
        <v/>
      </c>
      <c r="D683" s="105" t="str">
        <f t="shared" si="66"/>
        <v/>
      </c>
      <c r="E683" s="115" t="s">
        <v>224</v>
      </c>
      <c r="F683" s="115" t="s">
        <v>248</v>
      </c>
      <c r="G683" s="115" t="s">
        <v>318</v>
      </c>
      <c r="H683" s="133" t="s">
        <v>983</v>
      </c>
      <c r="I683" s="90">
        <v>220000000</v>
      </c>
      <c r="J683" s="89"/>
      <c r="K683" s="90">
        <v>220000000</v>
      </c>
      <c r="L683" s="94"/>
      <c r="M683" s="91">
        <f t="shared" si="67"/>
        <v>220000000</v>
      </c>
      <c r="N683" s="94"/>
      <c r="O683" s="90">
        <v>220000000</v>
      </c>
      <c r="P683" s="90">
        <f t="shared" si="68"/>
        <v>220000000</v>
      </c>
      <c r="Q683" s="90"/>
      <c r="S683" s="124">
        <f t="shared" si="69"/>
        <v>220</v>
      </c>
      <c r="T683" s="124">
        <f t="shared" si="64"/>
        <v>220</v>
      </c>
      <c r="U683" s="124">
        <f t="shared" si="64"/>
        <v>0</v>
      </c>
      <c r="V683" s="124">
        <f t="shared" si="64"/>
        <v>220</v>
      </c>
      <c r="W683" s="124">
        <f t="shared" si="64"/>
        <v>220</v>
      </c>
      <c r="X683" s="124">
        <f t="shared" si="64"/>
        <v>0</v>
      </c>
    </row>
    <row r="684" spans="1:24" s="92" customFormat="1" ht="15">
      <c r="A684" s="115" t="s">
        <v>528</v>
      </c>
      <c r="B684" s="93" t="s">
        <v>244</v>
      </c>
      <c r="C684" s="106" t="str">
        <f t="shared" si="65"/>
        <v/>
      </c>
      <c r="D684" s="105" t="str">
        <f t="shared" si="66"/>
        <v/>
      </c>
      <c r="E684" s="129"/>
      <c r="F684" s="130"/>
      <c r="G684" s="130"/>
      <c r="H684" s="128"/>
      <c r="I684" s="90">
        <v>206100000</v>
      </c>
      <c r="J684" s="89"/>
      <c r="K684" s="89"/>
      <c r="L684" s="91">
        <v>206100000</v>
      </c>
      <c r="M684" s="91">
        <f t="shared" si="67"/>
        <v>206100000</v>
      </c>
      <c r="N684" s="91"/>
      <c r="O684" s="90">
        <v>206100000</v>
      </c>
      <c r="P684" s="90">
        <f t="shared" si="68"/>
        <v>206100000</v>
      </c>
      <c r="Q684" s="90"/>
      <c r="S684" s="124">
        <f t="shared" si="69"/>
        <v>206.1</v>
      </c>
      <c r="T684" s="124">
        <f t="shared" si="64"/>
        <v>206.1</v>
      </c>
      <c r="U684" s="124">
        <f t="shared" si="64"/>
        <v>0</v>
      </c>
      <c r="V684" s="124">
        <f t="shared" si="64"/>
        <v>206.1</v>
      </c>
      <c r="W684" s="124">
        <f t="shared" si="64"/>
        <v>206.1</v>
      </c>
      <c r="X684" s="124">
        <f t="shared" si="64"/>
        <v>0</v>
      </c>
    </row>
    <row r="685" spans="1:24" s="92" customFormat="1" ht="14.25">
      <c r="A685" s="115"/>
      <c r="B685" s="96"/>
      <c r="C685" s="106" t="str">
        <f t="shared" si="65"/>
        <v/>
      </c>
      <c r="D685" s="105" t="str">
        <f t="shared" si="66"/>
        <v/>
      </c>
      <c r="E685" s="115"/>
      <c r="F685" s="115"/>
      <c r="G685" s="115"/>
      <c r="H685" s="133"/>
      <c r="I685" s="97"/>
      <c r="J685" s="97"/>
      <c r="K685" s="97"/>
      <c r="L685" s="98"/>
      <c r="M685" s="91">
        <f t="shared" si="67"/>
        <v>0</v>
      </c>
      <c r="N685" s="98"/>
      <c r="O685" s="97"/>
      <c r="P685" s="90">
        <f t="shared" si="68"/>
        <v>0</v>
      </c>
      <c r="Q685" s="97"/>
      <c r="S685" s="124">
        <f t="shared" si="69"/>
        <v>0</v>
      </c>
      <c r="T685" s="124">
        <f t="shared" si="64"/>
        <v>0</v>
      </c>
      <c r="U685" s="124">
        <f t="shared" si="64"/>
        <v>0</v>
      </c>
      <c r="V685" s="124">
        <f t="shared" si="64"/>
        <v>0</v>
      </c>
      <c r="W685" s="124">
        <f t="shared" si="64"/>
        <v>0</v>
      </c>
      <c r="X685" s="124">
        <f t="shared" si="64"/>
        <v>0</v>
      </c>
    </row>
    <row r="686" spans="1:24" s="92" customFormat="1" ht="15">
      <c r="A686" s="115"/>
      <c r="B686" s="87"/>
      <c r="C686" s="106" t="str">
        <f t="shared" si="65"/>
        <v/>
      </c>
      <c r="D686" s="105" t="str">
        <f t="shared" si="66"/>
        <v/>
      </c>
      <c r="E686" s="115" t="s">
        <v>210</v>
      </c>
      <c r="F686" s="115" t="s">
        <v>248</v>
      </c>
      <c r="G686" s="115" t="s">
        <v>318</v>
      </c>
      <c r="H686" s="133" t="s">
        <v>998</v>
      </c>
      <c r="I686" s="90">
        <v>206100000</v>
      </c>
      <c r="J686" s="89"/>
      <c r="K686" s="89"/>
      <c r="L686" s="91">
        <v>206100000</v>
      </c>
      <c r="M686" s="91">
        <f t="shared" si="67"/>
        <v>206100000</v>
      </c>
      <c r="N686" s="91"/>
      <c r="O686" s="90">
        <v>206100000</v>
      </c>
      <c r="P686" s="90">
        <f t="shared" si="68"/>
        <v>206100000</v>
      </c>
      <c r="Q686" s="90"/>
      <c r="S686" s="124">
        <f t="shared" si="69"/>
        <v>206.1</v>
      </c>
      <c r="T686" s="124">
        <f t="shared" si="64"/>
        <v>206.1</v>
      </c>
      <c r="U686" s="124">
        <f t="shared" si="64"/>
        <v>0</v>
      </c>
      <c r="V686" s="124">
        <f t="shared" si="64"/>
        <v>206.1</v>
      </c>
      <c r="W686" s="124">
        <f t="shared" si="64"/>
        <v>206.1</v>
      </c>
      <c r="X686" s="124">
        <f t="shared" si="64"/>
        <v>0</v>
      </c>
    </row>
    <row r="687" spans="1:24" s="92" customFormat="1" ht="30">
      <c r="A687" s="115" t="s">
        <v>529</v>
      </c>
      <c r="B687" s="93" t="s">
        <v>530</v>
      </c>
      <c r="C687" s="106" t="str">
        <f t="shared" si="65"/>
        <v>1047850</v>
      </c>
      <c r="D687" s="105" t="str">
        <f t="shared" si="66"/>
        <v>-Trung tâm Giám định Y khoa</v>
      </c>
      <c r="E687" s="129"/>
      <c r="F687" s="130"/>
      <c r="G687" s="130"/>
      <c r="H687" s="128"/>
      <c r="I687" s="90">
        <v>396000000</v>
      </c>
      <c r="J687" s="89"/>
      <c r="K687" s="90">
        <v>596060000</v>
      </c>
      <c r="L687" s="91">
        <v>-200060000</v>
      </c>
      <c r="M687" s="91">
        <f t="shared" si="67"/>
        <v>396000000</v>
      </c>
      <c r="N687" s="91"/>
      <c r="O687" s="90">
        <v>395076874</v>
      </c>
      <c r="P687" s="90">
        <f t="shared" si="68"/>
        <v>395076874</v>
      </c>
      <c r="Q687" s="90"/>
      <c r="S687" s="124">
        <f t="shared" si="69"/>
        <v>396</v>
      </c>
      <c r="T687" s="124">
        <f t="shared" si="64"/>
        <v>396</v>
      </c>
      <c r="U687" s="124">
        <f t="shared" si="64"/>
        <v>0</v>
      </c>
      <c r="V687" s="124">
        <f t="shared" si="64"/>
        <v>395.07687399999998</v>
      </c>
      <c r="W687" s="124">
        <f t="shared" si="64"/>
        <v>395.07687399999998</v>
      </c>
      <c r="X687" s="124">
        <f t="shared" si="64"/>
        <v>0</v>
      </c>
    </row>
    <row r="688" spans="1:24" s="92" customFormat="1" ht="15">
      <c r="A688" s="115" t="s">
        <v>531</v>
      </c>
      <c r="B688" s="93" t="s">
        <v>232</v>
      </c>
      <c r="C688" s="106" t="str">
        <f t="shared" si="65"/>
        <v/>
      </c>
      <c r="D688" s="105" t="str">
        <f t="shared" si="66"/>
        <v/>
      </c>
      <c r="E688" s="129"/>
      <c r="F688" s="130"/>
      <c r="G688" s="130"/>
      <c r="H688" s="128"/>
      <c r="I688" s="90">
        <v>396000000</v>
      </c>
      <c r="J688" s="89"/>
      <c r="K688" s="90">
        <v>596060000</v>
      </c>
      <c r="L688" s="91">
        <v>-200060000</v>
      </c>
      <c r="M688" s="91">
        <f t="shared" si="67"/>
        <v>396000000</v>
      </c>
      <c r="N688" s="91"/>
      <c r="O688" s="90">
        <v>395076874</v>
      </c>
      <c r="P688" s="90">
        <f t="shared" si="68"/>
        <v>395076874</v>
      </c>
      <c r="Q688" s="90"/>
      <c r="S688" s="124">
        <f t="shared" si="69"/>
        <v>396</v>
      </c>
      <c r="T688" s="124">
        <f t="shared" si="64"/>
        <v>396</v>
      </c>
      <c r="U688" s="124">
        <f t="shared" si="64"/>
        <v>0</v>
      </c>
      <c r="V688" s="124">
        <f t="shared" si="64"/>
        <v>395.07687399999998</v>
      </c>
      <c r="W688" s="124">
        <f t="shared" si="64"/>
        <v>395.07687399999998</v>
      </c>
      <c r="X688" s="124">
        <f t="shared" si="64"/>
        <v>0</v>
      </c>
    </row>
    <row r="689" spans="1:24" s="92" customFormat="1" ht="15">
      <c r="A689" s="115"/>
      <c r="B689" s="93" t="s">
        <v>233</v>
      </c>
      <c r="C689" s="106" t="str">
        <f t="shared" si="65"/>
        <v/>
      </c>
      <c r="D689" s="105" t="str">
        <f t="shared" si="66"/>
        <v/>
      </c>
      <c r="E689" s="129"/>
      <c r="F689" s="130"/>
      <c r="G689" s="130"/>
      <c r="H689" s="128"/>
      <c r="I689" s="89"/>
      <c r="J689" s="89"/>
      <c r="K689" s="90">
        <v>111060000</v>
      </c>
      <c r="L689" s="91">
        <v>-111060000</v>
      </c>
      <c r="M689" s="91">
        <f t="shared" si="67"/>
        <v>0</v>
      </c>
      <c r="N689" s="91"/>
      <c r="O689" s="89"/>
      <c r="P689" s="90">
        <f t="shared" si="68"/>
        <v>0</v>
      </c>
      <c r="Q689" s="89"/>
      <c r="S689" s="124">
        <f t="shared" si="69"/>
        <v>0</v>
      </c>
      <c r="T689" s="124">
        <f t="shared" si="64"/>
        <v>0</v>
      </c>
      <c r="U689" s="124">
        <f t="shared" si="64"/>
        <v>0</v>
      </c>
      <c r="V689" s="124">
        <f t="shared" si="64"/>
        <v>0</v>
      </c>
      <c r="W689" s="124">
        <f t="shared" si="64"/>
        <v>0</v>
      </c>
      <c r="X689" s="124">
        <f t="shared" si="64"/>
        <v>0</v>
      </c>
    </row>
    <row r="690" spans="1:24" s="92" customFormat="1" ht="15">
      <c r="A690" s="115"/>
      <c r="B690" s="87"/>
      <c r="C690" s="106" t="str">
        <f t="shared" si="65"/>
        <v/>
      </c>
      <c r="D690" s="105" t="str">
        <f t="shared" si="66"/>
        <v/>
      </c>
      <c r="E690" s="115" t="s">
        <v>209</v>
      </c>
      <c r="F690" s="115" t="s">
        <v>248</v>
      </c>
      <c r="G690" s="115" t="s">
        <v>519</v>
      </c>
      <c r="H690" s="133" t="s">
        <v>983</v>
      </c>
      <c r="I690" s="89"/>
      <c r="J690" s="89"/>
      <c r="K690" s="90">
        <v>111060000</v>
      </c>
      <c r="L690" s="91">
        <v>-111060000</v>
      </c>
      <c r="M690" s="91">
        <f t="shared" si="67"/>
        <v>0</v>
      </c>
      <c r="N690" s="91"/>
      <c r="O690" s="89"/>
      <c r="P690" s="90">
        <f t="shared" si="68"/>
        <v>0</v>
      </c>
      <c r="Q690" s="89"/>
      <c r="S690" s="124">
        <f t="shared" si="69"/>
        <v>0</v>
      </c>
      <c r="T690" s="124">
        <f t="shared" si="64"/>
        <v>0</v>
      </c>
      <c r="U690" s="124">
        <f t="shared" si="64"/>
        <v>0</v>
      </c>
      <c r="V690" s="124">
        <f t="shared" si="64"/>
        <v>0</v>
      </c>
      <c r="W690" s="124">
        <f t="shared" si="64"/>
        <v>0</v>
      </c>
      <c r="X690" s="124">
        <f t="shared" si="64"/>
        <v>0</v>
      </c>
    </row>
    <row r="691" spans="1:24" s="92" customFormat="1" ht="15">
      <c r="A691" s="115"/>
      <c r="B691" s="93" t="s">
        <v>229</v>
      </c>
      <c r="C691" s="106" t="str">
        <f t="shared" si="65"/>
        <v/>
      </c>
      <c r="D691" s="105" t="str">
        <f t="shared" si="66"/>
        <v/>
      </c>
      <c r="E691" s="129"/>
      <c r="F691" s="130"/>
      <c r="G691" s="130"/>
      <c r="H691" s="128"/>
      <c r="I691" s="90">
        <v>396000000</v>
      </c>
      <c r="J691" s="89"/>
      <c r="K691" s="90">
        <v>485000000</v>
      </c>
      <c r="L691" s="91">
        <v>-89000000</v>
      </c>
      <c r="M691" s="91">
        <f t="shared" si="67"/>
        <v>396000000</v>
      </c>
      <c r="N691" s="91"/>
      <c r="O691" s="90">
        <v>395076874</v>
      </c>
      <c r="P691" s="90">
        <f t="shared" si="68"/>
        <v>395076874</v>
      </c>
      <c r="Q691" s="90"/>
      <c r="S691" s="124">
        <f t="shared" si="69"/>
        <v>396</v>
      </c>
      <c r="T691" s="124">
        <f t="shared" si="64"/>
        <v>396</v>
      </c>
      <c r="U691" s="124">
        <f t="shared" si="64"/>
        <v>0</v>
      </c>
      <c r="V691" s="124">
        <f t="shared" si="64"/>
        <v>395.07687399999998</v>
      </c>
      <c r="W691" s="124">
        <f t="shared" si="64"/>
        <v>395.07687399999998</v>
      </c>
      <c r="X691" s="124">
        <f t="shared" si="64"/>
        <v>0</v>
      </c>
    </row>
    <row r="692" spans="1:24" s="92" customFormat="1" ht="15">
      <c r="A692" s="115"/>
      <c r="B692" s="87"/>
      <c r="C692" s="106" t="str">
        <f t="shared" si="65"/>
        <v/>
      </c>
      <c r="D692" s="105" t="str">
        <f t="shared" si="66"/>
        <v/>
      </c>
      <c r="E692" s="115" t="s">
        <v>224</v>
      </c>
      <c r="F692" s="115" t="s">
        <v>248</v>
      </c>
      <c r="G692" s="115" t="s">
        <v>519</v>
      </c>
      <c r="H692" s="133" t="s">
        <v>983</v>
      </c>
      <c r="I692" s="90">
        <v>396000000</v>
      </c>
      <c r="J692" s="89"/>
      <c r="K692" s="90">
        <v>485000000</v>
      </c>
      <c r="L692" s="91">
        <v>-89000000</v>
      </c>
      <c r="M692" s="91">
        <f t="shared" si="67"/>
        <v>396000000</v>
      </c>
      <c r="N692" s="91"/>
      <c r="O692" s="90">
        <v>395076874</v>
      </c>
      <c r="P692" s="90">
        <f t="shared" si="68"/>
        <v>395076874</v>
      </c>
      <c r="Q692" s="90"/>
      <c r="S692" s="124">
        <f t="shared" si="69"/>
        <v>396</v>
      </c>
      <c r="T692" s="124">
        <f t="shared" ref="T692:X742" si="70">M692/1000000</f>
        <v>396</v>
      </c>
      <c r="U692" s="124">
        <f t="shared" si="70"/>
        <v>0</v>
      </c>
      <c r="V692" s="124">
        <f t="shared" si="70"/>
        <v>395.07687399999998</v>
      </c>
      <c r="W692" s="124">
        <f t="shared" si="70"/>
        <v>395.07687399999998</v>
      </c>
      <c r="X692" s="124">
        <f t="shared" si="70"/>
        <v>0</v>
      </c>
    </row>
    <row r="693" spans="1:24" s="92" customFormat="1" ht="30">
      <c r="A693" s="115" t="s">
        <v>532</v>
      </c>
      <c r="B693" s="88" t="s">
        <v>533</v>
      </c>
      <c r="C693" s="106" t="str">
        <f t="shared" si="65"/>
        <v>1047851</v>
      </c>
      <c r="D693" s="105" t="str">
        <f t="shared" si="66"/>
        <v>-Trường Trung cãp Y tẽ tỉnh Kon Tum</v>
      </c>
      <c r="E693" s="129"/>
      <c r="F693" s="130"/>
      <c r="G693" s="130"/>
      <c r="H693" s="128"/>
      <c r="I693" s="90">
        <v>3762678000</v>
      </c>
      <c r="J693" s="90">
        <v>25168000</v>
      </c>
      <c r="K693" s="90">
        <v>2562100000</v>
      </c>
      <c r="L693" s="91">
        <v>1175410000</v>
      </c>
      <c r="M693" s="91">
        <f t="shared" si="67"/>
        <v>3762678000</v>
      </c>
      <c r="N693" s="91"/>
      <c r="O693" s="90">
        <v>2759250000</v>
      </c>
      <c r="P693" s="90">
        <f t="shared" si="68"/>
        <v>2759250000</v>
      </c>
      <c r="Q693" s="90"/>
      <c r="S693" s="124">
        <f t="shared" si="69"/>
        <v>3762.6779999999999</v>
      </c>
      <c r="T693" s="124">
        <f t="shared" si="70"/>
        <v>3762.6779999999999</v>
      </c>
      <c r="U693" s="124">
        <f t="shared" si="70"/>
        <v>0</v>
      </c>
      <c r="V693" s="124">
        <f t="shared" si="70"/>
        <v>2759.25</v>
      </c>
      <c r="W693" s="124">
        <f t="shared" si="70"/>
        <v>2759.25</v>
      </c>
      <c r="X693" s="124">
        <f t="shared" si="70"/>
        <v>0</v>
      </c>
    </row>
    <row r="694" spans="1:24" s="92" customFormat="1" ht="15">
      <c r="A694" s="115" t="s">
        <v>534</v>
      </c>
      <c r="B694" s="93" t="s">
        <v>232</v>
      </c>
      <c r="C694" s="106" t="str">
        <f t="shared" si="65"/>
        <v/>
      </c>
      <c r="D694" s="105" t="str">
        <f t="shared" si="66"/>
        <v/>
      </c>
      <c r="E694" s="129"/>
      <c r="F694" s="130"/>
      <c r="G694" s="130"/>
      <c r="H694" s="128"/>
      <c r="I694" s="90">
        <v>3762678000</v>
      </c>
      <c r="J694" s="90">
        <v>25168000</v>
      </c>
      <c r="K694" s="90">
        <v>2562100000</v>
      </c>
      <c r="L694" s="91">
        <v>1175410000</v>
      </c>
      <c r="M694" s="91">
        <f t="shared" si="67"/>
        <v>3762678000</v>
      </c>
      <c r="N694" s="91"/>
      <c r="O694" s="90">
        <v>2759250000</v>
      </c>
      <c r="P694" s="90">
        <f t="shared" si="68"/>
        <v>2759250000</v>
      </c>
      <c r="Q694" s="90"/>
      <c r="S694" s="124">
        <f t="shared" si="69"/>
        <v>3762.6779999999999</v>
      </c>
      <c r="T694" s="124">
        <f t="shared" si="70"/>
        <v>3762.6779999999999</v>
      </c>
      <c r="U694" s="124">
        <f t="shared" si="70"/>
        <v>0</v>
      </c>
      <c r="V694" s="124">
        <f t="shared" si="70"/>
        <v>2759.25</v>
      </c>
      <c r="W694" s="124">
        <f t="shared" si="70"/>
        <v>2759.25</v>
      </c>
      <c r="X694" s="124">
        <f t="shared" si="70"/>
        <v>0</v>
      </c>
    </row>
    <row r="695" spans="1:24" s="92" customFormat="1" ht="15">
      <c r="A695" s="115"/>
      <c r="B695" s="93" t="s">
        <v>233</v>
      </c>
      <c r="C695" s="106" t="str">
        <f t="shared" si="65"/>
        <v/>
      </c>
      <c r="D695" s="105" t="str">
        <f t="shared" si="66"/>
        <v/>
      </c>
      <c r="E695" s="129"/>
      <c r="F695" s="130"/>
      <c r="G695" s="130"/>
      <c r="H695" s="128"/>
      <c r="I695" s="90">
        <v>2331100000</v>
      </c>
      <c r="J695" s="89"/>
      <c r="K695" s="90">
        <v>2160100000</v>
      </c>
      <c r="L695" s="91">
        <v>171000000</v>
      </c>
      <c r="M695" s="91">
        <f t="shared" si="67"/>
        <v>2331100000</v>
      </c>
      <c r="N695" s="91"/>
      <c r="O695" s="90">
        <v>2270100000</v>
      </c>
      <c r="P695" s="90">
        <f t="shared" si="68"/>
        <v>2270100000</v>
      </c>
      <c r="Q695" s="90"/>
      <c r="S695" s="124">
        <f t="shared" si="69"/>
        <v>2331.1</v>
      </c>
      <c r="T695" s="124">
        <f t="shared" si="70"/>
        <v>2331.1</v>
      </c>
      <c r="U695" s="124">
        <f t="shared" si="70"/>
        <v>0</v>
      </c>
      <c r="V695" s="124">
        <f t="shared" si="70"/>
        <v>2270.1</v>
      </c>
      <c r="W695" s="124">
        <f t="shared" si="70"/>
        <v>2270.1</v>
      </c>
      <c r="X695" s="124">
        <f t="shared" si="70"/>
        <v>0</v>
      </c>
    </row>
    <row r="696" spans="1:24" s="92" customFormat="1" ht="15">
      <c r="A696" s="116"/>
      <c r="B696" s="110"/>
      <c r="C696" s="106" t="str">
        <f t="shared" si="65"/>
        <v/>
      </c>
      <c r="D696" s="105" t="str">
        <f t="shared" si="66"/>
        <v/>
      </c>
      <c r="E696" s="115" t="s">
        <v>209</v>
      </c>
      <c r="F696" s="115" t="s">
        <v>248</v>
      </c>
      <c r="G696" s="115" t="s">
        <v>535</v>
      </c>
      <c r="H696" s="133" t="s">
        <v>983</v>
      </c>
      <c r="I696" s="90">
        <v>2331100000</v>
      </c>
      <c r="J696" s="89"/>
      <c r="K696" s="90">
        <v>2331100000</v>
      </c>
      <c r="L696" s="94"/>
      <c r="M696" s="91">
        <f t="shared" si="67"/>
        <v>2331100000</v>
      </c>
      <c r="N696" s="94"/>
      <c r="O696" s="90">
        <v>2270100000</v>
      </c>
      <c r="P696" s="90">
        <f t="shared" si="68"/>
        <v>2270100000</v>
      </c>
      <c r="Q696" s="90"/>
      <c r="S696" s="124">
        <f t="shared" si="69"/>
        <v>2331.1</v>
      </c>
      <c r="T696" s="124">
        <f t="shared" si="70"/>
        <v>2331.1</v>
      </c>
      <c r="U696" s="124">
        <f t="shared" si="70"/>
        <v>0</v>
      </c>
      <c r="V696" s="124">
        <f t="shared" si="70"/>
        <v>2270.1</v>
      </c>
      <c r="W696" s="124">
        <f t="shared" si="70"/>
        <v>2270.1</v>
      </c>
      <c r="X696" s="124">
        <f t="shared" si="70"/>
        <v>0</v>
      </c>
    </row>
    <row r="697" spans="1:24" s="92" customFormat="1" ht="15">
      <c r="A697" s="118"/>
      <c r="B697" s="111"/>
      <c r="C697" s="106" t="str">
        <f t="shared" si="65"/>
        <v/>
      </c>
      <c r="D697" s="105" t="str">
        <f t="shared" si="66"/>
        <v/>
      </c>
      <c r="E697" s="115" t="s">
        <v>212</v>
      </c>
      <c r="F697" s="115" t="s">
        <v>248</v>
      </c>
      <c r="G697" s="115" t="s">
        <v>535</v>
      </c>
      <c r="H697" s="133" t="s">
        <v>983</v>
      </c>
      <c r="I697" s="89"/>
      <c r="J697" s="89"/>
      <c r="K697" s="90">
        <v>-171000000</v>
      </c>
      <c r="L697" s="91">
        <v>171000000</v>
      </c>
      <c r="M697" s="91">
        <f t="shared" si="67"/>
        <v>0</v>
      </c>
      <c r="N697" s="91"/>
      <c r="O697" s="89"/>
      <c r="P697" s="90">
        <f t="shared" si="68"/>
        <v>0</v>
      </c>
      <c r="Q697" s="89"/>
      <c r="S697" s="124">
        <f t="shared" si="69"/>
        <v>0</v>
      </c>
      <c r="T697" s="124">
        <f t="shared" si="70"/>
        <v>0</v>
      </c>
      <c r="U697" s="124">
        <f t="shared" si="70"/>
        <v>0</v>
      </c>
      <c r="V697" s="124">
        <f t="shared" si="70"/>
        <v>0</v>
      </c>
      <c r="W697" s="124">
        <f t="shared" si="70"/>
        <v>0</v>
      </c>
      <c r="X697" s="124">
        <f t="shared" si="70"/>
        <v>0</v>
      </c>
    </row>
    <row r="698" spans="1:24" s="92" customFormat="1" ht="15">
      <c r="A698" s="115"/>
      <c r="B698" s="93" t="s">
        <v>229</v>
      </c>
      <c r="C698" s="106" t="str">
        <f t="shared" si="65"/>
        <v/>
      </c>
      <c r="D698" s="105" t="str">
        <f t="shared" si="66"/>
        <v/>
      </c>
      <c r="E698" s="129"/>
      <c r="F698" s="130"/>
      <c r="G698" s="130"/>
      <c r="H698" s="128"/>
      <c r="I698" s="90">
        <v>1431578000</v>
      </c>
      <c r="J698" s="90">
        <v>25168000</v>
      </c>
      <c r="K698" s="90">
        <v>402000000</v>
      </c>
      <c r="L698" s="91">
        <v>1004410000</v>
      </c>
      <c r="M698" s="91">
        <f t="shared" si="67"/>
        <v>1431578000</v>
      </c>
      <c r="N698" s="91"/>
      <c r="O698" s="90">
        <v>489150000</v>
      </c>
      <c r="P698" s="90">
        <f t="shared" si="68"/>
        <v>489150000</v>
      </c>
      <c r="Q698" s="90"/>
      <c r="S698" s="124">
        <f t="shared" si="69"/>
        <v>1431.578</v>
      </c>
      <c r="T698" s="124">
        <f t="shared" si="70"/>
        <v>1431.578</v>
      </c>
      <c r="U698" s="124">
        <f t="shared" si="70"/>
        <v>0</v>
      </c>
      <c r="V698" s="124">
        <f t="shared" si="70"/>
        <v>489.15</v>
      </c>
      <c r="W698" s="124">
        <f t="shared" si="70"/>
        <v>489.15</v>
      </c>
      <c r="X698" s="124">
        <f t="shared" si="70"/>
        <v>0</v>
      </c>
    </row>
    <row r="699" spans="1:24" s="92" customFormat="1" ht="15">
      <c r="A699" s="116"/>
      <c r="B699" s="110"/>
      <c r="C699" s="106" t="str">
        <f t="shared" si="65"/>
        <v/>
      </c>
      <c r="D699" s="105" t="str">
        <f t="shared" si="66"/>
        <v/>
      </c>
      <c r="E699" s="115" t="s">
        <v>224</v>
      </c>
      <c r="F699" s="115" t="s">
        <v>248</v>
      </c>
      <c r="G699" s="115" t="s">
        <v>535</v>
      </c>
      <c r="H699" s="133" t="s">
        <v>983</v>
      </c>
      <c r="I699" s="90">
        <v>586250000</v>
      </c>
      <c r="J699" s="89"/>
      <c r="K699" s="90">
        <v>402000000</v>
      </c>
      <c r="L699" s="91">
        <v>184250000</v>
      </c>
      <c r="M699" s="91">
        <f t="shared" si="67"/>
        <v>586250000</v>
      </c>
      <c r="N699" s="91"/>
      <c r="O699" s="90">
        <v>465510000</v>
      </c>
      <c r="P699" s="90">
        <f t="shared" si="68"/>
        <v>465510000</v>
      </c>
      <c r="Q699" s="90"/>
      <c r="S699" s="124">
        <f t="shared" si="69"/>
        <v>586.25</v>
      </c>
      <c r="T699" s="124">
        <f t="shared" si="70"/>
        <v>586.25</v>
      </c>
      <c r="U699" s="124">
        <f t="shared" si="70"/>
        <v>0</v>
      </c>
      <c r="V699" s="124">
        <f t="shared" si="70"/>
        <v>465.51</v>
      </c>
      <c r="W699" s="124">
        <f t="shared" si="70"/>
        <v>465.51</v>
      </c>
      <c r="X699" s="124">
        <f t="shared" si="70"/>
        <v>0</v>
      </c>
    </row>
    <row r="700" spans="1:24" s="92" customFormat="1" ht="15">
      <c r="A700" s="117"/>
      <c r="B700" s="107"/>
      <c r="C700" s="106" t="str">
        <f t="shared" si="65"/>
        <v/>
      </c>
      <c r="D700" s="105" t="str">
        <f t="shared" si="66"/>
        <v/>
      </c>
      <c r="E700" s="115" t="s">
        <v>210</v>
      </c>
      <c r="F700" s="115" t="s">
        <v>248</v>
      </c>
      <c r="G700" s="115" t="s">
        <v>535</v>
      </c>
      <c r="H700" s="133" t="s">
        <v>983</v>
      </c>
      <c r="I700" s="90">
        <v>820160000</v>
      </c>
      <c r="J700" s="89"/>
      <c r="K700" s="89"/>
      <c r="L700" s="91">
        <v>820160000</v>
      </c>
      <c r="M700" s="91">
        <f t="shared" si="67"/>
        <v>820160000</v>
      </c>
      <c r="N700" s="91"/>
      <c r="O700" s="89"/>
      <c r="P700" s="90">
        <f t="shared" si="68"/>
        <v>0</v>
      </c>
      <c r="Q700" s="89"/>
      <c r="S700" s="124">
        <f t="shared" si="69"/>
        <v>820.16</v>
      </c>
      <c r="T700" s="124">
        <f t="shared" si="70"/>
        <v>820.16</v>
      </c>
      <c r="U700" s="124">
        <f t="shared" si="70"/>
        <v>0</v>
      </c>
      <c r="V700" s="124">
        <f t="shared" si="70"/>
        <v>0</v>
      </c>
      <c r="W700" s="124">
        <f t="shared" si="70"/>
        <v>0</v>
      </c>
      <c r="X700" s="124">
        <f t="shared" si="70"/>
        <v>0</v>
      </c>
    </row>
    <row r="701" spans="1:24" s="92" customFormat="1" ht="15">
      <c r="A701" s="118"/>
      <c r="B701" s="111"/>
      <c r="C701" s="106" t="str">
        <f t="shared" si="65"/>
        <v/>
      </c>
      <c r="D701" s="105" t="str">
        <f t="shared" si="66"/>
        <v/>
      </c>
      <c r="E701" s="115" t="s">
        <v>212</v>
      </c>
      <c r="F701" s="115" t="s">
        <v>248</v>
      </c>
      <c r="G701" s="115" t="s">
        <v>535</v>
      </c>
      <c r="H701" s="133" t="s">
        <v>983</v>
      </c>
      <c r="I701" s="90">
        <v>25168000</v>
      </c>
      <c r="J701" s="90">
        <v>25168000</v>
      </c>
      <c r="K701" s="89"/>
      <c r="L701" s="94"/>
      <c r="M701" s="91">
        <f t="shared" si="67"/>
        <v>25168000</v>
      </c>
      <c r="N701" s="94"/>
      <c r="O701" s="90">
        <v>23640000</v>
      </c>
      <c r="P701" s="90">
        <f t="shared" si="68"/>
        <v>23640000</v>
      </c>
      <c r="Q701" s="90"/>
      <c r="S701" s="124">
        <f t="shared" si="69"/>
        <v>25.167999999999999</v>
      </c>
      <c r="T701" s="124">
        <f t="shared" si="70"/>
        <v>25.167999999999999</v>
      </c>
      <c r="U701" s="124">
        <f t="shared" si="70"/>
        <v>0</v>
      </c>
      <c r="V701" s="124">
        <f t="shared" si="70"/>
        <v>23.64</v>
      </c>
      <c r="W701" s="124">
        <f t="shared" si="70"/>
        <v>23.64</v>
      </c>
      <c r="X701" s="124">
        <f t="shared" si="70"/>
        <v>0</v>
      </c>
    </row>
    <row r="702" spans="1:24" s="92" customFormat="1" ht="30">
      <c r="A702" s="115" t="s">
        <v>536</v>
      </c>
      <c r="B702" s="88" t="s">
        <v>537</v>
      </c>
      <c r="C702" s="106" t="str">
        <f t="shared" si="65"/>
        <v>1047955</v>
      </c>
      <c r="D702" s="105" t="str">
        <f t="shared" si="66"/>
        <v>-Bệnh viện Phục hồi chức năng</v>
      </c>
      <c r="E702" s="129"/>
      <c r="F702" s="130"/>
      <c r="G702" s="130"/>
      <c r="H702" s="128"/>
      <c r="I702" s="90">
        <v>3972095500</v>
      </c>
      <c r="J702" s="89"/>
      <c r="K702" s="90">
        <v>4291530000</v>
      </c>
      <c r="L702" s="91">
        <v>-319434500</v>
      </c>
      <c r="M702" s="91">
        <f t="shared" si="67"/>
        <v>3972095500</v>
      </c>
      <c r="N702" s="91"/>
      <c r="O702" s="90">
        <v>3856859095</v>
      </c>
      <c r="P702" s="90">
        <f t="shared" si="68"/>
        <v>3856859095</v>
      </c>
      <c r="Q702" s="90"/>
      <c r="S702" s="124">
        <f t="shared" si="69"/>
        <v>3972.0954999999999</v>
      </c>
      <c r="T702" s="124">
        <f t="shared" si="70"/>
        <v>3972.0954999999999</v>
      </c>
      <c r="U702" s="124">
        <f t="shared" si="70"/>
        <v>0</v>
      </c>
      <c r="V702" s="124">
        <f t="shared" si="70"/>
        <v>3856.8590949999998</v>
      </c>
      <c r="W702" s="124">
        <f t="shared" si="70"/>
        <v>3856.8590949999998</v>
      </c>
      <c r="X702" s="124">
        <f t="shared" si="70"/>
        <v>0</v>
      </c>
    </row>
    <row r="703" spans="1:24" s="92" customFormat="1" ht="15">
      <c r="A703" s="115" t="s">
        <v>538</v>
      </c>
      <c r="B703" s="93" t="s">
        <v>232</v>
      </c>
      <c r="C703" s="106" t="str">
        <f t="shared" si="65"/>
        <v/>
      </c>
      <c r="D703" s="105" t="str">
        <f t="shared" si="66"/>
        <v/>
      </c>
      <c r="E703" s="129"/>
      <c r="F703" s="130"/>
      <c r="G703" s="130"/>
      <c r="H703" s="128"/>
      <c r="I703" s="90">
        <v>3972095500</v>
      </c>
      <c r="J703" s="89"/>
      <c r="K703" s="90">
        <v>4291530000</v>
      </c>
      <c r="L703" s="91">
        <v>-319434500</v>
      </c>
      <c r="M703" s="91">
        <f t="shared" si="67"/>
        <v>3972095500</v>
      </c>
      <c r="N703" s="91"/>
      <c r="O703" s="90">
        <v>3856859095</v>
      </c>
      <c r="P703" s="90">
        <f t="shared" si="68"/>
        <v>3856859095</v>
      </c>
      <c r="Q703" s="90"/>
      <c r="S703" s="124">
        <f t="shared" si="69"/>
        <v>3972.0954999999999</v>
      </c>
      <c r="T703" s="124">
        <f t="shared" si="70"/>
        <v>3972.0954999999999</v>
      </c>
      <c r="U703" s="124">
        <f t="shared" si="70"/>
        <v>0</v>
      </c>
      <c r="V703" s="124">
        <f t="shared" si="70"/>
        <v>3856.8590949999998</v>
      </c>
      <c r="W703" s="124">
        <f t="shared" si="70"/>
        <v>3856.8590949999998</v>
      </c>
      <c r="X703" s="124">
        <f t="shared" si="70"/>
        <v>0</v>
      </c>
    </row>
    <row r="704" spans="1:24" s="92" customFormat="1" ht="15">
      <c r="A704" s="115"/>
      <c r="B704" s="93" t="s">
        <v>233</v>
      </c>
      <c r="C704" s="106" t="str">
        <f t="shared" si="65"/>
        <v/>
      </c>
      <c r="D704" s="105" t="str">
        <f t="shared" si="66"/>
        <v/>
      </c>
      <c r="E704" s="129"/>
      <c r="F704" s="130"/>
      <c r="G704" s="130"/>
      <c r="H704" s="128"/>
      <c r="I704" s="90">
        <v>2457095500</v>
      </c>
      <c r="J704" s="89"/>
      <c r="K704" s="90">
        <v>2643190000</v>
      </c>
      <c r="L704" s="91">
        <v>-186094500</v>
      </c>
      <c r="M704" s="91">
        <f t="shared" si="67"/>
        <v>2457095500</v>
      </c>
      <c r="N704" s="91"/>
      <c r="O704" s="90">
        <v>2457095500</v>
      </c>
      <c r="P704" s="90">
        <f t="shared" si="68"/>
        <v>2457095500</v>
      </c>
      <c r="Q704" s="90"/>
      <c r="S704" s="124">
        <f t="shared" si="69"/>
        <v>2457.0954999999999</v>
      </c>
      <c r="T704" s="124">
        <f t="shared" si="70"/>
        <v>2457.0954999999999</v>
      </c>
      <c r="U704" s="124">
        <f t="shared" si="70"/>
        <v>0</v>
      </c>
      <c r="V704" s="124">
        <f t="shared" si="70"/>
        <v>2457.0954999999999</v>
      </c>
      <c r="W704" s="124">
        <f t="shared" si="70"/>
        <v>2457.0954999999999</v>
      </c>
      <c r="X704" s="124">
        <f t="shared" si="70"/>
        <v>0</v>
      </c>
    </row>
    <row r="705" spans="1:24" s="92" customFormat="1" ht="15">
      <c r="A705" s="115"/>
      <c r="B705" s="87"/>
      <c r="C705" s="106" t="str">
        <f t="shared" si="65"/>
        <v/>
      </c>
      <c r="D705" s="105" t="str">
        <f t="shared" si="66"/>
        <v/>
      </c>
      <c r="E705" s="115" t="s">
        <v>209</v>
      </c>
      <c r="F705" s="115" t="s">
        <v>248</v>
      </c>
      <c r="G705" s="115" t="s">
        <v>539</v>
      </c>
      <c r="H705" s="133" t="s">
        <v>983</v>
      </c>
      <c r="I705" s="90">
        <v>2457095500</v>
      </c>
      <c r="J705" s="89"/>
      <c r="K705" s="90">
        <v>2643190000</v>
      </c>
      <c r="L705" s="91">
        <v>-186094500</v>
      </c>
      <c r="M705" s="91">
        <f t="shared" si="67"/>
        <v>2457095500</v>
      </c>
      <c r="N705" s="91"/>
      <c r="O705" s="90">
        <v>2457095500</v>
      </c>
      <c r="P705" s="90">
        <f t="shared" si="68"/>
        <v>2457095500</v>
      </c>
      <c r="Q705" s="90"/>
      <c r="S705" s="124">
        <f t="shared" si="69"/>
        <v>2457.0954999999999</v>
      </c>
      <c r="T705" s="124">
        <f t="shared" si="70"/>
        <v>2457.0954999999999</v>
      </c>
      <c r="U705" s="124">
        <f t="shared" si="70"/>
        <v>0</v>
      </c>
      <c r="V705" s="124">
        <f t="shared" si="70"/>
        <v>2457.0954999999999</v>
      </c>
      <c r="W705" s="124">
        <f t="shared" si="70"/>
        <v>2457.0954999999999</v>
      </c>
      <c r="X705" s="124">
        <f t="shared" si="70"/>
        <v>0</v>
      </c>
    </row>
    <row r="706" spans="1:24" s="92" customFormat="1" ht="15">
      <c r="A706" s="115"/>
      <c r="B706" s="93" t="s">
        <v>229</v>
      </c>
      <c r="C706" s="106" t="str">
        <f t="shared" si="65"/>
        <v/>
      </c>
      <c r="D706" s="105" t="str">
        <f t="shared" si="66"/>
        <v/>
      </c>
      <c r="E706" s="129"/>
      <c r="F706" s="130"/>
      <c r="G706" s="130"/>
      <c r="H706" s="128"/>
      <c r="I706" s="90">
        <v>1515000000</v>
      </c>
      <c r="J706" s="89"/>
      <c r="K706" s="90">
        <v>1648340000</v>
      </c>
      <c r="L706" s="91">
        <v>-133340000</v>
      </c>
      <c r="M706" s="91">
        <f t="shared" si="67"/>
        <v>1515000000</v>
      </c>
      <c r="N706" s="91"/>
      <c r="O706" s="90">
        <v>1399763595</v>
      </c>
      <c r="P706" s="90">
        <f t="shared" si="68"/>
        <v>1399763595</v>
      </c>
      <c r="Q706" s="90"/>
      <c r="S706" s="124">
        <f t="shared" si="69"/>
        <v>1515</v>
      </c>
      <c r="T706" s="124">
        <f t="shared" si="70"/>
        <v>1515</v>
      </c>
      <c r="U706" s="124">
        <f t="shared" si="70"/>
        <v>0</v>
      </c>
      <c r="V706" s="124">
        <f t="shared" si="70"/>
        <v>1399.7635949999999</v>
      </c>
      <c r="W706" s="124">
        <f t="shared" si="70"/>
        <v>1399.7635949999999</v>
      </c>
      <c r="X706" s="124">
        <f t="shared" si="70"/>
        <v>0</v>
      </c>
    </row>
    <row r="707" spans="1:24" s="92" customFormat="1" ht="15">
      <c r="A707" s="115"/>
      <c r="B707" s="87"/>
      <c r="C707" s="106" t="str">
        <f t="shared" si="65"/>
        <v/>
      </c>
      <c r="D707" s="105" t="str">
        <f t="shared" si="66"/>
        <v/>
      </c>
      <c r="E707" s="115" t="s">
        <v>224</v>
      </c>
      <c r="F707" s="115" t="s">
        <v>248</v>
      </c>
      <c r="G707" s="115" t="s">
        <v>539</v>
      </c>
      <c r="H707" s="133" t="s">
        <v>983</v>
      </c>
      <c r="I707" s="90">
        <v>1515000000</v>
      </c>
      <c r="J707" s="89"/>
      <c r="K707" s="90">
        <v>1648340000</v>
      </c>
      <c r="L707" s="91">
        <v>-133340000</v>
      </c>
      <c r="M707" s="91">
        <f t="shared" si="67"/>
        <v>1515000000</v>
      </c>
      <c r="N707" s="91"/>
      <c r="O707" s="90">
        <v>1399763595</v>
      </c>
      <c r="P707" s="90">
        <f t="shared" si="68"/>
        <v>1399763595</v>
      </c>
      <c r="Q707" s="90"/>
      <c r="S707" s="124">
        <f t="shared" si="69"/>
        <v>1515</v>
      </c>
      <c r="T707" s="124">
        <f t="shared" si="70"/>
        <v>1515</v>
      </c>
      <c r="U707" s="124">
        <f t="shared" si="70"/>
        <v>0</v>
      </c>
      <c r="V707" s="124">
        <f t="shared" si="70"/>
        <v>1399.7635949999999</v>
      </c>
      <c r="W707" s="124">
        <f t="shared" si="70"/>
        <v>1399.7635949999999</v>
      </c>
      <c r="X707" s="124">
        <f t="shared" si="70"/>
        <v>0</v>
      </c>
    </row>
    <row r="708" spans="1:24" s="92" customFormat="1" ht="30">
      <c r="A708" s="115" t="s">
        <v>540</v>
      </c>
      <c r="B708" s="88" t="s">
        <v>541</v>
      </c>
      <c r="C708" s="106" t="str">
        <f t="shared" si="65"/>
        <v>1047956</v>
      </c>
      <c r="D708" s="105" t="str">
        <f t="shared" si="66"/>
        <v>-Trung tâm Y tẽ huyện Sa thăy</v>
      </c>
      <c r="E708" s="129"/>
      <c r="F708" s="130"/>
      <c r="G708" s="130"/>
      <c r="H708" s="128"/>
      <c r="I708" s="90">
        <v>15116539957</v>
      </c>
      <c r="J708" s="90">
        <v>24465155</v>
      </c>
      <c r="K708" s="90">
        <v>13564922802</v>
      </c>
      <c r="L708" s="91">
        <v>1527152000</v>
      </c>
      <c r="M708" s="91">
        <f t="shared" si="67"/>
        <v>15116539957</v>
      </c>
      <c r="N708" s="91"/>
      <c r="O708" s="90">
        <v>14499984217</v>
      </c>
      <c r="P708" s="90">
        <f t="shared" si="68"/>
        <v>14499984217</v>
      </c>
      <c r="Q708" s="90"/>
      <c r="S708" s="124">
        <f t="shared" si="69"/>
        <v>15116.539957000001</v>
      </c>
      <c r="T708" s="124">
        <f t="shared" si="70"/>
        <v>15116.539957000001</v>
      </c>
      <c r="U708" s="124">
        <f t="shared" si="70"/>
        <v>0</v>
      </c>
      <c r="V708" s="124">
        <f t="shared" si="70"/>
        <v>14499.984216999999</v>
      </c>
      <c r="W708" s="124">
        <f t="shared" si="70"/>
        <v>14499.984216999999</v>
      </c>
      <c r="X708" s="124">
        <f t="shared" si="70"/>
        <v>0</v>
      </c>
    </row>
    <row r="709" spans="1:24" s="92" customFormat="1" ht="15">
      <c r="A709" s="115" t="s">
        <v>542</v>
      </c>
      <c r="B709" s="93" t="s">
        <v>232</v>
      </c>
      <c r="C709" s="106" t="str">
        <f t="shared" si="65"/>
        <v/>
      </c>
      <c r="D709" s="105" t="str">
        <f t="shared" si="66"/>
        <v/>
      </c>
      <c r="E709" s="129"/>
      <c r="F709" s="130"/>
      <c r="G709" s="130"/>
      <c r="H709" s="128"/>
      <c r="I709" s="90">
        <v>14786379957</v>
      </c>
      <c r="J709" s="90">
        <v>24465155</v>
      </c>
      <c r="K709" s="90">
        <v>13564922802</v>
      </c>
      <c r="L709" s="91">
        <v>1196992000</v>
      </c>
      <c r="M709" s="91">
        <f t="shared" si="67"/>
        <v>14786379957</v>
      </c>
      <c r="N709" s="91"/>
      <c r="O709" s="90">
        <v>14499984217</v>
      </c>
      <c r="P709" s="90">
        <f t="shared" si="68"/>
        <v>14499984217</v>
      </c>
      <c r="Q709" s="90"/>
      <c r="S709" s="124">
        <f t="shared" si="69"/>
        <v>14786.379956999999</v>
      </c>
      <c r="T709" s="124">
        <f t="shared" si="70"/>
        <v>14786.379956999999</v>
      </c>
      <c r="U709" s="124">
        <f t="shared" si="70"/>
        <v>0</v>
      </c>
      <c r="V709" s="124">
        <f t="shared" si="70"/>
        <v>14499.984216999999</v>
      </c>
      <c r="W709" s="124">
        <f t="shared" si="70"/>
        <v>14499.984216999999</v>
      </c>
      <c r="X709" s="124">
        <f t="shared" si="70"/>
        <v>0</v>
      </c>
    </row>
    <row r="710" spans="1:24" s="92" customFormat="1" ht="15">
      <c r="A710" s="115"/>
      <c r="B710" s="93" t="s">
        <v>233</v>
      </c>
      <c r="C710" s="106" t="str">
        <f t="shared" si="65"/>
        <v/>
      </c>
      <c r="D710" s="105" t="str">
        <f t="shared" si="66"/>
        <v/>
      </c>
      <c r="E710" s="129"/>
      <c r="F710" s="130"/>
      <c r="G710" s="130"/>
      <c r="H710" s="128"/>
      <c r="I710" s="90">
        <v>11314665155</v>
      </c>
      <c r="J710" s="90">
        <v>24465155</v>
      </c>
      <c r="K710" s="90">
        <v>11809730000</v>
      </c>
      <c r="L710" s="91">
        <v>-519530000</v>
      </c>
      <c r="M710" s="91">
        <f t="shared" si="67"/>
        <v>11314665155</v>
      </c>
      <c r="N710" s="91"/>
      <c r="O710" s="90">
        <v>11314665155</v>
      </c>
      <c r="P710" s="90">
        <f t="shared" si="68"/>
        <v>11314665155</v>
      </c>
      <c r="Q710" s="90"/>
      <c r="S710" s="124">
        <f t="shared" si="69"/>
        <v>11314.665155000001</v>
      </c>
      <c r="T710" s="124">
        <f t="shared" si="70"/>
        <v>11314.665155000001</v>
      </c>
      <c r="U710" s="124">
        <f t="shared" si="70"/>
        <v>0</v>
      </c>
      <c r="V710" s="124">
        <f t="shared" si="70"/>
        <v>11314.665155000001</v>
      </c>
      <c r="W710" s="124">
        <f t="shared" si="70"/>
        <v>11314.665155000001</v>
      </c>
      <c r="X710" s="124">
        <f t="shared" si="70"/>
        <v>0</v>
      </c>
    </row>
    <row r="711" spans="1:24" s="92" customFormat="1" ht="15">
      <c r="A711" s="116"/>
      <c r="B711" s="110"/>
      <c r="C711" s="106" t="str">
        <f t="shared" si="65"/>
        <v/>
      </c>
      <c r="D711" s="105" t="str">
        <f t="shared" si="66"/>
        <v/>
      </c>
      <c r="E711" s="115" t="s">
        <v>209</v>
      </c>
      <c r="F711" s="115" t="s">
        <v>248</v>
      </c>
      <c r="G711" s="115" t="s">
        <v>519</v>
      </c>
      <c r="H711" s="133" t="s">
        <v>983</v>
      </c>
      <c r="I711" s="90">
        <v>4214914594</v>
      </c>
      <c r="J711" s="90">
        <v>15914594</v>
      </c>
      <c r="K711" s="90">
        <v>4387830000</v>
      </c>
      <c r="L711" s="91">
        <v>-188830000</v>
      </c>
      <c r="M711" s="91">
        <f t="shared" si="67"/>
        <v>4214914594</v>
      </c>
      <c r="N711" s="91"/>
      <c r="O711" s="90">
        <v>4214914594</v>
      </c>
      <c r="P711" s="90">
        <f t="shared" si="68"/>
        <v>4214914594</v>
      </c>
      <c r="Q711" s="90"/>
      <c r="S711" s="124">
        <f t="shared" si="69"/>
        <v>4214.9145939999999</v>
      </c>
      <c r="T711" s="124">
        <f t="shared" si="70"/>
        <v>4214.9145939999999</v>
      </c>
      <c r="U711" s="124">
        <f t="shared" si="70"/>
        <v>0</v>
      </c>
      <c r="V711" s="124">
        <f t="shared" si="70"/>
        <v>4214.9145939999999</v>
      </c>
      <c r="W711" s="124">
        <f t="shared" si="70"/>
        <v>4214.9145939999999</v>
      </c>
      <c r="X711" s="124">
        <f t="shared" si="70"/>
        <v>0</v>
      </c>
    </row>
    <row r="712" spans="1:24" s="92" customFormat="1" ht="15">
      <c r="A712" s="117"/>
      <c r="B712" s="107"/>
      <c r="C712" s="106" t="str">
        <f t="shared" si="65"/>
        <v/>
      </c>
      <c r="D712" s="105" t="str">
        <f t="shared" si="66"/>
        <v/>
      </c>
      <c r="E712" s="115" t="s">
        <v>222</v>
      </c>
      <c r="F712" s="115" t="s">
        <v>248</v>
      </c>
      <c r="G712" s="115" t="s">
        <v>519</v>
      </c>
      <c r="H712" s="133" t="s">
        <v>983</v>
      </c>
      <c r="I712" s="90">
        <v>2794904</v>
      </c>
      <c r="J712" s="90">
        <v>2794904</v>
      </c>
      <c r="K712" s="89"/>
      <c r="L712" s="94"/>
      <c r="M712" s="91">
        <f t="shared" si="67"/>
        <v>2794904</v>
      </c>
      <c r="N712" s="94"/>
      <c r="O712" s="90">
        <v>2794904</v>
      </c>
      <c r="P712" s="90">
        <f t="shared" si="68"/>
        <v>2794904</v>
      </c>
      <c r="Q712" s="90"/>
      <c r="S712" s="124">
        <f t="shared" si="69"/>
        <v>2.7949039999999998</v>
      </c>
      <c r="T712" s="124">
        <f t="shared" si="70"/>
        <v>2.7949039999999998</v>
      </c>
      <c r="U712" s="124">
        <f t="shared" si="70"/>
        <v>0</v>
      </c>
      <c r="V712" s="124">
        <f t="shared" si="70"/>
        <v>2.7949039999999998</v>
      </c>
      <c r="W712" s="124">
        <f t="shared" si="70"/>
        <v>2.7949039999999998</v>
      </c>
      <c r="X712" s="124">
        <f t="shared" si="70"/>
        <v>0</v>
      </c>
    </row>
    <row r="713" spans="1:24" s="92" customFormat="1" ht="15">
      <c r="A713" s="117"/>
      <c r="B713" s="107"/>
      <c r="C713" s="106" t="str">
        <f t="shared" si="65"/>
        <v/>
      </c>
      <c r="D713" s="105" t="str">
        <f t="shared" si="66"/>
        <v/>
      </c>
      <c r="E713" s="115" t="s">
        <v>209</v>
      </c>
      <c r="F713" s="115" t="s">
        <v>248</v>
      </c>
      <c r="G713" s="115" t="s">
        <v>318</v>
      </c>
      <c r="H713" s="133" t="s">
        <v>983</v>
      </c>
      <c r="I713" s="90">
        <v>7076207277</v>
      </c>
      <c r="J713" s="90">
        <v>3007277</v>
      </c>
      <c r="K713" s="90">
        <v>7421900000</v>
      </c>
      <c r="L713" s="91">
        <v>-348700000</v>
      </c>
      <c r="M713" s="91">
        <f t="shared" si="67"/>
        <v>7076207277</v>
      </c>
      <c r="N713" s="91"/>
      <c r="O713" s="90">
        <v>7076207277</v>
      </c>
      <c r="P713" s="90">
        <f t="shared" si="68"/>
        <v>7076207277</v>
      </c>
      <c r="Q713" s="90"/>
      <c r="S713" s="124">
        <f t="shared" si="69"/>
        <v>7076.2072770000004</v>
      </c>
      <c r="T713" s="124">
        <f t="shared" si="70"/>
        <v>7076.2072770000004</v>
      </c>
      <c r="U713" s="124">
        <f t="shared" si="70"/>
        <v>0</v>
      </c>
      <c r="V713" s="124">
        <f t="shared" si="70"/>
        <v>7076.2072770000004</v>
      </c>
      <c r="W713" s="124">
        <f t="shared" si="70"/>
        <v>7076.2072770000004</v>
      </c>
      <c r="X713" s="124">
        <f t="shared" si="70"/>
        <v>0</v>
      </c>
    </row>
    <row r="714" spans="1:24" s="92" customFormat="1" ht="15">
      <c r="A714" s="118"/>
      <c r="B714" s="111"/>
      <c r="C714" s="106" t="str">
        <f t="shared" si="65"/>
        <v/>
      </c>
      <c r="D714" s="105" t="str">
        <f t="shared" si="66"/>
        <v/>
      </c>
      <c r="E714" s="115" t="s">
        <v>222</v>
      </c>
      <c r="F714" s="115" t="s">
        <v>248</v>
      </c>
      <c r="G714" s="115" t="s">
        <v>318</v>
      </c>
      <c r="H714" s="133" t="s">
        <v>983</v>
      </c>
      <c r="I714" s="90">
        <v>20748380</v>
      </c>
      <c r="J714" s="90">
        <v>2748380</v>
      </c>
      <c r="K714" s="89"/>
      <c r="L714" s="91">
        <v>18000000</v>
      </c>
      <c r="M714" s="91">
        <f t="shared" si="67"/>
        <v>20748380</v>
      </c>
      <c r="N714" s="91"/>
      <c r="O714" s="90">
        <v>20748380</v>
      </c>
      <c r="P714" s="90">
        <f t="shared" si="68"/>
        <v>20748380</v>
      </c>
      <c r="Q714" s="90"/>
      <c r="S714" s="124">
        <f t="shared" si="69"/>
        <v>20.748380000000001</v>
      </c>
      <c r="T714" s="124">
        <f t="shared" si="70"/>
        <v>20.748380000000001</v>
      </c>
      <c r="U714" s="124">
        <f t="shared" si="70"/>
        <v>0</v>
      </c>
      <c r="V714" s="124">
        <f t="shared" si="70"/>
        <v>20.748380000000001</v>
      </c>
      <c r="W714" s="124">
        <f t="shared" si="70"/>
        <v>20.748380000000001</v>
      </c>
      <c r="X714" s="124">
        <f t="shared" si="70"/>
        <v>0</v>
      </c>
    </row>
    <row r="715" spans="1:24" s="92" customFormat="1" ht="15">
      <c r="A715" s="115"/>
      <c r="B715" s="93" t="s">
        <v>229</v>
      </c>
      <c r="C715" s="106" t="str">
        <f t="shared" si="65"/>
        <v/>
      </c>
      <c r="D715" s="105" t="str">
        <f t="shared" si="66"/>
        <v/>
      </c>
      <c r="E715" s="129"/>
      <c r="F715" s="130"/>
      <c r="G715" s="130"/>
      <c r="H715" s="128"/>
      <c r="I715" s="90">
        <v>3471714802</v>
      </c>
      <c r="J715" s="89"/>
      <c r="K715" s="90">
        <v>1755192802</v>
      </c>
      <c r="L715" s="91">
        <v>1716522000</v>
      </c>
      <c r="M715" s="91">
        <f t="shared" si="67"/>
        <v>3471714802</v>
      </c>
      <c r="N715" s="91"/>
      <c r="O715" s="90">
        <v>3185319062</v>
      </c>
      <c r="P715" s="90">
        <f t="shared" si="68"/>
        <v>3185319062</v>
      </c>
      <c r="Q715" s="90"/>
      <c r="S715" s="124">
        <f t="shared" si="69"/>
        <v>3471.714802</v>
      </c>
      <c r="T715" s="124">
        <f t="shared" si="70"/>
        <v>3471.714802</v>
      </c>
      <c r="U715" s="124">
        <f t="shared" si="70"/>
        <v>0</v>
      </c>
      <c r="V715" s="124">
        <f t="shared" si="70"/>
        <v>3185.319062</v>
      </c>
      <c r="W715" s="124">
        <f t="shared" si="70"/>
        <v>3185.319062</v>
      </c>
      <c r="X715" s="124">
        <f t="shared" si="70"/>
        <v>0</v>
      </c>
    </row>
    <row r="716" spans="1:24" s="92" customFormat="1" ht="14.25">
      <c r="A716" s="115"/>
      <c r="B716" s="96"/>
      <c r="C716" s="106" t="str">
        <f t="shared" si="65"/>
        <v/>
      </c>
      <c r="D716" s="105" t="str">
        <f t="shared" si="66"/>
        <v/>
      </c>
      <c r="E716" s="115"/>
      <c r="F716" s="115"/>
      <c r="G716" s="115"/>
      <c r="H716" s="133"/>
      <c r="I716" s="97"/>
      <c r="J716" s="97"/>
      <c r="K716" s="97"/>
      <c r="L716" s="98"/>
      <c r="M716" s="91">
        <f t="shared" si="67"/>
        <v>0</v>
      </c>
      <c r="N716" s="98"/>
      <c r="O716" s="97"/>
      <c r="P716" s="90">
        <f t="shared" si="68"/>
        <v>0</v>
      </c>
      <c r="Q716" s="97"/>
      <c r="S716" s="124">
        <f t="shared" si="69"/>
        <v>0</v>
      </c>
      <c r="T716" s="124">
        <f t="shared" si="70"/>
        <v>0</v>
      </c>
      <c r="U716" s="124">
        <f t="shared" si="70"/>
        <v>0</v>
      </c>
      <c r="V716" s="124">
        <f t="shared" si="70"/>
        <v>0</v>
      </c>
      <c r="W716" s="124">
        <f t="shared" si="70"/>
        <v>0</v>
      </c>
      <c r="X716" s="124">
        <f t="shared" si="70"/>
        <v>0</v>
      </c>
    </row>
    <row r="717" spans="1:24" s="92" customFormat="1" ht="15">
      <c r="A717" s="116"/>
      <c r="B717" s="110"/>
      <c r="C717" s="106" t="str">
        <f t="shared" si="65"/>
        <v/>
      </c>
      <c r="D717" s="105" t="str">
        <f t="shared" si="66"/>
        <v/>
      </c>
      <c r="E717" s="115" t="s">
        <v>224</v>
      </c>
      <c r="F717" s="115" t="s">
        <v>248</v>
      </c>
      <c r="G717" s="115" t="s">
        <v>519</v>
      </c>
      <c r="H717" s="133" t="s">
        <v>983</v>
      </c>
      <c r="I717" s="90">
        <v>253522000</v>
      </c>
      <c r="J717" s="89"/>
      <c r="K717" s="89"/>
      <c r="L717" s="91">
        <v>253522000</v>
      </c>
      <c r="M717" s="91">
        <f t="shared" si="67"/>
        <v>253522000</v>
      </c>
      <c r="N717" s="91"/>
      <c r="O717" s="90">
        <v>253522000</v>
      </c>
      <c r="P717" s="90">
        <f t="shared" si="68"/>
        <v>253522000</v>
      </c>
      <c r="Q717" s="90"/>
      <c r="S717" s="124">
        <f t="shared" si="69"/>
        <v>253.52199999999999</v>
      </c>
      <c r="T717" s="124">
        <f t="shared" si="70"/>
        <v>253.52199999999999</v>
      </c>
      <c r="U717" s="124">
        <f t="shared" si="70"/>
        <v>0</v>
      </c>
      <c r="V717" s="124">
        <f t="shared" si="70"/>
        <v>253.52199999999999</v>
      </c>
      <c r="W717" s="124">
        <f t="shared" si="70"/>
        <v>253.52199999999999</v>
      </c>
      <c r="X717" s="124">
        <f t="shared" si="70"/>
        <v>0</v>
      </c>
    </row>
    <row r="718" spans="1:24" s="92" customFormat="1" ht="15">
      <c r="A718" s="117"/>
      <c r="B718" s="107"/>
      <c r="C718" s="106" t="str">
        <f t="shared" si="65"/>
        <v/>
      </c>
      <c r="D718" s="105" t="str">
        <f t="shared" si="66"/>
        <v/>
      </c>
      <c r="E718" s="115" t="s">
        <v>224</v>
      </c>
      <c r="F718" s="115" t="s">
        <v>248</v>
      </c>
      <c r="G718" s="115" t="s">
        <v>318</v>
      </c>
      <c r="H718" s="133" t="s">
        <v>983</v>
      </c>
      <c r="I718" s="90">
        <v>2914192802</v>
      </c>
      <c r="J718" s="89"/>
      <c r="K718" s="90">
        <v>1755192802</v>
      </c>
      <c r="L718" s="91">
        <v>1159000000</v>
      </c>
      <c r="M718" s="91">
        <f t="shared" si="67"/>
        <v>2914192802</v>
      </c>
      <c r="N718" s="91"/>
      <c r="O718" s="90">
        <v>2865192139</v>
      </c>
      <c r="P718" s="90">
        <f t="shared" si="68"/>
        <v>2865192139</v>
      </c>
      <c r="Q718" s="90"/>
      <c r="S718" s="124">
        <f t="shared" si="69"/>
        <v>2914.192802</v>
      </c>
      <c r="T718" s="124">
        <f t="shared" si="70"/>
        <v>2914.192802</v>
      </c>
      <c r="U718" s="124">
        <f t="shared" si="70"/>
        <v>0</v>
      </c>
      <c r="V718" s="124">
        <f t="shared" si="70"/>
        <v>2865.1921390000002</v>
      </c>
      <c r="W718" s="124">
        <f t="shared" si="70"/>
        <v>2865.1921390000002</v>
      </c>
      <c r="X718" s="124">
        <f t="shared" si="70"/>
        <v>0</v>
      </c>
    </row>
    <row r="719" spans="1:24" s="92" customFormat="1" ht="15">
      <c r="A719" s="118"/>
      <c r="B719" s="111"/>
      <c r="C719" s="106" t="str">
        <f t="shared" si="65"/>
        <v/>
      </c>
      <c r="D719" s="105" t="str">
        <f t="shared" si="66"/>
        <v/>
      </c>
      <c r="E719" s="115" t="s">
        <v>210</v>
      </c>
      <c r="F719" s="115" t="s">
        <v>248</v>
      </c>
      <c r="G719" s="115" t="s">
        <v>318</v>
      </c>
      <c r="H719" s="133" t="s">
        <v>983</v>
      </c>
      <c r="I719" s="90">
        <v>304000000</v>
      </c>
      <c r="J719" s="89"/>
      <c r="K719" s="89"/>
      <c r="L719" s="91">
        <v>304000000</v>
      </c>
      <c r="M719" s="91">
        <f t="shared" si="67"/>
        <v>304000000</v>
      </c>
      <c r="N719" s="91"/>
      <c r="O719" s="90">
        <v>66604923</v>
      </c>
      <c r="P719" s="90">
        <f t="shared" si="68"/>
        <v>66604923</v>
      </c>
      <c r="Q719" s="90"/>
      <c r="S719" s="124">
        <f t="shared" si="69"/>
        <v>304</v>
      </c>
      <c r="T719" s="124">
        <f t="shared" si="70"/>
        <v>304</v>
      </c>
      <c r="U719" s="124">
        <f t="shared" si="70"/>
        <v>0</v>
      </c>
      <c r="V719" s="124">
        <f t="shared" si="70"/>
        <v>66.604922999999999</v>
      </c>
      <c r="W719" s="124">
        <f t="shared" si="70"/>
        <v>66.604922999999999</v>
      </c>
      <c r="X719" s="124">
        <f t="shared" si="70"/>
        <v>0</v>
      </c>
    </row>
    <row r="720" spans="1:24" s="92" customFormat="1" ht="15">
      <c r="A720" s="115" t="s">
        <v>543</v>
      </c>
      <c r="B720" s="93" t="s">
        <v>274</v>
      </c>
      <c r="C720" s="106" t="str">
        <f t="shared" si="65"/>
        <v/>
      </c>
      <c r="D720" s="105" t="str">
        <f t="shared" si="66"/>
        <v/>
      </c>
      <c r="E720" s="129"/>
      <c r="F720" s="130"/>
      <c r="G720" s="130"/>
      <c r="H720" s="128"/>
      <c r="I720" s="90">
        <v>330160000</v>
      </c>
      <c r="J720" s="89"/>
      <c r="K720" s="89"/>
      <c r="L720" s="91">
        <v>330160000</v>
      </c>
      <c r="M720" s="91">
        <f t="shared" si="67"/>
        <v>330160000</v>
      </c>
      <c r="N720" s="91"/>
      <c r="O720" s="89"/>
      <c r="P720" s="90">
        <f t="shared" si="68"/>
        <v>0</v>
      </c>
      <c r="Q720" s="89"/>
      <c r="S720" s="124">
        <f t="shared" si="69"/>
        <v>330.16</v>
      </c>
      <c r="T720" s="124">
        <f t="shared" si="70"/>
        <v>330.16</v>
      </c>
      <c r="U720" s="124">
        <f t="shared" si="70"/>
        <v>0</v>
      </c>
      <c r="V720" s="124">
        <f t="shared" si="70"/>
        <v>0</v>
      </c>
      <c r="W720" s="124">
        <f t="shared" si="70"/>
        <v>0</v>
      </c>
      <c r="X720" s="124">
        <f t="shared" si="70"/>
        <v>0</v>
      </c>
    </row>
    <row r="721" spans="1:24" s="92" customFormat="1" ht="15">
      <c r="A721" s="116"/>
      <c r="B721" s="110"/>
      <c r="C721" s="106" t="str">
        <f t="shared" si="65"/>
        <v/>
      </c>
      <c r="D721" s="105" t="str">
        <f t="shared" si="66"/>
        <v/>
      </c>
      <c r="E721" s="115" t="s">
        <v>210</v>
      </c>
      <c r="F721" s="115" t="s">
        <v>248</v>
      </c>
      <c r="G721" s="115" t="s">
        <v>318</v>
      </c>
      <c r="H721" s="133" t="s">
        <v>998</v>
      </c>
      <c r="I721" s="90">
        <v>297660000</v>
      </c>
      <c r="J721" s="89"/>
      <c r="K721" s="89"/>
      <c r="L721" s="91">
        <v>297660000</v>
      </c>
      <c r="M721" s="91">
        <f t="shared" si="67"/>
        <v>297660000</v>
      </c>
      <c r="N721" s="91"/>
      <c r="O721" s="89"/>
      <c r="P721" s="90">
        <f t="shared" si="68"/>
        <v>0</v>
      </c>
      <c r="Q721" s="89"/>
      <c r="S721" s="124">
        <f t="shared" si="69"/>
        <v>297.66000000000003</v>
      </c>
      <c r="T721" s="124">
        <f t="shared" si="70"/>
        <v>297.66000000000003</v>
      </c>
      <c r="U721" s="124">
        <f t="shared" si="70"/>
        <v>0</v>
      </c>
      <c r="V721" s="124">
        <f t="shared" si="70"/>
        <v>0</v>
      </c>
      <c r="W721" s="124">
        <f t="shared" si="70"/>
        <v>0</v>
      </c>
      <c r="X721" s="124">
        <f t="shared" si="70"/>
        <v>0</v>
      </c>
    </row>
    <row r="722" spans="1:24" s="92" customFormat="1" ht="15">
      <c r="A722" s="118"/>
      <c r="B722" s="111"/>
      <c r="C722" s="106" t="str">
        <f t="shared" si="65"/>
        <v/>
      </c>
      <c r="D722" s="105" t="str">
        <f t="shared" si="66"/>
        <v/>
      </c>
      <c r="E722" s="115" t="s">
        <v>210</v>
      </c>
      <c r="F722" s="115" t="s">
        <v>248</v>
      </c>
      <c r="G722" s="115" t="s">
        <v>524</v>
      </c>
      <c r="H722" s="133" t="s">
        <v>998</v>
      </c>
      <c r="I722" s="90">
        <v>32500000</v>
      </c>
      <c r="J722" s="89"/>
      <c r="K722" s="89"/>
      <c r="L722" s="91">
        <v>32500000</v>
      </c>
      <c r="M722" s="91">
        <f t="shared" si="67"/>
        <v>32500000</v>
      </c>
      <c r="N722" s="91"/>
      <c r="O722" s="89"/>
      <c r="P722" s="90">
        <f t="shared" si="68"/>
        <v>0</v>
      </c>
      <c r="Q722" s="89"/>
      <c r="S722" s="124">
        <f t="shared" si="69"/>
        <v>32.5</v>
      </c>
      <c r="T722" s="124">
        <f t="shared" si="70"/>
        <v>32.5</v>
      </c>
      <c r="U722" s="124">
        <f t="shared" si="70"/>
        <v>0</v>
      </c>
      <c r="V722" s="124">
        <f t="shared" si="70"/>
        <v>0</v>
      </c>
      <c r="W722" s="124">
        <f t="shared" si="70"/>
        <v>0</v>
      </c>
      <c r="X722" s="124">
        <f t="shared" si="70"/>
        <v>0</v>
      </c>
    </row>
    <row r="723" spans="1:24" s="92" customFormat="1" ht="15">
      <c r="A723" s="115" t="s">
        <v>544</v>
      </c>
      <c r="B723" s="93" t="s">
        <v>545</v>
      </c>
      <c r="C723" s="106" t="str">
        <f t="shared" si="65"/>
        <v>1047957</v>
      </c>
      <c r="D723" s="105" t="str">
        <f t="shared" si="66"/>
        <v>-SỜ Y tẽ tinh Kontum</v>
      </c>
      <c r="E723" s="129"/>
      <c r="F723" s="130"/>
      <c r="G723" s="130"/>
      <c r="H723" s="128"/>
      <c r="I723" s="90">
        <v>9291181810</v>
      </c>
      <c r="J723" s="90">
        <v>2323013465</v>
      </c>
      <c r="K723" s="90">
        <v>5325000000</v>
      </c>
      <c r="L723" s="91">
        <v>1643168345</v>
      </c>
      <c r="M723" s="91">
        <f t="shared" si="67"/>
        <v>9291181810</v>
      </c>
      <c r="N723" s="91"/>
      <c r="O723" s="90">
        <v>8103818936</v>
      </c>
      <c r="P723" s="90">
        <f t="shared" si="68"/>
        <v>8103818936</v>
      </c>
      <c r="Q723" s="90"/>
      <c r="S723" s="124">
        <f t="shared" si="69"/>
        <v>9291.18181</v>
      </c>
      <c r="T723" s="124">
        <f t="shared" si="70"/>
        <v>9291.18181</v>
      </c>
      <c r="U723" s="124">
        <f t="shared" si="70"/>
        <v>0</v>
      </c>
      <c r="V723" s="124">
        <f t="shared" si="70"/>
        <v>8103.8189359999997</v>
      </c>
      <c r="W723" s="124">
        <f t="shared" si="70"/>
        <v>8103.8189359999997</v>
      </c>
      <c r="X723" s="124">
        <f t="shared" si="70"/>
        <v>0</v>
      </c>
    </row>
    <row r="724" spans="1:24" s="92" customFormat="1" ht="15">
      <c r="A724" s="115" t="s">
        <v>546</v>
      </c>
      <c r="B724" s="93" t="s">
        <v>218</v>
      </c>
      <c r="C724" s="106" t="str">
        <f t="shared" si="65"/>
        <v/>
      </c>
      <c r="D724" s="105" t="str">
        <f t="shared" si="66"/>
        <v/>
      </c>
      <c r="E724" s="129"/>
      <c r="F724" s="130"/>
      <c r="G724" s="130"/>
      <c r="H724" s="128"/>
      <c r="I724" s="90">
        <v>9291181810</v>
      </c>
      <c r="J724" s="90">
        <v>2323013465</v>
      </c>
      <c r="K724" s="90">
        <v>5325000000</v>
      </c>
      <c r="L724" s="91">
        <v>1643168345</v>
      </c>
      <c r="M724" s="91">
        <f t="shared" si="67"/>
        <v>9291181810</v>
      </c>
      <c r="N724" s="91"/>
      <c r="O724" s="90">
        <v>8103818936</v>
      </c>
      <c r="P724" s="90">
        <f t="shared" si="68"/>
        <v>8103818936</v>
      </c>
      <c r="Q724" s="90"/>
      <c r="S724" s="124">
        <f t="shared" si="69"/>
        <v>9291.18181</v>
      </c>
      <c r="T724" s="124">
        <f t="shared" si="70"/>
        <v>9291.18181</v>
      </c>
      <c r="U724" s="124">
        <f t="shared" si="70"/>
        <v>0</v>
      </c>
      <c r="V724" s="124">
        <f t="shared" si="70"/>
        <v>8103.8189359999997</v>
      </c>
      <c r="W724" s="124">
        <f t="shared" si="70"/>
        <v>8103.8189359999997</v>
      </c>
      <c r="X724" s="124">
        <f t="shared" si="70"/>
        <v>0</v>
      </c>
    </row>
    <row r="725" spans="1:24" s="92" customFormat="1" ht="15">
      <c r="A725" s="115"/>
      <c r="B725" s="93" t="s">
        <v>219</v>
      </c>
      <c r="C725" s="106" t="str">
        <f t="shared" si="65"/>
        <v/>
      </c>
      <c r="D725" s="105" t="str">
        <f t="shared" si="66"/>
        <v/>
      </c>
      <c r="E725" s="129"/>
      <c r="F725" s="130"/>
      <c r="G725" s="130"/>
      <c r="H725" s="128"/>
      <c r="I725" s="90">
        <v>3953000000</v>
      </c>
      <c r="J725" s="89"/>
      <c r="K725" s="90">
        <v>3953000000</v>
      </c>
      <c r="L725" s="94"/>
      <c r="M725" s="91">
        <f t="shared" si="67"/>
        <v>3953000000</v>
      </c>
      <c r="N725" s="94"/>
      <c r="O725" s="90">
        <v>3953000000</v>
      </c>
      <c r="P725" s="90">
        <f t="shared" si="68"/>
        <v>3953000000</v>
      </c>
      <c r="Q725" s="90"/>
      <c r="S725" s="124">
        <f t="shared" si="69"/>
        <v>3953</v>
      </c>
      <c r="T725" s="124">
        <f t="shared" si="70"/>
        <v>3953</v>
      </c>
      <c r="U725" s="124">
        <f t="shared" si="70"/>
        <v>0</v>
      </c>
      <c r="V725" s="124">
        <f t="shared" si="70"/>
        <v>3953</v>
      </c>
      <c r="W725" s="124">
        <f t="shared" si="70"/>
        <v>3953</v>
      </c>
      <c r="X725" s="124">
        <f t="shared" si="70"/>
        <v>0</v>
      </c>
    </row>
    <row r="726" spans="1:24" s="92" customFormat="1" ht="15">
      <c r="A726" s="115"/>
      <c r="B726" s="87"/>
      <c r="C726" s="106" t="str">
        <f t="shared" ref="C726:C789" si="71">IF(B726&lt;&gt;"",IF(AND(LEFT(B726,1)&gt;="0",LEFT(B726,1)&lt;="9"),LEFT(B726,7),""),"")</f>
        <v/>
      </c>
      <c r="D726" s="105" t="str">
        <f t="shared" si="66"/>
        <v/>
      </c>
      <c r="E726" s="115" t="s">
        <v>209</v>
      </c>
      <c r="F726" s="115" t="s">
        <v>248</v>
      </c>
      <c r="G726" s="115" t="s">
        <v>309</v>
      </c>
      <c r="H726" s="133" t="s">
        <v>983</v>
      </c>
      <c r="I726" s="90">
        <v>3953000000</v>
      </c>
      <c r="J726" s="89"/>
      <c r="K726" s="90">
        <v>3953000000</v>
      </c>
      <c r="L726" s="94"/>
      <c r="M726" s="91">
        <f t="shared" si="67"/>
        <v>3953000000</v>
      </c>
      <c r="N726" s="94"/>
      <c r="O726" s="90">
        <v>3953000000</v>
      </c>
      <c r="P726" s="90">
        <f t="shared" si="68"/>
        <v>3953000000</v>
      </c>
      <c r="Q726" s="90"/>
      <c r="S726" s="124">
        <f t="shared" si="69"/>
        <v>3953</v>
      </c>
      <c r="T726" s="124">
        <f t="shared" si="70"/>
        <v>3953</v>
      </c>
      <c r="U726" s="124">
        <f t="shared" si="70"/>
        <v>0</v>
      </c>
      <c r="V726" s="124">
        <f t="shared" si="70"/>
        <v>3953</v>
      </c>
      <c r="W726" s="124">
        <f t="shared" si="70"/>
        <v>3953</v>
      </c>
      <c r="X726" s="124">
        <f t="shared" si="70"/>
        <v>0</v>
      </c>
    </row>
    <row r="727" spans="1:24" s="92" customFormat="1" ht="15">
      <c r="A727" s="115"/>
      <c r="B727" s="93" t="s">
        <v>223</v>
      </c>
      <c r="C727" s="106" t="str">
        <f t="shared" si="71"/>
        <v/>
      </c>
      <c r="D727" s="105" t="str">
        <f t="shared" ref="D727:D790" si="72">IF(C727&lt;&gt;"",RIGHT(B727,LEN(B727)-7),"")</f>
        <v/>
      </c>
      <c r="E727" s="129"/>
      <c r="F727" s="130"/>
      <c r="G727" s="130"/>
      <c r="H727" s="128"/>
      <c r="I727" s="90">
        <v>5338181810</v>
      </c>
      <c r="J727" s="90">
        <v>2323013465</v>
      </c>
      <c r="K727" s="90">
        <v>1372000000</v>
      </c>
      <c r="L727" s="91">
        <v>1643168345</v>
      </c>
      <c r="M727" s="91">
        <f t="shared" ref="M727:M790" si="73">I727-N727</f>
        <v>5338181810</v>
      </c>
      <c r="N727" s="91"/>
      <c r="O727" s="90">
        <v>4150818936</v>
      </c>
      <c r="P727" s="90">
        <f t="shared" ref="P727:P790" si="74">O727-Q727</f>
        <v>4150818936</v>
      </c>
      <c r="Q727" s="90"/>
      <c r="S727" s="124">
        <f t="shared" ref="S727:S790" si="75">I727/1000000</f>
        <v>5338.18181</v>
      </c>
      <c r="T727" s="124">
        <f t="shared" si="70"/>
        <v>5338.18181</v>
      </c>
      <c r="U727" s="124">
        <f t="shared" si="70"/>
        <v>0</v>
      </c>
      <c r="V727" s="124">
        <f t="shared" si="70"/>
        <v>4150.8189359999997</v>
      </c>
      <c r="W727" s="124">
        <f t="shared" si="70"/>
        <v>4150.8189359999997</v>
      </c>
      <c r="X727" s="124">
        <f t="shared" si="70"/>
        <v>0</v>
      </c>
    </row>
    <row r="728" spans="1:24" s="92" customFormat="1" ht="15">
      <c r="A728" s="116"/>
      <c r="B728" s="110"/>
      <c r="C728" s="106" t="str">
        <f t="shared" si="71"/>
        <v/>
      </c>
      <c r="D728" s="105" t="str">
        <f t="shared" si="72"/>
        <v/>
      </c>
      <c r="E728" s="115" t="s">
        <v>224</v>
      </c>
      <c r="F728" s="115" t="s">
        <v>248</v>
      </c>
      <c r="G728" s="115" t="s">
        <v>309</v>
      </c>
      <c r="H728" s="133" t="s">
        <v>983</v>
      </c>
      <c r="I728" s="90">
        <v>383235892</v>
      </c>
      <c r="J728" s="89"/>
      <c r="K728" s="90">
        <v>94000000</v>
      </c>
      <c r="L728" s="91">
        <v>289235892</v>
      </c>
      <c r="M728" s="91">
        <f t="shared" si="73"/>
        <v>383235892</v>
      </c>
      <c r="N728" s="91"/>
      <c r="O728" s="90">
        <v>382467083</v>
      </c>
      <c r="P728" s="90">
        <f t="shared" si="74"/>
        <v>382467083</v>
      </c>
      <c r="Q728" s="90"/>
      <c r="S728" s="124">
        <f t="shared" si="75"/>
        <v>383.23589199999998</v>
      </c>
      <c r="T728" s="124">
        <f t="shared" si="70"/>
        <v>383.23589199999998</v>
      </c>
      <c r="U728" s="124">
        <f t="shared" si="70"/>
        <v>0</v>
      </c>
      <c r="V728" s="124">
        <f t="shared" si="70"/>
        <v>382.467083</v>
      </c>
      <c r="W728" s="124">
        <f t="shared" si="70"/>
        <v>382.467083</v>
      </c>
      <c r="X728" s="124">
        <f t="shared" si="70"/>
        <v>0</v>
      </c>
    </row>
    <row r="729" spans="1:24" s="92" customFormat="1" ht="15">
      <c r="A729" s="117"/>
      <c r="B729" s="107"/>
      <c r="C729" s="106" t="str">
        <f t="shared" si="71"/>
        <v/>
      </c>
      <c r="D729" s="105" t="str">
        <f t="shared" si="72"/>
        <v/>
      </c>
      <c r="E729" s="115" t="s">
        <v>224</v>
      </c>
      <c r="F729" s="115" t="s">
        <v>248</v>
      </c>
      <c r="G729" s="115" t="s">
        <v>535</v>
      </c>
      <c r="H729" s="133" t="s">
        <v>983</v>
      </c>
      <c r="I729" s="90">
        <v>1679013465</v>
      </c>
      <c r="J729" s="90">
        <v>1679013465</v>
      </c>
      <c r="K729" s="89"/>
      <c r="L729" s="94"/>
      <c r="M729" s="91">
        <f t="shared" si="73"/>
        <v>1679013465</v>
      </c>
      <c r="N729" s="94"/>
      <c r="O729" s="90">
        <v>528236000</v>
      </c>
      <c r="P729" s="90">
        <f t="shared" si="74"/>
        <v>528236000</v>
      </c>
      <c r="Q729" s="90"/>
      <c r="S729" s="124">
        <f t="shared" si="75"/>
        <v>1679.013465</v>
      </c>
      <c r="T729" s="124">
        <f t="shared" si="70"/>
        <v>1679.013465</v>
      </c>
      <c r="U729" s="124">
        <f t="shared" si="70"/>
        <v>0</v>
      </c>
      <c r="V729" s="124">
        <f t="shared" si="70"/>
        <v>528.23599999999999</v>
      </c>
      <c r="W729" s="124">
        <f t="shared" si="70"/>
        <v>528.23599999999999</v>
      </c>
      <c r="X729" s="124">
        <f t="shared" si="70"/>
        <v>0</v>
      </c>
    </row>
    <row r="730" spans="1:24" s="92" customFormat="1" ht="15">
      <c r="A730" s="117"/>
      <c r="B730" s="107"/>
      <c r="C730" s="106" t="str">
        <f t="shared" si="71"/>
        <v/>
      </c>
      <c r="D730" s="105" t="str">
        <f t="shared" si="72"/>
        <v/>
      </c>
      <c r="E730" s="115" t="s">
        <v>224</v>
      </c>
      <c r="F730" s="115" t="s">
        <v>248</v>
      </c>
      <c r="G730" s="115" t="s">
        <v>318</v>
      </c>
      <c r="H730" s="133" t="s">
        <v>983</v>
      </c>
      <c r="I730" s="89"/>
      <c r="J730" s="89"/>
      <c r="K730" s="90">
        <v>358000000</v>
      </c>
      <c r="L730" s="91">
        <v>-358000000</v>
      </c>
      <c r="M730" s="91">
        <f t="shared" si="73"/>
        <v>0</v>
      </c>
      <c r="N730" s="91"/>
      <c r="O730" s="89"/>
      <c r="P730" s="90">
        <f t="shared" si="74"/>
        <v>0</v>
      </c>
      <c r="Q730" s="89"/>
      <c r="S730" s="124">
        <f t="shared" si="75"/>
        <v>0</v>
      </c>
      <c r="T730" s="124">
        <f t="shared" si="70"/>
        <v>0</v>
      </c>
      <c r="U730" s="124">
        <f t="shared" si="70"/>
        <v>0</v>
      </c>
      <c r="V730" s="124">
        <f t="shared" si="70"/>
        <v>0</v>
      </c>
      <c r="W730" s="124">
        <f t="shared" si="70"/>
        <v>0</v>
      </c>
      <c r="X730" s="124">
        <f t="shared" si="70"/>
        <v>0</v>
      </c>
    </row>
    <row r="731" spans="1:24" s="92" customFormat="1" ht="15">
      <c r="A731" s="118"/>
      <c r="B731" s="111"/>
      <c r="C731" s="106" t="str">
        <f t="shared" si="71"/>
        <v/>
      </c>
      <c r="D731" s="105" t="str">
        <f t="shared" si="72"/>
        <v/>
      </c>
      <c r="E731" s="115" t="s">
        <v>224</v>
      </c>
      <c r="F731" s="115" t="s">
        <v>248</v>
      </c>
      <c r="G731" s="115" t="s">
        <v>249</v>
      </c>
      <c r="H731" s="133" t="s">
        <v>983</v>
      </c>
      <c r="I731" s="90">
        <v>3275932453</v>
      </c>
      <c r="J731" s="90">
        <v>644000000</v>
      </c>
      <c r="K731" s="90">
        <v>920000000</v>
      </c>
      <c r="L731" s="91">
        <v>1711932453</v>
      </c>
      <c r="M731" s="91">
        <f t="shared" si="73"/>
        <v>3275932453</v>
      </c>
      <c r="N731" s="91"/>
      <c r="O731" s="90">
        <v>3240115853</v>
      </c>
      <c r="P731" s="90">
        <f t="shared" si="74"/>
        <v>3240115853</v>
      </c>
      <c r="Q731" s="90"/>
      <c r="S731" s="124">
        <f t="shared" si="75"/>
        <v>3275.9324529999999</v>
      </c>
      <c r="T731" s="124">
        <f t="shared" si="70"/>
        <v>3275.9324529999999</v>
      </c>
      <c r="U731" s="124">
        <f t="shared" si="70"/>
        <v>0</v>
      </c>
      <c r="V731" s="124">
        <f t="shared" si="70"/>
        <v>3240.1158529999998</v>
      </c>
      <c r="W731" s="124">
        <f t="shared" si="70"/>
        <v>3240.1158529999998</v>
      </c>
      <c r="X731" s="124">
        <f t="shared" si="70"/>
        <v>0</v>
      </c>
    </row>
    <row r="732" spans="1:24" s="92" customFormat="1" ht="30">
      <c r="A732" s="115" t="s">
        <v>547</v>
      </c>
      <c r="B732" s="99" t="s">
        <v>548</v>
      </c>
      <c r="C732" s="106" t="str">
        <f t="shared" si="71"/>
        <v>1047958</v>
      </c>
      <c r="D732" s="105" t="str">
        <f t="shared" si="72"/>
        <v>-Trung tâm Kiểm nghiệm rhuổc, Mỹ phầm, Thực phẩm</v>
      </c>
      <c r="E732" s="129"/>
      <c r="F732" s="130"/>
      <c r="G732" s="130"/>
      <c r="H732" s="128"/>
      <c r="I732" s="90">
        <v>2770911000</v>
      </c>
      <c r="J732" s="89"/>
      <c r="K732" s="90">
        <v>2704120000</v>
      </c>
      <c r="L732" s="91">
        <v>66791000</v>
      </c>
      <c r="M732" s="91">
        <f t="shared" si="73"/>
        <v>2770911000</v>
      </c>
      <c r="N732" s="91"/>
      <c r="O732" s="90">
        <v>2758075732</v>
      </c>
      <c r="P732" s="90">
        <f t="shared" si="74"/>
        <v>2758075732</v>
      </c>
      <c r="Q732" s="90"/>
      <c r="S732" s="124">
        <f t="shared" si="75"/>
        <v>2770.9110000000001</v>
      </c>
      <c r="T732" s="124">
        <f t="shared" si="70"/>
        <v>2770.9110000000001</v>
      </c>
      <c r="U732" s="124">
        <f t="shared" si="70"/>
        <v>0</v>
      </c>
      <c r="V732" s="124">
        <f t="shared" si="70"/>
        <v>2758.0757319999998</v>
      </c>
      <c r="W732" s="124">
        <f t="shared" si="70"/>
        <v>2758.0757319999998</v>
      </c>
      <c r="X732" s="124">
        <f t="shared" si="70"/>
        <v>0</v>
      </c>
    </row>
    <row r="733" spans="1:24" s="92" customFormat="1" ht="15">
      <c r="A733" s="115" t="s">
        <v>549</v>
      </c>
      <c r="B733" s="87" t="s">
        <v>218</v>
      </c>
      <c r="C733" s="106" t="str">
        <f t="shared" si="71"/>
        <v/>
      </c>
      <c r="D733" s="105" t="str">
        <f t="shared" si="72"/>
        <v/>
      </c>
      <c r="E733" s="129"/>
      <c r="F733" s="130"/>
      <c r="G733" s="130"/>
      <c r="H733" s="128"/>
      <c r="I733" s="90">
        <v>2770911000</v>
      </c>
      <c r="J733" s="89"/>
      <c r="K733" s="90">
        <v>2704120000</v>
      </c>
      <c r="L733" s="91">
        <v>66791000</v>
      </c>
      <c r="M733" s="91">
        <f t="shared" si="73"/>
        <v>2770911000</v>
      </c>
      <c r="N733" s="91"/>
      <c r="O733" s="90">
        <v>2758075732</v>
      </c>
      <c r="P733" s="90">
        <f t="shared" si="74"/>
        <v>2758075732</v>
      </c>
      <c r="Q733" s="90"/>
      <c r="S733" s="124">
        <f t="shared" si="75"/>
        <v>2770.9110000000001</v>
      </c>
      <c r="T733" s="124">
        <f t="shared" si="70"/>
        <v>2770.9110000000001</v>
      </c>
      <c r="U733" s="124">
        <f t="shared" si="70"/>
        <v>0</v>
      </c>
      <c r="V733" s="124">
        <f t="shared" si="70"/>
        <v>2758.0757319999998</v>
      </c>
      <c r="W733" s="124">
        <f t="shared" si="70"/>
        <v>2758.0757319999998</v>
      </c>
      <c r="X733" s="124">
        <f t="shared" si="70"/>
        <v>0</v>
      </c>
    </row>
    <row r="734" spans="1:24" s="92" customFormat="1" ht="15">
      <c r="A734" s="115"/>
      <c r="B734" s="87" t="s">
        <v>219</v>
      </c>
      <c r="C734" s="106" t="str">
        <f t="shared" si="71"/>
        <v/>
      </c>
      <c r="D734" s="105" t="str">
        <f t="shared" si="72"/>
        <v/>
      </c>
      <c r="E734" s="129"/>
      <c r="F734" s="130"/>
      <c r="G734" s="130"/>
      <c r="H734" s="128"/>
      <c r="I734" s="90">
        <v>1977000000</v>
      </c>
      <c r="J734" s="89"/>
      <c r="K734" s="90">
        <v>1998120000</v>
      </c>
      <c r="L734" s="91">
        <v>-21120000</v>
      </c>
      <c r="M734" s="91">
        <f t="shared" si="73"/>
        <v>1977000000</v>
      </c>
      <c r="N734" s="91"/>
      <c r="O734" s="90">
        <v>1977000000</v>
      </c>
      <c r="P734" s="90">
        <f t="shared" si="74"/>
        <v>1977000000</v>
      </c>
      <c r="Q734" s="90"/>
      <c r="S734" s="124">
        <f t="shared" si="75"/>
        <v>1977</v>
      </c>
      <c r="T734" s="124">
        <f t="shared" si="70"/>
        <v>1977</v>
      </c>
      <c r="U734" s="124">
        <f t="shared" si="70"/>
        <v>0</v>
      </c>
      <c r="V734" s="124">
        <f t="shared" si="70"/>
        <v>1977</v>
      </c>
      <c r="W734" s="124">
        <f t="shared" si="70"/>
        <v>1977</v>
      </c>
      <c r="X734" s="124">
        <f t="shared" si="70"/>
        <v>0</v>
      </c>
    </row>
    <row r="735" spans="1:24" s="92" customFormat="1" ht="15">
      <c r="A735" s="116"/>
      <c r="B735" s="110"/>
      <c r="C735" s="106" t="str">
        <f t="shared" si="71"/>
        <v/>
      </c>
      <c r="D735" s="105" t="str">
        <f t="shared" si="72"/>
        <v/>
      </c>
      <c r="E735" s="115" t="s">
        <v>209</v>
      </c>
      <c r="F735" s="115" t="s">
        <v>248</v>
      </c>
      <c r="G735" s="115" t="s">
        <v>318</v>
      </c>
      <c r="H735" s="133" t="s">
        <v>983</v>
      </c>
      <c r="I735" s="90">
        <v>1942000000</v>
      </c>
      <c r="J735" s="89"/>
      <c r="K735" s="90">
        <v>1998120000</v>
      </c>
      <c r="L735" s="91">
        <v>-56120000</v>
      </c>
      <c r="M735" s="91">
        <f t="shared" si="73"/>
        <v>1942000000</v>
      </c>
      <c r="N735" s="91"/>
      <c r="O735" s="90">
        <v>1942000000</v>
      </c>
      <c r="P735" s="90">
        <f t="shared" si="74"/>
        <v>1942000000</v>
      </c>
      <c r="Q735" s="90"/>
      <c r="S735" s="124">
        <f t="shared" si="75"/>
        <v>1942</v>
      </c>
      <c r="T735" s="124">
        <f t="shared" si="70"/>
        <v>1942</v>
      </c>
      <c r="U735" s="124">
        <f t="shared" si="70"/>
        <v>0</v>
      </c>
      <c r="V735" s="124">
        <f t="shared" si="70"/>
        <v>1942</v>
      </c>
      <c r="W735" s="124">
        <f t="shared" si="70"/>
        <v>1942</v>
      </c>
      <c r="X735" s="124">
        <f t="shared" si="70"/>
        <v>0</v>
      </c>
    </row>
    <row r="736" spans="1:24" s="92" customFormat="1" ht="15">
      <c r="A736" s="118"/>
      <c r="B736" s="111"/>
      <c r="C736" s="106" t="str">
        <f t="shared" si="71"/>
        <v/>
      </c>
      <c r="D736" s="105" t="str">
        <f t="shared" si="72"/>
        <v/>
      </c>
      <c r="E736" s="115" t="s">
        <v>222</v>
      </c>
      <c r="F736" s="115" t="s">
        <v>248</v>
      </c>
      <c r="G736" s="115" t="s">
        <v>318</v>
      </c>
      <c r="H736" s="133" t="s">
        <v>983</v>
      </c>
      <c r="I736" s="90">
        <v>35000000</v>
      </c>
      <c r="J736" s="89"/>
      <c r="K736" s="89"/>
      <c r="L736" s="91">
        <v>35000000</v>
      </c>
      <c r="M736" s="91">
        <f t="shared" si="73"/>
        <v>35000000</v>
      </c>
      <c r="N736" s="91"/>
      <c r="O736" s="90">
        <v>35000000</v>
      </c>
      <c r="P736" s="90">
        <f t="shared" si="74"/>
        <v>35000000</v>
      </c>
      <c r="Q736" s="90"/>
      <c r="S736" s="124">
        <f t="shared" si="75"/>
        <v>35</v>
      </c>
      <c r="T736" s="124">
        <f t="shared" si="70"/>
        <v>35</v>
      </c>
      <c r="U736" s="124">
        <f t="shared" si="70"/>
        <v>0</v>
      </c>
      <c r="V736" s="124">
        <f t="shared" si="70"/>
        <v>35</v>
      </c>
      <c r="W736" s="124">
        <f t="shared" si="70"/>
        <v>35</v>
      </c>
      <c r="X736" s="124">
        <f t="shared" si="70"/>
        <v>0</v>
      </c>
    </row>
    <row r="737" spans="1:24" s="92" customFormat="1" ht="15">
      <c r="A737" s="115"/>
      <c r="B737" s="87" t="s">
        <v>223</v>
      </c>
      <c r="C737" s="106" t="str">
        <f t="shared" si="71"/>
        <v/>
      </c>
      <c r="D737" s="105" t="str">
        <f t="shared" si="72"/>
        <v/>
      </c>
      <c r="E737" s="129"/>
      <c r="F737" s="130"/>
      <c r="G737" s="130"/>
      <c r="H737" s="128"/>
      <c r="I737" s="90">
        <v>793911000</v>
      </c>
      <c r="J737" s="89"/>
      <c r="K737" s="90">
        <v>706000000</v>
      </c>
      <c r="L737" s="91">
        <v>87911000</v>
      </c>
      <c r="M737" s="91">
        <f t="shared" si="73"/>
        <v>793911000</v>
      </c>
      <c r="N737" s="91"/>
      <c r="O737" s="90">
        <v>781075732</v>
      </c>
      <c r="P737" s="90">
        <f t="shared" si="74"/>
        <v>781075732</v>
      </c>
      <c r="Q737" s="90"/>
      <c r="S737" s="124">
        <f t="shared" si="75"/>
        <v>793.91099999999994</v>
      </c>
      <c r="T737" s="124">
        <f t="shared" si="70"/>
        <v>793.91099999999994</v>
      </c>
      <c r="U737" s="124">
        <f t="shared" si="70"/>
        <v>0</v>
      </c>
      <c r="V737" s="124">
        <f t="shared" si="70"/>
        <v>781.07573200000002</v>
      </c>
      <c r="W737" s="124">
        <f t="shared" si="70"/>
        <v>781.07573200000002</v>
      </c>
      <c r="X737" s="124">
        <f t="shared" si="70"/>
        <v>0</v>
      </c>
    </row>
    <row r="738" spans="1:24" s="92" customFormat="1" ht="15">
      <c r="A738" s="115"/>
      <c r="B738" s="87"/>
      <c r="C738" s="106" t="str">
        <f t="shared" si="71"/>
        <v/>
      </c>
      <c r="D738" s="105" t="str">
        <f t="shared" si="72"/>
        <v/>
      </c>
      <c r="E738" s="115" t="s">
        <v>224</v>
      </c>
      <c r="F738" s="115" t="s">
        <v>248</v>
      </c>
      <c r="G738" s="115" t="s">
        <v>318</v>
      </c>
      <c r="H738" s="133" t="s">
        <v>983</v>
      </c>
      <c r="I738" s="90">
        <v>793911000</v>
      </c>
      <c r="J738" s="89"/>
      <c r="K738" s="90">
        <v>706000000</v>
      </c>
      <c r="L738" s="91">
        <v>87911000</v>
      </c>
      <c r="M738" s="91">
        <f t="shared" si="73"/>
        <v>793911000</v>
      </c>
      <c r="N738" s="91"/>
      <c r="O738" s="90">
        <v>781075732</v>
      </c>
      <c r="P738" s="90">
        <f t="shared" si="74"/>
        <v>781075732</v>
      </c>
      <c r="Q738" s="90"/>
      <c r="S738" s="124">
        <f t="shared" si="75"/>
        <v>793.91099999999994</v>
      </c>
      <c r="T738" s="124">
        <f t="shared" si="70"/>
        <v>793.91099999999994</v>
      </c>
      <c r="U738" s="124">
        <f t="shared" si="70"/>
        <v>0</v>
      </c>
      <c r="V738" s="124">
        <f t="shared" si="70"/>
        <v>781.07573200000002</v>
      </c>
      <c r="W738" s="124">
        <f t="shared" si="70"/>
        <v>781.07573200000002</v>
      </c>
      <c r="X738" s="124">
        <f t="shared" si="70"/>
        <v>0</v>
      </c>
    </row>
    <row r="739" spans="1:24" s="92" customFormat="1" ht="30">
      <c r="A739" s="115" t="s">
        <v>550</v>
      </c>
      <c r="B739" s="99" t="s">
        <v>551</v>
      </c>
      <c r="C739" s="106" t="str">
        <f t="shared" si="71"/>
        <v>1048054</v>
      </c>
      <c r="D739" s="105" t="str">
        <f t="shared" si="72"/>
        <v>-Trung tâm Y tẽ huyện Đak tô :ỉnh Kontum</v>
      </c>
      <c r="E739" s="129"/>
      <c r="F739" s="130"/>
      <c r="G739" s="130"/>
      <c r="H739" s="128"/>
      <c r="I739" s="90">
        <v>12326488666</v>
      </c>
      <c r="J739" s="89"/>
      <c r="K739" s="90">
        <v>10854750666</v>
      </c>
      <c r="L739" s="91">
        <v>1471738000</v>
      </c>
      <c r="M739" s="91">
        <f t="shared" si="73"/>
        <v>12326488666</v>
      </c>
      <c r="N739" s="91"/>
      <c r="O739" s="90">
        <v>12140758666</v>
      </c>
      <c r="P739" s="90">
        <f t="shared" si="74"/>
        <v>12140758666</v>
      </c>
      <c r="Q739" s="90"/>
      <c r="S739" s="124">
        <f t="shared" si="75"/>
        <v>12326.488665999999</v>
      </c>
      <c r="T739" s="124">
        <f t="shared" si="70"/>
        <v>12326.488665999999</v>
      </c>
      <c r="U739" s="124">
        <f t="shared" si="70"/>
        <v>0</v>
      </c>
      <c r="V739" s="124">
        <f t="shared" si="70"/>
        <v>12140.758666</v>
      </c>
      <c r="W739" s="124">
        <f t="shared" si="70"/>
        <v>12140.758666</v>
      </c>
      <c r="X739" s="124">
        <f t="shared" si="70"/>
        <v>0</v>
      </c>
    </row>
    <row r="740" spans="1:24" s="92" customFormat="1" ht="15">
      <c r="A740" s="115" t="s">
        <v>552</v>
      </c>
      <c r="B740" s="87" t="s">
        <v>218</v>
      </c>
      <c r="C740" s="106" t="str">
        <f t="shared" si="71"/>
        <v/>
      </c>
      <c r="D740" s="105" t="str">
        <f t="shared" si="72"/>
        <v/>
      </c>
      <c r="E740" s="129"/>
      <c r="F740" s="130"/>
      <c r="G740" s="130"/>
      <c r="H740" s="128"/>
      <c r="I740" s="90">
        <v>11997438666</v>
      </c>
      <c r="J740" s="89"/>
      <c r="K740" s="90">
        <v>10854750666</v>
      </c>
      <c r="L740" s="91">
        <v>1142688000</v>
      </c>
      <c r="M740" s="91">
        <f t="shared" si="73"/>
        <v>11997438666</v>
      </c>
      <c r="N740" s="91"/>
      <c r="O740" s="90">
        <v>11997438666</v>
      </c>
      <c r="P740" s="90">
        <f t="shared" si="74"/>
        <v>11997438666</v>
      </c>
      <c r="Q740" s="90"/>
      <c r="S740" s="124">
        <f t="shared" si="75"/>
        <v>11997.438666</v>
      </c>
      <c r="T740" s="124">
        <f t="shared" si="70"/>
        <v>11997.438666</v>
      </c>
      <c r="U740" s="124">
        <f t="shared" si="70"/>
        <v>0</v>
      </c>
      <c r="V740" s="124">
        <f t="shared" si="70"/>
        <v>11997.438666</v>
      </c>
      <c r="W740" s="124">
        <f t="shared" si="70"/>
        <v>11997.438666</v>
      </c>
      <c r="X740" s="124">
        <f t="shared" si="70"/>
        <v>0</v>
      </c>
    </row>
    <row r="741" spans="1:24" s="92" customFormat="1" ht="15">
      <c r="A741" s="115"/>
      <c r="B741" s="87" t="s">
        <v>219</v>
      </c>
      <c r="C741" s="106" t="str">
        <f t="shared" si="71"/>
        <v/>
      </c>
      <c r="D741" s="105" t="str">
        <f t="shared" si="72"/>
        <v/>
      </c>
      <c r="E741" s="129"/>
      <c r="F741" s="130"/>
      <c r="G741" s="130"/>
      <c r="H741" s="128"/>
      <c r="I741" s="90">
        <v>8871170000</v>
      </c>
      <c r="J741" s="89"/>
      <c r="K741" s="90">
        <v>9215350000</v>
      </c>
      <c r="L741" s="91">
        <v>-344180000</v>
      </c>
      <c r="M741" s="91">
        <f t="shared" si="73"/>
        <v>8871170000</v>
      </c>
      <c r="N741" s="91"/>
      <c r="O741" s="90">
        <v>8871170000</v>
      </c>
      <c r="P741" s="90">
        <f t="shared" si="74"/>
        <v>8871170000</v>
      </c>
      <c r="Q741" s="90"/>
      <c r="S741" s="124">
        <f t="shared" si="75"/>
        <v>8871.17</v>
      </c>
      <c r="T741" s="124">
        <f t="shared" si="70"/>
        <v>8871.17</v>
      </c>
      <c r="U741" s="124">
        <f t="shared" si="70"/>
        <v>0</v>
      </c>
      <c r="V741" s="124">
        <f t="shared" si="70"/>
        <v>8871.17</v>
      </c>
      <c r="W741" s="124">
        <f t="shared" si="70"/>
        <v>8871.17</v>
      </c>
      <c r="X741" s="124">
        <f t="shared" si="70"/>
        <v>0</v>
      </c>
    </row>
    <row r="742" spans="1:24" s="92" customFormat="1" ht="15">
      <c r="A742" s="116"/>
      <c r="B742" s="110"/>
      <c r="C742" s="106" t="str">
        <f t="shared" si="71"/>
        <v/>
      </c>
      <c r="D742" s="105" t="str">
        <f t="shared" si="72"/>
        <v/>
      </c>
      <c r="E742" s="115" t="s">
        <v>209</v>
      </c>
      <c r="F742" s="115" t="s">
        <v>248</v>
      </c>
      <c r="G742" s="115" t="s">
        <v>519</v>
      </c>
      <c r="H742" s="133" t="s">
        <v>983</v>
      </c>
      <c r="I742" s="90">
        <v>2396220000</v>
      </c>
      <c r="J742" s="89"/>
      <c r="K742" s="90">
        <v>2492350000</v>
      </c>
      <c r="L742" s="91">
        <v>-96130000</v>
      </c>
      <c r="M742" s="91">
        <f t="shared" si="73"/>
        <v>2396220000</v>
      </c>
      <c r="N742" s="91"/>
      <c r="O742" s="90">
        <v>2396220000</v>
      </c>
      <c r="P742" s="90">
        <f t="shared" si="74"/>
        <v>2396220000</v>
      </c>
      <c r="Q742" s="90"/>
      <c r="S742" s="124">
        <f t="shared" si="75"/>
        <v>2396.2199999999998</v>
      </c>
      <c r="T742" s="124">
        <f t="shared" si="70"/>
        <v>2396.2199999999998</v>
      </c>
      <c r="U742" s="124">
        <f t="shared" si="70"/>
        <v>0</v>
      </c>
      <c r="V742" s="124">
        <f t="shared" si="70"/>
        <v>2396.2199999999998</v>
      </c>
      <c r="W742" s="124">
        <f t="shared" si="70"/>
        <v>2396.2199999999998</v>
      </c>
      <c r="X742" s="124">
        <f t="shared" si="70"/>
        <v>0</v>
      </c>
    </row>
    <row r="743" spans="1:24" s="92" customFormat="1" ht="15">
      <c r="A743" s="117"/>
      <c r="B743" s="107"/>
      <c r="C743" s="106" t="str">
        <f t="shared" si="71"/>
        <v/>
      </c>
      <c r="D743" s="105" t="str">
        <f t="shared" si="72"/>
        <v/>
      </c>
      <c r="E743" s="115" t="s">
        <v>209</v>
      </c>
      <c r="F743" s="115" t="s">
        <v>248</v>
      </c>
      <c r="G743" s="115" t="s">
        <v>318</v>
      </c>
      <c r="H743" s="133" t="s">
        <v>983</v>
      </c>
      <c r="I743" s="90">
        <v>6459950000</v>
      </c>
      <c r="J743" s="89"/>
      <c r="K743" s="90">
        <v>6723000000</v>
      </c>
      <c r="L743" s="91">
        <v>-263050000</v>
      </c>
      <c r="M743" s="91">
        <f t="shared" si="73"/>
        <v>6459950000</v>
      </c>
      <c r="N743" s="91"/>
      <c r="O743" s="90">
        <v>6459950000</v>
      </c>
      <c r="P743" s="90">
        <f t="shared" si="74"/>
        <v>6459950000</v>
      </c>
      <c r="Q743" s="90"/>
      <c r="S743" s="124">
        <f t="shared" si="75"/>
        <v>6459.95</v>
      </c>
      <c r="T743" s="124">
        <f t="shared" ref="T743:X793" si="76">M743/1000000</f>
        <v>6459.95</v>
      </c>
      <c r="U743" s="124">
        <f t="shared" si="76"/>
        <v>0</v>
      </c>
      <c r="V743" s="124">
        <f t="shared" si="76"/>
        <v>6459.95</v>
      </c>
      <c r="W743" s="124">
        <f t="shared" si="76"/>
        <v>6459.95</v>
      </c>
      <c r="X743" s="124">
        <f t="shared" si="76"/>
        <v>0</v>
      </c>
    </row>
    <row r="744" spans="1:24" s="92" customFormat="1" ht="15">
      <c r="A744" s="118"/>
      <c r="B744" s="111"/>
      <c r="C744" s="106" t="str">
        <f t="shared" si="71"/>
        <v/>
      </c>
      <c r="D744" s="105" t="str">
        <f t="shared" si="72"/>
        <v/>
      </c>
      <c r="E744" s="115" t="s">
        <v>222</v>
      </c>
      <c r="F744" s="115" t="s">
        <v>248</v>
      </c>
      <c r="G744" s="115" t="s">
        <v>318</v>
      </c>
      <c r="H744" s="133" t="s">
        <v>983</v>
      </c>
      <c r="I744" s="90">
        <v>15000000</v>
      </c>
      <c r="J744" s="89"/>
      <c r="K744" s="89"/>
      <c r="L744" s="91">
        <v>15000000</v>
      </c>
      <c r="M744" s="91">
        <f t="shared" si="73"/>
        <v>15000000</v>
      </c>
      <c r="N744" s="91"/>
      <c r="O744" s="90">
        <v>15000000</v>
      </c>
      <c r="P744" s="90">
        <f t="shared" si="74"/>
        <v>15000000</v>
      </c>
      <c r="Q744" s="90"/>
      <c r="S744" s="124">
        <f t="shared" si="75"/>
        <v>15</v>
      </c>
      <c r="T744" s="124">
        <f t="shared" si="76"/>
        <v>15</v>
      </c>
      <c r="U744" s="124">
        <f t="shared" si="76"/>
        <v>0</v>
      </c>
      <c r="V744" s="124">
        <f t="shared" si="76"/>
        <v>15</v>
      </c>
      <c r="W744" s="124">
        <f t="shared" si="76"/>
        <v>15</v>
      </c>
      <c r="X744" s="124">
        <f t="shared" si="76"/>
        <v>0</v>
      </c>
    </row>
    <row r="745" spans="1:24" s="92" customFormat="1" ht="15">
      <c r="A745" s="115"/>
      <c r="B745" s="87" t="s">
        <v>223</v>
      </c>
      <c r="C745" s="106" t="str">
        <f t="shared" si="71"/>
        <v/>
      </c>
      <c r="D745" s="105" t="str">
        <f t="shared" si="72"/>
        <v/>
      </c>
      <c r="E745" s="129"/>
      <c r="F745" s="130"/>
      <c r="G745" s="130"/>
      <c r="H745" s="128"/>
      <c r="I745" s="90">
        <v>3126268666</v>
      </c>
      <c r="J745" s="89"/>
      <c r="K745" s="90">
        <v>1639400666</v>
      </c>
      <c r="L745" s="91">
        <v>1486868000</v>
      </c>
      <c r="M745" s="91">
        <f t="shared" si="73"/>
        <v>3126268666</v>
      </c>
      <c r="N745" s="91"/>
      <c r="O745" s="90">
        <v>3126268666</v>
      </c>
      <c r="P745" s="90">
        <f t="shared" si="74"/>
        <v>3126268666</v>
      </c>
      <c r="Q745" s="90"/>
      <c r="S745" s="124">
        <f t="shared" si="75"/>
        <v>3126.2686659999999</v>
      </c>
      <c r="T745" s="124">
        <f t="shared" si="76"/>
        <v>3126.2686659999999</v>
      </c>
      <c r="U745" s="124">
        <f t="shared" si="76"/>
        <v>0</v>
      </c>
      <c r="V745" s="124">
        <f t="shared" si="76"/>
        <v>3126.2686659999999</v>
      </c>
      <c r="W745" s="124">
        <f t="shared" si="76"/>
        <v>3126.2686659999999</v>
      </c>
      <c r="X745" s="124">
        <f t="shared" si="76"/>
        <v>0</v>
      </c>
    </row>
    <row r="746" spans="1:24" s="92" customFormat="1" ht="15">
      <c r="A746" s="115"/>
      <c r="B746" s="87"/>
      <c r="C746" s="106" t="str">
        <f t="shared" si="71"/>
        <v/>
      </c>
      <c r="D746" s="105" t="str">
        <f t="shared" si="72"/>
        <v/>
      </c>
      <c r="E746" s="115" t="s">
        <v>224</v>
      </c>
      <c r="F746" s="115" t="s">
        <v>248</v>
      </c>
      <c r="G746" s="115" t="s">
        <v>519</v>
      </c>
      <c r="H746" s="133" t="s">
        <v>983</v>
      </c>
      <c r="I746" s="90">
        <v>587498000</v>
      </c>
      <c r="J746" s="89"/>
      <c r="K746" s="90">
        <v>96130000</v>
      </c>
      <c r="L746" s="91">
        <v>491368000</v>
      </c>
      <c r="M746" s="91">
        <f t="shared" si="73"/>
        <v>587498000</v>
      </c>
      <c r="N746" s="91"/>
      <c r="O746" s="90">
        <v>587498000</v>
      </c>
      <c r="P746" s="90">
        <f t="shared" si="74"/>
        <v>587498000</v>
      </c>
      <c r="Q746" s="90"/>
      <c r="S746" s="124">
        <f t="shared" si="75"/>
        <v>587.49800000000005</v>
      </c>
      <c r="T746" s="124">
        <f t="shared" si="76"/>
        <v>587.49800000000005</v>
      </c>
      <c r="U746" s="124">
        <f t="shared" si="76"/>
        <v>0</v>
      </c>
      <c r="V746" s="124">
        <f t="shared" si="76"/>
        <v>587.49800000000005</v>
      </c>
      <c r="W746" s="124">
        <f t="shared" si="76"/>
        <v>587.49800000000005</v>
      </c>
      <c r="X746" s="124">
        <f t="shared" si="76"/>
        <v>0</v>
      </c>
    </row>
    <row r="747" spans="1:24" s="92" customFormat="1" ht="14.25">
      <c r="A747" s="115"/>
      <c r="B747" s="96"/>
      <c r="C747" s="106" t="str">
        <f t="shared" si="71"/>
        <v/>
      </c>
      <c r="D747" s="105" t="str">
        <f t="shared" si="72"/>
        <v/>
      </c>
      <c r="E747" s="115"/>
      <c r="F747" s="115"/>
      <c r="G747" s="115"/>
      <c r="H747" s="133"/>
      <c r="I747" s="97"/>
      <c r="J747" s="97"/>
      <c r="K747" s="97"/>
      <c r="L747" s="98"/>
      <c r="M747" s="91">
        <f t="shared" si="73"/>
        <v>0</v>
      </c>
      <c r="N747" s="98"/>
      <c r="O747" s="97"/>
      <c r="P747" s="90">
        <f t="shared" si="74"/>
        <v>0</v>
      </c>
      <c r="Q747" s="97"/>
      <c r="S747" s="124">
        <f t="shared" si="75"/>
        <v>0</v>
      </c>
      <c r="T747" s="124">
        <f t="shared" si="76"/>
        <v>0</v>
      </c>
      <c r="U747" s="124">
        <f t="shared" si="76"/>
        <v>0</v>
      </c>
      <c r="V747" s="124">
        <f t="shared" si="76"/>
        <v>0</v>
      </c>
      <c r="W747" s="124">
        <f t="shared" si="76"/>
        <v>0</v>
      </c>
      <c r="X747" s="124">
        <f t="shared" si="76"/>
        <v>0</v>
      </c>
    </row>
    <row r="748" spans="1:24" s="92" customFormat="1" ht="15">
      <c r="A748" s="115"/>
      <c r="B748" s="87"/>
      <c r="C748" s="106" t="str">
        <f t="shared" si="71"/>
        <v/>
      </c>
      <c r="D748" s="105" t="str">
        <f t="shared" si="72"/>
        <v/>
      </c>
      <c r="E748" s="115" t="s">
        <v>224</v>
      </c>
      <c r="F748" s="115" t="s">
        <v>248</v>
      </c>
      <c r="G748" s="115" t="s">
        <v>318</v>
      </c>
      <c r="H748" s="133" t="s">
        <v>983</v>
      </c>
      <c r="I748" s="90">
        <v>2538770666</v>
      </c>
      <c r="J748" s="89"/>
      <c r="K748" s="90">
        <v>1543270666</v>
      </c>
      <c r="L748" s="91">
        <v>995500000</v>
      </c>
      <c r="M748" s="91">
        <f t="shared" si="73"/>
        <v>2538770666</v>
      </c>
      <c r="N748" s="91"/>
      <c r="O748" s="90">
        <v>2538770666</v>
      </c>
      <c r="P748" s="90">
        <f t="shared" si="74"/>
        <v>2538770666</v>
      </c>
      <c r="Q748" s="90"/>
      <c r="S748" s="124">
        <f t="shared" si="75"/>
        <v>2538.7706659999999</v>
      </c>
      <c r="T748" s="124">
        <f t="shared" si="76"/>
        <v>2538.7706659999999</v>
      </c>
      <c r="U748" s="124">
        <f t="shared" si="76"/>
        <v>0</v>
      </c>
      <c r="V748" s="124">
        <f t="shared" si="76"/>
        <v>2538.7706659999999</v>
      </c>
      <c r="W748" s="124">
        <f t="shared" si="76"/>
        <v>2538.7706659999999</v>
      </c>
      <c r="X748" s="124">
        <f t="shared" si="76"/>
        <v>0</v>
      </c>
    </row>
    <row r="749" spans="1:24" s="92" customFormat="1" ht="15">
      <c r="A749" s="115" t="s">
        <v>553</v>
      </c>
      <c r="B749" s="87" t="s">
        <v>244</v>
      </c>
      <c r="C749" s="106" t="str">
        <f t="shared" si="71"/>
        <v/>
      </c>
      <c r="D749" s="105" t="str">
        <f t="shared" si="72"/>
        <v/>
      </c>
      <c r="E749" s="129"/>
      <c r="F749" s="130"/>
      <c r="G749" s="130"/>
      <c r="H749" s="128"/>
      <c r="I749" s="90">
        <v>329050000</v>
      </c>
      <c r="J749" s="89"/>
      <c r="K749" s="89"/>
      <c r="L749" s="91">
        <v>329050000</v>
      </c>
      <c r="M749" s="91">
        <f t="shared" si="73"/>
        <v>329050000</v>
      </c>
      <c r="N749" s="91"/>
      <c r="O749" s="90">
        <v>143320000</v>
      </c>
      <c r="P749" s="90">
        <f t="shared" si="74"/>
        <v>143320000</v>
      </c>
      <c r="Q749" s="90"/>
      <c r="S749" s="124">
        <f t="shared" si="75"/>
        <v>329.05</v>
      </c>
      <c r="T749" s="124">
        <f t="shared" si="76"/>
        <v>329.05</v>
      </c>
      <c r="U749" s="124">
        <f t="shared" si="76"/>
        <v>0</v>
      </c>
      <c r="V749" s="124">
        <f t="shared" si="76"/>
        <v>143.32</v>
      </c>
      <c r="W749" s="124">
        <f t="shared" si="76"/>
        <v>143.32</v>
      </c>
      <c r="X749" s="124">
        <f t="shared" si="76"/>
        <v>0</v>
      </c>
    </row>
    <row r="750" spans="1:24" s="92" customFormat="1" ht="15">
      <c r="A750" s="116"/>
      <c r="B750" s="110"/>
      <c r="C750" s="106" t="str">
        <f t="shared" si="71"/>
        <v/>
      </c>
      <c r="D750" s="105" t="str">
        <f t="shared" si="72"/>
        <v/>
      </c>
      <c r="E750" s="115" t="s">
        <v>210</v>
      </c>
      <c r="F750" s="115" t="s">
        <v>248</v>
      </c>
      <c r="G750" s="115" t="s">
        <v>318</v>
      </c>
      <c r="H750" s="133" t="s">
        <v>998</v>
      </c>
      <c r="I750" s="90">
        <v>300750000</v>
      </c>
      <c r="J750" s="89"/>
      <c r="K750" s="89"/>
      <c r="L750" s="91">
        <v>300750000</v>
      </c>
      <c r="M750" s="91">
        <f t="shared" si="73"/>
        <v>300750000</v>
      </c>
      <c r="N750" s="91"/>
      <c r="O750" s="90">
        <v>117020000</v>
      </c>
      <c r="P750" s="90">
        <f t="shared" si="74"/>
        <v>117020000</v>
      </c>
      <c r="Q750" s="90"/>
      <c r="S750" s="124">
        <f t="shared" si="75"/>
        <v>300.75</v>
      </c>
      <c r="T750" s="124">
        <f t="shared" si="76"/>
        <v>300.75</v>
      </c>
      <c r="U750" s="124">
        <f t="shared" si="76"/>
        <v>0</v>
      </c>
      <c r="V750" s="124">
        <f t="shared" si="76"/>
        <v>117.02</v>
      </c>
      <c r="W750" s="124">
        <f t="shared" si="76"/>
        <v>117.02</v>
      </c>
      <c r="X750" s="124">
        <f t="shared" si="76"/>
        <v>0</v>
      </c>
    </row>
    <row r="751" spans="1:24" s="92" customFormat="1" ht="15">
      <c r="A751" s="118"/>
      <c r="B751" s="111"/>
      <c r="C751" s="106" t="str">
        <f t="shared" si="71"/>
        <v/>
      </c>
      <c r="D751" s="105" t="str">
        <f t="shared" si="72"/>
        <v/>
      </c>
      <c r="E751" s="115" t="s">
        <v>210</v>
      </c>
      <c r="F751" s="115" t="s">
        <v>248</v>
      </c>
      <c r="G751" s="115" t="s">
        <v>524</v>
      </c>
      <c r="H751" s="133" t="s">
        <v>998</v>
      </c>
      <c r="I751" s="90">
        <v>28300000</v>
      </c>
      <c r="J751" s="89"/>
      <c r="K751" s="89"/>
      <c r="L751" s="91">
        <v>28300000</v>
      </c>
      <c r="M751" s="91">
        <f t="shared" si="73"/>
        <v>28300000</v>
      </c>
      <c r="N751" s="91"/>
      <c r="O751" s="90">
        <v>26300000</v>
      </c>
      <c r="P751" s="90">
        <f t="shared" si="74"/>
        <v>26300000</v>
      </c>
      <c r="Q751" s="90"/>
      <c r="S751" s="124">
        <f t="shared" si="75"/>
        <v>28.3</v>
      </c>
      <c r="T751" s="124">
        <f t="shared" si="76"/>
        <v>28.3</v>
      </c>
      <c r="U751" s="124">
        <f t="shared" si="76"/>
        <v>0</v>
      </c>
      <c r="V751" s="124">
        <f t="shared" si="76"/>
        <v>26.3</v>
      </c>
      <c r="W751" s="124">
        <f t="shared" si="76"/>
        <v>26.3</v>
      </c>
      <c r="X751" s="124">
        <f t="shared" si="76"/>
        <v>0</v>
      </c>
    </row>
    <row r="752" spans="1:24" s="92" customFormat="1" ht="30">
      <c r="A752" s="115" t="s">
        <v>554</v>
      </c>
      <c r="B752" s="99" t="s">
        <v>555</v>
      </c>
      <c r="C752" s="106" t="str">
        <f t="shared" si="71"/>
        <v>1048055</v>
      </c>
      <c r="D752" s="105" t="str">
        <f t="shared" si="72"/>
        <v>-Trung tâm y tẽ Huyện Đak glei</v>
      </c>
      <c r="E752" s="129"/>
      <c r="F752" s="130"/>
      <c r="G752" s="130"/>
      <c r="H752" s="128"/>
      <c r="I752" s="90">
        <v>14199748277</v>
      </c>
      <c r="J752" s="89"/>
      <c r="K752" s="90">
        <v>13281017277</v>
      </c>
      <c r="L752" s="91">
        <v>918731000</v>
      </c>
      <c r="M752" s="91">
        <f t="shared" si="73"/>
        <v>14199748277</v>
      </c>
      <c r="N752" s="91"/>
      <c r="O752" s="90">
        <v>13738174533</v>
      </c>
      <c r="P752" s="90">
        <f t="shared" si="74"/>
        <v>13738174533</v>
      </c>
      <c r="Q752" s="90"/>
      <c r="S752" s="124">
        <f t="shared" si="75"/>
        <v>14199.748277000001</v>
      </c>
      <c r="T752" s="124">
        <f t="shared" si="76"/>
        <v>14199.748277000001</v>
      </c>
      <c r="U752" s="124">
        <f t="shared" si="76"/>
        <v>0</v>
      </c>
      <c r="V752" s="124">
        <f t="shared" si="76"/>
        <v>13738.174532999999</v>
      </c>
      <c r="W752" s="124">
        <f t="shared" si="76"/>
        <v>13738.174532999999</v>
      </c>
      <c r="X752" s="124">
        <f t="shared" si="76"/>
        <v>0</v>
      </c>
    </row>
    <row r="753" spans="1:24" s="92" customFormat="1" ht="15">
      <c r="A753" s="115" t="s">
        <v>556</v>
      </c>
      <c r="B753" s="87" t="s">
        <v>232</v>
      </c>
      <c r="C753" s="106" t="str">
        <f t="shared" si="71"/>
        <v/>
      </c>
      <c r="D753" s="105" t="str">
        <f t="shared" si="72"/>
        <v/>
      </c>
      <c r="E753" s="129"/>
      <c r="F753" s="130"/>
      <c r="G753" s="130"/>
      <c r="H753" s="128"/>
      <c r="I753" s="90">
        <v>13843648277</v>
      </c>
      <c r="J753" s="89"/>
      <c r="K753" s="90">
        <v>13281017277</v>
      </c>
      <c r="L753" s="91">
        <v>562631000</v>
      </c>
      <c r="M753" s="91">
        <f t="shared" si="73"/>
        <v>13843648277</v>
      </c>
      <c r="N753" s="91"/>
      <c r="O753" s="90">
        <v>13669934533</v>
      </c>
      <c r="P753" s="90">
        <f t="shared" si="74"/>
        <v>13669934533</v>
      </c>
      <c r="Q753" s="90"/>
      <c r="S753" s="124">
        <f t="shared" si="75"/>
        <v>13843.648277</v>
      </c>
      <c r="T753" s="124">
        <f t="shared" si="76"/>
        <v>13843.648277</v>
      </c>
      <c r="U753" s="124">
        <f t="shared" si="76"/>
        <v>0</v>
      </c>
      <c r="V753" s="124">
        <f t="shared" si="76"/>
        <v>13669.934533</v>
      </c>
      <c r="W753" s="124">
        <f t="shared" si="76"/>
        <v>13669.934533</v>
      </c>
      <c r="X753" s="124">
        <f t="shared" si="76"/>
        <v>0</v>
      </c>
    </row>
    <row r="754" spans="1:24" s="92" customFormat="1" ht="15">
      <c r="A754" s="115"/>
      <c r="B754" s="87" t="s">
        <v>233</v>
      </c>
      <c r="C754" s="106" t="str">
        <f t="shared" si="71"/>
        <v/>
      </c>
      <c r="D754" s="105" t="str">
        <f t="shared" si="72"/>
        <v/>
      </c>
      <c r="E754" s="129"/>
      <c r="F754" s="130"/>
      <c r="G754" s="130"/>
      <c r="H754" s="128"/>
      <c r="I754" s="90">
        <v>11707000000</v>
      </c>
      <c r="J754" s="89"/>
      <c r="K754" s="90">
        <v>11909686000</v>
      </c>
      <c r="L754" s="91">
        <v>-202686000</v>
      </c>
      <c r="M754" s="91">
        <f t="shared" si="73"/>
        <v>11707000000</v>
      </c>
      <c r="N754" s="91"/>
      <c r="O754" s="90">
        <v>11707000000</v>
      </c>
      <c r="P754" s="90">
        <f t="shared" si="74"/>
        <v>11707000000</v>
      </c>
      <c r="Q754" s="90"/>
      <c r="S754" s="124">
        <f t="shared" si="75"/>
        <v>11707</v>
      </c>
      <c r="T754" s="124">
        <f t="shared" si="76"/>
        <v>11707</v>
      </c>
      <c r="U754" s="124">
        <f t="shared" si="76"/>
        <v>0</v>
      </c>
      <c r="V754" s="124">
        <f t="shared" si="76"/>
        <v>11707</v>
      </c>
      <c r="W754" s="124">
        <f t="shared" si="76"/>
        <v>11707</v>
      </c>
      <c r="X754" s="124">
        <f t="shared" si="76"/>
        <v>0</v>
      </c>
    </row>
    <row r="755" spans="1:24" s="92" customFormat="1" ht="15">
      <c r="A755" s="116"/>
      <c r="B755" s="110"/>
      <c r="C755" s="106" t="str">
        <f t="shared" si="71"/>
        <v/>
      </c>
      <c r="D755" s="105" t="str">
        <f t="shared" si="72"/>
        <v/>
      </c>
      <c r="E755" s="115" t="s">
        <v>209</v>
      </c>
      <c r="F755" s="115" t="s">
        <v>248</v>
      </c>
      <c r="G755" s="115" t="s">
        <v>519</v>
      </c>
      <c r="H755" s="133" t="s">
        <v>983</v>
      </c>
      <c r="I755" s="90">
        <v>2413000000</v>
      </c>
      <c r="J755" s="89"/>
      <c r="K755" s="90">
        <v>2467810000</v>
      </c>
      <c r="L755" s="91">
        <v>-54810000</v>
      </c>
      <c r="M755" s="91">
        <f t="shared" si="73"/>
        <v>2413000000</v>
      </c>
      <c r="N755" s="91"/>
      <c r="O755" s="90">
        <v>2413000000</v>
      </c>
      <c r="P755" s="90">
        <f t="shared" si="74"/>
        <v>2413000000</v>
      </c>
      <c r="Q755" s="90"/>
      <c r="S755" s="124">
        <f t="shared" si="75"/>
        <v>2413</v>
      </c>
      <c r="T755" s="124">
        <f t="shared" si="76"/>
        <v>2413</v>
      </c>
      <c r="U755" s="124">
        <f t="shared" si="76"/>
        <v>0</v>
      </c>
      <c r="V755" s="124">
        <f t="shared" si="76"/>
        <v>2413</v>
      </c>
      <c r="W755" s="124">
        <f t="shared" si="76"/>
        <v>2413</v>
      </c>
      <c r="X755" s="124">
        <f t="shared" si="76"/>
        <v>0</v>
      </c>
    </row>
    <row r="756" spans="1:24" s="92" customFormat="1" ht="15">
      <c r="A756" s="117"/>
      <c r="B756" s="107"/>
      <c r="C756" s="106" t="str">
        <f t="shared" si="71"/>
        <v/>
      </c>
      <c r="D756" s="105" t="str">
        <f t="shared" si="72"/>
        <v/>
      </c>
      <c r="E756" s="115" t="s">
        <v>209</v>
      </c>
      <c r="F756" s="115" t="s">
        <v>248</v>
      </c>
      <c r="G756" s="115" t="s">
        <v>318</v>
      </c>
      <c r="H756" s="133" t="s">
        <v>983</v>
      </c>
      <c r="I756" s="90">
        <v>9263000000</v>
      </c>
      <c r="J756" s="89"/>
      <c r="K756" s="90">
        <v>9441876000</v>
      </c>
      <c r="L756" s="91">
        <v>-178876000</v>
      </c>
      <c r="M756" s="91">
        <f t="shared" si="73"/>
        <v>9263000000</v>
      </c>
      <c r="N756" s="91"/>
      <c r="O756" s="90">
        <v>9263000000</v>
      </c>
      <c r="P756" s="90">
        <f t="shared" si="74"/>
        <v>9263000000</v>
      </c>
      <c r="Q756" s="90"/>
      <c r="S756" s="124">
        <f t="shared" si="75"/>
        <v>9263</v>
      </c>
      <c r="T756" s="124">
        <f t="shared" si="76"/>
        <v>9263</v>
      </c>
      <c r="U756" s="124">
        <f t="shared" si="76"/>
        <v>0</v>
      </c>
      <c r="V756" s="124">
        <f t="shared" si="76"/>
        <v>9263</v>
      </c>
      <c r="W756" s="124">
        <f t="shared" si="76"/>
        <v>9263</v>
      </c>
      <c r="X756" s="124">
        <f t="shared" si="76"/>
        <v>0</v>
      </c>
    </row>
    <row r="757" spans="1:24" s="92" customFormat="1" ht="15">
      <c r="A757" s="118"/>
      <c r="B757" s="111"/>
      <c r="C757" s="106" t="str">
        <f t="shared" si="71"/>
        <v/>
      </c>
      <c r="D757" s="105" t="str">
        <f t="shared" si="72"/>
        <v/>
      </c>
      <c r="E757" s="115" t="s">
        <v>222</v>
      </c>
      <c r="F757" s="115" t="s">
        <v>248</v>
      </c>
      <c r="G757" s="115" t="s">
        <v>318</v>
      </c>
      <c r="H757" s="133" t="s">
        <v>983</v>
      </c>
      <c r="I757" s="90">
        <v>31000000</v>
      </c>
      <c r="J757" s="89"/>
      <c r="K757" s="89"/>
      <c r="L757" s="91">
        <v>31000000</v>
      </c>
      <c r="M757" s="91">
        <f t="shared" si="73"/>
        <v>31000000</v>
      </c>
      <c r="N757" s="91"/>
      <c r="O757" s="90">
        <v>31000000</v>
      </c>
      <c r="P757" s="90">
        <f t="shared" si="74"/>
        <v>31000000</v>
      </c>
      <c r="Q757" s="90"/>
      <c r="S757" s="124">
        <f t="shared" si="75"/>
        <v>31</v>
      </c>
      <c r="T757" s="124">
        <f t="shared" si="76"/>
        <v>31</v>
      </c>
      <c r="U757" s="124">
        <f t="shared" si="76"/>
        <v>0</v>
      </c>
      <c r="V757" s="124">
        <f t="shared" si="76"/>
        <v>31</v>
      </c>
      <c r="W757" s="124">
        <f t="shared" si="76"/>
        <v>31</v>
      </c>
      <c r="X757" s="124">
        <f t="shared" si="76"/>
        <v>0</v>
      </c>
    </row>
    <row r="758" spans="1:24" s="92" customFormat="1" ht="15">
      <c r="A758" s="115"/>
      <c r="B758" s="87" t="s">
        <v>229</v>
      </c>
      <c r="C758" s="106" t="str">
        <f t="shared" si="71"/>
        <v/>
      </c>
      <c r="D758" s="105" t="str">
        <f t="shared" si="72"/>
        <v/>
      </c>
      <c r="E758" s="129"/>
      <c r="F758" s="130"/>
      <c r="G758" s="130"/>
      <c r="H758" s="128"/>
      <c r="I758" s="90">
        <v>2136648277</v>
      </c>
      <c r="J758" s="89"/>
      <c r="K758" s="90">
        <v>1371331277</v>
      </c>
      <c r="L758" s="91">
        <v>765317000</v>
      </c>
      <c r="M758" s="91">
        <f t="shared" si="73"/>
        <v>2136648277</v>
      </c>
      <c r="N758" s="91"/>
      <c r="O758" s="90">
        <v>1962934533</v>
      </c>
      <c r="P758" s="90">
        <f t="shared" si="74"/>
        <v>1962934533</v>
      </c>
      <c r="Q758" s="90"/>
      <c r="S758" s="124">
        <f t="shared" si="75"/>
        <v>2136.6482769999998</v>
      </c>
      <c r="T758" s="124">
        <f t="shared" si="76"/>
        <v>2136.6482769999998</v>
      </c>
      <c r="U758" s="124">
        <f t="shared" si="76"/>
        <v>0</v>
      </c>
      <c r="V758" s="124">
        <f t="shared" si="76"/>
        <v>1962.9345330000001</v>
      </c>
      <c r="W758" s="124">
        <f t="shared" si="76"/>
        <v>1962.9345330000001</v>
      </c>
      <c r="X758" s="124">
        <f t="shared" si="76"/>
        <v>0</v>
      </c>
    </row>
    <row r="759" spans="1:24" s="92" customFormat="1" ht="15">
      <c r="A759" s="116"/>
      <c r="B759" s="110"/>
      <c r="C759" s="106" t="str">
        <f t="shared" si="71"/>
        <v/>
      </c>
      <c r="D759" s="105" t="str">
        <f t="shared" si="72"/>
        <v/>
      </c>
      <c r="E759" s="115" t="s">
        <v>224</v>
      </c>
      <c r="F759" s="115" t="s">
        <v>248</v>
      </c>
      <c r="G759" s="115" t="s">
        <v>519</v>
      </c>
      <c r="H759" s="133" t="s">
        <v>983</v>
      </c>
      <c r="I759" s="90">
        <v>597317000</v>
      </c>
      <c r="J759" s="89"/>
      <c r="K759" s="89"/>
      <c r="L759" s="91">
        <v>597317000</v>
      </c>
      <c r="M759" s="91">
        <f t="shared" si="73"/>
        <v>597317000</v>
      </c>
      <c r="N759" s="91"/>
      <c r="O759" s="90">
        <v>597317000</v>
      </c>
      <c r="P759" s="90">
        <f t="shared" si="74"/>
        <v>597317000</v>
      </c>
      <c r="Q759" s="90"/>
      <c r="S759" s="124">
        <f t="shared" si="75"/>
        <v>597.31700000000001</v>
      </c>
      <c r="T759" s="124">
        <f t="shared" si="76"/>
        <v>597.31700000000001</v>
      </c>
      <c r="U759" s="124">
        <f t="shared" si="76"/>
        <v>0</v>
      </c>
      <c r="V759" s="124">
        <f t="shared" si="76"/>
        <v>597.31700000000001</v>
      </c>
      <c r="W759" s="124">
        <f t="shared" si="76"/>
        <v>597.31700000000001</v>
      </c>
      <c r="X759" s="124">
        <f t="shared" si="76"/>
        <v>0</v>
      </c>
    </row>
    <row r="760" spans="1:24" s="92" customFormat="1" ht="15">
      <c r="A760" s="117"/>
      <c r="B760" s="107"/>
      <c r="C760" s="106" t="str">
        <f t="shared" si="71"/>
        <v/>
      </c>
      <c r="D760" s="105" t="str">
        <f t="shared" si="72"/>
        <v/>
      </c>
      <c r="E760" s="115" t="s">
        <v>224</v>
      </c>
      <c r="F760" s="115" t="s">
        <v>248</v>
      </c>
      <c r="G760" s="115" t="s">
        <v>318</v>
      </c>
      <c r="H760" s="133" t="s">
        <v>983</v>
      </c>
      <c r="I760" s="90">
        <v>1371331277</v>
      </c>
      <c r="J760" s="89"/>
      <c r="K760" s="90">
        <v>1371331277</v>
      </c>
      <c r="L760" s="94"/>
      <c r="M760" s="91">
        <f t="shared" si="73"/>
        <v>1371331277</v>
      </c>
      <c r="N760" s="94"/>
      <c r="O760" s="90">
        <v>1323468877</v>
      </c>
      <c r="P760" s="90">
        <f t="shared" si="74"/>
        <v>1323468877</v>
      </c>
      <c r="Q760" s="90"/>
      <c r="S760" s="124">
        <f t="shared" si="75"/>
        <v>1371.331277</v>
      </c>
      <c r="T760" s="124">
        <f t="shared" si="76"/>
        <v>1371.331277</v>
      </c>
      <c r="U760" s="124">
        <f t="shared" si="76"/>
        <v>0</v>
      </c>
      <c r="V760" s="124">
        <f t="shared" si="76"/>
        <v>1323.468877</v>
      </c>
      <c r="W760" s="124">
        <f t="shared" si="76"/>
        <v>1323.468877</v>
      </c>
      <c r="X760" s="124">
        <f t="shared" si="76"/>
        <v>0</v>
      </c>
    </row>
    <row r="761" spans="1:24" s="92" customFormat="1" ht="15">
      <c r="A761" s="118"/>
      <c r="B761" s="111"/>
      <c r="C761" s="106" t="str">
        <f t="shared" si="71"/>
        <v/>
      </c>
      <c r="D761" s="105" t="str">
        <f t="shared" si="72"/>
        <v/>
      </c>
      <c r="E761" s="115" t="s">
        <v>210</v>
      </c>
      <c r="F761" s="115" t="s">
        <v>248</v>
      </c>
      <c r="G761" s="115" t="s">
        <v>318</v>
      </c>
      <c r="H761" s="133" t="s">
        <v>983</v>
      </c>
      <c r="I761" s="90">
        <v>168000000</v>
      </c>
      <c r="J761" s="89"/>
      <c r="K761" s="89"/>
      <c r="L761" s="91">
        <v>168000000</v>
      </c>
      <c r="M761" s="91">
        <f t="shared" si="73"/>
        <v>168000000</v>
      </c>
      <c r="N761" s="91"/>
      <c r="O761" s="90">
        <v>42148656</v>
      </c>
      <c r="P761" s="90">
        <f t="shared" si="74"/>
        <v>42148656</v>
      </c>
      <c r="Q761" s="90"/>
      <c r="S761" s="124">
        <f t="shared" si="75"/>
        <v>168</v>
      </c>
      <c r="T761" s="124">
        <f t="shared" si="76"/>
        <v>168</v>
      </c>
      <c r="U761" s="124">
        <f t="shared" si="76"/>
        <v>0</v>
      </c>
      <c r="V761" s="124">
        <f t="shared" si="76"/>
        <v>42.148656000000003</v>
      </c>
      <c r="W761" s="124">
        <f t="shared" si="76"/>
        <v>42.148656000000003</v>
      </c>
      <c r="X761" s="124">
        <f t="shared" si="76"/>
        <v>0</v>
      </c>
    </row>
    <row r="762" spans="1:24" s="92" customFormat="1" ht="15">
      <c r="A762" s="115" t="s">
        <v>557</v>
      </c>
      <c r="B762" s="87" t="s">
        <v>244</v>
      </c>
      <c r="C762" s="106" t="str">
        <f t="shared" si="71"/>
        <v/>
      </c>
      <c r="D762" s="105" t="str">
        <f t="shared" si="72"/>
        <v/>
      </c>
      <c r="E762" s="129"/>
      <c r="F762" s="130"/>
      <c r="G762" s="130"/>
      <c r="H762" s="128"/>
      <c r="I762" s="90">
        <v>356100000</v>
      </c>
      <c r="J762" s="89"/>
      <c r="K762" s="89"/>
      <c r="L762" s="91">
        <v>356100000</v>
      </c>
      <c r="M762" s="91">
        <f t="shared" si="73"/>
        <v>356100000</v>
      </c>
      <c r="N762" s="91"/>
      <c r="O762" s="90">
        <v>68240000</v>
      </c>
      <c r="P762" s="90">
        <f t="shared" si="74"/>
        <v>68240000</v>
      </c>
      <c r="Q762" s="90"/>
      <c r="S762" s="124">
        <f t="shared" si="75"/>
        <v>356.1</v>
      </c>
      <c r="T762" s="124">
        <f t="shared" si="76"/>
        <v>356.1</v>
      </c>
      <c r="U762" s="124">
        <f t="shared" si="76"/>
        <v>0</v>
      </c>
      <c r="V762" s="124">
        <f t="shared" si="76"/>
        <v>68.239999999999995</v>
      </c>
      <c r="W762" s="124">
        <f t="shared" si="76"/>
        <v>68.239999999999995</v>
      </c>
      <c r="X762" s="124">
        <f t="shared" si="76"/>
        <v>0</v>
      </c>
    </row>
    <row r="763" spans="1:24" s="92" customFormat="1" ht="15">
      <c r="A763" s="116"/>
      <c r="B763" s="110"/>
      <c r="C763" s="106" t="str">
        <f t="shared" si="71"/>
        <v/>
      </c>
      <c r="D763" s="105" t="str">
        <f t="shared" si="72"/>
        <v/>
      </c>
      <c r="E763" s="115" t="s">
        <v>210</v>
      </c>
      <c r="F763" s="115" t="s">
        <v>248</v>
      </c>
      <c r="G763" s="115" t="s">
        <v>318</v>
      </c>
      <c r="H763" s="133" t="s">
        <v>998</v>
      </c>
      <c r="I763" s="90">
        <v>317000000</v>
      </c>
      <c r="J763" s="89"/>
      <c r="K763" s="89"/>
      <c r="L763" s="91">
        <v>317000000</v>
      </c>
      <c r="M763" s="91">
        <f t="shared" si="73"/>
        <v>317000000</v>
      </c>
      <c r="N763" s="91"/>
      <c r="O763" s="90">
        <v>68240000</v>
      </c>
      <c r="P763" s="90">
        <f t="shared" si="74"/>
        <v>68240000</v>
      </c>
      <c r="Q763" s="90"/>
      <c r="S763" s="124">
        <f t="shared" si="75"/>
        <v>317</v>
      </c>
      <c r="T763" s="124">
        <f t="shared" si="76"/>
        <v>317</v>
      </c>
      <c r="U763" s="124">
        <f t="shared" si="76"/>
        <v>0</v>
      </c>
      <c r="V763" s="124">
        <f t="shared" si="76"/>
        <v>68.239999999999995</v>
      </c>
      <c r="W763" s="124">
        <f t="shared" si="76"/>
        <v>68.239999999999995</v>
      </c>
      <c r="X763" s="124">
        <f t="shared" si="76"/>
        <v>0</v>
      </c>
    </row>
    <row r="764" spans="1:24" s="92" customFormat="1" ht="15">
      <c r="A764" s="118"/>
      <c r="B764" s="111"/>
      <c r="C764" s="106" t="str">
        <f t="shared" si="71"/>
        <v/>
      </c>
      <c r="D764" s="105" t="str">
        <f t="shared" si="72"/>
        <v/>
      </c>
      <c r="E764" s="115" t="s">
        <v>210</v>
      </c>
      <c r="F764" s="115" t="s">
        <v>248</v>
      </c>
      <c r="G764" s="115" t="s">
        <v>524</v>
      </c>
      <c r="H764" s="133" t="s">
        <v>998</v>
      </c>
      <c r="I764" s="90">
        <v>39100000</v>
      </c>
      <c r="J764" s="89"/>
      <c r="K764" s="89"/>
      <c r="L764" s="91">
        <v>39100000</v>
      </c>
      <c r="M764" s="91">
        <f t="shared" si="73"/>
        <v>39100000</v>
      </c>
      <c r="N764" s="91"/>
      <c r="O764" s="89"/>
      <c r="P764" s="90">
        <f t="shared" si="74"/>
        <v>0</v>
      </c>
      <c r="Q764" s="89"/>
      <c r="S764" s="124">
        <f t="shared" si="75"/>
        <v>39.1</v>
      </c>
      <c r="T764" s="124">
        <f t="shared" si="76"/>
        <v>39.1</v>
      </c>
      <c r="U764" s="124">
        <f t="shared" si="76"/>
        <v>0</v>
      </c>
      <c r="V764" s="124">
        <f t="shared" si="76"/>
        <v>0</v>
      </c>
      <c r="W764" s="124">
        <f t="shared" si="76"/>
        <v>0</v>
      </c>
      <c r="X764" s="124">
        <f t="shared" si="76"/>
        <v>0</v>
      </c>
    </row>
    <row r="765" spans="1:24" s="92" customFormat="1" ht="30">
      <c r="A765" s="115" t="s">
        <v>558</v>
      </c>
      <c r="B765" s="99" t="s">
        <v>559</v>
      </c>
      <c r="C765" s="106" t="str">
        <f t="shared" si="71"/>
        <v>1048056</v>
      </c>
      <c r="D765" s="105" t="str">
        <f t="shared" si="72"/>
        <v>-Trung tâm y tẽ huyện KonPlong</v>
      </c>
      <c r="E765" s="129"/>
      <c r="F765" s="130"/>
      <c r="G765" s="130"/>
      <c r="H765" s="128"/>
      <c r="I765" s="90">
        <v>15351229533</v>
      </c>
      <c r="J765" s="89"/>
      <c r="K765" s="90">
        <v>14947609533</v>
      </c>
      <c r="L765" s="91">
        <v>403620000</v>
      </c>
      <c r="M765" s="91">
        <f t="shared" si="73"/>
        <v>15351229533</v>
      </c>
      <c r="N765" s="91"/>
      <c r="O765" s="90">
        <v>14888900391</v>
      </c>
      <c r="P765" s="90">
        <f t="shared" si="74"/>
        <v>14888900391</v>
      </c>
      <c r="Q765" s="90"/>
      <c r="S765" s="124">
        <f t="shared" si="75"/>
        <v>15351.229533</v>
      </c>
      <c r="T765" s="124">
        <f t="shared" si="76"/>
        <v>15351.229533</v>
      </c>
      <c r="U765" s="124">
        <f t="shared" si="76"/>
        <v>0</v>
      </c>
      <c r="V765" s="124">
        <f t="shared" si="76"/>
        <v>14888.900390999999</v>
      </c>
      <c r="W765" s="124">
        <f t="shared" si="76"/>
        <v>14888.900390999999</v>
      </c>
      <c r="X765" s="124">
        <f t="shared" si="76"/>
        <v>0</v>
      </c>
    </row>
    <row r="766" spans="1:24" s="92" customFormat="1" ht="15">
      <c r="A766" s="115" t="s">
        <v>560</v>
      </c>
      <c r="B766" s="87" t="s">
        <v>232</v>
      </c>
      <c r="C766" s="106" t="str">
        <f t="shared" si="71"/>
        <v/>
      </c>
      <c r="D766" s="105" t="str">
        <f t="shared" si="72"/>
        <v/>
      </c>
      <c r="E766" s="129"/>
      <c r="F766" s="130"/>
      <c r="G766" s="130"/>
      <c r="H766" s="128"/>
      <c r="I766" s="90">
        <v>15056029533</v>
      </c>
      <c r="J766" s="89"/>
      <c r="K766" s="90">
        <v>14947609533</v>
      </c>
      <c r="L766" s="91">
        <v>108420000</v>
      </c>
      <c r="M766" s="91">
        <f t="shared" si="73"/>
        <v>15056029533</v>
      </c>
      <c r="N766" s="91"/>
      <c r="O766" s="90">
        <v>14888900391</v>
      </c>
      <c r="P766" s="90">
        <f t="shared" si="74"/>
        <v>14888900391</v>
      </c>
      <c r="Q766" s="90"/>
      <c r="S766" s="124">
        <f t="shared" si="75"/>
        <v>15056.029533000001</v>
      </c>
      <c r="T766" s="124">
        <f t="shared" si="76"/>
        <v>15056.029533000001</v>
      </c>
      <c r="U766" s="124">
        <f t="shared" si="76"/>
        <v>0</v>
      </c>
      <c r="V766" s="124">
        <f t="shared" si="76"/>
        <v>14888.900390999999</v>
      </c>
      <c r="W766" s="124">
        <f t="shared" si="76"/>
        <v>14888.900390999999</v>
      </c>
      <c r="X766" s="124">
        <f t="shared" si="76"/>
        <v>0</v>
      </c>
    </row>
    <row r="767" spans="1:24" s="92" customFormat="1" ht="15">
      <c r="A767" s="115"/>
      <c r="B767" s="87" t="s">
        <v>233</v>
      </c>
      <c r="C767" s="106" t="str">
        <f t="shared" si="71"/>
        <v/>
      </c>
      <c r="D767" s="105" t="str">
        <f t="shared" si="72"/>
        <v/>
      </c>
      <c r="E767" s="129"/>
      <c r="F767" s="130"/>
      <c r="G767" s="130"/>
      <c r="H767" s="128"/>
      <c r="I767" s="90">
        <v>12144490000</v>
      </c>
      <c r="J767" s="89"/>
      <c r="K767" s="90">
        <v>12452070000</v>
      </c>
      <c r="L767" s="91">
        <v>-307580000</v>
      </c>
      <c r="M767" s="91">
        <f t="shared" si="73"/>
        <v>12144490000</v>
      </c>
      <c r="N767" s="91"/>
      <c r="O767" s="90">
        <v>12144490000</v>
      </c>
      <c r="P767" s="90">
        <f t="shared" si="74"/>
        <v>12144490000</v>
      </c>
      <c r="Q767" s="90"/>
      <c r="S767" s="124">
        <f t="shared" si="75"/>
        <v>12144.49</v>
      </c>
      <c r="T767" s="124">
        <f t="shared" si="76"/>
        <v>12144.49</v>
      </c>
      <c r="U767" s="124">
        <f t="shared" si="76"/>
        <v>0</v>
      </c>
      <c r="V767" s="124">
        <f t="shared" si="76"/>
        <v>12144.49</v>
      </c>
      <c r="W767" s="124">
        <f t="shared" si="76"/>
        <v>12144.49</v>
      </c>
      <c r="X767" s="124">
        <f t="shared" si="76"/>
        <v>0</v>
      </c>
    </row>
    <row r="768" spans="1:24" s="92" customFormat="1" ht="15">
      <c r="A768" s="116"/>
      <c r="B768" s="110"/>
      <c r="C768" s="106" t="str">
        <f t="shared" si="71"/>
        <v/>
      </c>
      <c r="D768" s="105" t="str">
        <f t="shared" si="72"/>
        <v/>
      </c>
      <c r="E768" s="115" t="s">
        <v>209</v>
      </c>
      <c r="F768" s="115" t="s">
        <v>248</v>
      </c>
      <c r="G768" s="115" t="s">
        <v>519</v>
      </c>
      <c r="H768" s="133" t="s">
        <v>983</v>
      </c>
      <c r="I768" s="90">
        <v>5881840000</v>
      </c>
      <c r="J768" s="89"/>
      <c r="K768" s="90">
        <v>6159070000</v>
      </c>
      <c r="L768" s="91">
        <v>-277230000</v>
      </c>
      <c r="M768" s="91">
        <f t="shared" si="73"/>
        <v>5881840000</v>
      </c>
      <c r="N768" s="91"/>
      <c r="O768" s="90">
        <v>5881840000</v>
      </c>
      <c r="P768" s="90">
        <f t="shared" si="74"/>
        <v>5881840000</v>
      </c>
      <c r="Q768" s="90"/>
      <c r="S768" s="124">
        <f t="shared" si="75"/>
        <v>5881.84</v>
      </c>
      <c r="T768" s="124">
        <f t="shared" si="76"/>
        <v>5881.84</v>
      </c>
      <c r="U768" s="124">
        <f t="shared" si="76"/>
        <v>0</v>
      </c>
      <c r="V768" s="124">
        <f t="shared" si="76"/>
        <v>5881.84</v>
      </c>
      <c r="W768" s="124">
        <f t="shared" si="76"/>
        <v>5881.84</v>
      </c>
      <c r="X768" s="124">
        <f t="shared" si="76"/>
        <v>0</v>
      </c>
    </row>
    <row r="769" spans="1:24" s="92" customFormat="1" ht="15">
      <c r="A769" s="117"/>
      <c r="B769" s="107"/>
      <c r="C769" s="106" t="str">
        <f t="shared" si="71"/>
        <v/>
      </c>
      <c r="D769" s="105" t="str">
        <f t="shared" si="72"/>
        <v/>
      </c>
      <c r="E769" s="115" t="s">
        <v>209</v>
      </c>
      <c r="F769" s="115" t="s">
        <v>248</v>
      </c>
      <c r="G769" s="115" t="s">
        <v>318</v>
      </c>
      <c r="H769" s="133" t="s">
        <v>983</v>
      </c>
      <c r="I769" s="90">
        <v>6237650000</v>
      </c>
      <c r="J769" s="89"/>
      <c r="K769" s="90">
        <v>6293000000</v>
      </c>
      <c r="L769" s="91">
        <v>-55350000</v>
      </c>
      <c r="M769" s="91">
        <f t="shared" si="73"/>
        <v>6237650000</v>
      </c>
      <c r="N769" s="91"/>
      <c r="O769" s="90">
        <v>6237650000</v>
      </c>
      <c r="P769" s="90">
        <f t="shared" si="74"/>
        <v>6237650000</v>
      </c>
      <c r="Q769" s="90"/>
      <c r="S769" s="124">
        <f t="shared" si="75"/>
        <v>6237.65</v>
      </c>
      <c r="T769" s="124">
        <f t="shared" si="76"/>
        <v>6237.65</v>
      </c>
      <c r="U769" s="124">
        <f t="shared" si="76"/>
        <v>0</v>
      </c>
      <c r="V769" s="124">
        <f t="shared" si="76"/>
        <v>6237.65</v>
      </c>
      <c r="W769" s="124">
        <f t="shared" si="76"/>
        <v>6237.65</v>
      </c>
      <c r="X769" s="124">
        <f t="shared" si="76"/>
        <v>0</v>
      </c>
    </row>
    <row r="770" spans="1:24" s="92" customFormat="1" ht="15">
      <c r="A770" s="118"/>
      <c r="B770" s="111"/>
      <c r="C770" s="106" t="str">
        <f t="shared" si="71"/>
        <v/>
      </c>
      <c r="D770" s="105" t="str">
        <f t="shared" si="72"/>
        <v/>
      </c>
      <c r="E770" s="115" t="s">
        <v>222</v>
      </c>
      <c r="F770" s="115" t="s">
        <v>248</v>
      </c>
      <c r="G770" s="115" t="s">
        <v>318</v>
      </c>
      <c r="H770" s="133" t="s">
        <v>983</v>
      </c>
      <c r="I770" s="90">
        <v>25000000</v>
      </c>
      <c r="J770" s="89"/>
      <c r="K770" s="89"/>
      <c r="L770" s="91">
        <v>25000000</v>
      </c>
      <c r="M770" s="91">
        <f t="shared" si="73"/>
        <v>25000000</v>
      </c>
      <c r="N770" s="91"/>
      <c r="O770" s="90">
        <v>25000000</v>
      </c>
      <c r="P770" s="90">
        <f t="shared" si="74"/>
        <v>25000000</v>
      </c>
      <c r="Q770" s="90"/>
      <c r="S770" s="124">
        <f t="shared" si="75"/>
        <v>25</v>
      </c>
      <c r="T770" s="124">
        <f t="shared" si="76"/>
        <v>25</v>
      </c>
      <c r="U770" s="124">
        <f t="shared" si="76"/>
        <v>0</v>
      </c>
      <c r="V770" s="124">
        <f t="shared" si="76"/>
        <v>25</v>
      </c>
      <c r="W770" s="124">
        <f t="shared" si="76"/>
        <v>25</v>
      </c>
      <c r="X770" s="124">
        <f t="shared" si="76"/>
        <v>0</v>
      </c>
    </row>
    <row r="771" spans="1:24" s="92" customFormat="1" ht="15">
      <c r="A771" s="115"/>
      <c r="B771" s="87" t="s">
        <v>229</v>
      </c>
      <c r="C771" s="106" t="str">
        <f t="shared" si="71"/>
        <v/>
      </c>
      <c r="D771" s="105" t="str">
        <f t="shared" si="72"/>
        <v/>
      </c>
      <c r="E771" s="129"/>
      <c r="F771" s="130"/>
      <c r="G771" s="130"/>
      <c r="H771" s="128"/>
      <c r="I771" s="90">
        <v>2911539533</v>
      </c>
      <c r="J771" s="89"/>
      <c r="K771" s="90">
        <v>2495539533</v>
      </c>
      <c r="L771" s="91">
        <v>416000000</v>
      </c>
      <c r="M771" s="91">
        <f t="shared" si="73"/>
        <v>2911539533</v>
      </c>
      <c r="N771" s="91"/>
      <c r="O771" s="90">
        <v>2744410391</v>
      </c>
      <c r="P771" s="90">
        <f t="shared" si="74"/>
        <v>2744410391</v>
      </c>
      <c r="Q771" s="90"/>
      <c r="S771" s="124">
        <f t="shared" si="75"/>
        <v>2911.5395330000001</v>
      </c>
      <c r="T771" s="124">
        <f t="shared" si="76"/>
        <v>2911.5395330000001</v>
      </c>
      <c r="U771" s="124">
        <f t="shared" si="76"/>
        <v>0</v>
      </c>
      <c r="V771" s="124">
        <f t="shared" si="76"/>
        <v>2744.4103909999999</v>
      </c>
      <c r="W771" s="124">
        <f t="shared" si="76"/>
        <v>2744.4103909999999</v>
      </c>
      <c r="X771" s="124">
        <f t="shared" si="76"/>
        <v>0</v>
      </c>
    </row>
    <row r="772" spans="1:24" s="92" customFormat="1" ht="15">
      <c r="A772" s="116"/>
      <c r="B772" s="110"/>
      <c r="C772" s="106" t="str">
        <f t="shared" si="71"/>
        <v/>
      </c>
      <c r="D772" s="105" t="str">
        <f t="shared" si="72"/>
        <v/>
      </c>
      <c r="E772" s="115" t="s">
        <v>224</v>
      </c>
      <c r="F772" s="115" t="s">
        <v>248</v>
      </c>
      <c r="G772" s="115" t="s">
        <v>519</v>
      </c>
      <c r="H772" s="133" t="s">
        <v>983</v>
      </c>
      <c r="I772" s="90">
        <v>277230000</v>
      </c>
      <c r="J772" s="89"/>
      <c r="K772" s="90">
        <v>277230000</v>
      </c>
      <c r="L772" s="94"/>
      <c r="M772" s="91">
        <f t="shared" si="73"/>
        <v>277230000</v>
      </c>
      <c r="N772" s="94"/>
      <c r="O772" s="90">
        <v>277230000</v>
      </c>
      <c r="P772" s="90">
        <f t="shared" si="74"/>
        <v>277230000</v>
      </c>
      <c r="Q772" s="90"/>
      <c r="S772" s="124">
        <f t="shared" si="75"/>
        <v>277.23</v>
      </c>
      <c r="T772" s="124">
        <f t="shared" si="76"/>
        <v>277.23</v>
      </c>
      <c r="U772" s="124">
        <f t="shared" si="76"/>
        <v>0</v>
      </c>
      <c r="V772" s="124">
        <f t="shared" si="76"/>
        <v>277.23</v>
      </c>
      <c r="W772" s="124">
        <f t="shared" si="76"/>
        <v>277.23</v>
      </c>
      <c r="X772" s="124">
        <f t="shared" si="76"/>
        <v>0</v>
      </c>
    </row>
    <row r="773" spans="1:24" s="92" customFormat="1" ht="15">
      <c r="A773" s="117"/>
      <c r="B773" s="107"/>
      <c r="C773" s="106" t="str">
        <f t="shared" si="71"/>
        <v/>
      </c>
      <c r="D773" s="105" t="str">
        <f t="shared" si="72"/>
        <v/>
      </c>
      <c r="E773" s="115" t="s">
        <v>224</v>
      </c>
      <c r="F773" s="115" t="s">
        <v>248</v>
      </c>
      <c r="G773" s="115" t="s">
        <v>318</v>
      </c>
      <c r="H773" s="133" t="s">
        <v>983</v>
      </c>
      <c r="I773" s="90">
        <v>2480309533</v>
      </c>
      <c r="J773" s="89"/>
      <c r="K773" s="90">
        <v>2218309533</v>
      </c>
      <c r="L773" s="91">
        <v>262000000</v>
      </c>
      <c r="M773" s="91">
        <f t="shared" si="73"/>
        <v>2480309533</v>
      </c>
      <c r="N773" s="91"/>
      <c r="O773" s="90">
        <v>2420536335</v>
      </c>
      <c r="P773" s="90">
        <f t="shared" si="74"/>
        <v>2420536335</v>
      </c>
      <c r="Q773" s="90"/>
      <c r="S773" s="124">
        <f t="shared" si="75"/>
        <v>2480.3095330000001</v>
      </c>
      <c r="T773" s="124">
        <f t="shared" si="76"/>
        <v>2480.3095330000001</v>
      </c>
      <c r="U773" s="124">
        <f t="shared" si="76"/>
        <v>0</v>
      </c>
      <c r="V773" s="124">
        <f t="shared" si="76"/>
        <v>2420.5363349999998</v>
      </c>
      <c r="W773" s="124">
        <f t="shared" si="76"/>
        <v>2420.5363349999998</v>
      </c>
      <c r="X773" s="124">
        <f t="shared" si="76"/>
        <v>0</v>
      </c>
    </row>
    <row r="774" spans="1:24" s="92" customFormat="1" ht="15">
      <c r="A774" s="118"/>
      <c r="B774" s="111"/>
      <c r="C774" s="106" t="str">
        <f t="shared" si="71"/>
        <v/>
      </c>
      <c r="D774" s="105" t="str">
        <f t="shared" si="72"/>
        <v/>
      </c>
      <c r="E774" s="115" t="s">
        <v>210</v>
      </c>
      <c r="F774" s="115" t="s">
        <v>248</v>
      </c>
      <c r="G774" s="115" t="s">
        <v>318</v>
      </c>
      <c r="H774" s="133" t="s">
        <v>983</v>
      </c>
      <c r="I774" s="90">
        <v>154000000</v>
      </c>
      <c r="J774" s="89"/>
      <c r="K774" s="89"/>
      <c r="L774" s="91">
        <v>154000000</v>
      </c>
      <c r="M774" s="91">
        <f t="shared" si="73"/>
        <v>154000000</v>
      </c>
      <c r="N774" s="91"/>
      <c r="O774" s="90">
        <v>46644056</v>
      </c>
      <c r="P774" s="90">
        <f t="shared" si="74"/>
        <v>46644056</v>
      </c>
      <c r="Q774" s="90"/>
      <c r="S774" s="124">
        <f t="shared" si="75"/>
        <v>154</v>
      </c>
      <c r="T774" s="124">
        <f t="shared" si="76"/>
        <v>154</v>
      </c>
      <c r="U774" s="124">
        <f t="shared" si="76"/>
        <v>0</v>
      </c>
      <c r="V774" s="124">
        <f t="shared" si="76"/>
        <v>46.644055999999999</v>
      </c>
      <c r="W774" s="124">
        <f t="shared" si="76"/>
        <v>46.644055999999999</v>
      </c>
      <c r="X774" s="124">
        <f t="shared" si="76"/>
        <v>0</v>
      </c>
    </row>
    <row r="775" spans="1:24" s="92" customFormat="1" ht="15">
      <c r="A775" s="115" t="s">
        <v>561</v>
      </c>
      <c r="B775" s="87" t="s">
        <v>244</v>
      </c>
      <c r="C775" s="106" t="str">
        <f t="shared" si="71"/>
        <v/>
      </c>
      <c r="D775" s="105" t="str">
        <f t="shared" si="72"/>
        <v/>
      </c>
      <c r="E775" s="129"/>
      <c r="F775" s="130"/>
      <c r="G775" s="130"/>
      <c r="H775" s="128"/>
      <c r="I775" s="90">
        <v>295200000</v>
      </c>
      <c r="J775" s="89"/>
      <c r="K775" s="89"/>
      <c r="L775" s="91">
        <v>295200000</v>
      </c>
      <c r="M775" s="91">
        <f t="shared" si="73"/>
        <v>295200000</v>
      </c>
      <c r="N775" s="91"/>
      <c r="O775" s="89"/>
      <c r="P775" s="90">
        <f t="shared" si="74"/>
        <v>0</v>
      </c>
      <c r="Q775" s="89"/>
      <c r="S775" s="124">
        <f t="shared" si="75"/>
        <v>295.2</v>
      </c>
      <c r="T775" s="124">
        <f t="shared" si="76"/>
        <v>295.2</v>
      </c>
      <c r="U775" s="124">
        <f t="shared" si="76"/>
        <v>0</v>
      </c>
      <c r="V775" s="124">
        <f t="shared" si="76"/>
        <v>0</v>
      </c>
      <c r="W775" s="124">
        <f t="shared" si="76"/>
        <v>0</v>
      </c>
      <c r="X775" s="124">
        <f t="shared" si="76"/>
        <v>0</v>
      </c>
    </row>
    <row r="776" spans="1:24" s="92" customFormat="1" ht="15">
      <c r="A776" s="116"/>
      <c r="B776" s="110"/>
      <c r="C776" s="106" t="str">
        <f t="shared" si="71"/>
        <v/>
      </c>
      <c r="D776" s="105" t="str">
        <f t="shared" si="72"/>
        <v/>
      </c>
      <c r="E776" s="115" t="s">
        <v>210</v>
      </c>
      <c r="F776" s="115" t="s">
        <v>248</v>
      </c>
      <c r="G776" s="115" t="s">
        <v>318</v>
      </c>
      <c r="H776" s="133" t="s">
        <v>998</v>
      </c>
      <c r="I776" s="90">
        <v>265900000</v>
      </c>
      <c r="J776" s="89"/>
      <c r="K776" s="89"/>
      <c r="L776" s="91">
        <v>265900000</v>
      </c>
      <c r="M776" s="91">
        <f t="shared" si="73"/>
        <v>265900000</v>
      </c>
      <c r="N776" s="91"/>
      <c r="O776" s="89"/>
      <c r="P776" s="90">
        <f t="shared" si="74"/>
        <v>0</v>
      </c>
      <c r="Q776" s="89"/>
      <c r="S776" s="124">
        <f t="shared" si="75"/>
        <v>265.89999999999998</v>
      </c>
      <c r="T776" s="124">
        <f t="shared" si="76"/>
        <v>265.89999999999998</v>
      </c>
      <c r="U776" s="124">
        <f t="shared" si="76"/>
        <v>0</v>
      </c>
      <c r="V776" s="124">
        <f t="shared" si="76"/>
        <v>0</v>
      </c>
      <c r="W776" s="124">
        <f t="shared" si="76"/>
        <v>0</v>
      </c>
      <c r="X776" s="124">
        <f t="shared" si="76"/>
        <v>0</v>
      </c>
    </row>
    <row r="777" spans="1:24" s="92" customFormat="1" ht="15">
      <c r="A777" s="118"/>
      <c r="B777" s="111"/>
      <c r="C777" s="106" t="str">
        <f t="shared" si="71"/>
        <v/>
      </c>
      <c r="D777" s="105" t="str">
        <f t="shared" si="72"/>
        <v/>
      </c>
      <c r="E777" s="115" t="s">
        <v>210</v>
      </c>
      <c r="F777" s="115" t="s">
        <v>248</v>
      </c>
      <c r="G777" s="115" t="s">
        <v>524</v>
      </c>
      <c r="H777" s="133" t="s">
        <v>998</v>
      </c>
      <c r="I777" s="90">
        <v>29300000</v>
      </c>
      <c r="J777" s="89"/>
      <c r="K777" s="89"/>
      <c r="L777" s="91">
        <v>29300000</v>
      </c>
      <c r="M777" s="91">
        <f t="shared" si="73"/>
        <v>29300000</v>
      </c>
      <c r="N777" s="91"/>
      <c r="O777" s="89"/>
      <c r="P777" s="90">
        <f t="shared" si="74"/>
        <v>0</v>
      </c>
      <c r="Q777" s="89"/>
      <c r="S777" s="124">
        <f t="shared" si="75"/>
        <v>29.3</v>
      </c>
      <c r="T777" s="124">
        <f t="shared" si="76"/>
        <v>29.3</v>
      </c>
      <c r="U777" s="124">
        <f t="shared" si="76"/>
        <v>0</v>
      </c>
      <c r="V777" s="124">
        <f t="shared" si="76"/>
        <v>0</v>
      </c>
      <c r="W777" s="124">
        <f t="shared" si="76"/>
        <v>0</v>
      </c>
      <c r="X777" s="124">
        <f t="shared" si="76"/>
        <v>0</v>
      </c>
    </row>
    <row r="778" spans="1:24" s="92" customFormat="1" ht="14.25">
      <c r="A778" s="115"/>
      <c r="B778" s="96"/>
      <c r="C778" s="106" t="str">
        <f t="shared" si="71"/>
        <v/>
      </c>
      <c r="D778" s="105" t="str">
        <f t="shared" si="72"/>
        <v/>
      </c>
      <c r="E778" s="115"/>
      <c r="F778" s="115"/>
      <c r="G778" s="115"/>
      <c r="H778" s="133"/>
      <c r="I778" s="97"/>
      <c r="J778" s="97"/>
      <c r="K778" s="97"/>
      <c r="L778" s="98"/>
      <c r="M778" s="91">
        <f t="shared" si="73"/>
        <v>0</v>
      </c>
      <c r="N778" s="98"/>
      <c r="O778" s="97"/>
      <c r="P778" s="90">
        <f t="shared" si="74"/>
        <v>0</v>
      </c>
      <c r="Q778" s="97"/>
      <c r="S778" s="124">
        <f t="shared" si="75"/>
        <v>0</v>
      </c>
      <c r="T778" s="124">
        <f t="shared" si="76"/>
        <v>0</v>
      </c>
      <c r="U778" s="124">
        <f t="shared" si="76"/>
        <v>0</v>
      </c>
      <c r="V778" s="124">
        <f t="shared" si="76"/>
        <v>0</v>
      </c>
      <c r="W778" s="124">
        <f t="shared" si="76"/>
        <v>0</v>
      </c>
      <c r="X778" s="124">
        <f t="shared" si="76"/>
        <v>0</v>
      </c>
    </row>
    <row r="779" spans="1:24" s="92" customFormat="1" ht="30">
      <c r="A779" s="115" t="s">
        <v>562</v>
      </c>
      <c r="B779" s="88" t="s">
        <v>563</v>
      </c>
      <c r="C779" s="106" t="str">
        <f t="shared" si="71"/>
        <v>1048057</v>
      </c>
      <c r="D779" s="105" t="str">
        <f t="shared" si="72"/>
        <v>-Trung tâm y tẽ Thành phổ &lt;on Tum</v>
      </c>
      <c r="E779" s="129"/>
      <c r="F779" s="130"/>
      <c r="G779" s="130"/>
      <c r="H779" s="128"/>
      <c r="I779" s="90">
        <v>19410417206</v>
      </c>
      <c r="J779" s="89"/>
      <c r="K779" s="90">
        <v>18325711806</v>
      </c>
      <c r="L779" s="91">
        <v>1084705400</v>
      </c>
      <c r="M779" s="91">
        <f t="shared" si="73"/>
        <v>19410417206</v>
      </c>
      <c r="N779" s="91"/>
      <c r="O779" s="90">
        <v>17604265716</v>
      </c>
      <c r="P779" s="90">
        <f t="shared" si="74"/>
        <v>17604265716</v>
      </c>
      <c r="Q779" s="90"/>
      <c r="S779" s="124">
        <f t="shared" si="75"/>
        <v>19410.417205999998</v>
      </c>
      <c r="T779" s="124">
        <f t="shared" si="76"/>
        <v>19410.417205999998</v>
      </c>
      <c r="U779" s="124">
        <f t="shared" si="76"/>
        <v>0</v>
      </c>
      <c r="V779" s="124">
        <f t="shared" si="76"/>
        <v>17604.265716000002</v>
      </c>
      <c r="W779" s="124">
        <f t="shared" si="76"/>
        <v>17604.265716000002</v>
      </c>
      <c r="X779" s="124">
        <f t="shared" si="76"/>
        <v>0</v>
      </c>
    </row>
    <row r="780" spans="1:24" s="92" customFormat="1" ht="15">
      <c r="A780" s="115" t="s">
        <v>564</v>
      </c>
      <c r="B780" s="93" t="s">
        <v>218</v>
      </c>
      <c r="C780" s="106" t="str">
        <f t="shared" si="71"/>
        <v/>
      </c>
      <c r="D780" s="105" t="str">
        <f t="shared" si="72"/>
        <v/>
      </c>
      <c r="E780" s="129"/>
      <c r="F780" s="130"/>
      <c r="G780" s="130"/>
      <c r="H780" s="128"/>
      <c r="I780" s="90">
        <v>18209837206</v>
      </c>
      <c r="J780" s="89"/>
      <c r="K780" s="90">
        <v>17725421806</v>
      </c>
      <c r="L780" s="91">
        <v>484415400</v>
      </c>
      <c r="M780" s="91">
        <f t="shared" si="73"/>
        <v>18209837206</v>
      </c>
      <c r="N780" s="91"/>
      <c r="O780" s="90">
        <v>17401480716</v>
      </c>
      <c r="P780" s="90">
        <f t="shared" si="74"/>
        <v>17401480716</v>
      </c>
      <c r="Q780" s="90"/>
      <c r="S780" s="124">
        <f t="shared" si="75"/>
        <v>18209.837206</v>
      </c>
      <c r="T780" s="124">
        <f t="shared" si="76"/>
        <v>18209.837206</v>
      </c>
      <c r="U780" s="124">
        <f t="shared" si="76"/>
        <v>0</v>
      </c>
      <c r="V780" s="124">
        <f t="shared" si="76"/>
        <v>17401.480715999998</v>
      </c>
      <c r="W780" s="124">
        <f t="shared" si="76"/>
        <v>17401.480715999998</v>
      </c>
      <c r="X780" s="124">
        <f t="shared" si="76"/>
        <v>0</v>
      </c>
    </row>
    <row r="781" spans="1:24" s="92" customFormat="1" ht="15">
      <c r="A781" s="115"/>
      <c r="B781" s="93" t="s">
        <v>219</v>
      </c>
      <c r="C781" s="106" t="str">
        <f t="shared" si="71"/>
        <v/>
      </c>
      <c r="D781" s="105" t="str">
        <f t="shared" si="72"/>
        <v/>
      </c>
      <c r="E781" s="129"/>
      <c r="F781" s="130"/>
      <c r="G781" s="130"/>
      <c r="H781" s="128"/>
      <c r="I781" s="90">
        <v>15232991600</v>
      </c>
      <c r="J781" s="89"/>
      <c r="K781" s="90">
        <v>15876743200</v>
      </c>
      <c r="L781" s="91">
        <v>-643751600</v>
      </c>
      <c r="M781" s="91">
        <f t="shared" si="73"/>
        <v>15232991600</v>
      </c>
      <c r="N781" s="91"/>
      <c r="O781" s="90">
        <v>14537240000</v>
      </c>
      <c r="P781" s="90">
        <f t="shared" si="74"/>
        <v>14537240000</v>
      </c>
      <c r="Q781" s="90"/>
      <c r="S781" s="124">
        <f t="shared" si="75"/>
        <v>15232.991599999999</v>
      </c>
      <c r="T781" s="124">
        <f t="shared" si="76"/>
        <v>15232.991599999999</v>
      </c>
      <c r="U781" s="124">
        <f t="shared" si="76"/>
        <v>0</v>
      </c>
      <c r="V781" s="124">
        <f t="shared" si="76"/>
        <v>14537.24</v>
      </c>
      <c r="W781" s="124">
        <f t="shared" si="76"/>
        <v>14537.24</v>
      </c>
      <c r="X781" s="124">
        <f t="shared" si="76"/>
        <v>0</v>
      </c>
    </row>
    <row r="782" spans="1:24" s="92" customFormat="1" ht="15">
      <c r="A782" s="116"/>
      <c r="B782" s="110"/>
      <c r="C782" s="106" t="str">
        <f t="shared" si="71"/>
        <v/>
      </c>
      <c r="D782" s="105" t="str">
        <f t="shared" si="72"/>
        <v/>
      </c>
      <c r="E782" s="115" t="s">
        <v>209</v>
      </c>
      <c r="F782" s="115" t="s">
        <v>248</v>
      </c>
      <c r="G782" s="115" t="s">
        <v>519</v>
      </c>
      <c r="H782" s="133" t="s">
        <v>983</v>
      </c>
      <c r="I782" s="90">
        <v>803000000</v>
      </c>
      <c r="J782" s="89"/>
      <c r="K782" s="90">
        <v>1010550000</v>
      </c>
      <c r="L782" s="91">
        <v>-207550000</v>
      </c>
      <c r="M782" s="91">
        <f t="shared" si="73"/>
        <v>803000000</v>
      </c>
      <c r="N782" s="91"/>
      <c r="O782" s="90">
        <v>595450000</v>
      </c>
      <c r="P782" s="90">
        <f t="shared" si="74"/>
        <v>595450000</v>
      </c>
      <c r="Q782" s="90"/>
      <c r="S782" s="124">
        <f t="shared" si="75"/>
        <v>803</v>
      </c>
      <c r="T782" s="124">
        <f t="shared" si="76"/>
        <v>803</v>
      </c>
      <c r="U782" s="124">
        <f t="shared" si="76"/>
        <v>0</v>
      </c>
      <c r="V782" s="124">
        <f t="shared" si="76"/>
        <v>595.45000000000005</v>
      </c>
      <c r="W782" s="124">
        <f t="shared" si="76"/>
        <v>595.45000000000005</v>
      </c>
      <c r="X782" s="124">
        <f t="shared" si="76"/>
        <v>0</v>
      </c>
    </row>
    <row r="783" spans="1:24" s="92" customFormat="1" ht="15">
      <c r="A783" s="117"/>
      <c r="B783" s="107"/>
      <c r="C783" s="106" t="str">
        <f t="shared" si="71"/>
        <v/>
      </c>
      <c r="D783" s="105" t="str">
        <f t="shared" si="72"/>
        <v/>
      </c>
      <c r="E783" s="115" t="s">
        <v>209</v>
      </c>
      <c r="F783" s="115" t="s">
        <v>248</v>
      </c>
      <c r="G783" s="115" t="s">
        <v>318</v>
      </c>
      <c r="H783" s="133" t="s">
        <v>983</v>
      </c>
      <c r="I783" s="90">
        <v>14403991600</v>
      </c>
      <c r="J783" s="89"/>
      <c r="K783" s="90">
        <v>14866193200</v>
      </c>
      <c r="L783" s="91">
        <v>-462201600</v>
      </c>
      <c r="M783" s="91">
        <f t="shared" si="73"/>
        <v>14403991600</v>
      </c>
      <c r="N783" s="91"/>
      <c r="O783" s="90">
        <v>13941790000</v>
      </c>
      <c r="P783" s="90">
        <f t="shared" si="74"/>
        <v>13941790000</v>
      </c>
      <c r="Q783" s="90"/>
      <c r="S783" s="124">
        <f t="shared" si="75"/>
        <v>14403.991599999999</v>
      </c>
      <c r="T783" s="124">
        <f t="shared" si="76"/>
        <v>14403.991599999999</v>
      </c>
      <c r="U783" s="124">
        <f t="shared" si="76"/>
        <v>0</v>
      </c>
      <c r="V783" s="124">
        <f t="shared" si="76"/>
        <v>13941.79</v>
      </c>
      <c r="W783" s="124">
        <f t="shared" si="76"/>
        <v>13941.79</v>
      </c>
      <c r="X783" s="124">
        <f t="shared" si="76"/>
        <v>0</v>
      </c>
    </row>
    <row r="784" spans="1:24" s="92" customFormat="1" ht="15">
      <c r="A784" s="118"/>
      <c r="B784" s="111"/>
      <c r="C784" s="106" t="str">
        <f t="shared" si="71"/>
        <v/>
      </c>
      <c r="D784" s="105" t="str">
        <f t="shared" si="72"/>
        <v/>
      </c>
      <c r="E784" s="115" t="s">
        <v>222</v>
      </c>
      <c r="F784" s="115" t="s">
        <v>248</v>
      </c>
      <c r="G784" s="115" t="s">
        <v>318</v>
      </c>
      <c r="H784" s="133" t="s">
        <v>983</v>
      </c>
      <c r="I784" s="90">
        <v>26000000</v>
      </c>
      <c r="J784" s="89"/>
      <c r="K784" s="89"/>
      <c r="L784" s="91">
        <v>26000000</v>
      </c>
      <c r="M784" s="91">
        <f t="shared" si="73"/>
        <v>26000000</v>
      </c>
      <c r="N784" s="91"/>
      <c r="O784" s="89"/>
      <c r="P784" s="90">
        <f t="shared" si="74"/>
        <v>0</v>
      </c>
      <c r="Q784" s="89"/>
      <c r="S784" s="124">
        <f t="shared" si="75"/>
        <v>26</v>
      </c>
      <c r="T784" s="124">
        <f t="shared" si="76"/>
        <v>26</v>
      </c>
      <c r="U784" s="124">
        <f t="shared" si="76"/>
        <v>0</v>
      </c>
      <c r="V784" s="124">
        <f t="shared" si="76"/>
        <v>0</v>
      </c>
      <c r="W784" s="124">
        <f t="shared" si="76"/>
        <v>0</v>
      </c>
      <c r="X784" s="124">
        <f t="shared" si="76"/>
        <v>0</v>
      </c>
    </row>
    <row r="785" spans="1:24" s="92" customFormat="1" ht="15">
      <c r="A785" s="115"/>
      <c r="B785" s="93" t="s">
        <v>223</v>
      </c>
      <c r="C785" s="106" t="str">
        <f t="shared" si="71"/>
        <v/>
      </c>
      <c r="D785" s="105" t="str">
        <f t="shared" si="72"/>
        <v/>
      </c>
      <c r="E785" s="129"/>
      <c r="F785" s="130"/>
      <c r="G785" s="130"/>
      <c r="H785" s="128"/>
      <c r="I785" s="90">
        <v>2976845606</v>
      </c>
      <c r="J785" s="89"/>
      <c r="K785" s="90">
        <v>1848678606</v>
      </c>
      <c r="L785" s="91">
        <v>1128167000</v>
      </c>
      <c r="M785" s="91">
        <f t="shared" si="73"/>
        <v>2976845606</v>
      </c>
      <c r="N785" s="91"/>
      <c r="O785" s="90">
        <v>2864240716</v>
      </c>
      <c r="P785" s="90">
        <f t="shared" si="74"/>
        <v>2864240716</v>
      </c>
      <c r="Q785" s="90"/>
      <c r="S785" s="124">
        <f t="shared" si="75"/>
        <v>2976.8456059999999</v>
      </c>
      <c r="T785" s="124">
        <f t="shared" si="76"/>
        <v>2976.8456059999999</v>
      </c>
      <c r="U785" s="124">
        <f t="shared" si="76"/>
        <v>0</v>
      </c>
      <c r="V785" s="124">
        <f t="shared" si="76"/>
        <v>2864.2407159999998</v>
      </c>
      <c r="W785" s="124">
        <f t="shared" si="76"/>
        <v>2864.2407159999998</v>
      </c>
      <c r="X785" s="124">
        <f t="shared" si="76"/>
        <v>0</v>
      </c>
    </row>
    <row r="786" spans="1:24" s="92" customFormat="1" ht="15">
      <c r="A786" s="116"/>
      <c r="B786" s="110"/>
      <c r="C786" s="106" t="str">
        <f t="shared" si="71"/>
        <v/>
      </c>
      <c r="D786" s="105" t="str">
        <f t="shared" si="72"/>
        <v/>
      </c>
      <c r="E786" s="115" t="s">
        <v>224</v>
      </c>
      <c r="F786" s="115" t="s">
        <v>248</v>
      </c>
      <c r="G786" s="115" t="s">
        <v>519</v>
      </c>
      <c r="H786" s="133" t="s">
        <v>983</v>
      </c>
      <c r="I786" s="90">
        <v>116550000</v>
      </c>
      <c r="J786" s="89"/>
      <c r="K786" s="90">
        <v>116550000</v>
      </c>
      <c r="L786" s="94"/>
      <c r="M786" s="91">
        <f t="shared" si="73"/>
        <v>116550000</v>
      </c>
      <c r="N786" s="94"/>
      <c r="O786" s="90">
        <v>116550000</v>
      </c>
      <c r="P786" s="90">
        <f t="shared" si="74"/>
        <v>116550000</v>
      </c>
      <c r="Q786" s="90"/>
      <c r="S786" s="124">
        <f t="shared" si="75"/>
        <v>116.55</v>
      </c>
      <c r="T786" s="124">
        <f t="shared" si="76"/>
        <v>116.55</v>
      </c>
      <c r="U786" s="124">
        <f t="shared" si="76"/>
        <v>0</v>
      </c>
      <c r="V786" s="124">
        <f t="shared" si="76"/>
        <v>116.55</v>
      </c>
      <c r="W786" s="124">
        <f t="shared" si="76"/>
        <v>116.55</v>
      </c>
      <c r="X786" s="124">
        <f t="shared" si="76"/>
        <v>0</v>
      </c>
    </row>
    <row r="787" spans="1:24" s="92" customFormat="1" ht="15">
      <c r="A787" s="118"/>
      <c r="B787" s="111"/>
      <c r="C787" s="106" t="str">
        <f t="shared" si="71"/>
        <v/>
      </c>
      <c r="D787" s="105" t="str">
        <f t="shared" si="72"/>
        <v/>
      </c>
      <c r="E787" s="115" t="s">
        <v>224</v>
      </c>
      <c r="F787" s="115" t="s">
        <v>248</v>
      </c>
      <c r="G787" s="115" t="s">
        <v>318</v>
      </c>
      <c r="H787" s="133" t="s">
        <v>983</v>
      </c>
      <c r="I787" s="90">
        <v>2860295606</v>
      </c>
      <c r="J787" s="89"/>
      <c r="K787" s="90">
        <v>1732128606</v>
      </c>
      <c r="L787" s="91">
        <v>1128167000</v>
      </c>
      <c r="M787" s="91">
        <f t="shared" si="73"/>
        <v>2860295606</v>
      </c>
      <c r="N787" s="91"/>
      <c r="O787" s="90">
        <v>2747690716</v>
      </c>
      <c r="P787" s="90">
        <f t="shared" si="74"/>
        <v>2747690716</v>
      </c>
      <c r="Q787" s="90"/>
      <c r="S787" s="124">
        <f t="shared" si="75"/>
        <v>2860.2956060000001</v>
      </c>
      <c r="T787" s="124">
        <f t="shared" si="76"/>
        <v>2860.2956060000001</v>
      </c>
      <c r="U787" s="124">
        <f t="shared" si="76"/>
        <v>0</v>
      </c>
      <c r="V787" s="124">
        <f t="shared" si="76"/>
        <v>2747.6907160000001</v>
      </c>
      <c r="W787" s="124">
        <f t="shared" si="76"/>
        <v>2747.6907160000001</v>
      </c>
      <c r="X787" s="124">
        <f t="shared" si="76"/>
        <v>0</v>
      </c>
    </row>
    <row r="788" spans="1:24" s="92" customFormat="1" ht="15">
      <c r="A788" s="115" t="s">
        <v>565</v>
      </c>
      <c r="B788" s="93" t="s">
        <v>274</v>
      </c>
      <c r="C788" s="106" t="str">
        <f t="shared" si="71"/>
        <v/>
      </c>
      <c r="D788" s="105" t="str">
        <f t="shared" si="72"/>
        <v/>
      </c>
      <c r="E788" s="129"/>
      <c r="F788" s="130"/>
      <c r="G788" s="130"/>
      <c r="H788" s="128"/>
      <c r="I788" s="90">
        <v>1200580000</v>
      </c>
      <c r="J788" s="89"/>
      <c r="K788" s="90">
        <v>600290000</v>
      </c>
      <c r="L788" s="91">
        <v>600290000</v>
      </c>
      <c r="M788" s="91">
        <f t="shared" si="73"/>
        <v>1200580000</v>
      </c>
      <c r="N788" s="91"/>
      <c r="O788" s="90">
        <v>202785000</v>
      </c>
      <c r="P788" s="90">
        <f t="shared" si="74"/>
        <v>202785000</v>
      </c>
      <c r="Q788" s="90"/>
      <c r="S788" s="124">
        <f t="shared" si="75"/>
        <v>1200.58</v>
      </c>
      <c r="T788" s="124">
        <f t="shared" si="76"/>
        <v>1200.58</v>
      </c>
      <c r="U788" s="124">
        <f t="shared" si="76"/>
        <v>0</v>
      </c>
      <c r="V788" s="124">
        <f t="shared" si="76"/>
        <v>202.785</v>
      </c>
      <c r="W788" s="124">
        <f t="shared" si="76"/>
        <v>202.785</v>
      </c>
      <c r="X788" s="124">
        <f t="shared" si="76"/>
        <v>0</v>
      </c>
    </row>
    <row r="789" spans="1:24" s="92" customFormat="1" ht="15">
      <c r="A789" s="116"/>
      <c r="B789" s="110"/>
      <c r="C789" s="106" t="str">
        <f t="shared" si="71"/>
        <v/>
      </c>
      <c r="D789" s="105" t="str">
        <f t="shared" si="72"/>
        <v/>
      </c>
      <c r="E789" s="115" t="s">
        <v>210</v>
      </c>
      <c r="F789" s="115" t="s">
        <v>248</v>
      </c>
      <c r="G789" s="115" t="s">
        <v>318</v>
      </c>
      <c r="H789" s="133" t="s">
        <v>998</v>
      </c>
      <c r="I789" s="90">
        <v>1107580000</v>
      </c>
      <c r="J789" s="89"/>
      <c r="K789" s="90">
        <v>553790000</v>
      </c>
      <c r="L789" s="91">
        <v>553790000</v>
      </c>
      <c r="M789" s="91">
        <f t="shared" si="73"/>
        <v>1107580000</v>
      </c>
      <c r="N789" s="91"/>
      <c r="O789" s="90">
        <v>175785000</v>
      </c>
      <c r="P789" s="90">
        <f t="shared" si="74"/>
        <v>175785000</v>
      </c>
      <c r="Q789" s="90"/>
      <c r="S789" s="124">
        <f t="shared" si="75"/>
        <v>1107.58</v>
      </c>
      <c r="T789" s="124">
        <f t="shared" si="76"/>
        <v>1107.58</v>
      </c>
      <c r="U789" s="124">
        <f t="shared" si="76"/>
        <v>0</v>
      </c>
      <c r="V789" s="124">
        <f t="shared" si="76"/>
        <v>175.785</v>
      </c>
      <c r="W789" s="124">
        <f t="shared" si="76"/>
        <v>175.785</v>
      </c>
      <c r="X789" s="124">
        <f t="shared" si="76"/>
        <v>0</v>
      </c>
    </row>
    <row r="790" spans="1:24" s="92" customFormat="1" ht="15">
      <c r="A790" s="118"/>
      <c r="B790" s="111"/>
      <c r="C790" s="106" t="str">
        <f t="shared" ref="C790:C853" si="77">IF(B790&lt;&gt;"",IF(AND(LEFT(B790,1)&gt;="0",LEFT(B790,1)&lt;="9"),LEFT(B790,7),""),"")</f>
        <v/>
      </c>
      <c r="D790" s="105" t="str">
        <f t="shared" si="72"/>
        <v/>
      </c>
      <c r="E790" s="115" t="s">
        <v>210</v>
      </c>
      <c r="F790" s="115" t="s">
        <v>248</v>
      </c>
      <c r="G790" s="115" t="s">
        <v>524</v>
      </c>
      <c r="H790" s="133" t="s">
        <v>998</v>
      </c>
      <c r="I790" s="90">
        <v>93000000</v>
      </c>
      <c r="J790" s="89"/>
      <c r="K790" s="90">
        <v>46500000</v>
      </c>
      <c r="L790" s="91">
        <v>46500000</v>
      </c>
      <c r="M790" s="91">
        <f t="shared" si="73"/>
        <v>93000000</v>
      </c>
      <c r="N790" s="91"/>
      <c r="O790" s="90">
        <v>27000000</v>
      </c>
      <c r="P790" s="90">
        <f t="shared" si="74"/>
        <v>27000000</v>
      </c>
      <c r="Q790" s="90"/>
      <c r="S790" s="124">
        <f t="shared" si="75"/>
        <v>93</v>
      </c>
      <c r="T790" s="124">
        <f t="shared" si="76"/>
        <v>93</v>
      </c>
      <c r="U790" s="124">
        <f t="shared" si="76"/>
        <v>0</v>
      </c>
      <c r="V790" s="124">
        <f t="shared" si="76"/>
        <v>27</v>
      </c>
      <c r="W790" s="124">
        <f t="shared" si="76"/>
        <v>27</v>
      </c>
      <c r="X790" s="124">
        <f t="shared" si="76"/>
        <v>0</v>
      </c>
    </row>
    <row r="791" spans="1:24" s="92" customFormat="1" ht="30">
      <c r="A791" s="115" t="s">
        <v>566</v>
      </c>
      <c r="B791" s="93" t="s">
        <v>567</v>
      </c>
      <c r="C791" s="106" t="str">
        <f t="shared" si="77"/>
        <v>1048058</v>
      </c>
      <c r="D791" s="105" t="str">
        <f t="shared" ref="D791:D854" si="78">IF(C791&lt;&gt;"",RIGHT(B791,LEN(B791)-7),"")</f>
        <v>-Trung tâm y tẽ huyện Đak hà</v>
      </c>
      <c r="E791" s="129"/>
      <c r="F791" s="130"/>
      <c r="G791" s="130"/>
      <c r="H791" s="128"/>
      <c r="I791" s="90">
        <v>12064365403</v>
      </c>
      <c r="J791" s="89"/>
      <c r="K791" s="90">
        <v>11134485403</v>
      </c>
      <c r="L791" s="91">
        <v>929880000</v>
      </c>
      <c r="M791" s="91">
        <f t="shared" ref="M791:M854" si="79">I791-N791</f>
        <v>12064365403</v>
      </c>
      <c r="N791" s="91"/>
      <c r="O791" s="90">
        <v>11828545403</v>
      </c>
      <c r="P791" s="90">
        <f t="shared" ref="P791:P854" si="80">O791-Q791</f>
        <v>11828545403</v>
      </c>
      <c r="Q791" s="90"/>
      <c r="S791" s="124">
        <f t="shared" ref="S791:S854" si="81">I791/1000000</f>
        <v>12064.365403</v>
      </c>
      <c r="T791" s="124">
        <f t="shared" si="76"/>
        <v>12064.365403</v>
      </c>
      <c r="U791" s="124">
        <f t="shared" si="76"/>
        <v>0</v>
      </c>
      <c r="V791" s="124">
        <f t="shared" si="76"/>
        <v>11828.545403</v>
      </c>
      <c r="W791" s="124">
        <f t="shared" si="76"/>
        <v>11828.545403</v>
      </c>
      <c r="X791" s="124">
        <f t="shared" si="76"/>
        <v>0</v>
      </c>
    </row>
    <row r="792" spans="1:24" s="92" customFormat="1" ht="15">
      <c r="A792" s="115" t="s">
        <v>568</v>
      </c>
      <c r="B792" s="93" t="s">
        <v>218</v>
      </c>
      <c r="C792" s="106" t="str">
        <f t="shared" si="77"/>
        <v/>
      </c>
      <c r="D792" s="105" t="str">
        <f t="shared" si="78"/>
        <v/>
      </c>
      <c r="E792" s="129"/>
      <c r="F792" s="130"/>
      <c r="G792" s="130"/>
      <c r="H792" s="128"/>
      <c r="I792" s="90">
        <v>11687555403</v>
      </c>
      <c r="J792" s="89"/>
      <c r="K792" s="90">
        <v>11134485403</v>
      </c>
      <c r="L792" s="91">
        <v>553070000</v>
      </c>
      <c r="M792" s="91">
        <f t="shared" si="79"/>
        <v>11687555403</v>
      </c>
      <c r="N792" s="91"/>
      <c r="O792" s="90">
        <v>11687555403</v>
      </c>
      <c r="P792" s="90">
        <f t="shared" si="80"/>
        <v>11687555403</v>
      </c>
      <c r="Q792" s="90"/>
      <c r="S792" s="124">
        <f t="shared" si="81"/>
        <v>11687.555403</v>
      </c>
      <c r="T792" s="124">
        <f t="shared" si="76"/>
        <v>11687.555403</v>
      </c>
      <c r="U792" s="124">
        <f t="shared" si="76"/>
        <v>0</v>
      </c>
      <c r="V792" s="124">
        <f t="shared" si="76"/>
        <v>11687.555403</v>
      </c>
      <c r="W792" s="124">
        <f t="shared" si="76"/>
        <v>11687.555403</v>
      </c>
      <c r="X792" s="124">
        <f t="shared" si="76"/>
        <v>0</v>
      </c>
    </row>
    <row r="793" spans="1:24" s="92" customFormat="1" ht="15">
      <c r="A793" s="115"/>
      <c r="B793" s="93" t="s">
        <v>219</v>
      </c>
      <c r="C793" s="106" t="str">
        <f t="shared" si="77"/>
        <v/>
      </c>
      <c r="D793" s="105" t="str">
        <f t="shared" si="78"/>
        <v/>
      </c>
      <c r="E793" s="129"/>
      <c r="F793" s="130"/>
      <c r="G793" s="130"/>
      <c r="H793" s="128"/>
      <c r="I793" s="90">
        <v>7287602000</v>
      </c>
      <c r="J793" s="89"/>
      <c r="K793" s="90">
        <v>8487000000</v>
      </c>
      <c r="L793" s="91">
        <v>-1199398000</v>
      </c>
      <c r="M793" s="91">
        <f t="shared" si="79"/>
        <v>7287602000</v>
      </c>
      <c r="N793" s="91"/>
      <c r="O793" s="90">
        <v>7287602000</v>
      </c>
      <c r="P793" s="90">
        <f t="shared" si="80"/>
        <v>7287602000</v>
      </c>
      <c r="Q793" s="90"/>
      <c r="S793" s="124">
        <f t="shared" si="81"/>
        <v>7287.6019999999999</v>
      </c>
      <c r="T793" s="124">
        <f t="shared" si="76"/>
        <v>7287.6019999999999</v>
      </c>
      <c r="U793" s="124">
        <f t="shared" si="76"/>
        <v>0</v>
      </c>
      <c r="V793" s="124">
        <f t="shared" si="76"/>
        <v>7287.6019999999999</v>
      </c>
      <c r="W793" s="124">
        <f t="shared" si="76"/>
        <v>7287.6019999999999</v>
      </c>
      <c r="X793" s="124">
        <f t="shared" si="76"/>
        <v>0</v>
      </c>
    </row>
    <row r="794" spans="1:24" s="92" customFormat="1" ht="15">
      <c r="A794" s="116"/>
      <c r="B794" s="110"/>
      <c r="C794" s="106" t="str">
        <f t="shared" si="77"/>
        <v/>
      </c>
      <c r="D794" s="105" t="str">
        <f t="shared" si="78"/>
        <v/>
      </c>
      <c r="E794" s="115" t="s">
        <v>209</v>
      </c>
      <c r="F794" s="115" t="s">
        <v>248</v>
      </c>
      <c r="G794" s="115" t="s">
        <v>519</v>
      </c>
      <c r="H794" s="133" t="s">
        <v>983</v>
      </c>
      <c r="I794" s="90">
        <v>2004852000</v>
      </c>
      <c r="J794" s="89"/>
      <c r="K794" s="90">
        <v>2662000000</v>
      </c>
      <c r="L794" s="91">
        <v>-657148000</v>
      </c>
      <c r="M794" s="91">
        <f t="shared" si="79"/>
        <v>2004852000</v>
      </c>
      <c r="N794" s="91"/>
      <c r="O794" s="90">
        <v>2004852000</v>
      </c>
      <c r="P794" s="90">
        <f t="shared" si="80"/>
        <v>2004852000</v>
      </c>
      <c r="Q794" s="90"/>
      <c r="S794" s="124">
        <f t="shared" si="81"/>
        <v>2004.8520000000001</v>
      </c>
      <c r="T794" s="124">
        <f t="shared" ref="T794:X844" si="82">M794/1000000</f>
        <v>2004.8520000000001</v>
      </c>
      <c r="U794" s="124">
        <f t="shared" si="82"/>
        <v>0</v>
      </c>
      <c r="V794" s="124">
        <f t="shared" si="82"/>
        <v>2004.8520000000001</v>
      </c>
      <c r="W794" s="124">
        <f t="shared" si="82"/>
        <v>2004.8520000000001</v>
      </c>
      <c r="X794" s="124">
        <f t="shared" si="82"/>
        <v>0</v>
      </c>
    </row>
    <row r="795" spans="1:24" s="92" customFormat="1" ht="15">
      <c r="A795" s="117"/>
      <c r="B795" s="107"/>
      <c r="C795" s="106" t="str">
        <f t="shared" si="77"/>
        <v/>
      </c>
      <c r="D795" s="105" t="str">
        <f t="shared" si="78"/>
        <v/>
      </c>
      <c r="E795" s="115" t="s">
        <v>209</v>
      </c>
      <c r="F795" s="115" t="s">
        <v>248</v>
      </c>
      <c r="G795" s="115" t="s">
        <v>318</v>
      </c>
      <c r="H795" s="133" t="s">
        <v>983</v>
      </c>
      <c r="I795" s="90">
        <v>5257750000</v>
      </c>
      <c r="J795" s="89"/>
      <c r="K795" s="90">
        <v>5825000000</v>
      </c>
      <c r="L795" s="91">
        <v>-567250000</v>
      </c>
      <c r="M795" s="91">
        <f t="shared" si="79"/>
        <v>5257750000</v>
      </c>
      <c r="N795" s="91"/>
      <c r="O795" s="90">
        <v>5257750000</v>
      </c>
      <c r="P795" s="90">
        <f t="shared" si="80"/>
        <v>5257750000</v>
      </c>
      <c r="Q795" s="90"/>
      <c r="S795" s="124">
        <f t="shared" si="81"/>
        <v>5257.75</v>
      </c>
      <c r="T795" s="124">
        <f t="shared" si="82"/>
        <v>5257.75</v>
      </c>
      <c r="U795" s="124">
        <f t="shared" si="82"/>
        <v>0</v>
      </c>
      <c r="V795" s="124">
        <f t="shared" si="82"/>
        <v>5257.75</v>
      </c>
      <c r="W795" s="124">
        <f t="shared" si="82"/>
        <v>5257.75</v>
      </c>
      <c r="X795" s="124">
        <f t="shared" si="82"/>
        <v>0</v>
      </c>
    </row>
    <row r="796" spans="1:24" s="92" customFormat="1" ht="15">
      <c r="A796" s="118"/>
      <c r="B796" s="111"/>
      <c r="C796" s="106" t="str">
        <f t="shared" si="77"/>
        <v/>
      </c>
      <c r="D796" s="105" t="str">
        <f t="shared" si="78"/>
        <v/>
      </c>
      <c r="E796" s="115" t="s">
        <v>222</v>
      </c>
      <c r="F796" s="115" t="s">
        <v>248</v>
      </c>
      <c r="G796" s="115" t="s">
        <v>318</v>
      </c>
      <c r="H796" s="133" t="s">
        <v>983</v>
      </c>
      <c r="I796" s="90">
        <v>25000000</v>
      </c>
      <c r="J796" s="89"/>
      <c r="K796" s="89"/>
      <c r="L796" s="91">
        <v>25000000</v>
      </c>
      <c r="M796" s="91">
        <f t="shared" si="79"/>
        <v>25000000</v>
      </c>
      <c r="N796" s="91"/>
      <c r="O796" s="90">
        <v>25000000</v>
      </c>
      <c r="P796" s="90">
        <f t="shared" si="80"/>
        <v>25000000</v>
      </c>
      <c r="Q796" s="90"/>
      <c r="S796" s="124">
        <f t="shared" si="81"/>
        <v>25</v>
      </c>
      <c r="T796" s="124">
        <f t="shared" si="82"/>
        <v>25</v>
      </c>
      <c r="U796" s="124">
        <f t="shared" si="82"/>
        <v>0</v>
      </c>
      <c r="V796" s="124">
        <f t="shared" si="82"/>
        <v>25</v>
      </c>
      <c r="W796" s="124">
        <f t="shared" si="82"/>
        <v>25</v>
      </c>
      <c r="X796" s="124">
        <f t="shared" si="82"/>
        <v>0</v>
      </c>
    </row>
    <row r="797" spans="1:24" s="92" customFormat="1" ht="15">
      <c r="A797" s="115"/>
      <c r="B797" s="93" t="s">
        <v>223</v>
      </c>
      <c r="C797" s="106" t="str">
        <f t="shared" si="77"/>
        <v/>
      </c>
      <c r="D797" s="105" t="str">
        <f t="shared" si="78"/>
        <v/>
      </c>
      <c r="E797" s="129"/>
      <c r="F797" s="130"/>
      <c r="G797" s="130"/>
      <c r="H797" s="128"/>
      <c r="I797" s="90">
        <v>4399953403</v>
      </c>
      <c r="J797" s="89"/>
      <c r="K797" s="90">
        <v>2647485403</v>
      </c>
      <c r="L797" s="91">
        <v>1752468000</v>
      </c>
      <c r="M797" s="91">
        <f t="shared" si="79"/>
        <v>4399953403</v>
      </c>
      <c r="N797" s="91"/>
      <c r="O797" s="90">
        <v>4399953403</v>
      </c>
      <c r="P797" s="90">
        <f t="shared" si="80"/>
        <v>4399953403</v>
      </c>
      <c r="Q797" s="90"/>
      <c r="S797" s="124">
        <f t="shared" si="81"/>
        <v>4399.9534030000004</v>
      </c>
      <c r="T797" s="124">
        <f t="shared" si="82"/>
        <v>4399.9534030000004</v>
      </c>
      <c r="U797" s="124">
        <f t="shared" si="82"/>
        <v>0</v>
      </c>
      <c r="V797" s="124">
        <f t="shared" si="82"/>
        <v>4399.9534030000004</v>
      </c>
      <c r="W797" s="124">
        <f t="shared" si="82"/>
        <v>4399.9534030000004</v>
      </c>
      <c r="X797" s="124">
        <f t="shared" si="82"/>
        <v>0</v>
      </c>
    </row>
    <row r="798" spans="1:24" s="92" customFormat="1" ht="15">
      <c r="A798" s="116"/>
      <c r="B798" s="110"/>
      <c r="C798" s="106" t="str">
        <f t="shared" si="77"/>
        <v/>
      </c>
      <c r="D798" s="105" t="str">
        <f t="shared" si="78"/>
        <v/>
      </c>
      <c r="E798" s="115" t="s">
        <v>224</v>
      </c>
      <c r="F798" s="115" t="s">
        <v>248</v>
      </c>
      <c r="G798" s="115" t="s">
        <v>519</v>
      </c>
      <c r="H798" s="133" t="s">
        <v>983</v>
      </c>
      <c r="I798" s="90">
        <v>1381616000</v>
      </c>
      <c r="J798" s="89"/>
      <c r="K798" s="90">
        <v>657148000</v>
      </c>
      <c r="L798" s="91">
        <v>724468000</v>
      </c>
      <c r="M798" s="91">
        <f t="shared" si="79"/>
        <v>1381616000</v>
      </c>
      <c r="N798" s="91"/>
      <c r="O798" s="90">
        <v>1381616000</v>
      </c>
      <c r="P798" s="90">
        <f t="shared" si="80"/>
        <v>1381616000</v>
      </c>
      <c r="Q798" s="90"/>
      <c r="S798" s="124">
        <f t="shared" si="81"/>
        <v>1381.616</v>
      </c>
      <c r="T798" s="124">
        <f t="shared" si="82"/>
        <v>1381.616</v>
      </c>
      <c r="U798" s="124">
        <f t="shared" si="82"/>
        <v>0</v>
      </c>
      <c r="V798" s="124">
        <f t="shared" si="82"/>
        <v>1381.616</v>
      </c>
      <c r="W798" s="124">
        <f t="shared" si="82"/>
        <v>1381.616</v>
      </c>
      <c r="X798" s="124">
        <f t="shared" si="82"/>
        <v>0</v>
      </c>
    </row>
    <row r="799" spans="1:24" s="92" customFormat="1" ht="15">
      <c r="A799" s="118"/>
      <c r="B799" s="111"/>
      <c r="C799" s="106" t="str">
        <f t="shared" si="77"/>
        <v/>
      </c>
      <c r="D799" s="105" t="str">
        <f t="shared" si="78"/>
        <v/>
      </c>
      <c r="E799" s="115" t="s">
        <v>224</v>
      </c>
      <c r="F799" s="115" t="s">
        <v>248</v>
      </c>
      <c r="G799" s="115" t="s">
        <v>318</v>
      </c>
      <c r="H799" s="133" t="s">
        <v>983</v>
      </c>
      <c r="I799" s="90">
        <v>3018337403</v>
      </c>
      <c r="J799" s="89"/>
      <c r="K799" s="90">
        <v>1990337403</v>
      </c>
      <c r="L799" s="91">
        <v>1028000000</v>
      </c>
      <c r="M799" s="91">
        <f t="shared" si="79"/>
        <v>3018337403</v>
      </c>
      <c r="N799" s="91"/>
      <c r="O799" s="90">
        <v>3018337403</v>
      </c>
      <c r="P799" s="90">
        <f t="shared" si="80"/>
        <v>3018337403</v>
      </c>
      <c r="Q799" s="90"/>
      <c r="S799" s="124">
        <f t="shared" si="81"/>
        <v>3018.337403</v>
      </c>
      <c r="T799" s="124">
        <f t="shared" si="82"/>
        <v>3018.337403</v>
      </c>
      <c r="U799" s="124">
        <f t="shared" si="82"/>
        <v>0</v>
      </c>
      <c r="V799" s="124">
        <f t="shared" si="82"/>
        <v>3018.337403</v>
      </c>
      <c r="W799" s="124">
        <f t="shared" si="82"/>
        <v>3018.337403</v>
      </c>
      <c r="X799" s="124">
        <f t="shared" si="82"/>
        <v>0</v>
      </c>
    </row>
    <row r="800" spans="1:24" s="92" customFormat="1" ht="15">
      <c r="A800" s="115" t="s">
        <v>569</v>
      </c>
      <c r="B800" s="93" t="s">
        <v>274</v>
      </c>
      <c r="C800" s="106" t="str">
        <f t="shared" si="77"/>
        <v/>
      </c>
      <c r="D800" s="105" t="str">
        <f t="shared" si="78"/>
        <v/>
      </c>
      <c r="E800" s="129"/>
      <c r="F800" s="130"/>
      <c r="G800" s="130"/>
      <c r="H800" s="128"/>
      <c r="I800" s="90">
        <v>376810000</v>
      </c>
      <c r="J800" s="89"/>
      <c r="K800" s="89"/>
      <c r="L800" s="91">
        <v>376810000</v>
      </c>
      <c r="M800" s="91">
        <f t="shared" si="79"/>
        <v>376810000</v>
      </c>
      <c r="N800" s="91"/>
      <c r="O800" s="90">
        <v>140990000</v>
      </c>
      <c r="P800" s="90">
        <f t="shared" si="80"/>
        <v>140990000</v>
      </c>
      <c r="Q800" s="90"/>
      <c r="S800" s="124">
        <f t="shared" si="81"/>
        <v>376.81</v>
      </c>
      <c r="T800" s="124">
        <f t="shared" si="82"/>
        <v>376.81</v>
      </c>
      <c r="U800" s="124">
        <f t="shared" si="82"/>
        <v>0</v>
      </c>
      <c r="V800" s="124">
        <f t="shared" si="82"/>
        <v>140.99</v>
      </c>
      <c r="W800" s="124">
        <f t="shared" si="82"/>
        <v>140.99</v>
      </c>
      <c r="X800" s="124">
        <f t="shared" si="82"/>
        <v>0</v>
      </c>
    </row>
    <row r="801" spans="1:24" s="92" customFormat="1" ht="15">
      <c r="A801" s="116"/>
      <c r="B801" s="110"/>
      <c r="C801" s="106" t="str">
        <f t="shared" si="77"/>
        <v/>
      </c>
      <c r="D801" s="105" t="str">
        <f t="shared" si="78"/>
        <v/>
      </c>
      <c r="E801" s="115" t="s">
        <v>210</v>
      </c>
      <c r="F801" s="115" t="s">
        <v>248</v>
      </c>
      <c r="G801" s="115" t="s">
        <v>318</v>
      </c>
      <c r="H801" s="133" t="s">
        <v>998</v>
      </c>
      <c r="I801" s="90">
        <v>340310000</v>
      </c>
      <c r="J801" s="89"/>
      <c r="K801" s="89"/>
      <c r="L801" s="91">
        <v>340310000</v>
      </c>
      <c r="M801" s="91">
        <f t="shared" si="79"/>
        <v>340310000</v>
      </c>
      <c r="N801" s="91"/>
      <c r="O801" s="90">
        <v>106490000</v>
      </c>
      <c r="P801" s="90">
        <f t="shared" si="80"/>
        <v>106490000</v>
      </c>
      <c r="Q801" s="90"/>
      <c r="S801" s="124">
        <f t="shared" si="81"/>
        <v>340.31</v>
      </c>
      <c r="T801" s="124">
        <f t="shared" si="82"/>
        <v>340.31</v>
      </c>
      <c r="U801" s="124">
        <f t="shared" si="82"/>
        <v>0</v>
      </c>
      <c r="V801" s="124">
        <f t="shared" si="82"/>
        <v>106.49</v>
      </c>
      <c r="W801" s="124">
        <f t="shared" si="82"/>
        <v>106.49</v>
      </c>
      <c r="X801" s="124">
        <f t="shared" si="82"/>
        <v>0</v>
      </c>
    </row>
    <row r="802" spans="1:24" s="92" customFormat="1" ht="15">
      <c r="A802" s="118"/>
      <c r="B802" s="111"/>
      <c r="C802" s="106" t="str">
        <f t="shared" si="77"/>
        <v/>
      </c>
      <c r="D802" s="105" t="str">
        <f t="shared" si="78"/>
        <v/>
      </c>
      <c r="E802" s="115" t="s">
        <v>210</v>
      </c>
      <c r="F802" s="115" t="s">
        <v>248</v>
      </c>
      <c r="G802" s="115" t="s">
        <v>524</v>
      </c>
      <c r="H802" s="133" t="s">
        <v>998</v>
      </c>
      <c r="I802" s="90">
        <v>36500000</v>
      </c>
      <c r="J802" s="89"/>
      <c r="K802" s="89"/>
      <c r="L802" s="91">
        <v>36500000</v>
      </c>
      <c r="M802" s="91">
        <f t="shared" si="79"/>
        <v>36500000</v>
      </c>
      <c r="N802" s="91"/>
      <c r="O802" s="90">
        <v>34500000</v>
      </c>
      <c r="P802" s="90">
        <f t="shared" si="80"/>
        <v>34500000</v>
      </c>
      <c r="Q802" s="90"/>
      <c r="S802" s="124">
        <f t="shared" si="81"/>
        <v>36.5</v>
      </c>
      <c r="T802" s="124">
        <f t="shared" si="82"/>
        <v>36.5</v>
      </c>
      <c r="U802" s="124">
        <f t="shared" si="82"/>
        <v>0</v>
      </c>
      <c r="V802" s="124">
        <f t="shared" si="82"/>
        <v>34.5</v>
      </c>
      <c r="W802" s="124">
        <f t="shared" si="82"/>
        <v>34.5</v>
      </c>
      <c r="X802" s="124">
        <f t="shared" si="82"/>
        <v>0</v>
      </c>
    </row>
    <row r="803" spans="1:24" s="92" customFormat="1" ht="30">
      <c r="A803" s="115" t="s">
        <v>570</v>
      </c>
      <c r="B803" s="88" t="s">
        <v>571</v>
      </c>
      <c r="C803" s="106" t="str">
        <f t="shared" si="77"/>
        <v>1048059</v>
      </c>
      <c r="D803" s="105" t="str">
        <f t="shared" si="78"/>
        <v>-Trung tâm kiềm soát bệnh tật :ỉnh Kon Tum</v>
      </c>
      <c r="E803" s="129"/>
      <c r="F803" s="130"/>
      <c r="G803" s="130"/>
      <c r="H803" s="128"/>
      <c r="I803" s="90">
        <v>7711291000</v>
      </c>
      <c r="J803" s="89"/>
      <c r="K803" s="90">
        <v>6662000000</v>
      </c>
      <c r="L803" s="91">
        <v>1049291000</v>
      </c>
      <c r="M803" s="91">
        <f t="shared" si="79"/>
        <v>7711291000</v>
      </c>
      <c r="N803" s="91"/>
      <c r="O803" s="90">
        <v>6886885750</v>
      </c>
      <c r="P803" s="90">
        <f t="shared" si="80"/>
        <v>6886885750</v>
      </c>
      <c r="Q803" s="90"/>
      <c r="S803" s="124">
        <f t="shared" si="81"/>
        <v>7711.2910000000002</v>
      </c>
      <c r="T803" s="124">
        <f t="shared" si="82"/>
        <v>7711.2910000000002</v>
      </c>
      <c r="U803" s="124">
        <f t="shared" si="82"/>
        <v>0</v>
      </c>
      <c r="V803" s="124">
        <f t="shared" si="82"/>
        <v>6886.8857500000004</v>
      </c>
      <c r="W803" s="124">
        <f t="shared" si="82"/>
        <v>6886.8857500000004</v>
      </c>
      <c r="X803" s="124">
        <f t="shared" si="82"/>
        <v>0</v>
      </c>
    </row>
    <row r="804" spans="1:24" s="92" customFormat="1" ht="15">
      <c r="A804" s="115" t="s">
        <v>572</v>
      </c>
      <c r="B804" s="93" t="s">
        <v>218</v>
      </c>
      <c r="C804" s="106" t="str">
        <f t="shared" si="77"/>
        <v/>
      </c>
      <c r="D804" s="105" t="str">
        <f t="shared" si="78"/>
        <v/>
      </c>
      <c r="E804" s="129"/>
      <c r="F804" s="130"/>
      <c r="G804" s="130"/>
      <c r="H804" s="128"/>
      <c r="I804" s="90">
        <v>6770491000</v>
      </c>
      <c r="J804" s="89"/>
      <c r="K804" s="90">
        <v>6662000000</v>
      </c>
      <c r="L804" s="91">
        <v>108491000</v>
      </c>
      <c r="M804" s="91">
        <f t="shared" si="79"/>
        <v>6770491000</v>
      </c>
      <c r="N804" s="91"/>
      <c r="O804" s="90">
        <v>6745946750</v>
      </c>
      <c r="P804" s="90">
        <f t="shared" si="80"/>
        <v>6745946750</v>
      </c>
      <c r="Q804" s="90"/>
      <c r="S804" s="124">
        <f t="shared" si="81"/>
        <v>6770.491</v>
      </c>
      <c r="T804" s="124">
        <f t="shared" si="82"/>
        <v>6770.491</v>
      </c>
      <c r="U804" s="124">
        <f t="shared" si="82"/>
        <v>0</v>
      </c>
      <c r="V804" s="124">
        <f t="shared" si="82"/>
        <v>6745.9467500000001</v>
      </c>
      <c r="W804" s="124">
        <f t="shared" si="82"/>
        <v>6745.9467500000001</v>
      </c>
      <c r="X804" s="124">
        <f t="shared" si="82"/>
        <v>0</v>
      </c>
    </row>
    <row r="805" spans="1:24" s="92" customFormat="1" ht="15">
      <c r="A805" s="115"/>
      <c r="B805" s="93" t="s">
        <v>219</v>
      </c>
      <c r="C805" s="106" t="str">
        <f t="shared" si="77"/>
        <v/>
      </c>
      <c r="D805" s="105" t="str">
        <f t="shared" si="78"/>
        <v/>
      </c>
      <c r="E805" s="129"/>
      <c r="F805" s="130"/>
      <c r="G805" s="130"/>
      <c r="H805" s="128"/>
      <c r="I805" s="90">
        <v>4701000000</v>
      </c>
      <c r="J805" s="89"/>
      <c r="K805" s="90">
        <v>4701000000</v>
      </c>
      <c r="L805" s="94"/>
      <c r="M805" s="91">
        <f t="shared" si="79"/>
        <v>4701000000</v>
      </c>
      <c r="N805" s="94"/>
      <c r="O805" s="90">
        <v>4701000000</v>
      </c>
      <c r="P805" s="90">
        <f t="shared" si="80"/>
        <v>4701000000</v>
      </c>
      <c r="Q805" s="90"/>
      <c r="S805" s="124">
        <f t="shared" si="81"/>
        <v>4701</v>
      </c>
      <c r="T805" s="124">
        <f t="shared" si="82"/>
        <v>4701</v>
      </c>
      <c r="U805" s="124">
        <f t="shared" si="82"/>
        <v>0</v>
      </c>
      <c r="V805" s="124">
        <f t="shared" si="82"/>
        <v>4701</v>
      </c>
      <c r="W805" s="124">
        <f t="shared" si="82"/>
        <v>4701</v>
      </c>
      <c r="X805" s="124">
        <f t="shared" si="82"/>
        <v>0</v>
      </c>
    </row>
    <row r="806" spans="1:24" s="92" customFormat="1" ht="15">
      <c r="A806" s="115"/>
      <c r="B806" s="87"/>
      <c r="C806" s="106" t="str">
        <f t="shared" si="77"/>
        <v/>
      </c>
      <c r="D806" s="105" t="str">
        <f t="shared" si="78"/>
        <v/>
      </c>
      <c r="E806" s="115" t="s">
        <v>209</v>
      </c>
      <c r="F806" s="115" t="s">
        <v>248</v>
      </c>
      <c r="G806" s="115" t="s">
        <v>318</v>
      </c>
      <c r="H806" s="133" t="s">
        <v>983</v>
      </c>
      <c r="I806" s="90">
        <v>4701000000</v>
      </c>
      <c r="J806" s="89"/>
      <c r="K806" s="90">
        <v>4701000000</v>
      </c>
      <c r="L806" s="94"/>
      <c r="M806" s="91">
        <f t="shared" si="79"/>
        <v>4701000000</v>
      </c>
      <c r="N806" s="94"/>
      <c r="O806" s="90">
        <v>4701000000</v>
      </c>
      <c r="P806" s="90">
        <f t="shared" si="80"/>
        <v>4701000000</v>
      </c>
      <c r="Q806" s="90"/>
      <c r="S806" s="124">
        <f t="shared" si="81"/>
        <v>4701</v>
      </c>
      <c r="T806" s="124">
        <f t="shared" si="82"/>
        <v>4701</v>
      </c>
      <c r="U806" s="124">
        <f t="shared" si="82"/>
        <v>0</v>
      </c>
      <c r="V806" s="124">
        <f t="shared" si="82"/>
        <v>4701</v>
      </c>
      <c r="W806" s="124">
        <f t="shared" si="82"/>
        <v>4701</v>
      </c>
      <c r="X806" s="124">
        <f t="shared" si="82"/>
        <v>0</v>
      </c>
    </row>
    <row r="807" spans="1:24" s="92" customFormat="1" ht="15">
      <c r="A807" s="115"/>
      <c r="B807" s="93" t="s">
        <v>223</v>
      </c>
      <c r="C807" s="106" t="str">
        <f t="shared" si="77"/>
        <v/>
      </c>
      <c r="D807" s="105" t="str">
        <f t="shared" si="78"/>
        <v/>
      </c>
      <c r="E807" s="129"/>
      <c r="F807" s="130"/>
      <c r="G807" s="130"/>
      <c r="H807" s="128"/>
      <c r="I807" s="90">
        <v>2069491000</v>
      </c>
      <c r="J807" s="89"/>
      <c r="K807" s="90">
        <v>1961000000</v>
      </c>
      <c r="L807" s="91">
        <v>108491000</v>
      </c>
      <c r="M807" s="91">
        <f t="shared" si="79"/>
        <v>2069491000</v>
      </c>
      <c r="N807" s="91"/>
      <c r="O807" s="90">
        <v>2044946750</v>
      </c>
      <c r="P807" s="90">
        <f t="shared" si="80"/>
        <v>2044946750</v>
      </c>
      <c r="Q807" s="90"/>
      <c r="S807" s="124">
        <f t="shared" si="81"/>
        <v>2069.491</v>
      </c>
      <c r="T807" s="124">
        <f t="shared" si="82"/>
        <v>2069.491</v>
      </c>
      <c r="U807" s="124">
        <f t="shared" si="82"/>
        <v>0</v>
      </c>
      <c r="V807" s="124">
        <f t="shared" si="82"/>
        <v>2044.9467500000001</v>
      </c>
      <c r="W807" s="124">
        <f t="shared" si="82"/>
        <v>2044.9467500000001</v>
      </c>
      <c r="X807" s="124">
        <f t="shared" si="82"/>
        <v>0</v>
      </c>
    </row>
    <row r="808" spans="1:24" s="92" customFormat="1" ht="15">
      <c r="A808" s="115"/>
      <c r="B808" s="87"/>
      <c r="C808" s="106" t="str">
        <f t="shared" si="77"/>
        <v/>
      </c>
      <c r="D808" s="105" t="str">
        <f t="shared" si="78"/>
        <v/>
      </c>
      <c r="E808" s="115" t="s">
        <v>224</v>
      </c>
      <c r="F808" s="115" t="s">
        <v>248</v>
      </c>
      <c r="G808" s="115" t="s">
        <v>318</v>
      </c>
      <c r="H808" s="133" t="s">
        <v>983</v>
      </c>
      <c r="I808" s="90">
        <v>2069491000</v>
      </c>
      <c r="J808" s="89"/>
      <c r="K808" s="90">
        <v>1961000000</v>
      </c>
      <c r="L808" s="91">
        <v>108491000</v>
      </c>
      <c r="M808" s="91">
        <f t="shared" si="79"/>
        <v>2069491000</v>
      </c>
      <c r="N808" s="91"/>
      <c r="O808" s="90">
        <v>2044946750</v>
      </c>
      <c r="P808" s="90">
        <f t="shared" si="80"/>
        <v>2044946750</v>
      </c>
      <c r="Q808" s="90"/>
      <c r="S808" s="124">
        <f t="shared" si="81"/>
        <v>2069.491</v>
      </c>
      <c r="T808" s="124">
        <f t="shared" si="82"/>
        <v>2069.491</v>
      </c>
      <c r="U808" s="124">
        <f t="shared" si="82"/>
        <v>0</v>
      </c>
      <c r="V808" s="124">
        <f t="shared" si="82"/>
        <v>2044.9467500000001</v>
      </c>
      <c r="W808" s="124">
        <f t="shared" si="82"/>
        <v>2044.9467500000001</v>
      </c>
      <c r="X808" s="124">
        <f t="shared" si="82"/>
        <v>0</v>
      </c>
    </row>
    <row r="809" spans="1:24" s="92" customFormat="1" ht="14.25">
      <c r="A809" s="115"/>
      <c r="B809" s="96"/>
      <c r="C809" s="106" t="str">
        <f t="shared" si="77"/>
        <v/>
      </c>
      <c r="D809" s="105" t="str">
        <f t="shared" si="78"/>
        <v/>
      </c>
      <c r="E809" s="115"/>
      <c r="F809" s="115"/>
      <c r="G809" s="115"/>
      <c r="H809" s="133"/>
      <c r="I809" s="97"/>
      <c r="J809" s="97"/>
      <c r="K809" s="97"/>
      <c r="L809" s="98"/>
      <c r="M809" s="91">
        <f t="shared" si="79"/>
        <v>0</v>
      </c>
      <c r="N809" s="98"/>
      <c r="O809" s="97"/>
      <c r="P809" s="90">
        <f t="shared" si="80"/>
        <v>0</v>
      </c>
      <c r="Q809" s="97"/>
      <c r="S809" s="124">
        <f t="shared" si="81"/>
        <v>0</v>
      </c>
      <c r="T809" s="124">
        <f t="shared" si="82"/>
        <v>0</v>
      </c>
      <c r="U809" s="124">
        <f t="shared" si="82"/>
        <v>0</v>
      </c>
      <c r="V809" s="124">
        <f t="shared" si="82"/>
        <v>0</v>
      </c>
      <c r="W809" s="124">
        <f t="shared" si="82"/>
        <v>0</v>
      </c>
      <c r="X809" s="124">
        <f t="shared" si="82"/>
        <v>0</v>
      </c>
    </row>
    <row r="810" spans="1:24" s="92" customFormat="1" ht="15">
      <c r="A810" s="115" t="s">
        <v>573</v>
      </c>
      <c r="B810" s="93" t="s">
        <v>244</v>
      </c>
      <c r="C810" s="106" t="str">
        <f t="shared" si="77"/>
        <v/>
      </c>
      <c r="D810" s="105" t="str">
        <f t="shared" si="78"/>
        <v/>
      </c>
      <c r="E810" s="129"/>
      <c r="F810" s="130"/>
      <c r="G810" s="130"/>
      <c r="H810" s="128"/>
      <c r="I810" s="90">
        <v>940800000</v>
      </c>
      <c r="J810" s="89"/>
      <c r="K810" s="89"/>
      <c r="L810" s="91">
        <v>940800000</v>
      </c>
      <c r="M810" s="91">
        <f t="shared" si="79"/>
        <v>940800000</v>
      </c>
      <c r="N810" s="91"/>
      <c r="O810" s="90">
        <v>140939000</v>
      </c>
      <c r="P810" s="90">
        <f t="shared" si="80"/>
        <v>140939000</v>
      </c>
      <c r="Q810" s="90"/>
      <c r="S810" s="124">
        <f t="shared" si="81"/>
        <v>940.8</v>
      </c>
      <c r="T810" s="124">
        <f t="shared" si="82"/>
        <v>940.8</v>
      </c>
      <c r="U810" s="124">
        <f t="shared" si="82"/>
        <v>0</v>
      </c>
      <c r="V810" s="124">
        <f t="shared" si="82"/>
        <v>140.93899999999999</v>
      </c>
      <c r="W810" s="124">
        <f t="shared" si="82"/>
        <v>140.93899999999999</v>
      </c>
      <c r="X810" s="124">
        <f t="shared" si="82"/>
        <v>0</v>
      </c>
    </row>
    <row r="811" spans="1:24" s="92" customFormat="1" ht="15">
      <c r="A811" s="116"/>
      <c r="B811" s="110"/>
      <c r="C811" s="106" t="str">
        <f t="shared" si="77"/>
        <v/>
      </c>
      <c r="D811" s="105" t="str">
        <f t="shared" si="78"/>
        <v/>
      </c>
      <c r="E811" s="115" t="s">
        <v>210</v>
      </c>
      <c r="F811" s="115" t="s">
        <v>248</v>
      </c>
      <c r="G811" s="115" t="s">
        <v>318</v>
      </c>
      <c r="H811" s="133" t="s">
        <v>998</v>
      </c>
      <c r="I811" s="90">
        <v>803000000</v>
      </c>
      <c r="J811" s="89"/>
      <c r="K811" s="89"/>
      <c r="L811" s="91">
        <v>803000000</v>
      </c>
      <c r="M811" s="91">
        <f t="shared" si="79"/>
        <v>803000000</v>
      </c>
      <c r="N811" s="91"/>
      <c r="O811" s="90">
        <v>140939000</v>
      </c>
      <c r="P811" s="90">
        <f t="shared" si="80"/>
        <v>140939000</v>
      </c>
      <c r="Q811" s="90"/>
      <c r="S811" s="124">
        <f t="shared" si="81"/>
        <v>803</v>
      </c>
      <c r="T811" s="124">
        <f t="shared" si="82"/>
        <v>803</v>
      </c>
      <c r="U811" s="124">
        <f t="shared" si="82"/>
        <v>0</v>
      </c>
      <c r="V811" s="124">
        <f t="shared" si="82"/>
        <v>140.93899999999999</v>
      </c>
      <c r="W811" s="124">
        <f t="shared" si="82"/>
        <v>140.93899999999999</v>
      </c>
      <c r="X811" s="124">
        <f t="shared" si="82"/>
        <v>0</v>
      </c>
    </row>
    <row r="812" spans="1:24" s="92" customFormat="1" ht="15">
      <c r="A812" s="118"/>
      <c r="B812" s="111"/>
      <c r="C812" s="106" t="str">
        <f t="shared" si="77"/>
        <v/>
      </c>
      <c r="D812" s="105" t="str">
        <f t="shared" si="78"/>
        <v/>
      </c>
      <c r="E812" s="115" t="s">
        <v>210</v>
      </c>
      <c r="F812" s="115" t="s">
        <v>248</v>
      </c>
      <c r="G812" s="115" t="s">
        <v>524</v>
      </c>
      <c r="H812" s="133" t="s">
        <v>998</v>
      </c>
      <c r="I812" s="90">
        <v>137800000</v>
      </c>
      <c r="J812" s="89"/>
      <c r="K812" s="89"/>
      <c r="L812" s="91">
        <v>137800000</v>
      </c>
      <c r="M812" s="91">
        <f t="shared" si="79"/>
        <v>137800000</v>
      </c>
      <c r="N812" s="91"/>
      <c r="O812" s="89"/>
      <c r="P812" s="90">
        <f t="shared" si="80"/>
        <v>0</v>
      </c>
      <c r="Q812" s="89"/>
      <c r="S812" s="124">
        <f t="shared" si="81"/>
        <v>137.80000000000001</v>
      </c>
      <c r="T812" s="124">
        <f t="shared" si="82"/>
        <v>137.80000000000001</v>
      </c>
      <c r="U812" s="124">
        <f t="shared" si="82"/>
        <v>0</v>
      </c>
      <c r="V812" s="124">
        <f t="shared" si="82"/>
        <v>0</v>
      </c>
      <c r="W812" s="124">
        <f t="shared" si="82"/>
        <v>0</v>
      </c>
      <c r="X812" s="124">
        <f t="shared" si="82"/>
        <v>0</v>
      </c>
    </row>
    <row r="813" spans="1:24" s="92" customFormat="1" ht="30">
      <c r="A813" s="115" t="s">
        <v>574</v>
      </c>
      <c r="B813" s="99" t="s">
        <v>575</v>
      </c>
      <c r="C813" s="106" t="str">
        <f t="shared" si="77"/>
        <v>1048060</v>
      </c>
      <c r="D813" s="105" t="str">
        <f t="shared" si="78"/>
        <v>-Trung tâm Phòng chổng 3ệnh xã hội</v>
      </c>
      <c r="E813" s="129"/>
      <c r="F813" s="130"/>
      <c r="G813" s="130"/>
      <c r="H813" s="128"/>
      <c r="I813" s="90">
        <v>10352900000</v>
      </c>
      <c r="J813" s="89"/>
      <c r="K813" s="90">
        <v>9590530000</v>
      </c>
      <c r="L813" s="91">
        <v>762370000</v>
      </c>
      <c r="M813" s="91">
        <f t="shared" si="79"/>
        <v>10352900000</v>
      </c>
      <c r="N813" s="91"/>
      <c r="O813" s="90">
        <v>9844063383</v>
      </c>
      <c r="P813" s="90">
        <f t="shared" si="80"/>
        <v>9844063383</v>
      </c>
      <c r="Q813" s="90"/>
      <c r="S813" s="124">
        <f t="shared" si="81"/>
        <v>10352.9</v>
      </c>
      <c r="T813" s="124">
        <f t="shared" si="82"/>
        <v>10352.9</v>
      </c>
      <c r="U813" s="124">
        <f t="shared" si="82"/>
        <v>0</v>
      </c>
      <c r="V813" s="124">
        <f t="shared" si="82"/>
        <v>9844.0633830000006</v>
      </c>
      <c r="W813" s="124">
        <f t="shared" si="82"/>
        <v>9844.0633830000006</v>
      </c>
      <c r="X813" s="124">
        <f t="shared" si="82"/>
        <v>0</v>
      </c>
    </row>
    <row r="814" spans="1:24" s="92" customFormat="1" ht="15">
      <c r="A814" s="115" t="s">
        <v>576</v>
      </c>
      <c r="B814" s="87" t="s">
        <v>232</v>
      </c>
      <c r="C814" s="106" t="str">
        <f t="shared" si="77"/>
        <v/>
      </c>
      <c r="D814" s="105" t="str">
        <f t="shared" si="78"/>
        <v/>
      </c>
      <c r="E814" s="129"/>
      <c r="F814" s="130"/>
      <c r="G814" s="130"/>
      <c r="H814" s="128"/>
      <c r="I814" s="90">
        <v>9590530000</v>
      </c>
      <c r="J814" s="89"/>
      <c r="K814" s="90">
        <v>9590530000</v>
      </c>
      <c r="L814" s="94"/>
      <c r="M814" s="91">
        <f t="shared" si="79"/>
        <v>9590530000</v>
      </c>
      <c r="N814" s="94"/>
      <c r="O814" s="90">
        <v>9399404605</v>
      </c>
      <c r="P814" s="90">
        <f t="shared" si="80"/>
        <v>9399404605</v>
      </c>
      <c r="Q814" s="90"/>
      <c r="S814" s="124">
        <f t="shared" si="81"/>
        <v>9590.5300000000007</v>
      </c>
      <c r="T814" s="124">
        <f t="shared" si="82"/>
        <v>9590.5300000000007</v>
      </c>
      <c r="U814" s="124">
        <f t="shared" si="82"/>
        <v>0</v>
      </c>
      <c r="V814" s="124">
        <f t="shared" si="82"/>
        <v>9399.4046049999997</v>
      </c>
      <c r="W814" s="124">
        <f t="shared" si="82"/>
        <v>9399.4046049999997</v>
      </c>
      <c r="X814" s="124">
        <f t="shared" si="82"/>
        <v>0</v>
      </c>
    </row>
    <row r="815" spans="1:24" s="92" customFormat="1" ht="15">
      <c r="A815" s="115"/>
      <c r="B815" s="87" t="s">
        <v>233</v>
      </c>
      <c r="C815" s="106" t="str">
        <f t="shared" si="77"/>
        <v/>
      </c>
      <c r="D815" s="105" t="str">
        <f t="shared" si="78"/>
        <v/>
      </c>
      <c r="E815" s="129"/>
      <c r="F815" s="130"/>
      <c r="G815" s="130"/>
      <c r="H815" s="128"/>
      <c r="I815" s="90">
        <v>7145530000</v>
      </c>
      <c r="J815" s="89"/>
      <c r="K815" s="90">
        <v>7145530000</v>
      </c>
      <c r="L815" s="94"/>
      <c r="M815" s="91">
        <f t="shared" si="79"/>
        <v>7145530000</v>
      </c>
      <c r="N815" s="94"/>
      <c r="O815" s="90">
        <v>7145530000</v>
      </c>
      <c r="P815" s="90">
        <f t="shared" si="80"/>
        <v>7145530000</v>
      </c>
      <c r="Q815" s="90"/>
      <c r="S815" s="124">
        <f t="shared" si="81"/>
        <v>7145.53</v>
      </c>
      <c r="T815" s="124">
        <f t="shared" si="82"/>
        <v>7145.53</v>
      </c>
      <c r="U815" s="124">
        <f t="shared" si="82"/>
        <v>0</v>
      </c>
      <c r="V815" s="124">
        <f t="shared" si="82"/>
        <v>7145.53</v>
      </c>
      <c r="W815" s="124">
        <f t="shared" si="82"/>
        <v>7145.53</v>
      </c>
      <c r="X815" s="124">
        <f t="shared" si="82"/>
        <v>0</v>
      </c>
    </row>
    <row r="816" spans="1:24" s="92" customFormat="1" ht="15">
      <c r="A816" s="115"/>
      <c r="B816" s="87"/>
      <c r="C816" s="106" t="str">
        <f t="shared" si="77"/>
        <v/>
      </c>
      <c r="D816" s="105" t="str">
        <f t="shared" si="78"/>
        <v/>
      </c>
      <c r="E816" s="115" t="s">
        <v>209</v>
      </c>
      <c r="F816" s="115" t="s">
        <v>248</v>
      </c>
      <c r="G816" s="115" t="s">
        <v>310</v>
      </c>
      <c r="H816" s="133" t="s">
        <v>983</v>
      </c>
      <c r="I816" s="90">
        <v>7145530000</v>
      </c>
      <c r="J816" s="89"/>
      <c r="K816" s="90">
        <v>7145530000</v>
      </c>
      <c r="L816" s="94"/>
      <c r="M816" s="91">
        <f t="shared" si="79"/>
        <v>7145530000</v>
      </c>
      <c r="N816" s="94"/>
      <c r="O816" s="90">
        <v>7145530000</v>
      </c>
      <c r="P816" s="90">
        <f t="shared" si="80"/>
        <v>7145530000</v>
      </c>
      <c r="Q816" s="90"/>
      <c r="S816" s="124">
        <f t="shared" si="81"/>
        <v>7145.53</v>
      </c>
      <c r="T816" s="124">
        <f t="shared" si="82"/>
        <v>7145.53</v>
      </c>
      <c r="U816" s="124">
        <f t="shared" si="82"/>
        <v>0</v>
      </c>
      <c r="V816" s="124">
        <f t="shared" si="82"/>
        <v>7145.53</v>
      </c>
      <c r="W816" s="124">
        <f t="shared" si="82"/>
        <v>7145.53</v>
      </c>
      <c r="X816" s="124">
        <f t="shared" si="82"/>
        <v>0</v>
      </c>
    </row>
    <row r="817" spans="1:24" s="92" customFormat="1" ht="15">
      <c r="A817" s="115"/>
      <c r="B817" s="87" t="s">
        <v>229</v>
      </c>
      <c r="C817" s="106" t="str">
        <f t="shared" si="77"/>
        <v/>
      </c>
      <c r="D817" s="105" t="str">
        <f t="shared" si="78"/>
        <v/>
      </c>
      <c r="E817" s="129"/>
      <c r="F817" s="130"/>
      <c r="G817" s="130"/>
      <c r="H817" s="128"/>
      <c r="I817" s="90">
        <v>2445000000</v>
      </c>
      <c r="J817" s="89"/>
      <c r="K817" s="90">
        <v>2445000000</v>
      </c>
      <c r="L817" s="94"/>
      <c r="M817" s="91">
        <f t="shared" si="79"/>
        <v>2445000000</v>
      </c>
      <c r="N817" s="94"/>
      <c r="O817" s="90">
        <v>2253874605</v>
      </c>
      <c r="P817" s="90">
        <f t="shared" si="80"/>
        <v>2253874605</v>
      </c>
      <c r="Q817" s="90"/>
      <c r="S817" s="124">
        <f t="shared" si="81"/>
        <v>2445</v>
      </c>
      <c r="T817" s="124">
        <f t="shared" si="82"/>
        <v>2445</v>
      </c>
      <c r="U817" s="124">
        <f t="shared" si="82"/>
        <v>0</v>
      </c>
      <c r="V817" s="124">
        <f t="shared" si="82"/>
        <v>2253.874605</v>
      </c>
      <c r="W817" s="124">
        <f t="shared" si="82"/>
        <v>2253.874605</v>
      </c>
      <c r="X817" s="124">
        <f t="shared" si="82"/>
        <v>0</v>
      </c>
    </row>
    <row r="818" spans="1:24" s="92" customFormat="1" ht="15">
      <c r="A818" s="115"/>
      <c r="B818" s="87"/>
      <c r="C818" s="106" t="str">
        <f t="shared" si="77"/>
        <v/>
      </c>
      <c r="D818" s="105" t="str">
        <f t="shared" si="78"/>
        <v/>
      </c>
      <c r="E818" s="115" t="s">
        <v>224</v>
      </c>
      <c r="F818" s="115" t="s">
        <v>248</v>
      </c>
      <c r="G818" s="115" t="s">
        <v>310</v>
      </c>
      <c r="H818" s="133" t="s">
        <v>983</v>
      </c>
      <c r="I818" s="90">
        <v>2445000000</v>
      </c>
      <c r="J818" s="89"/>
      <c r="K818" s="90">
        <v>2445000000</v>
      </c>
      <c r="L818" s="94"/>
      <c r="M818" s="91">
        <f t="shared" si="79"/>
        <v>2445000000</v>
      </c>
      <c r="N818" s="94"/>
      <c r="O818" s="90">
        <v>2253874605</v>
      </c>
      <c r="P818" s="90">
        <f t="shared" si="80"/>
        <v>2253874605</v>
      </c>
      <c r="Q818" s="90"/>
      <c r="S818" s="124">
        <f t="shared" si="81"/>
        <v>2445</v>
      </c>
      <c r="T818" s="124">
        <f t="shared" si="82"/>
        <v>2445</v>
      </c>
      <c r="U818" s="124">
        <f t="shared" si="82"/>
        <v>0</v>
      </c>
      <c r="V818" s="124">
        <f t="shared" si="82"/>
        <v>2253.874605</v>
      </c>
      <c r="W818" s="124">
        <f t="shared" si="82"/>
        <v>2253.874605</v>
      </c>
      <c r="X818" s="124">
        <f t="shared" si="82"/>
        <v>0</v>
      </c>
    </row>
    <row r="819" spans="1:24" s="92" customFormat="1" ht="15">
      <c r="A819" s="115" t="s">
        <v>577</v>
      </c>
      <c r="B819" s="87" t="s">
        <v>244</v>
      </c>
      <c r="C819" s="106" t="str">
        <f t="shared" si="77"/>
        <v/>
      </c>
      <c r="D819" s="105" t="str">
        <f t="shared" si="78"/>
        <v/>
      </c>
      <c r="E819" s="129"/>
      <c r="F819" s="130"/>
      <c r="G819" s="130"/>
      <c r="H819" s="128"/>
      <c r="I819" s="90">
        <v>762370000</v>
      </c>
      <c r="J819" s="89"/>
      <c r="K819" s="89"/>
      <c r="L819" s="91">
        <v>762370000</v>
      </c>
      <c r="M819" s="91">
        <f t="shared" si="79"/>
        <v>762370000</v>
      </c>
      <c r="N819" s="91"/>
      <c r="O819" s="90">
        <v>444658778</v>
      </c>
      <c r="P819" s="90">
        <f t="shared" si="80"/>
        <v>444658778</v>
      </c>
      <c r="Q819" s="90"/>
      <c r="S819" s="124">
        <f t="shared" si="81"/>
        <v>762.37</v>
      </c>
      <c r="T819" s="124">
        <f t="shared" si="82"/>
        <v>762.37</v>
      </c>
      <c r="U819" s="124">
        <f t="shared" si="82"/>
        <v>0</v>
      </c>
      <c r="V819" s="124">
        <f t="shared" si="82"/>
        <v>444.65877799999998</v>
      </c>
      <c r="W819" s="124">
        <f t="shared" si="82"/>
        <v>444.65877799999998</v>
      </c>
      <c r="X819" s="124">
        <f t="shared" si="82"/>
        <v>0</v>
      </c>
    </row>
    <row r="820" spans="1:24" s="92" customFormat="1" ht="15">
      <c r="A820" s="115"/>
      <c r="B820" s="87"/>
      <c r="C820" s="106" t="str">
        <f t="shared" si="77"/>
        <v/>
      </c>
      <c r="D820" s="105" t="str">
        <f t="shared" si="78"/>
        <v/>
      </c>
      <c r="E820" s="115" t="s">
        <v>210</v>
      </c>
      <c r="F820" s="115" t="s">
        <v>248</v>
      </c>
      <c r="G820" s="115" t="s">
        <v>318</v>
      </c>
      <c r="H820" s="133" t="s">
        <v>998</v>
      </c>
      <c r="I820" s="90">
        <v>762370000</v>
      </c>
      <c r="J820" s="89"/>
      <c r="K820" s="89"/>
      <c r="L820" s="91">
        <v>762370000</v>
      </c>
      <c r="M820" s="91">
        <f t="shared" si="79"/>
        <v>762370000</v>
      </c>
      <c r="N820" s="91"/>
      <c r="O820" s="90">
        <v>444658778</v>
      </c>
      <c r="P820" s="90">
        <f t="shared" si="80"/>
        <v>444658778</v>
      </c>
      <c r="Q820" s="90"/>
      <c r="S820" s="124">
        <f t="shared" si="81"/>
        <v>762.37</v>
      </c>
      <c r="T820" s="124">
        <f t="shared" si="82"/>
        <v>762.37</v>
      </c>
      <c r="U820" s="124">
        <f t="shared" si="82"/>
        <v>0</v>
      </c>
      <c r="V820" s="124">
        <f t="shared" si="82"/>
        <v>444.65877799999998</v>
      </c>
      <c r="W820" s="124">
        <f t="shared" si="82"/>
        <v>444.65877799999998</v>
      </c>
      <c r="X820" s="124">
        <f t="shared" si="82"/>
        <v>0</v>
      </c>
    </row>
    <row r="821" spans="1:24" s="92" customFormat="1" ht="30">
      <c r="A821" s="115" t="s">
        <v>578</v>
      </c>
      <c r="B821" s="99" t="s">
        <v>579</v>
      </c>
      <c r="C821" s="106" t="str">
        <f t="shared" si="77"/>
        <v>1048061</v>
      </c>
      <c r="D821" s="105" t="str">
        <f t="shared" si="78"/>
        <v>-Trung tâm y tẽ huyện Ngọc lồi</v>
      </c>
      <c r="E821" s="129"/>
      <c r="F821" s="130"/>
      <c r="G821" s="130"/>
      <c r="H821" s="128"/>
      <c r="I821" s="90">
        <v>11616508549</v>
      </c>
      <c r="J821" s="90">
        <v>31460376</v>
      </c>
      <c r="K821" s="90">
        <v>11166664173</v>
      </c>
      <c r="L821" s="91">
        <v>418384000</v>
      </c>
      <c r="M821" s="91">
        <f t="shared" si="79"/>
        <v>11616508549</v>
      </c>
      <c r="N821" s="91"/>
      <c r="O821" s="90">
        <v>11285947331</v>
      </c>
      <c r="P821" s="90">
        <f t="shared" si="80"/>
        <v>11285947331</v>
      </c>
      <c r="Q821" s="90"/>
      <c r="S821" s="124">
        <f t="shared" si="81"/>
        <v>11616.508549</v>
      </c>
      <c r="T821" s="124">
        <f t="shared" si="82"/>
        <v>11616.508549</v>
      </c>
      <c r="U821" s="124">
        <f t="shared" si="82"/>
        <v>0</v>
      </c>
      <c r="V821" s="124">
        <f t="shared" si="82"/>
        <v>11285.947330999999</v>
      </c>
      <c r="W821" s="124">
        <f t="shared" si="82"/>
        <v>11285.947330999999</v>
      </c>
      <c r="X821" s="124">
        <f t="shared" si="82"/>
        <v>0</v>
      </c>
    </row>
    <row r="822" spans="1:24" s="92" customFormat="1" ht="15">
      <c r="A822" s="115" t="s">
        <v>580</v>
      </c>
      <c r="B822" s="87" t="s">
        <v>232</v>
      </c>
      <c r="C822" s="106" t="str">
        <f t="shared" si="77"/>
        <v/>
      </c>
      <c r="D822" s="105" t="str">
        <f t="shared" si="78"/>
        <v/>
      </c>
      <c r="E822" s="129"/>
      <c r="F822" s="130"/>
      <c r="G822" s="130"/>
      <c r="H822" s="128"/>
      <c r="I822" s="90">
        <v>11184018549</v>
      </c>
      <c r="J822" s="90">
        <v>31460376</v>
      </c>
      <c r="K822" s="90">
        <v>11166664173</v>
      </c>
      <c r="L822" s="91">
        <v>-14106000</v>
      </c>
      <c r="M822" s="91">
        <f t="shared" si="79"/>
        <v>11184018549</v>
      </c>
      <c r="N822" s="91"/>
      <c r="O822" s="90">
        <v>11125437331</v>
      </c>
      <c r="P822" s="90">
        <f t="shared" si="80"/>
        <v>11125437331</v>
      </c>
      <c r="Q822" s="90"/>
      <c r="S822" s="124">
        <f t="shared" si="81"/>
        <v>11184.018549</v>
      </c>
      <c r="T822" s="124">
        <f t="shared" si="82"/>
        <v>11184.018549</v>
      </c>
      <c r="U822" s="124">
        <f t="shared" si="82"/>
        <v>0</v>
      </c>
      <c r="V822" s="124">
        <f t="shared" si="82"/>
        <v>11125.437330999999</v>
      </c>
      <c r="W822" s="124">
        <f t="shared" si="82"/>
        <v>11125.437330999999</v>
      </c>
      <c r="X822" s="124">
        <f t="shared" si="82"/>
        <v>0</v>
      </c>
    </row>
    <row r="823" spans="1:24" s="92" customFormat="1" ht="15">
      <c r="A823" s="115"/>
      <c r="B823" s="87" t="s">
        <v>233</v>
      </c>
      <c r="C823" s="106" t="str">
        <f t="shared" si="77"/>
        <v/>
      </c>
      <c r="D823" s="105" t="str">
        <f t="shared" si="78"/>
        <v/>
      </c>
      <c r="E823" s="129"/>
      <c r="F823" s="130"/>
      <c r="G823" s="130"/>
      <c r="H823" s="128"/>
      <c r="I823" s="90">
        <v>8925854376</v>
      </c>
      <c r="J823" s="90">
        <v>31460376</v>
      </c>
      <c r="K823" s="90">
        <v>9253000000</v>
      </c>
      <c r="L823" s="91">
        <v>-358606000</v>
      </c>
      <c r="M823" s="91">
        <f t="shared" si="79"/>
        <v>8925854376</v>
      </c>
      <c r="N823" s="91"/>
      <c r="O823" s="90">
        <v>8893348376</v>
      </c>
      <c r="P823" s="90">
        <f t="shared" si="80"/>
        <v>8893348376</v>
      </c>
      <c r="Q823" s="90"/>
      <c r="S823" s="124">
        <f t="shared" si="81"/>
        <v>8925.8543759999993</v>
      </c>
      <c r="T823" s="124">
        <f t="shared" si="82"/>
        <v>8925.8543759999993</v>
      </c>
      <c r="U823" s="124">
        <f t="shared" si="82"/>
        <v>0</v>
      </c>
      <c r="V823" s="124">
        <f t="shared" si="82"/>
        <v>8893.3483759999999</v>
      </c>
      <c r="W823" s="124">
        <f t="shared" si="82"/>
        <v>8893.3483759999999</v>
      </c>
      <c r="X823" s="124">
        <f t="shared" si="82"/>
        <v>0</v>
      </c>
    </row>
    <row r="824" spans="1:24" s="92" customFormat="1" ht="15">
      <c r="A824" s="116"/>
      <c r="B824" s="110"/>
      <c r="C824" s="106" t="str">
        <f t="shared" si="77"/>
        <v/>
      </c>
      <c r="D824" s="105" t="str">
        <f t="shared" si="78"/>
        <v/>
      </c>
      <c r="E824" s="115" t="s">
        <v>209</v>
      </c>
      <c r="F824" s="115" t="s">
        <v>248</v>
      </c>
      <c r="G824" s="115" t="s">
        <v>519</v>
      </c>
      <c r="H824" s="133" t="s">
        <v>983</v>
      </c>
      <c r="I824" s="90">
        <v>1232354000</v>
      </c>
      <c r="J824" s="89"/>
      <c r="K824" s="90">
        <v>1258000000</v>
      </c>
      <c r="L824" s="91">
        <v>-25646000</v>
      </c>
      <c r="M824" s="91">
        <f t="shared" si="79"/>
        <v>1232354000</v>
      </c>
      <c r="N824" s="91"/>
      <c r="O824" s="90">
        <v>1232354000</v>
      </c>
      <c r="P824" s="90">
        <f t="shared" si="80"/>
        <v>1232354000</v>
      </c>
      <c r="Q824" s="90"/>
      <c r="S824" s="124">
        <f t="shared" si="81"/>
        <v>1232.354</v>
      </c>
      <c r="T824" s="124">
        <f t="shared" si="82"/>
        <v>1232.354</v>
      </c>
      <c r="U824" s="124">
        <f t="shared" si="82"/>
        <v>0</v>
      </c>
      <c r="V824" s="124">
        <f t="shared" si="82"/>
        <v>1232.354</v>
      </c>
      <c r="W824" s="124">
        <f t="shared" si="82"/>
        <v>1232.354</v>
      </c>
      <c r="X824" s="124">
        <f t="shared" si="82"/>
        <v>0</v>
      </c>
    </row>
    <row r="825" spans="1:24" s="92" customFormat="1" ht="15">
      <c r="A825" s="117"/>
      <c r="B825" s="107"/>
      <c r="C825" s="106" t="str">
        <f t="shared" si="77"/>
        <v/>
      </c>
      <c r="D825" s="105" t="str">
        <f t="shared" si="78"/>
        <v/>
      </c>
      <c r="E825" s="115" t="s">
        <v>209</v>
      </c>
      <c r="F825" s="115" t="s">
        <v>248</v>
      </c>
      <c r="G825" s="115" t="s">
        <v>318</v>
      </c>
      <c r="H825" s="133" t="s">
        <v>983</v>
      </c>
      <c r="I825" s="90">
        <v>7642040376</v>
      </c>
      <c r="J825" s="90" t="s">
        <v>581</v>
      </c>
      <c r="K825" s="90">
        <v>7995000000</v>
      </c>
      <c r="L825" s="91">
        <v>-352960000</v>
      </c>
      <c r="M825" s="91">
        <f t="shared" si="79"/>
        <v>7642040376</v>
      </c>
      <c r="N825" s="91"/>
      <c r="O825" s="90">
        <v>7642040376</v>
      </c>
      <c r="P825" s="90">
        <f t="shared" si="80"/>
        <v>7642040376</v>
      </c>
      <c r="Q825" s="90"/>
      <c r="S825" s="124">
        <f t="shared" si="81"/>
        <v>7642.0403759999999</v>
      </c>
      <c r="T825" s="124">
        <f t="shared" si="82"/>
        <v>7642.0403759999999</v>
      </c>
      <c r="U825" s="124">
        <f t="shared" si="82"/>
        <v>0</v>
      </c>
      <c r="V825" s="124">
        <f t="shared" si="82"/>
        <v>7642.0403759999999</v>
      </c>
      <c r="W825" s="124">
        <f t="shared" si="82"/>
        <v>7642.0403759999999</v>
      </c>
      <c r="X825" s="124">
        <f t="shared" si="82"/>
        <v>0</v>
      </c>
    </row>
    <row r="826" spans="1:24" s="92" customFormat="1" ht="15">
      <c r="A826" s="118"/>
      <c r="B826" s="111"/>
      <c r="C826" s="106" t="str">
        <f t="shared" si="77"/>
        <v/>
      </c>
      <c r="D826" s="105" t="str">
        <f t="shared" si="78"/>
        <v/>
      </c>
      <c r="E826" s="115" t="s">
        <v>222</v>
      </c>
      <c r="F826" s="115" t="s">
        <v>248</v>
      </c>
      <c r="G826" s="115" t="s">
        <v>318</v>
      </c>
      <c r="H826" s="133" t="s">
        <v>983</v>
      </c>
      <c r="I826" s="90">
        <v>51460000</v>
      </c>
      <c r="J826" s="90">
        <v>31460000</v>
      </c>
      <c r="K826" s="89"/>
      <c r="L826" s="91">
        <v>20000000</v>
      </c>
      <c r="M826" s="91">
        <f t="shared" si="79"/>
        <v>51460000</v>
      </c>
      <c r="N826" s="91"/>
      <c r="O826" s="90">
        <v>18954000</v>
      </c>
      <c r="P826" s="90">
        <f t="shared" si="80"/>
        <v>18954000</v>
      </c>
      <c r="Q826" s="90"/>
      <c r="S826" s="124">
        <f t="shared" si="81"/>
        <v>51.46</v>
      </c>
      <c r="T826" s="124">
        <f t="shared" si="82"/>
        <v>51.46</v>
      </c>
      <c r="U826" s="124">
        <f t="shared" si="82"/>
        <v>0</v>
      </c>
      <c r="V826" s="124">
        <f t="shared" si="82"/>
        <v>18.954000000000001</v>
      </c>
      <c r="W826" s="124">
        <f t="shared" si="82"/>
        <v>18.954000000000001</v>
      </c>
      <c r="X826" s="124">
        <f t="shared" si="82"/>
        <v>0</v>
      </c>
    </row>
    <row r="827" spans="1:24" s="92" customFormat="1" ht="15">
      <c r="A827" s="115"/>
      <c r="B827" s="87" t="s">
        <v>229</v>
      </c>
      <c r="C827" s="106" t="str">
        <f t="shared" si="77"/>
        <v/>
      </c>
      <c r="D827" s="105" t="str">
        <f t="shared" si="78"/>
        <v/>
      </c>
      <c r="E827" s="129"/>
      <c r="F827" s="130"/>
      <c r="G827" s="130"/>
      <c r="H827" s="128"/>
      <c r="I827" s="90">
        <v>2258164173</v>
      </c>
      <c r="J827" s="89"/>
      <c r="K827" s="90">
        <v>1913664173</v>
      </c>
      <c r="L827" s="91">
        <v>344500000</v>
      </c>
      <c r="M827" s="91">
        <f t="shared" si="79"/>
        <v>2258164173</v>
      </c>
      <c r="N827" s="91"/>
      <c r="O827" s="90">
        <v>2232088955</v>
      </c>
      <c r="P827" s="90">
        <f t="shared" si="80"/>
        <v>2232088955</v>
      </c>
      <c r="Q827" s="90"/>
      <c r="S827" s="124">
        <f t="shared" si="81"/>
        <v>2258.1641730000001</v>
      </c>
      <c r="T827" s="124">
        <f t="shared" si="82"/>
        <v>2258.1641730000001</v>
      </c>
      <c r="U827" s="124">
        <f t="shared" si="82"/>
        <v>0</v>
      </c>
      <c r="V827" s="124">
        <f t="shared" si="82"/>
        <v>2232.0889550000002</v>
      </c>
      <c r="W827" s="124">
        <f t="shared" si="82"/>
        <v>2232.0889550000002</v>
      </c>
      <c r="X827" s="124">
        <f t="shared" si="82"/>
        <v>0</v>
      </c>
    </row>
    <row r="828" spans="1:24" s="92" customFormat="1" ht="15">
      <c r="A828" s="116"/>
      <c r="B828" s="110"/>
      <c r="C828" s="106" t="str">
        <f t="shared" si="77"/>
        <v/>
      </c>
      <c r="D828" s="105" t="str">
        <f t="shared" si="78"/>
        <v/>
      </c>
      <c r="E828" s="115" t="s">
        <v>224</v>
      </c>
      <c r="F828" s="115" t="s">
        <v>248</v>
      </c>
      <c r="G828" s="115" t="s">
        <v>519</v>
      </c>
      <c r="H828" s="133" t="s">
        <v>983</v>
      </c>
      <c r="I828" s="90">
        <v>25646000</v>
      </c>
      <c r="J828" s="89"/>
      <c r="K828" s="90">
        <v>25646000</v>
      </c>
      <c r="L828" s="94"/>
      <c r="M828" s="91">
        <f t="shared" si="79"/>
        <v>25646000</v>
      </c>
      <c r="N828" s="94"/>
      <c r="O828" s="90">
        <v>25646000</v>
      </c>
      <c r="P828" s="90">
        <f t="shared" si="80"/>
        <v>25646000</v>
      </c>
      <c r="Q828" s="90"/>
      <c r="S828" s="124">
        <f t="shared" si="81"/>
        <v>25.646000000000001</v>
      </c>
      <c r="T828" s="124">
        <f t="shared" si="82"/>
        <v>25.646000000000001</v>
      </c>
      <c r="U828" s="124">
        <f t="shared" si="82"/>
        <v>0</v>
      </c>
      <c r="V828" s="124">
        <f t="shared" si="82"/>
        <v>25.646000000000001</v>
      </c>
      <c r="W828" s="124">
        <f t="shared" si="82"/>
        <v>25.646000000000001</v>
      </c>
      <c r="X828" s="124">
        <f t="shared" si="82"/>
        <v>0</v>
      </c>
    </row>
    <row r="829" spans="1:24" s="92" customFormat="1" ht="15">
      <c r="A829" s="118"/>
      <c r="B829" s="111"/>
      <c r="C829" s="106" t="str">
        <f t="shared" si="77"/>
        <v/>
      </c>
      <c r="D829" s="105" t="str">
        <f t="shared" si="78"/>
        <v/>
      </c>
      <c r="E829" s="115" t="s">
        <v>224</v>
      </c>
      <c r="F829" s="115" t="s">
        <v>248</v>
      </c>
      <c r="G829" s="115" t="s">
        <v>318</v>
      </c>
      <c r="H829" s="133" t="s">
        <v>983</v>
      </c>
      <c r="I829" s="90">
        <v>2232518173</v>
      </c>
      <c r="J829" s="89"/>
      <c r="K829" s="90">
        <v>1888018173</v>
      </c>
      <c r="L829" s="91">
        <v>344500000</v>
      </c>
      <c r="M829" s="91">
        <f t="shared" si="79"/>
        <v>2232518173</v>
      </c>
      <c r="N829" s="91"/>
      <c r="O829" s="90">
        <v>2206442955</v>
      </c>
      <c r="P829" s="90">
        <f t="shared" si="80"/>
        <v>2206442955</v>
      </c>
      <c r="Q829" s="90"/>
      <c r="S829" s="124">
        <f t="shared" si="81"/>
        <v>2232.5181729999999</v>
      </c>
      <c r="T829" s="124">
        <f t="shared" si="82"/>
        <v>2232.5181729999999</v>
      </c>
      <c r="U829" s="124">
        <f t="shared" si="82"/>
        <v>0</v>
      </c>
      <c r="V829" s="124">
        <f t="shared" si="82"/>
        <v>2206.442955</v>
      </c>
      <c r="W829" s="124">
        <f t="shared" si="82"/>
        <v>2206.442955</v>
      </c>
      <c r="X829" s="124">
        <f t="shared" si="82"/>
        <v>0</v>
      </c>
    </row>
    <row r="830" spans="1:24" s="92" customFormat="1" ht="15">
      <c r="A830" s="115" t="s">
        <v>582</v>
      </c>
      <c r="B830" s="87" t="s">
        <v>244</v>
      </c>
      <c r="C830" s="106" t="str">
        <f t="shared" si="77"/>
        <v/>
      </c>
      <c r="D830" s="105" t="str">
        <f t="shared" si="78"/>
        <v/>
      </c>
      <c r="E830" s="129"/>
      <c r="F830" s="130"/>
      <c r="G830" s="130"/>
      <c r="H830" s="128"/>
      <c r="I830" s="90">
        <v>432490000</v>
      </c>
      <c r="J830" s="89"/>
      <c r="K830" s="89"/>
      <c r="L830" s="91">
        <v>432490000</v>
      </c>
      <c r="M830" s="91">
        <f t="shared" si="79"/>
        <v>432490000</v>
      </c>
      <c r="N830" s="91"/>
      <c r="O830" s="90">
        <v>160510000</v>
      </c>
      <c r="P830" s="90">
        <f t="shared" si="80"/>
        <v>160510000</v>
      </c>
      <c r="Q830" s="90"/>
      <c r="S830" s="124">
        <f t="shared" si="81"/>
        <v>432.49</v>
      </c>
      <c r="T830" s="124">
        <f t="shared" si="82"/>
        <v>432.49</v>
      </c>
      <c r="U830" s="124">
        <f t="shared" si="82"/>
        <v>0</v>
      </c>
      <c r="V830" s="124">
        <f t="shared" si="82"/>
        <v>160.51</v>
      </c>
      <c r="W830" s="124">
        <f t="shared" si="82"/>
        <v>160.51</v>
      </c>
      <c r="X830" s="124">
        <f t="shared" si="82"/>
        <v>0</v>
      </c>
    </row>
    <row r="831" spans="1:24" s="92" customFormat="1" ht="15">
      <c r="A831" s="116"/>
      <c r="B831" s="110"/>
      <c r="C831" s="106" t="str">
        <f t="shared" si="77"/>
        <v/>
      </c>
      <c r="D831" s="105" t="str">
        <f t="shared" si="78"/>
        <v/>
      </c>
      <c r="E831" s="115" t="s">
        <v>210</v>
      </c>
      <c r="F831" s="115" t="s">
        <v>248</v>
      </c>
      <c r="G831" s="115" t="s">
        <v>318</v>
      </c>
      <c r="H831" s="133" t="s">
        <v>998</v>
      </c>
      <c r="I831" s="90">
        <v>403790000</v>
      </c>
      <c r="J831" s="89"/>
      <c r="K831" s="89"/>
      <c r="L831" s="91">
        <v>403790000</v>
      </c>
      <c r="M831" s="91">
        <f t="shared" si="79"/>
        <v>403790000</v>
      </c>
      <c r="N831" s="91"/>
      <c r="O831" s="90">
        <v>135810000</v>
      </c>
      <c r="P831" s="90">
        <f t="shared" si="80"/>
        <v>135810000</v>
      </c>
      <c r="Q831" s="90"/>
      <c r="S831" s="124">
        <f t="shared" si="81"/>
        <v>403.79</v>
      </c>
      <c r="T831" s="124">
        <f t="shared" si="82"/>
        <v>403.79</v>
      </c>
      <c r="U831" s="124">
        <f t="shared" si="82"/>
        <v>0</v>
      </c>
      <c r="V831" s="124">
        <f t="shared" si="82"/>
        <v>135.81</v>
      </c>
      <c r="W831" s="124">
        <f t="shared" si="82"/>
        <v>135.81</v>
      </c>
      <c r="X831" s="124">
        <f t="shared" si="82"/>
        <v>0</v>
      </c>
    </row>
    <row r="832" spans="1:24" s="92" customFormat="1" ht="15">
      <c r="A832" s="118"/>
      <c r="B832" s="111"/>
      <c r="C832" s="106" t="str">
        <f t="shared" si="77"/>
        <v/>
      </c>
      <c r="D832" s="105" t="str">
        <f t="shared" si="78"/>
        <v/>
      </c>
      <c r="E832" s="115" t="s">
        <v>210</v>
      </c>
      <c r="F832" s="115" t="s">
        <v>248</v>
      </c>
      <c r="G832" s="115" t="s">
        <v>524</v>
      </c>
      <c r="H832" s="133" t="s">
        <v>998</v>
      </c>
      <c r="I832" s="90">
        <v>28700000</v>
      </c>
      <c r="J832" s="89"/>
      <c r="K832" s="89"/>
      <c r="L832" s="91">
        <v>28700000</v>
      </c>
      <c r="M832" s="91">
        <f t="shared" si="79"/>
        <v>28700000</v>
      </c>
      <c r="N832" s="91"/>
      <c r="O832" s="90">
        <v>24700000</v>
      </c>
      <c r="P832" s="90">
        <f t="shared" si="80"/>
        <v>24700000</v>
      </c>
      <c r="Q832" s="90"/>
      <c r="S832" s="124">
        <f t="shared" si="81"/>
        <v>28.7</v>
      </c>
      <c r="T832" s="124">
        <f t="shared" si="82"/>
        <v>28.7</v>
      </c>
      <c r="U832" s="124">
        <f t="shared" si="82"/>
        <v>0</v>
      </c>
      <c r="V832" s="124">
        <f t="shared" si="82"/>
        <v>24.7</v>
      </c>
      <c r="W832" s="124">
        <f t="shared" si="82"/>
        <v>24.7</v>
      </c>
      <c r="X832" s="124">
        <f t="shared" si="82"/>
        <v>0</v>
      </c>
    </row>
    <row r="833" spans="1:24" s="92" customFormat="1" ht="30">
      <c r="A833" s="115" t="s">
        <v>583</v>
      </c>
      <c r="B833" s="99" t="s">
        <v>584</v>
      </c>
      <c r="C833" s="106" t="str">
        <f t="shared" si="77"/>
        <v>1048063</v>
      </c>
      <c r="D833" s="105" t="str">
        <f t="shared" si="78"/>
        <v>-SỜ Giao thông Vận tải Tỉnh Kon Tum</v>
      </c>
      <c r="E833" s="129"/>
      <c r="F833" s="130"/>
      <c r="G833" s="130"/>
      <c r="H833" s="128"/>
      <c r="I833" s="90">
        <v>45299166900</v>
      </c>
      <c r="J833" s="90">
        <v>3816566900</v>
      </c>
      <c r="K833" s="90">
        <v>17495200000</v>
      </c>
      <c r="L833" s="91">
        <v>23987400000</v>
      </c>
      <c r="M833" s="91">
        <f t="shared" si="79"/>
        <v>45299166900</v>
      </c>
      <c r="N833" s="91"/>
      <c r="O833" s="90">
        <v>39071701564</v>
      </c>
      <c r="P833" s="90">
        <f t="shared" si="80"/>
        <v>39071701564</v>
      </c>
      <c r="Q833" s="90"/>
      <c r="S833" s="124">
        <f t="shared" si="81"/>
        <v>45299.166899999997</v>
      </c>
      <c r="T833" s="124">
        <f t="shared" si="82"/>
        <v>45299.166899999997</v>
      </c>
      <c r="U833" s="124">
        <f t="shared" si="82"/>
        <v>0</v>
      </c>
      <c r="V833" s="124">
        <f t="shared" si="82"/>
        <v>39071.701564000003</v>
      </c>
      <c r="W833" s="124">
        <f t="shared" si="82"/>
        <v>39071.701564000003</v>
      </c>
      <c r="X833" s="124">
        <f t="shared" si="82"/>
        <v>0</v>
      </c>
    </row>
    <row r="834" spans="1:24" s="92" customFormat="1" ht="15">
      <c r="A834" s="115" t="s">
        <v>585</v>
      </c>
      <c r="B834" s="87" t="s">
        <v>232</v>
      </c>
      <c r="C834" s="106" t="str">
        <f t="shared" si="77"/>
        <v/>
      </c>
      <c r="D834" s="105" t="str">
        <f t="shared" si="78"/>
        <v/>
      </c>
      <c r="E834" s="129"/>
      <c r="F834" s="130"/>
      <c r="G834" s="130"/>
      <c r="H834" s="128"/>
      <c r="I834" s="90">
        <v>45299166900</v>
      </c>
      <c r="J834" s="90">
        <v>3816566900</v>
      </c>
      <c r="K834" s="90">
        <v>17495200000</v>
      </c>
      <c r="L834" s="91">
        <v>23987400000</v>
      </c>
      <c r="M834" s="91">
        <f t="shared" si="79"/>
        <v>45299166900</v>
      </c>
      <c r="N834" s="91"/>
      <c r="O834" s="90">
        <v>39071701564</v>
      </c>
      <c r="P834" s="90">
        <f t="shared" si="80"/>
        <v>39071701564</v>
      </c>
      <c r="Q834" s="90"/>
      <c r="S834" s="124">
        <f t="shared" si="81"/>
        <v>45299.166899999997</v>
      </c>
      <c r="T834" s="124">
        <f t="shared" si="82"/>
        <v>45299.166899999997</v>
      </c>
      <c r="U834" s="124">
        <f t="shared" si="82"/>
        <v>0</v>
      </c>
      <c r="V834" s="124">
        <f t="shared" si="82"/>
        <v>39071.701564000003</v>
      </c>
      <c r="W834" s="124">
        <f t="shared" si="82"/>
        <v>39071.701564000003</v>
      </c>
      <c r="X834" s="124">
        <f t="shared" si="82"/>
        <v>0</v>
      </c>
    </row>
    <row r="835" spans="1:24" s="92" customFormat="1" ht="15">
      <c r="A835" s="115"/>
      <c r="B835" s="87" t="s">
        <v>233</v>
      </c>
      <c r="C835" s="106" t="str">
        <f t="shared" si="77"/>
        <v/>
      </c>
      <c r="D835" s="105" t="str">
        <f t="shared" si="78"/>
        <v/>
      </c>
      <c r="E835" s="129"/>
      <c r="F835" s="130"/>
      <c r="G835" s="130"/>
      <c r="H835" s="128"/>
      <c r="I835" s="90">
        <v>3771766900</v>
      </c>
      <c r="J835" s="90">
        <v>816566900</v>
      </c>
      <c r="K835" s="90">
        <v>2811200000</v>
      </c>
      <c r="L835" s="91">
        <v>144000000</v>
      </c>
      <c r="M835" s="91">
        <f t="shared" si="79"/>
        <v>3771766900</v>
      </c>
      <c r="N835" s="91"/>
      <c r="O835" s="90">
        <v>2652230564</v>
      </c>
      <c r="P835" s="90">
        <f t="shared" si="80"/>
        <v>2652230564</v>
      </c>
      <c r="Q835" s="90"/>
      <c r="S835" s="124">
        <f t="shared" si="81"/>
        <v>3771.7669000000001</v>
      </c>
      <c r="T835" s="124">
        <f t="shared" si="82"/>
        <v>3771.7669000000001</v>
      </c>
      <c r="U835" s="124">
        <f t="shared" si="82"/>
        <v>0</v>
      </c>
      <c r="V835" s="124">
        <f t="shared" si="82"/>
        <v>2652.230564</v>
      </c>
      <c r="W835" s="124">
        <f t="shared" si="82"/>
        <v>2652.230564</v>
      </c>
      <c r="X835" s="124">
        <f t="shared" si="82"/>
        <v>0</v>
      </c>
    </row>
    <row r="836" spans="1:24" s="92" customFormat="1" ht="15">
      <c r="A836" s="115"/>
      <c r="B836" s="87"/>
      <c r="C836" s="106" t="str">
        <f t="shared" si="77"/>
        <v/>
      </c>
      <c r="D836" s="105" t="str">
        <f t="shared" si="78"/>
        <v/>
      </c>
      <c r="E836" s="115" t="s">
        <v>209</v>
      </c>
      <c r="F836" s="115" t="s">
        <v>498</v>
      </c>
      <c r="G836" s="115" t="s">
        <v>238</v>
      </c>
      <c r="H836" s="133" t="s">
        <v>983</v>
      </c>
      <c r="I836" s="90">
        <v>3771766900</v>
      </c>
      <c r="J836" s="90">
        <v>816566900</v>
      </c>
      <c r="K836" s="90">
        <v>2811200000</v>
      </c>
      <c r="L836" s="91">
        <v>144000000</v>
      </c>
      <c r="M836" s="91">
        <f t="shared" si="79"/>
        <v>3771766900</v>
      </c>
      <c r="N836" s="91"/>
      <c r="O836" s="90">
        <v>2652230564</v>
      </c>
      <c r="P836" s="90">
        <f t="shared" si="80"/>
        <v>2652230564</v>
      </c>
      <c r="Q836" s="90"/>
      <c r="S836" s="124">
        <f t="shared" si="81"/>
        <v>3771.7669000000001</v>
      </c>
      <c r="T836" s="124">
        <f t="shared" si="82"/>
        <v>3771.7669000000001</v>
      </c>
      <c r="U836" s="124">
        <f t="shared" si="82"/>
        <v>0</v>
      </c>
      <c r="V836" s="124">
        <f t="shared" si="82"/>
        <v>2652.230564</v>
      </c>
      <c r="W836" s="124">
        <f t="shared" si="82"/>
        <v>2652.230564</v>
      </c>
      <c r="X836" s="124">
        <f t="shared" si="82"/>
        <v>0</v>
      </c>
    </row>
    <row r="837" spans="1:24" s="92" customFormat="1" ht="15">
      <c r="A837" s="115"/>
      <c r="B837" s="87" t="s">
        <v>229</v>
      </c>
      <c r="C837" s="106" t="str">
        <f t="shared" si="77"/>
        <v/>
      </c>
      <c r="D837" s="105" t="str">
        <f t="shared" si="78"/>
        <v/>
      </c>
      <c r="E837" s="129"/>
      <c r="F837" s="130"/>
      <c r="G837" s="130"/>
      <c r="H837" s="128"/>
      <c r="I837" s="90">
        <v>41527400000</v>
      </c>
      <c r="J837" s="90">
        <v>3000000000</v>
      </c>
      <c r="K837" s="90">
        <v>14684000000</v>
      </c>
      <c r="L837" s="91">
        <v>23843400000</v>
      </c>
      <c r="M837" s="91">
        <f t="shared" si="79"/>
        <v>41527400000</v>
      </c>
      <c r="N837" s="91"/>
      <c r="O837" s="90">
        <v>36419471000</v>
      </c>
      <c r="P837" s="90">
        <f t="shared" si="80"/>
        <v>36419471000</v>
      </c>
      <c r="Q837" s="90"/>
      <c r="S837" s="124">
        <f t="shared" si="81"/>
        <v>41527.4</v>
      </c>
      <c r="T837" s="124">
        <f t="shared" si="82"/>
        <v>41527.4</v>
      </c>
      <c r="U837" s="124">
        <f t="shared" si="82"/>
        <v>0</v>
      </c>
      <c r="V837" s="124">
        <f t="shared" si="82"/>
        <v>36419.470999999998</v>
      </c>
      <c r="W837" s="124">
        <f t="shared" si="82"/>
        <v>36419.470999999998</v>
      </c>
      <c r="X837" s="124">
        <f t="shared" si="82"/>
        <v>0</v>
      </c>
    </row>
    <row r="838" spans="1:24" s="92" customFormat="1" ht="15">
      <c r="A838" s="116"/>
      <c r="B838" s="110"/>
      <c r="C838" s="106" t="str">
        <f t="shared" si="77"/>
        <v/>
      </c>
      <c r="D838" s="105" t="str">
        <f t="shared" si="78"/>
        <v/>
      </c>
      <c r="E838" s="115" t="s">
        <v>224</v>
      </c>
      <c r="F838" s="115" t="s">
        <v>498</v>
      </c>
      <c r="G838" s="115" t="s">
        <v>499</v>
      </c>
      <c r="H838" s="133" t="s">
        <v>983</v>
      </c>
      <c r="I838" s="90">
        <v>38800000000</v>
      </c>
      <c r="J838" s="90">
        <v>3000000000</v>
      </c>
      <c r="K838" s="90">
        <v>14368000000</v>
      </c>
      <c r="L838" s="91">
        <v>21432000000</v>
      </c>
      <c r="M838" s="91">
        <f t="shared" si="79"/>
        <v>38800000000</v>
      </c>
      <c r="N838" s="91"/>
      <c r="O838" s="90">
        <v>35800000000</v>
      </c>
      <c r="P838" s="90">
        <f t="shared" si="80"/>
        <v>35800000000</v>
      </c>
      <c r="Q838" s="90"/>
      <c r="S838" s="124">
        <f t="shared" si="81"/>
        <v>38800</v>
      </c>
      <c r="T838" s="124">
        <f t="shared" si="82"/>
        <v>38800</v>
      </c>
      <c r="U838" s="124">
        <f t="shared" si="82"/>
        <v>0</v>
      </c>
      <c r="V838" s="124">
        <f t="shared" si="82"/>
        <v>35800</v>
      </c>
      <c r="W838" s="124">
        <f t="shared" si="82"/>
        <v>35800</v>
      </c>
      <c r="X838" s="124">
        <f t="shared" si="82"/>
        <v>0</v>
      </c>
    </row>
    <row r="839" spans="1:24" s="92" customFormat="1" ht="15">
      <c r="A839" s="118"/>
      <c r="B839" s="111"/>
      <c r="C839" s="106" t="str">
        <f t="shared" si="77"/>
        <v/>
      </c>
      <c r="D839" s="105" t="str">
        <f t="shared" si="78"/>
        <v/>
      </c>
      <c r="E839" s="115" t="s">
        <v>210</v>
      </c>
      <c r="F839" s="115" t="s">
        <v>498</v>
      </c>
      <c r="G839" s="115" t="s">
        <v>499</v>
      </c>
      <c r="H839" s="133" t="s">
        <v>983</v>
      </c>
      <c r="I839" s="90">
        <v>2091400000</v>
      </c>
      <c r="J839" s="89"/>
      <c r="K839" s="89"/>
      <c r="L839" s="91">
        <v>2091400000</v>
      </c>
      <c r="M839" s="91">
        <f t="shared" si="79"/>
        <v>2091400000</v>
      </c>
      <c r="N839" s="91"/>
      <c r="O839" s="89"/>
      <c r="P839" s="90">
        <f t="shared" si="80"/>
        <v>0</v>
      </c>
      <c r="Q839" s="89"/>
      <c r="S839" s="124">
        <f t="shared" si="81"/>
        <v>2091.4</v>
      </c>
      <c r="T839" s="124">
        <f t="shared" si="82"/>
        <v>2091.4</v>
      </c>
      <c r="U839" s="124">
        <f t="shared" si="82"/>
        <v>0</v>
      </c>
      <c r="V839" s="124">
        <f t="shared" si="82"/>
        <v>0</v>
      </c>
      <c r="W839" s="124">
        <f t="shared" si="82"/>
        <v>0</v>
      </c>
      <c r="X839" s="124">
        <f t="shared" si="82"/>
        <v>0</v>
      </c>
    </row>
    <row r="840" spans="1:24" s="92" customFormat="1" ht="14.25">
      <c r="A840" s="115"/>
      <c r="B840" s="96"/>
      <c r="C840" s="106" t="str">
        <f t="shared" si="77"/>
        <v/>
      </c>
      <c r="D840" s="105" t="str">
        <f t="shared" si="78"/>
        <v/>
      </c>
      <c r="E840" s="115"/>
      <c r="F840" s="115"/>
      <c r="G840" s="115"/>
      <c r="H840" s="133"/>
      <c r="I840" s="97"/>
      <c r="J840" s="97"/>
      <c r="K840" s="97"/>
      <c r="L840" s="98"/>
      <c r="M840" s="91">
        <f t="shared" si="79"/>
        <v>0</v>
      </c>
      <c r="N840" s="98"/>
      <c r="O840" s="97"/>
      <c r="P840" s="90">
        <f t="shared" si="80"/>
        <v>0</v>
      </c>
      <c r="Q840" s="97"/>
      <c r="S840" s="124">
        <f t="shared" si="81"/>
        <v>0</v>
      </c>
      <c r="T840" s="124">
        <f t="shared" si="82"/>
        <v>0</v>
      </c>
      <c r="U840" s="124">
        <f t="shared" si="82"/>
        <v>0</v>
      </c>
      <c r="V840" s="124">
        <f t="shared" si="82"/>
        <v>0</v>
      </c>
      <c r="W840" s="124">
        <f t="shared" si="82"/>
        <v>0</v>
      </c>
      <c r="X840" s="124">
        <f t="shared" si="82"/>
        <v>0</v>
      </c>
    </row>
    <row r="841" spans="1:24" s="92" customFormat="1" ht="15">
      <c r="A841" s="115"/>
      <c r="B841" s="87"/>
      <c r="C841" s="106" t="str">
        <f t="shared" si="77"/>
        <v/>
      </c>
      <c r="D841" s="105" t="str">
        <f t="shared" si="78"/>
        <v/>
      </c>
      <c r="E841" s="115" t="s">
        <v>224</v>
      </c>
      <c r="F841" s="115" t="s">
        <v>498</v>
      </c>
      <c r="G841" s="115" t="s">
        <v>238</v>
      </c>
      <c r="H841" s="133" t="s">
        <v>983</v>
      </c>
      <c r="I841" s="90">
        <v>636000000</v>
      </c>
      <c r="J841" s="89"/>
      <c r="K841" s="90">
        <v>316000000</v>
      </c>
      <c r="L841" s="91">
        <v>320000000</v>
      </c>
      <c r="M841" s="91">
        <f t="shared" si="79"/>
        <v>636000000</v>
      </c>
      <c r="N841" s="91"/>
      <c r="O841" s="90">
        <v>619471000</v>
      </c>
      <c r="P841" s="90">
        <f t="shared" si="80"/>
        <v>619471000</v>
      </c>
      <c r="Q841" s="90"/>
      <c r="S841" s="124">
        <f t="shared" si="81"/>
        <v>636</v>
      </c>
      <c r="T841" s="124">
        <f t="shared" si="82"/>
        <v>636</v>
      </c>
      <c r="U841" s="124">
        <f t="shared" si="82"/>
        <v>0</v>
      </c>
      <c r="V841" s="124">
        <f t="shared" si="82"/>
        <v>619.471</v>
      </c>
      <c r="W841" s="124">
        <f t="shared" si="82"/>
        <v>619.471</v>
      </c>
      <c r="X841" s="124">
        <f t="shared" si="82"/>
        <v>0</v>
      </c>
    </row>
    <row r="842" spans="1:24" s="92" customFormat="1" ht="15">
      <c r="A842" s="115" t="s">
        <v>586</v>
      </c>
      <c r="B842" s="87" t="s">
        <v>587</v>
      </c>
      <c r="C842" s="106" t="str">
        <f t="shared" si="77"/>
        <v>1048179</v>
      </c>
      <c r="D842" s="105" t="str">
        <f t="shared" si="78"/>
        <v>-Ban an toàn Giao thông</v>
      </c>
      <c r="E842" s="129"/>
      <c r="F842" s="130"/>
      <c r="G842" s="130"/>
      <c r="H842" s="128"/>
      <c r="I842" s="90">
        <v>814390476</v>
      </c>
      <c r="J842" s="90">
        <v>51390476</v>
      </c>
      <c r="K842" s="90">
        <v>343000000</v>
      </c>
      <c r="L842" s="91">
        <v>420000000</v>
      </c>
      <c r="M842" s="91">
        <f t="shared" si="79"/>
        <v>814390476</v>
      </c>
      <c r="N842" s="91"/>
      <c r="O842" s="90">
        <v>662961630</v>
      </c>
      <c r="P842" s="90">
        <f t="shared" si="80"/>
        <v>662961630</v>
      </c>
      <c r="Q842" s="90"/>
      <c r="S842" s="124">
        <f t="shared" si="81"/>
        <v>814.39047600000004</v>
      </c>
      <c r="T842" s="124">
        <f t="shared" si="82"/>
        <v>814.39047600000004</v>
      </c>
      <c r="U842" s="124">
        <f t="shared" si="82"/>
        <v>0</v>
      </c>
      <c r="V842" s="124">
        <f t="shared" si="82"/>
        <v>662.96163000000001</v>
      </c>
      <c r="W842" s="124">
        <f t="shared" si="82"/>
        <v>662.96163000000001</v>
      </c>
      <c r="X842" s="124">
        <f t="shared" si="82"/>
        <v>0</v>
      </c>
    </row>
    <row r="843" spans="1:24" s="92" customFormat="1" ht="15">
      <c r="A843" s="115" t="s">
        <v>588</v>
      </c>
      <c r="B843" s="87" t="s">
        <v>218</v>
      </c>
      <c r="C843" s="106" t="str">
        <f t="shared" si="77"/>
        <v/>
      </c>
      <c r="D843" s="105" t="str">
        <f t="shared" si="78"/>
        <v/>
      </c>
      <c r="E843" s="129"/>
      <c r="F843" s="130"/>
      <c r="G843" s="130"/>
      <c r="H843" s="128"/>
      <c r="I843" s="90">
        <v>814390476</v>
      </c>
      <c r="J843" s="90">
        <v>51390476</v>
      </c>
      <c r="K843" s="90">
        <v>343000000</v>
      </c>
      <c r="L843" s="91">
        <v>420000000</v>
      </c>
      <c r="M843" s="91">
        <f t="shared" si="79"/>
        <v>814390476</v>
      </c>
      <c r="N843" s="91"/>
      <c r="O843" s="90">
        <v>662961630</v>
      </c>
      <c r="P843" s="90">
        <f t="shared" si="80"/>
        <v>662961630</v>
      </c>
      <c r="Q843" s="90"/>
      <c r="S843" s="124">
        <f t="shared" si="81"/>
        <v>814.39047600000004</v>
      </c>
      <c r="T843" s="124">
        <f t="shared" si="82"/>
        <v>814.39047600000004</v>
      </c>
      <c r="U843" s="124">
        <f t="shared" si="82"/>
        <v>0</v>
      </c>
      <c r="V843" s="124">
        <f t="shared" si="82"/>
        <v>662.96163000000001</v>
      </c>
      <c r="W843" s="124">
        <f t="shared" si="82"/>
        <v>662.96163000000001</v>
      </c>
      <c r="X843" s="124">
        <f t="shared" si="82"/>
        <v>0</v>
      </c>
    </row>
    <row r="844" spans="1:24" s="92" customFormat="1" ht="15">
      <c r="A844" s="115"/>
      <c r="B844" s="87" t="s">
        <v>223</v>
      </c>
      <c r="C844" s="106" t="str">
        <f t="shared" si="77"/>
        <v/>
      </c>
      <c r="D844" s="105" t="str">
        <f t="shared" si="78"/>
        <v/>
      </c>
      <c r="E844" s="129"/>
      <c r="F844" s="130"/>
      <c r="G844" s="130"/>
      <c r="H844" s="128"/>
      <c r="I844" s="90">
        <v>814390476</v>
      </c>
      <c r="J844" s="90">
        <v>51390476</v>
      </c>
      <c r="K844" s="90">
        <v>343000000</v>
      </c>
      <c r="L844" s="91">
        <v>420000000</v>
      </c>
      <c r="M844" s="91">
        <f t="shared" si="79"/>
        <v>814390476</v>
      </c>
      <c r="N844" s="91"/>
      <c r="O844" s="90">
        <v>662961630</v>
      </c>
      <c r="P844" s="90">
        <f t="shared" si="80"/>
        <v>662961630</v>
      </c>
      <c r="Q844" s="90"/>
      <c r="S844" s="124">
        <f t="shared" si="81"/>
        <v>814.39047600000004</v>
      </c>
      <c r="T844" s="124">
        <f t="shared" si="82"/>
        <v>814.39047600000004</v>
      </c>
      <c r="U844" s="124">
        <f t="shared" si="82"/>
        <v>0</v>
      </c>
      <c r="V844" s="124">
        <f t="shared" si="82"/>
        <v>662.96163000000001</v>
      </c>
      <c r="W844" s="124">
        <f t="shared" si="82"/>
        <v>662.96163000000001</v>
      </c>
      <c r="X844" s="124">
        <f t="shared" si="82"/>
        <v>0</v>
      </c>
    </row>
    <row r="845" spans="1:24" s="92" customFormat="1" ht="15">
      <c r="A845" s="115"/>
      <c r="B845" s="87"/>
      <c r="C845" s="106" t="str">
        <f t="shared" si="77"/>
        <v/>
      </c>
      <c r="D845" s="105" t="str">
        <f t="shared" si="78"/>
        <v/>
      </c>
      <c r="E845" s="115" t="s">
        <v>224</v>
      </c>
      <c r="F845" s="115" t="s">
        <v>498</v>
      </c>
      <c r="G845" s="115" t="s">
        <v>238</v>
      </c>
      <c r="H845" s="133" t="s">
        <v>983</v>
      </c>
      <c r="I845" s="90">
        <v>814390476</v>
      </c>
      <c r="J845" s="90">
        <v>51390476</v>
      </c>
      <c r="K845" s="90">
        <v>343000000</v>
      </c>
      <c r="L845" s="91">
        <v>420000000</v>
      </c>
      <c r="M845" s="91">
        <f t="shared" si="79"/>
        <v>814390476</v>
      </c>
      <c r="N845" s="91"/>
      <c r="O845" s="90">
        <v>662961630</v>
      </c>
      <c r="P845" s="90">
        <f t="shared" si="80"/>
        <v>662961630</v>
      </c>
      <c r="Q845" s="90"/>
      <c r="S845" s="124">
        <f t="shared" si="81"/>
        <v>814.39047600000004</v>
      </c>
      <c r="T845" s="124">
        <f t="shared" ref="T845:X895" si="83">M845/1000000</f>
        <v>814.39047600000004</v>
      </c>
      <c r="U845" s="124">
        <f t="shared" si="83"/>
        <v>0</v>
      </c>
      <c r="V845" s="124">
        <f t="shared" si="83"/>
        <v>662.96163000000001</v>
      </c>
      <c r="W845" s="124">
        <f t="shared" si="83"/>
        <v>662.96163000000001</v>
      </c>
      <c r="X845" s="124">
        <f t="shared" si="83"/>
        <v>0</v>
      </c>
    </row>
    <row r="846" spans="1:24" s="92" customFormat="1" ht="15">
      <c r="A846" s="115" t="s">
        <v>589</v>
      </c>
      <c r="B846" s="87" t="s">
        <v>590</v>
      </c>
      <c r="C846" s="106" t="str">
        <f t="shared" si="77"/>
        <v>1048180</v>
      </c>
      <c r="D846" s="105" t="str">
        <f t="shared" si="78"/>
        <v>-SỜ Xây dựng</v>
      </c>
      <c r="E846" s="129"/>
      <c r="F846" s="130"/>
      <c r="G846" s="130"/>
      <c r="H846" s="128"/>
      <c r="I846" s="90">
        <v>9583131000</v>
      </c>
      <c r="J846" s="90">
        <v>782631000</v>
      </c>
      <c r="K846" s="90">
        <v>6698500000</v>
      </c>
      <c r="L846" s="91">
        <v>2102000000</v>
      </c>
      <c r="M846" s="91">
        <f t="shared" si="79"/>
        <v>9583131000</v>
      </c>
      <c r="N846" s="91"/>
      <c r="O846" s="90">
        <v>8010677000</v>
      </c>
      <c r="P846" s="90">
        <f t="shared" si="80"/>
        <v>8010677000</v>
      </c>
      <c r="Q846" s="90"/>
      <c r="S846" s="124">
        <f t="shared" si="81"/>
        <v>9583.1309999999994</v>
      </c>
      <c r="T846" s="124">
        <f t="shared" si="83"/>
        <v>9583.1309999999994</v>
      </c>
      <c r="U846" s="124">
        <f t="shared" si="83"/>
        <v>0</v>
      </c>
      <c r="V846" s="124">
        <f t="shared" si="83"/>
        <v>8010.6769999999997</v>
      </c>
      <c r="W846" s="124">
        <f t="shared" si="83"/>
        <v>8010.6769999999997</v>
      </c>
      <c r="X846" s="124">
        <f t="shared" si="83"/>
        <v>0</v>
      </c>
    </row>
    <row r="847" spans="1:24" s="92" customFormat="1" ht="15">
      <c r="A847" s="115" t="s">
        <v>591</v>
      </c>
      <c r="B847" s="87" t="s">
        <v>218</v>
      </c>
      <c r="C847" s="106" t="str">
        <f t="shared" si="77"/>
        <v/>
      </c>
      <c r="D847" s="105" t="str">
        <f t="shared" si="78"/>
        <v/>
      </c>
      <c r="E847" s="129"/>
      <c r="F847" s="130"/>
      <c r="G847" s="130"/>
      <c r="H847" s="128"/>
      <c r="I847" s="90">
        <v>9583131000</v>
      </c>
      <c r="J847" s="90">
        <v>782631000</v>
      </c>
      <c r="K847" s="90">
        <v>6698500000</v>
      </c>
      <c r="L847" s="91">
        <v>2102000000</v>
      </c>
      <c r="M847" s="91">
        <f t="shared" si="79"/>
        <v>9583131000</v>
      </c>
      <c r="N847" s="91"/>
      <c r="O847" s="90">
        <v>8010677000</v>
      </c>
      <c r="P847" s="90">
        <f t="shared" si="80"/>
        <v>8010677000</v>
      </c>
      <c r="Q847" s="90"/>
      <c r="S847" s="124">
        <f t="shared" si="81"/>
        <v>9583.1309999999994</v>
      </c>
      <c r="T847" s="124">
        <f t="shared" si="83"/>
        <v>9583.1309999999994</v>
      </c>
      <c r="U847" s="124">
        <f t="shared" si="83"/>
        <v>0</v>
      </c>
      <c r="V847" s="124">
        <f t="shared" si="83"/>
        <v>8010.6769999999997</v>
      </c>
      <c r="W847" s="124">
        <f t="shared" si="83"/>
        <v>8010.6769999999997</v>
      </c>
      <c r="X847" s="124">
        <f t="shared" si="83"/>
        <v>0</v>
      </c>
    </row>
    <row r="848" spans="1:24" s="92" customFormat="1" ht="15">
      <c r="A848" s="115"/>
      <c r="B848" s="87" t="s">
        <v>219</v>
      </c>
      <c r="C848" s="106" t="str">
        <f t="shared" si="77"/>
        <v/>
      </c>
      <c r="D848" s="105" t="str">
        <f t="shared" si="78"/>
        <v/>
      </c>
      <c r="E848" s="129"/>
      <c r="F848" s="130"/>
      <c r="G848" s="130"/>
      <c r="H848" s="128"/>
      <c r="I848" s="90">
        <v>3522500000</v>
      </c>
      <c r="J848" s="89"/>
      <c r="K848" s="90">
        <v>3522500000</v>
      </c>
      <c r="L848" s="94"/>
      <c r="M848" s="91">
        <f t="shared" si="79"/>
        <v>3522500000</v>
      </c>
      <c r="N848" s="94"/>
      <c r="O848" s="90">
        <v>3522500000</v>
      </c>
      <c r="P848" s="90">
        <f t="shared" si="80"/>
        <v>3522500000</v>
      </c>
      <c r="Q848" s="90"/>
      <c r="S848" s="124">
        <f t="shared" si="81"/>
        <v>3522.5</v>
      </c>
      <c r="T848" s="124">
        <f t="shared" si="83"/>
        <v>3522.5</v>
      </c>
      <c r="U848" s="124">
        <f t="shared" si="83"/>
        <v>0</v>
      </c>
      <c r="V848" s="124">
        <f t="shared" si="83"/>
        <v>3522.5</v>
      </c>
      <c r="W848" s="124">
        <f t="shared" si="83"/>
        <v>3522.5</v>
      </c>
      <c r="X848" s="124">
        <f t="shared" si="83"/>
        <v>0</v>
      </c>
    </row>
    <row r="849" spans="1:24" s="92" customFormat="1" ht="15">
      <c r="A849" s="115"/>
      <c r="B849" s="87"/>
      <c r="C849" s="106" t="str">
        <f t="shared" si="77"/>
        <v/>
      </c>
      <c r="D849" s="105" t="str">
        <f t="shared" si="78"/>
        <v/>
      </c>
      <c r="E849" s="115" t="s">
        <v>209</v>
      </c>
      <c r="F849" s="115" t="s">
        <v>592</v>
      </c>
      <c r="G849" s="115" t="s">
        <v>238</v>
      </c>
      <c r="H849" s="133" t="s">
        <v>983</v>
      </c>
      <c r="I849" s="90">
        <v>3522500000</v>
      </c>
      <c r="J849" s="89"/>
      <c r="K849" s="90">
        <v>3522500000</v>
      </c>
      <c r="L849" s="94"/>
      <c r="M849" s="91">
        <f t="shared" si="79"/>
        <v>3522500000</v>
      </c>
      <c r="N849" s="94"/>
      <c r="O849" s="90">
        <v>3522500000</v>
      </c>
      <c r="P849" s="90">
        <f t="shared" si="80"/>
        <v>3522500000</v>
      </c>
      <c r="Q849" s="90"/>
      <c r="S849" s="124">
        <f t="shared" si="81"/>
        <v>3522.5</v>
      </c>
      <c r="T849" s="124">
        <f t="shared" si="83"/>
        <v>3522.5</v>
      </c>
      <c r="U849" s="124">
        <f t="shared" si="83"/>
        <v>0</v>
      </c>
      <c r="V849" s="124">
        <f t="shared" si="83"/>
        <v>3522.5</v>
      </c>
      <c r="W849" s="124">
        <f t="shared" si="83"/>
        <v>3522.5</v>
      </c>
      <c r="X849" s="124">
        <f t="shared" si="83"/>
        <v>0</v>
      </c>
    </row>
    <row r="850" spans="1:24" s="92" customFormat="1" ht="15">
      <c r="A850" s="115"/>
      <c r="B850" s="87" t="s">
        <v>223</v>
      </c>
      <c r="C850" s="106" t="str">
        <f t="shared" si="77"/>
        <v/>
      </c>
      <c r="D850" s="105" t="str">
        <f t="shared" si="78"/>
        <v/>
      </c>
      <c r="E850" s="129"/>
      <c r="F850" s="130"/>
      <c r="G850" s="130"/>
      <c r="H850" s="128"/>
      <c r="I850" s="90">
        <v>6060631000</v>
      </c>
      <c r="J850" s="90">
        <v>782631000</v>
      </c>
      <c r="K850" s="90">
        <v>3176000000</v>
      </c>
      <c r="L850" s="91">
        <v>2102000000</v>
      </c>
      <c r="M850" s="91">
        <f t="shared" si="79"/>
        <v>6060631000</v>
      </c>
      <c r="N850" s="91"/>
      <c r="O850" s="90">
        <v>4488177000</v>
      </c>
      <c r="P850" s="90">
        <f t="shared" si="80"/>
        <v>4488177000</v>
      </c>
      <c r="Q850" s="90"/>
      <c r="S850" s="124">
        <f t="shared" si="81"/>
        <v>6060.6310000000003</v>
      </c>
      <c r="T850" s="124">
        <f t="shared" si="83"/>
        <v>6060.6310000000003</v>
      </c>
      <c r="U850" s="124">
        <f t="shared" si="83"/>
        <v>0</v>
      </c>
      <c r="V850" s="124">
        <f t="shared" si="83"/>
        <v>4488.1769999999997</v>
      </c>
      <c r="W850" s="124">
        <f t="shared" si="83"/>
        <v>4488.1769999999997</v>
      </c>
      <c r="X850" s="124">
        <f t="shared" si="83"/>
        <v>0</v>
      </c>
    </row>
    <row r="851" spans="1:24" s="92" customFormat="1" ht="15">
      <c r="A851" s="116"/>
      <c r="B851" s="110"/>
      <c r="C851" s="106" t="str">
        <f t="shared" si="77"/>
        <v/>
      </c>
      <c r="D851" s="105" t="str">
        <f t="shared" si="78"/>
        <v/>
      </c>
      <c r="E851" s="115" t="s">
        <v>224</v>
      </c>
      <c r="F851" s="115" t="s">
        <v>592</v>
      </c>
      <c r="G851" s="115" t="s">
        <v>593</v>
      </c>
      <c r="H851" s="133" t="s">
        <v>983</v>
      </c>
      <c r="I851" s="90">
        <v>5752631000</v>
      </c>
      <c r="J851" s="90">
        <v>782631000</v>
      </c>
      <c r="K851" s="90">
        <v>3120000000</v>
      </c>
      <c r="L851" s="91">
        <v>1850000000</v>
      </c>
      <c r="M851" s="91">
        <f t="shared" si="79"/>
        <v>5752631000</v>
      </c>
      <c r="N851" s="91"/>
      <c r="O851" s="90">
        <v>4180177000</v>
      </c>
      <c r="P851" s="90">
        <f t="shared" si="80"/>
        <v>4180177000</v>
      </c>
      <c r="Q851" s="90"/>
      <c r="S851" s="124">
        <f t="shared" si="81"/>
        <v>5752.6310000000003</v>
      </c>
      <c r="T851" s="124">
        <f t="shared" si="83"/>
        <v>5752.6310000000003</v>
      </c>
      <c r="U851" s="124">
        <f t="shared" si="83"/>
        <v>0</v>
      </c>
      <c r="V851" s="124">
        <f t="shared" si="83"/>
        <v>4180.1769999999997</v>
      </c>
      <c r="W851" s="124">
        <f t="shared" si="83"/>
        <v>4180.1769999999997</v>
      </c>
      <c r="X851" s="124">
        <f t="shared" si="83"/>
        <v>0</v>
      </c>
    </row>
    <row r="852" spans="1:24" s="92" customFormat="1" ht="15">
      <c r="A852" s="117"/>
      <c r="B852" s="107"/>
      <c r="C852" s="106" t="str">
        <f t="shared" si="77"/>
        <v/>
      </c>
      <c r="D852" s="105" t="str">
        <f t="shared" si="78"/>
        <v/>
      </c>
      <c r="E852" s="115" t="s">
        <v>224</v>
      </c>
      <c r="F852" s="115" t="s">
        <v>592</v>
      </c>
      <c r="G852" s="115" t="s">
        <v>238</v>
      </c>
      <c r="H852" s="133" t="s">
        <v>983</v>
      </c>
      <c r="I852" s="90">
        <v>285000000</v>
      </c>
      <c r="J852" s="89"/>
      <c r="K852" s="90">
        <v>56000000</v>
      </c>
      <c r="L852" s="91">
        <v>229000000</v>
      </c>
      <c r="M852" s="91">
        <f t="shared" si="79"/>
        <v>285000000</v>
      </c>
      <c r="N852" s="91"/>
      <c r="O852" s="90">
        <v>285000000</v>
      </c>
      <c r="P852" s="90">
        <f t="shared" si="80"/>
        <v>285000000</v>
      </c>
      <c r="Q852" s="90"/>
      <c r="S852" s="124">
        <f t="shared" si="81"/>
        <v>285</v>
      </c>
      <c r="T852" s="124">
        <f t="shared" si="83"/>
        <v>285</v>
      </c>
      <c r="U852" s="124">
        <f t="shared" si="83"/>
        <v>0</v>
      </c>
      <c r="V852" s="124">
        <f t="shared" si="83"/>
        <v>285</v>
      </c>
      <c r="W852" s="124">
        <f t="shared" si="83"/>
        <v>285</v>
      </c>
      <c r="X852" s="124">
        <f t="shared" si="83"/>
        <v>0</v>
      </c>
    </row>
    <row r="853" spans="1:24" s="92" customFormat="1" ht="15">
      <c r="A853" s="118"/>
      <c r="B853" s="111"/>
      <c r="C853" s="106" t="str">
        <f t="shared" si="77"/>
        <v/>
      </c>
      <c r="D853" s="105" t="str">
        <f t="shared" si="78"/>
        <v/>
      </c>
      <c r="E853" s="115" t="s">
        <v>210</v>
      </c>
      <c r="F853" s="115" t="s">
        <v>592</v>
      </c>
      <c r="G853" s="115" t="s">
        <v>238</v>
      </c>
      <c r="H853" s="133" t="s">
        <v>983</v>
      </c>
      <c r="I853" s="90">
        <v>23000000</v>
      </c>
      <c r="J853" s="89"/>
      <c r="K853" s="89"/>
      <c r="L853" s="91">
        <v>23000000</v>
      </c>
      <c r="M853" s="91">
        <f t="shared" si="79"/>
        <v>23000000</v>
      </c>
      <c r="N853" s="91"/>
      <c r="O853" s="90">
        <v>23000000</v>
      </c>
      <c r="P853" s="90">
        <f t="shared" si="80"/>
        <v>23000000</v>
      </c>
      <c r="Q853" s="90"/>
      <c r="S853" s="124">
        <f t="shared" si="81"/>
        <v>23</v>
      </c>
      <c r="T853" s="124">
        <f t="shared" si="83"/>
        <v>23</v>
      </c>
      <c r="U853" s="124">
        <f t="shared" si="83"/>
        <v>0</v>
      </c>
      <c r="V853" s="124">
        <f t="shared" si="83"/>
        <v>23</v>
      </c>
      <c r="W853" s="124">
        <f t="shared" si="83"/>
        <v>23</v>
      </c>
      <c r="X853" s="124">
        <f t="shared" si="83"/>
        <v>0</v>
      </c>
    </row>
    <row r="854" spans="1:24" s="92" customFormat="1" ht="30">
      <c r="A854" s="115" t="s">
        <v>594</v>
      </c>
      <c r="B854" s="99" t="s">
        <v>595</v>
      </c>
      <c r="C854" s="106" t="str">
        <f t="shared" ref="C854:C917" si="84">IF(B854&lt;&gt;"",IF(AND(LEFT(B854,1)&gt;="0",LEFT(B854,1)&lt;="9"),LEFT(B854,7),""),"")</f>
        <v>1048181</v>
      </c>
      <c r="D854" s="105" t="str">
        <f t="shared" si="78"/>
        <v>-Hội Liên hiệp Phụ nữ tỉnh &lt;ontum</v>
      </c>
      <c r="E854" s="129"/>
      <c r="F854" s="130"/>
      <c r="G854" s="130"/>
      <c r="H854" s="128"/>
      <c r="I854" s="90">
        <v>5088199000</v>
      </c>
      <c r="J854" s="89"/>
      <c r="K854" s="90">
        <v>4278000000</v>
      </c>
      <c r="L854" s="91">
        <v>810199000</v>
      </c>
      <c r="M854" s="91">
        <f t="shared" si="79"/>
        <v>5088199000</v>
      </c>
      <c r="N854" s="91"/>
      <c r="O854" s="90">
        <v>5088199000</v>
      </c>
      <c r="P854" s="90">
        <f t="shared" si="80"/>
        <v>5088199000</v>
      </c>
      <c r="Q854" s="90"/>
      <c r="S854" s="124">
        <f t="shared" si="81"/>
        <v>5088.1989999999996</v>
      </c>
      <c r="T854" s="124">
        <f t="shared" si="83"/>
        <v>5088.1989999999996</v>
      </c>
      <c r="U854" s="124">
        <f t="shared" si="83"/>
        <v>0</v>
      </c>
      <c r="V854" s="124">
        <f t="shared" si="83"/>
        <v>5088.1989999999996</v>
      </c>
      <c r="W854" s="124">
        <f t="shared" si="83"/>
        <v>5088.1989999999996</v>
      </c>
      <c r="X854" s="124">
        <f t="shared" si="83"/>
        <v>0</v>
      </c>
    </row>
    <row r="855" spans="1:24" s="92" customFormat="1" ht="15">
      <c r="A855" s="115" t="s">
        <v>596</v>
      </c>
      <c r="B855" s="87" t="s">
        <v>218</v>
      </c>
      <c r="C855" s="106" t="str">
        <f t="shared" si="84"/>
        <v/>
      </c>
      <c r="D855" s="105" t="str">
        <f t="shared" ref="D855:D918" si="85">IF(C855&lt;&gt;"",RIGHT(B855,LEN(B855)-7),"")</f>
        <v/>
      </c>
      <c r="E855" s="129"/>
      <c r="F855" s="130"/>
      <c r="G855" s="130"/>
      <c r="H855" s="128"/>
      <c r="I855" s="90">
        <v>5088199000</v>
      </c>
      <c r="J855" s="89"/>
      <c r="K855" s="90">
        <v>4278000000</v>
      </c>
      <c r="L855" s="91">
        <v>810199000</v>
      </c>
      <c r="M855" s="91">
        <f t="shared" ref="M855:M918" si="86">I855-N855</f>
        <v>5088199000</v>
      </c>
      <c r="N855" s="91"/>
      <c r="O855" s="90">
        <v>5088199000</v>
      </c>
      <c r="P855" s="90">
        <f t="shared" ref="P855:P918" si="87">O855-Q855</f>
        <v>5088199000</v>
      </c>
      <c r="Q855" s="90"/>
      <c r="S855" s="124">
        <f t="shared" ref="S855:S918" si="88">I855/1000000</f>
        <v>5088.1989999999996</v>
      </c>
      <c r="T855" s="124">
        <f t="shared" si="83"/>
        <v>5088.1989999999996</v>
      </c>
      <c r="U855" s="124">
        <f t="shared" si="83"/>
        <v>0</v>
      </c>
      <c r="V855" s="124">
        <f t="shared" si="83"/>
        <v>5088.1989999999996</v>
      </c>
      <c r="W855" s="124">
        <f t="shared" si="83"/>
        <v>5088.1989999999996</v>
      </c>
      <c r="X855" s="124">
        <f t="shared" si="83"/>
        <v>0</v>
      </c>
    </row>
    <row r="856" spans="1:24" s="92" customFormat="1" ht="15">
      <c r="A856" s="115"/>
      <c r="B856" s="87" t="s">
        <v>219</v>
      </c>
      <c r="C856" s="106" t="str">
        <f t="shared" si="84"/>
        <v/>
      </c>
      <c r="D856" s="105" t="str">
        <f t="shared" si="85"/>
        <v/>
      </c>
      <c r="E856" s="129"/>
      <c r="F856" s="130"/>
      <c r="G856" s="130"/>
      <c r="H856" s="128"/>
      <c r="I856" s="90">
        <v>3323843000</v>
      </c>
      <c r="J856" s="89"/>
      <c r="K856" s="90">
        <v>3102000000</v>
      </c>
      <c r="L856" s="91">
        <v>221843000</v>
      </c>
      <c r="M856" s="91">
        <f t="shared" si="86"/>
        <v>3323843000</v>
      </c>
      <c r="N856" s="91"/>
      <c r="O856" s="90">
        <v>3323843000</v>
      </c>
      <c r="P856" s="90">
        <f t="shared" si="87"/>
        <v>3323843000</v>
      </c>
      <c r="Q856" s="90"/>
      <c r="S856" s="124">
        <f t="shared" si="88"/>
        <v>3323.8429999999998</v>
      </c>
      <c r="T856" s="124">
        <f t="shared" si="83"/>
        <v>3323.8429999999998</v>
      </c>
      <c r="U856" s="124">
        <f t="shared" si="83"/>
        <v>0</v>
      </c>
      <c r="V856" s="124">
        <f t="shared" si="83"/>
        <v>3323.8429999999998</v>
      </c>
      <c r="W856" s="124">
        <f t="shared" si="83"/>
        <v>3323.8429999999998</v>
      </c>
      <c r="X856" s="124">
        <f t="shared" si="83"/>
        <v>0</v>
      </c>
    </row>
    <row r="857" spans="1:24" s="92" customFormat="1" ht="15">
      <c r="A857" s="116"/>
      <c r="B857" s="110"/>
      <c r="C857" s="106" t="str">
        <f t="shared" si="84"/>
        <v/>
      </c>
      <c r="D857" s="105" t="str">
        <f t="shared" si="85"/>
        <v/>
      </c>
      <c r="E857" s="115" t="s">
        <v>209</v>
      </c>
      <c r="F857" s="115" t="s">
        <v>597</v>
      </c>
      <c r="G857" s="115" t="s">
        <v>329</v>
      </c>
      <c r="H857" s="133" t="s">
        <v>983</v>
      </c>
      <c r="I857" s="90">
        <v>3247943000</v>
      </c>
      <c r="J857" s="89"/>
      <c r="K857" s="90">
        <v>3102000000</v>
      </c>
      <c r="L857" s="91">
        <v>145943000</v>
      </c>
      <c r="M857" s="91">
        <f t="shared" si="86"/>
        <v>3247943000</v>
      </c>
      <c r="N857" s="91"/>
      <c r="O857" s="90">
        <v>3247943000</v>
      </c>
      <c r="P857" s="90">
        <f t="shared" si="87"/>
        <v>3247943000</v>
      </c>
      <c r="Q857" s="90"/>
      <c r="S857" s="124">
        <f t="shared" si="88"/>
        <v>3247.9430000000002</v>
      </c>
      <c r="T857" s="124">
        <f t="shared" si="83"/>
        <v>3247.9430000000002</v>
      </c>
      <c r="U857" s="124">
        <f t="shared" si="83"/>
        <v>0</v>
      </c>
      <c r="V857" s="124">
        <f t="shared" si="83"/>
        <v>3247.9430000000002</v>
      </c>
      <c r="W857" s="124">
        <f t="shared" si="83"/>
        <v>3247.9430000000002</v>
      </c>
      <c r="X857" s="124">
        <f t="shared" si="83"/>
        <v>0</v>
      </c>
    </row>
    <row r="858" spans="1:24" s="92" customFormat="1" ht="15">
      <c r="A858" s="118"/>
      <c r="B858" s="111"/>
      <c r="C858" s="106" t="str">
        <f t="shared" si="84"/>
        <v/>
      </c>
      <c r="D858" s="105" t="str">
        <f t="shared" si="85"/>
        <v/>
      </c>
      <c r="E858" s="115" t="s">
        <v>222</v>
      </c>
      <c r="F858" s="115" t="s">
        <v>597</v>
      </c>
      <c r="G858" s="115" t="s">
        <v>329</v>
      </c>
      <c r="H858" s="133" t="s">
        <v>983</v>
      </c>
      <c r="I858" s="90">
        <v>75900000</v>
      </c>
      <c r="J858" s="89"/>
      <c r="K858" s="89"/>
      <c r="L858" s="91">
        <v>75900000</v>
      </c>
      <c r="M858" s="91">
        <f t="shared" si="86"/>
        <v>75900000</v>
      </c>
      <c r="N858" s="91"/>
      <c r="O858" s="90">
        <v>75900000</v>
      </c>
      <c r="P858" s="90">
        <f t="shared" si="87"/>
        <v>75900000</v>
      </c>
      <c r="Q858" s="90"/>
      <c r="S858" s="124">
        <f t="shared" si="88"/>
        <v>75.900000000000006</v>
      </c>
      <c r="T858" s="124">
        <f t="shared" si="83"/>
        <v>75.900000000000006</v>
      </c>
      <c r="U858" s="124">
        <f t="shared" si="83"/>
        <v>0</v>
      </c>
      <c r="V858" s="124">
        <f t="shared" si="83"/>
        <v>75.900000000000006</v>
      </c>
      <c r="W858" s="124">
        <f t="shared" si="83"/>
        <v>75.900000000000006</v>
      </c>
      <c r="X858" s="124">
        <f t="shared" si="83"/>
        <v>0</v>
      </c>
    </row>
    <row r="859" spans="1:24" s="92" customFormat="1" ht="15">
      <c r="A859" s="115"/>
      <c r="B859" s="87" t="s">
        <v>223</v>
      </c>
      <c r="C859" s="106" t="str">
        <f t="shared" si="84"/>
        <v/>
      </c>
      <c r="D859" s="105" t="str">
        <f t="shared" si="85"/>
        <v/>
      </c>
      <c r="E859" s="129"/>
      <c r="F859" s="130"/>
      <c r="G859" s="130"/>
      <c r="H859" s="128"/>
      <c r="I859" s="90">
        <v>1764356000</v>
      </c>
      <c r="J859" s="89"/>
      <c r="K859" s="90">
        <v>1176000000</v>
      </c>
      <c r="L859" s="91">
        <v>588356000</v>
      </c>
      <c r="M859" s="91">
        <f t="shared" si="86"/>
        <v>1764356000</v>
      </c>
      <c r="N859" s="91"/>
      <c r="O859" s="90">
        <v>1764356000</v>
      </c>
      <c r="P859" s="90">
        <f t="shared" si="87"/>
        <v>1764356000</v>
      </c>
      <c r="Q859" s="90"/>
      <c r="S859" s="124">
        <f t="shared" si="88"/>
        <v>1764.356</v>
      </c>
      <c r="T859" s="124">
        <f t="shared" si="83"/>
        <v>1764.356</v>
      </c>
      <c r="U859" s="124">
        <f t="shared" si="83"/>
        <v>0</v>
      </c>
      <c r="V859" s="124">
        <f t="shared" si="83"/>
        <v>1764.356</v>
      </c>
      <c r="W859" s="124">
        <f t="shared" si="83"/>
        <v>1764.356</v>
      </c>
      <c r="X859" s="124">
        <f t="shared" si="83"/>
        <v>0</v>
      </c>
    </row>
    <row r="860" spans="1:24" s="92" customFormat="1" ht="15">
      <c r="A860" s="116"/>
      <c r="B860" s="110"/>
      <c r="C860" s="106" t="str">
        <f t="shared" si="84"/>
        <v/>
      </c>
      <c r="D860" s="105" t="str">
        <f t="shared" si="85"/>
        <v/>
      </c>
      <c r="E860" s="115" t="s">
        <v>224</v>
      </c>
      <c r="F860" s="115" t="s">
        <v>597</v>
      </c>
      <c r="G860" s="115" t="s">
        <v>329</v>
      </c>
      <c r="H860" s="133" t="s">
        <v>983</v>
      </c>
      <c r="I860" s="90">
        <v>1206400000</v>
      </c>
      <c r="J860" s="89"/>
      <c r="K860" s="90">
        <v>1176000000</v>
      </c>
      <c r="L860" s="91">
        <v>30400000</v>
      </c>
      <c r="M860" s="91">
        <f t="shared" si="86"/>
        <v>1206400000</v>
      </c>
      <c r="N860" s="91"/>
      <c r="O860" s="90">
        <v>1206400000</v>
      </c>
      <c r="P860" s="90">
        <f t="shared" si="87"/>
        <v>1206400000</v>
      </c>
      <c r="Q860" s="90"/>
      <c r="S860" s="124">
        <f t="shared" si="88"/>
        <v>1206.4000000000001</v>
      </c>
      <c r="T860" s="124">
        <f t="shared" si="83"/>
        <v>1206.4000000000001</v>
      </c>
      <c r="U860" s="124">
        <f t="shared" si="83"/>
        <v>0</v>
      </c>
      <c r="V860" s="124">
        <f t="shared" si="83"/>
        <v>1206.4000000000001</v>
      </c>
      <c r="W860" s="124">
        <f t="shared" si="83"/>
        <v>1206.4000000000001</v>
      </c>
      <c r="X860" s="124">
        <f t="shared" si="83"/>
        <v>0</v>
      </c>
    </row>
    <row r="861" spans="1:24" s="92" customFormat="1" ht="15">
      <c r="A861" s="118"/>
      <c r="B861" s="111"/>
      <c r="C861" s="106" t="str">
        <f t="shared" si="84"/>
        <v/>
      </c>
      <c r="D861" s="105" t="str">
        <f t="shared" si="85"/>
        <v/>
      </c>
      <c r="E861" s="115" t="s">
        <v>224</v>
      </c>
      <c r="F861" s="115" t="s">
        <v>597</v>
      </c>
      <c r="G861" s="115" t="s">
        <v>458</v>
      </c>
      <c r="H861" s="133" t="s">
        <v>983</v>
      </c>
      <c r="I861" s="90">
        <v>557956000</v>
      </c>
      <c r="J861" s="89"/>
      <c r="K861" s="89"/>
      <c r="L861" s="91">
        <v>557956000</v>
      </c>
      <c r="M861" s="91">
        <f t="shared" si="86"/>
        <v>557956000</v>
      </c>
      <c r="N861" s="91"/>
      <c r="O861" s="90">
        <v>557956000</v>
      </c>
      <c r="P861" s="90">
        <f t="shared" si="87"/>
        <v>557956000</v>
      </c>
      <c r="Q861" s="90"/>
      <c r="S861" s="124">
        <f t="shared" si="88"/>
        <v>557.95600000000002</v>
      </c>
      <c r="T861" s="124">
        <f t="shared" si="83"/>
        <v>557.95600000000002</v>
      </c>
      <c r="U861" s="124">
        <f t="shared" si="83"/>
        <v>0</v>
      </c>
      <c r="V861" s="124">
        <f t="shared" si="83"/>
        <v>557.95600000000002</v>
      </c>
      <c r="W861" s="124">
        <f t="shared" si="83"/>
        <v>557.95600000000002</v>
      </c>
      <c r="X861" s="124">
        <f t="shared" si="83"/>
        <v>0</v>
      </c>
    </row>
    <row r="862" spans="1:24" s="92" customFormat="1" ht="30">
      <c r="A862" s="115" t="s">
        <v>598</v>
      </c>
      <c r="B862" s="99" t="s">
        <v>599</v>
      </c>
      <c r="C862" s="106" t="str">
        <f t="shared" si="84"/>
        <v>1048182</v>
      </c>
      <c r="D862" s="105" t="str">
        <f t="shared" si="85"/>
        <v>-Văn phòng sờ Công Thương ■ tỉnh Kontum</v>
      </c>
      <c r="E862" s="129"/>
      <c r="F862" s="130"/>
      <c r="G862" s="130"/>
      <c r="H862" s="128"/>
      <c r="I862" s="90">
        <v>5384000000</v>
      </c>
      <c r="J862" s="90">
        <v>104000000</v>
      </c>
      <c r="K862" s="90">
        <v>4643400000</v>
      </c>
      <c r="L862" s="91">
        <v>636600000</v>
      </c>
      <c r="M862" s="91">
        <f t="shared" si="86"/>
        <v>5384000000</v>
      </c>
      <c r="N862" s="91"/>
      <c r="O862" s="90">
        <v>5383965000</v>
      </c>
      <c r="P862" s="90">
        <f t="shared" si="87"/>
        <v>5383965000</v>
      </c>
      <c r="Q862" s="90"/>
      <c r="S862" s="124">
        <f t="shared" si="88"/>
        <v>5384</v>
      </c>
      <c r="T862" s="124">
        <f t="shared" si="83"/>
        <v>5384</v>
      </c>
      <c r="U862" s="124">
        <f t="shared" si="83"/>
        <v>0</v>
      </c>
      <c r="V862" s="124">
        <f t="shared" si="83"/>
        <v>5383.9650000000001</v>
      </c>
      <c r="W862" s="124">
        <f t="shared" si="83"/>
        <v>5383.9650000000001</v>
      </c>
      <c r="X862" s="124">
        <f t="shared" si="83"/>
        <v>0</v>
      </c>
    </row>
    <row r="863" spans="1:24" s="92" customFormat="1" ht="15">
      <c r="A863" s="115" t="s">
        <v>600</v>
      </c>
      <c r="B863" s="87" t="s">
        <v>218</v>
      </c>
      <c r="C863" s="106" t="str">
        <f t="shared" si="84"/>
        <v/>
      </c>
      <c r="D863" s="105" t="str">
        <f t="shared" si="85"/>
        <v/>
      </c>
      <c r="E863" s="129"/>
      <c r="F863" s="130"/>
      <c r="G863" s="130"/>
      <c r="H863" s="128"/>
      <c r="I863" s="90">
        <v>5384000000</v>
      </c>
      <c r="J863" s="90">
        <v>104000000</v>
      </c>
      <c r="K863" s="90">
        <v>4643400000</v>
      </c>
      <c r="L863" s="91">
        <v>636600000</v>
      </c>
      <c r="M863" s="91">
        <f t="shared" si="86"/>
        <v>5384000000</v>
      </c>
      <c r="N863" s="91"/>
      <c r="O863" s="90">
        <v>5383965000</v>
      </c>
      <c r="P863" s="90">
        <f t="shared" si="87"/>
        <v>5383965000</v>
      </c>
      <c r="Q863" s="90"/>
      <c r="S863" s="124">
        <f t="shared" si="88"/>
        <v>5384</v>
      </c>
      <c r="T863" s="124">
        <f t="shared" si="83"/>
        <v>5384</v>
      </c>
      <c r="U863" s="124">
        <f t="shared" si="83"/>
        <v>0</v>
      </c>
      <c r="V863" s="124">
        <f t="shared" si="83"/>
        <v>5383.9650000000001</v>
      </c>
      <c r="W863" s="124">
        <f t="shared" si="83"/>
        <v>5383.9650000000001</v>
      </c>
      <c r="X863" s="124">
        <f t="shared" si="83"/>
        <v>0</v>
      </c>
    </row>
    <row r="864" spans="1:24" s="92" customFormat="1" ht="15">
      <c r="A864" s="115"/>
      <c r="B864" s="87" t="s">
        <v>219</v>
      </c>
      <c r="C864" s="106" t="str">
        <f t="shared" si="84"/>
        <v/>
      </c>
      <c r="D864" s="105" t="str">
        <f t="shared" si="85"/>
        <v/>
      </c>
      <c r="E864" s="129"/>
      <c r="F864" s="130"/>
      <c r="G864" s="130"/>
      <c r="H864" s="128"/>
      <c r="I864" s="90">
        <v>4479400000</v>
      </c>
      <c r="J864" s="90">
        <v>104000000</v>
      </c>
      <c r="K864" s="90">
        <v>4375400000</v>
      </c>
      <c r="L864" s="94"/>
      <c r="M864" s="91">
        <f t="shared" si="86"/>
        <v>4479400000</v>
      </c>
      <c r="N864" s="94"/>
      <c r="O864" s="90">
        <v>4479400000</v>
      </c>
      <c r="P864" s="90">
        <f t="shared" si="87"/>
        <v>4479400000</v>
      </c>
      <c r="Q864" s="90"/>
      <c r="S864" s="124">
        <f t="shared" si="88"/>
        <v>4479.3999999999996</v>
      </c>
      <c r="T864" s="124">
        <f t="shared" si="83"/>
        <v>4479.3999999999996</v>
      </c>
      <c r="U864" s="124">
        <f t="shared" si="83"/>
        <v>0</v>
      </c>
      <c r="V864" s="124">
        <f t="shared" si="83"/>
        <v>4479.3999999999996</v>
      </c>
      <c r="W864" s="124">
        <f t="shared" si="83"/>
        <v>4479.3999999999996</v>
      </c>
      <c r="X864" s="124">
        <f t="shared" si="83"/>
        <v>0</v>
      </c>
    </row>
    <row r="865" spans="1:24" s="92" customFormat="1" ht="15">
      <c r="A865" s="115"/>
      <c r="B865" s="87"/>
      <c r="C865" s="106" t="str">
        <f t="shared" si="84"/>
        <v/>
      </c>
      <c r="D865" s="105" t="str">
        <f t="shared" si="85"/>
        <v/>
      </c>
      <c r="E865" s="115" t="s">
        <v>209</v>
      </c>
      <c r="F865" s="115" t="s">
        <v>486</v>
      </c>
      <c r="G865" s="115" t="s">
        <v>238</v>
      </c>
      <c r="H865" s="133" t="s">
        <v>983</v>
      </c>
      <c r="I865" s="90">
        <v>4479400000</v>
      </c>
      <c r="J865" s="90">
        <v>104000000</v>
      </c>
      <c r="K865" s="90">
        <v>4375400000</v>
      </c>
      <c r="L865" s="94"/>
      <c r="M865" s="91">
        <f t="shared" si="86"/>
        <v>4479400000</v>
      </c>
      <c r="N865" s="94"/>
      <c r="O865" s="90">
        <v>4479400000</v>
      </c>
      <c r="P865" s="90">
        <f t="shared" si="87"/>
        <v>4479400000</v>
      </c>
      <c r="Q865" s="90"/>
      <c r="S865" s="124">
        <f t="shared" si="88"/>
        <v>4479.3999999999996</v>
      </c>
      <c r="T865" s="124">
        <f t="shared" si="83"/>
        <v>4479.3999999999996</v>
      </c>
      <c r="U865" s="124">
        <f t="shared" si="83"/>
        <v>0</v>
      </c>
      <c r="V865" s="124">
        <f t="shared" si="83"/>
        <v>4479.3999999999996</v>
      </c>
      <c r="W865" s="124">
        <f t="shared" si="83"/>
        <v>4479.3999999999996</v>
      </c>
      <c r="X865" s="124">
        <f t="shared" si="83"/>
        <v>0</v>
      </c>
    </row>
    <row r="866" spans="1:24" s="92" customFormat="1" ht="15">
      <c r="A866" s="115"/>
      <c r="B866" s="87" t="s">
        <v>223</v>
      </c>
      <c r="C866" s="106" t="str">
        <f t="shared" si="84"/>
        <v/>
      </c>
      <c r="D866" s="105" t="str">
        <f t="shared" si="85"/>
        <v/>
      </c>
      <c r="E866" s="129"/>
      <c r="F866" s="130"/>
      <c r="G866" s="130"/>
      <c r="H866" s="128"/>
      <c r="I866" s="90">
        <v>904600000</v>
      </c>
      <c r="J866" s="89"/>
      <c r="K866" s="90">
        <v>268000000</v>
      </c>
      <c r="L866" s="91">
        <v>636600000</v>
      </c>
      <c r="M866" s="91">
        <f t="shared" si="86"/>
        <v>904600000</v>
      </c>
      <c r="N866" s="91"/>
      <c r="O866" s="90">
        <v>904565000</v>
      </c>
      <c r="P866" s="90">
        <f t="shared" si="87"/>
        <v>904565000</v>
      </c>
      <c r="Q866" s="90"/>
      <c r="S866" s="124">
        <f t="shared" si="88"/>
        <v>904.6</v>
      </c>
      <c r="T866" s="124">
        <f t="shared" si="83"/>
        <v>904.6</v>
      </c>
      <c r="U866" s="124">
        <f t="shared" si="83"/>
        <v>0</v>
      </c>
      <c r="V866" s="124">
        <f t="shared" si="83"/>
        <v>904.56500000000005</v>
      </c>
      <c r="W866" s="124">
        <f t="shared" si="83"/>
        <v>904.56500000000005</v>
      </c>
      <c r="X866" s="124">
        <f t="shared" si="83"/>
        <v>0</v>
      </c>
    </row>
    <row r="867" spans="1:24" s="92" customFormat="1" ht="15">
      <c r="A867" s="116"/>
      <c r="B867" s="110"/>
      <c r="C867" s="106" t="str">
        <f t="shared" si="84"/>
        <v/>
      </c>
      <c r="D867" s="105" t="str">
        <f t="shared" si="85"/>
        <v/>
      </c>
      <c r="E867" s="115" t="s">
        <v>224</v>
      </c>
      <c r="F867" s="115" t="s">
        <v>486</v>
      </c>
      <c r="G867" s="115" t="s">
        <v>238</v>
      </c>
      <c r="H867" s="133" t="s">
        <v>983</v>
      </c>
      <c r="I867" s="90">
        <v>899600000</v>
      </c>
      <c r="J867" s="89"/>
      <c r="K867" s="90">
        <v>268000000</v>
      </c>
      <c r="L867" s="91">
        <v>631600000</v>
      </c>
      <c r="M867" s="91">
        <f t="shared" si="86"/>
        <v>899600000</v>
      </c>
      <c r="N867" s="91"/>
      <c r="O867" s="90">
        <v>899565000</v>
      </c>
      <c r="P867" s="90">
        <f t="shared" si="87"/>
        <v>899565000</v>
      </c>
      <c r="Q867" s="90"/>
      <c r="S867" s="124">
        <f t="shared" si="88"/>
        <v>899.6</v>
      </c>
      <c r="T867" s="124">
        <f t="shared" si="83"/>
        <v>899.6</v>
      </c>
      <c r="U867" s="124">
        <f t="shared" si="83"/>
        <v>0</v>
      </c>
      <c r="V867" s="124">
        <f t="shared" si="83"/>
        <v>899.56500000000005</v>
      </c>
      <c r="W867" s="124">
        <f t="shared" si="83"/>
        <v>899.56500000000005</v>
      </c>
      <c r="X867" s="124">
        <f t="shared" si="83"/>
        <v>0</v>
      </c>
    </row>
    <row r="868" spans="1:24" s="92" customFormat="1" ht="15">
      <c r="A868" s="118"/>
      <c r="B868" s="111"/>
      <c r="C868" s="106" t="str">
        <f t="shared" si="84"/>
        <v/>
      </c>
      <c r="D868" s="105" t="str">
        <f t="shared" si="85"/>
        <v/>
      </c>
      <c r="E868" s="115" t="s">
        <v>210</v>
      </c>
      <c r="F868" s="115" t="s">
        <v>486</v>
      </c>
      <c r="G868" s="115" t="s">
        <v>238</v>
      </c>
      <c r="H868" s="133" t="s">
        <v>983</v>
      </c>
      <c r="I868" s="90">
        <v>5000000</v>
      </c>
      <c r="J868" s="89"/>
      <c r="K868" s="89"/>
      <c r="L868" s="91">
        <v>5000000</v>
      </c>
      <c r="M868" s="91">
        <f t="shared" si="86"/>
        <v>5000000</v>
      </c>
      <c r="N868" s="91"/>
      <c r="O868" s="90">
        <v>5000000</v>
      </c>
      <c r="P868" s="90">
        <f t="shared" si="87"/>
        <v>5000000</v>
      </c>
      <c r="Q868" s="90"/>
      <c r="S868" s="124">
        <f t="shared" si="88"/>
        <v>5</v>
      </c>
      <c r="T868" s="124">
        <f t="shared" si="83"/>
        <v>5</v>
      </c>
      <c r="U868" s="124">
        <f t="shared" si="83"/>
        <v>0</v>
      </c>
      <c r="V868" s="124">
        <f t="shared" si="83"/>
        <v>5</v>
      </c>
      <c r="W868" s="124">
        <f t="shared" si="83"/>
        <v>5</v>
      </c>
      <c r="X868" s="124">
        <f t="shared" si="83"/>
        <v>0</v>
      </c>
    </row>
    <row r="869" spans="1:24" s="92" customFormat="1" ht="30">
      <c r="A869" s="115" t="s">
        <v>601</v>
      </c>
      <c r="B869" s="99" t="s">
        <v>602</v>
      </c>
      <c r="C869" s="106" t="str">
        <f t="shared" si="84"/>
        <v>1048277</v>
      </c>
      <c r="D869" s="105" t="str">
        <f t="shared" si="85"/>
        <v>-Liên minh Hợp tác xã tỉnh &lt;on Tum</v>
      </c>
      <c r="E869" s="129"/>
      <c r="F869" s="130"/>
      <c r="G869" s="130"/>
      <c r="H869" s="128"/>
      <c r="I869" s="90">
        <v>2237800000</v>
      </c>
      <c r="J869" s="90">
        <v>238000000</v>
      </c>
      <c r="K869" s="90">
        <v>1823000000</v>
      </c>
      <c r="L869" s="91">
        <v>176800000</v>
      </c>
      <c r="M869" s="91">
        <f t="shared" si="86"/>
        <v>2237800000</v>
      </c>
      <c r="N869" s="91"/>
      <c r="O869" s="90">
        <v>1952382379</v>
      </c>
      <c r="P869" s="90">
        <f t="shared" si="87"/>
        <v>1952382379</v>
      </c>
      <c r="Q869" s="90"/>
      <c r="S869" s="124">
        <f t="shared" si="88"/>
        <v>2237.8000000000002</v>
      </c>
      <c r="T869" s="124">
        <f t="shared" si="83"/>
        <v>2237.8000000000002</v>
      </c>
      <c r="U869" s="124">
        <f t="shared" si="83"/>
        <v>0</v>
      </c>
      <c r="V869" s="124">
        <f t="shared" si="83"/>
        <v>1952.3823789999999</v>
      </c>
      <c r="W869" s="124">
        <f t="shared" si="83"/>
        <v>1952.3823789999999</v>
      </c>
      <c r="X869" s="124">
        <f t="shared" si="83"/>
        <v>0</v>
      </c>
    </row>
    <row r="870" spans="1:24" s="92" customFormat="1" ht="15">
      <c r="A870" s="115" t="s">
        <v>603</v>
      </c>
      <c r="B870" s="87" t="s">
        <v>218</v>
      </c>
      <c r="C870" s="106" t="str">
        <f t="shared" si="84"/>
        <v/>
      </c>
      <c r="D870" s="105" t="str">
        <f t="shared" si="85"/>
        <v/>
      </c>
      <c r="E870" s="129"/>
      <c r="F870" s="130"/>
      <c r="G870" s="130"/>
      <c r="H870" s="128"/>
      <c r="I870" s="90">
        <v>2237800000</v>
      </c>
      <c r="J870" s="90">
        <v>238000000</v>
      </c>
      <c r="K870" s="90">
        <v>1823000000</v>
      </c>
      <c r="L870" s="91">
        <v>176800000</v>
      </c>
      <c r="M870" s="91">
        <f t="shared" si="86"/>
        <v>2237800000</v>
      </c>
      <c r="N870" s="91"/>
      <c r="O870" s="90">
        <v>1952382379</v>
      </c>
      <c r="P870" s="90">
        <f t="shared" si="87"/>
        <v>1952382379</v>
      </c>
      <c r="Q870" s="90"/>
      <c r="S870" s="124">
        <f t="shared" si="88"/>
        <v>2237.8000000000002</v>
      </c>
      <c r="T870" s="124">
        <f t="shared" si="83"/>
        <v>2237.8000000000002</v>
      </c>
      <c r="U870" s="124">
        <f t="shared" si="83"/>
        <v>0</v>
      </c>
      <c r="V870" s="124">
        <f t="shared" si="83"/>
        <v>1952.3823789999999</v>
      </c>
      <c r="W870" s="124">
        <f t="shared" si="83"/>
        <v>1952.3823789999999</v>
      </c>
      <c r="X870" s="124">
        <f t="shared" si="83"/>
        <v>0</v>
      </c>
    </row>
    <row r="871" spans="1:24" s="92" customFormat="1" ht="14.25">
      <c r="A871" s="115"/>
      <c r="B871" s="96"/>
      <c r="C871" s="106" t="str">
        <f t="shared" si="84"/>
        <v/>
      </c>
      <c r="D871" s="105" t="str">
        <f t="shared" si="85"/>
        <v/>
      </c>
      <c r="E871" s="115"/>
      <c r="F871" s="115"/>
      <c r="G871" s="115"/>
      <c r="H871" s="133"/>
      <c r="I871" s="97"/>
      <c r="J871" s="97"/>
      <c r="K871" s="97"/>
      <c r="L871" s="98"/>
      <c r="M871" s="91">
        <f t="shared" si="86"/>
        <v>0</v>
      </c>
      <c r="N871" s="98"/>
      <c r="O871" s="97"/>
      <c r="P871" s="90">
        <f t="shared" si="87"/>
        <v>0</v>
      </c>
      <c r="Q871" s="97"/>
      <c r="S871" s="124">
        <f t="shared" si="88"/>
        <v>0</v>
      </c>
      <c r="T871" s="124">
        <f t="shared" si="83"/>
        <v>0</v>
      </c>
      <c r="U871" s="124">
        <f t="shared" si="83"/>
        <v>0</v>
      </c>
      <c r="V871" s="124">
        <f t="shared" si="83"/>
        <v>0</v>
      </c>
      <c r="W871" s="124">
        <f t="shared" si="83"/>
        <v>0</v>
      </c>
      <c r="X871" s="124">
        <f t="shared" si="83"/>
        <v>0</v>
      </c>
    </row>
    <row r="872" spans="1:24" s="92" customFormat="1" ht="15">
      <c r="A872" s="115"/>
      <c r="B872" s="93" t="s">
        <v>229</v>
      </c>
      <c r="C872" s="106" t="str">
        <f t="shared" si="84"/>
        <v/>
      </c>
      <c r="D872" s="105" t="str">
        <f t="shared" si="85"/>
        <v/>
      </c>
      <c r="E872" s="129"/>
      <c r="F872" s="130"/>
      <c r="G872" s="130"/>
      <c r="H872" s="128"/>
      <c r="I872" s="90">
        <v>2237800000</v>
      </c>
      <c r="J872" s="90">
        <v>238000000</v>
      </c>
      <c r="K872" s="90">
        <v>1823000000</v>
      </c>
      <c r="L872" s="91">
        <v>176800000</v>
      </c>
      <c r="M872" s="91">
        <f t="shared" si="86"/>
        <v>2237800000</v>
      </c>
      <c r="N872" s="91"/>
      <c r="O872" s="90">
        <v>1952382379</v>
      </c>
      <c r="P872" s="90">
        <f t="shared" si="87"/>
        <v>1952382379</v>
      </c>
      <c r="Q872" s="90"/>
      <c r="S872" s="124">
        <f t="shared" si="88"/>
        <v>2237.8000000000002</v>
      </c>
      <c r="T872" s="124">
        <f t="shared" si="83"/>
        <v>2237.8000000000002</v>
      </c>
      <c r="U872" s="124">
        <f t="shared" si="83"/>
        <v>0</v>
      </c>
      <c r="V872" s="124">
        <f t="shared" si="83"/>
        <v>1952.3823789999999</v>
      </c>
      <c r="W872" s="124">
        <f t="shared" si="83"/>
        <v>1952.3823789999999</v>
      </c>
      <c r="X872" s="124">
        <f t="shared" si="83"/>
        <v>0</v>
      </c>
    </row>
    <row r="873" spans="1:24" s="92" customFormat="1" ht="15">
      <c r="A873" s="116"/>
      <c r="B873" s="110"/>
      <c r="C873" s="106" t="str">
        <f t="shared" si="84"/>
        <v/>
      </c>
      <c r="D873" s="105" t="str">
        <f t="shared" si="85"/>
        <v/>
      </c>
      <c r="E873" s="115" t="s">
        <v>224</v>
      </c>
      <c r="F873" s="115" t="s">
        <v>604</v>
      </c>
      <c r="G873" s="115" t="s">
        <v>329</v>
      </c>
      <c r="H873" s="133" t="s">
        <v>983</v>
      </c>
      <c r="I873" s="90">
        <v>1973900000</v>
      </c>
      <c r="J873" s="89"/>
      <c r="K873" s="90">
        <v>1823000000</v>
      </c>
      <c r="L873" s="91">
        <v>150900000</v>
      </c>
      <c r="M873" s="91">
        <f t="shared" si="86"/>
        <v>1973900000</v>
      </c>
      <c r="N873" s="91"/>
      <c r="O873" s="90">
        <v>1881078379</v>
      </c>
      <c r="P873" s="90">
        <f t="shared" si="87"/>
        <v>1881078379</v>
      </c>
      <c r="Q873" s="90"/>
      <c r="S873" s="124">
        <f t="shared" si="88"/>
        <v>1973.9</v>
      </c>
      <c r="T873" s="124">
        <f t="shared" si="83"/>
        <v>1973.9</v>
      </c>
      <c r="U873" s="124">
        <f t="shared" si="83"/>
        <v>0</v>
      </c>
      <c r="V873" s="124">
        <f t="shared" si="83"/>
        <v>1881.078379</v>
      </c>
      <c r="W873" s="124">
        <f t="shared" si="83"/>
        <v>1881.078379</v>
      </c>
      <c r="X873" s="124">
        <f t="shared" si="83"/>
        <v>0</v>
      </c>
    </row>
    <row r="874" spans="1:24" s="92" customFormat="1" ht="15">
      <c r="A874" s="117"/>
      <c r="B874" s="107"/>
      <c r="C874" s="106" t="str">
        <f t="shared" si="84"/>
        <v/>
      </c>
      <c r="D874" s="105" t="str">
        <f t="shared" si="85"/>
        <v/>
      </c>
      <c r="E874" s="115" t="s">
        <v>222</v>
      </c>
      <c r="F874" s="115" t="s">
        <v>604</v>
      </c>
      <c r="G874" s="115" t="s">
        <v>329</v>
      </c>
      <c r="H874" s="133" t="s">
        <v>983</v>
      </c>
      <c r="I874" s="90">
        <v>25900000</v>
      </c>
      <c r="J874" s="89"/>
      <c r="K874" s="89"/>
      <c r="L874" s="91">
        <v>25900000</v>
      </c>
      <c r="M874" s="91">
        <f t="shared" si="86"/>
        <v>25900000</v>
      </c>
      <c r="N874" s="91"/>
      <c r="O874" s="90">
        <v>25900000</v>
      </c>
      <c r="P874" s="90">
        <f t="shared" si="87"/>
        <v>25900000</v>
      </c>
      <c r="Q874" s="90"/>
      <c r="S874" s="124">
        <f t="shared" si="88"/>
        <v>25.9</v>
      </c>
      <c r="T874" s="124">
        <f t="shared" si="83"/>
        <v>25.9</v>
      </c>
      <c r="U874" s="124">
        <f t="shared" si="83"/>
        <v>0</v>
      </c>
      <c r="V874" s="124">
        <f t="shared" si="83"/>
        <v>25.9</v>
      </c>
      <c r="W874" s="124">
        <f t="shared" si="83"/>
        <v>25.9</v>
      </c>
      <c r="X874" s="124">
        <f t="shared" si="83"/>
        <v>0</v>
      </c>
    </row>
    <row r="875" spans="1:24" s="92" customFormat="1" ht="15">
      <c r="A875" s="118"/>
      <c r="B875" s="111"/>
      <c r="C875" s="106" t="str">
        <f t="shared" si="84"/>
        <v/>
      </c>
      <c r="D875" s="105" t="str">
        <f t="shared" si="85"/>
        <v/>
      </c>
      <c r="E875" s="115" t="s">
        <v>224</v>
      </c>
      <c r="F875" s="115" t="s">
        <v>604</v>
      </c>
      <c r="G875" s="115" t="s">
        <v>393</v>
      </c>
      <c r="H875" s="133" t="s">
        <v>983</v>
      </c>
      <c r="I875" s="90">
        <v>238000000</v>
      </c>
      <c r="J875" s="90">
        <v>238000000</v>
      </c>
      <c r="K875" s="89"/>
      <c r="L875" s="94"/>
      <c r="M875" s="91">
        <f t="shared" si="86"/>
        <v>238000000</v>
      </c>
      <c r="N875" s="94"/>
      <c r="O875" s="90">
        <v>45404000</v>
      </c>
      <c r="P875" s="90">
        <f t="shared" si="87"/>
        <v>45404000</v>
      </c>
      <c r="Q875" s="90"/>
      <c r="S875" s="124">
        <f t="shared" si="88"/>
        <v>238</v>
      </c>
      <c r="T875" s="124">
        <f t="shared" si="83"/>
        <v>238</v>
      </c>
      <c r="U875" s="124">
        <f t="shared" si="83"/>
        <v>0</v>
      </c>
      <c r="V875" s="124">
        <f t="shared" si="83"/>
        <v>45.404000000000003</v>
      </c>
      <c r="W875" s="124">
        <f t="shared" si="83"/>
        <v>45.404000000000003</v>
      </c>
      <c r="X875" s="124">
        <f t="shared" si="83"/>
        <v>0</v>
      </c>
    </row>
    <row r="876" spans="1:24" s="92" customFormat="1" ht="30">
      <c r="A876" s="115" t="s">
        <v>605</v>
      </c>
      <c r="B876" s="88" t="s">
        <v>606</v>
      </c>
      <c r="C876" s="106" t="str">
        <f t="shared" si="84"/>
        <v>1048278</v>
      </c>
      <c r="D876" s="105" t="str">
        <f t="shared" si="85"/>
        <v>-Uỷ ban Mặt trận Tồ quốc Việt nam tỉnh Kontum</v>
      </c>
      <c r="E876" s="129"/>
      <c r="F876" s="130"/>
      <c r="G876" s="130"/>
      <c r="H876" s="128"/>
      <c r="I876" s="90">
        <v>6481200000</v>
      </c>
      <c r="J876" s="89"/>
      <c r="K876" s="90">
        <v>6201000000</v>
      </c>
      <c r="L876" s="91">
        <v>280200000</v>
      </c>
      <c r="M876" s="91">
        <f t="shared" si="86"/>
        <v>6481200000</v>
      </c>
      <c r="N876" s="91"/>
      <c r="O876" s="90">
        <v>6292113575</v>
      </c>
      <c r="P876" s="90">
        <f t="shared" si="87"/>
        <v>6292113575</v>
      </c>
      <c r="Q876" s="90"/>
      <c r="S876" s="124">
        <f t="shared" si="88"/>
        <v>6481.2</v>
      </c>
      <c r="T876" s="124">
        <f t="shared" si="83"/>
        <v>6481.2</v>
      </c>
      <c r="U876" s="124">
        <f t="shared" si="83"/>
        <v>0</v>
      </c>
      <c r="V876" s="124">
        <f t="shared" si="83"/>
        <v>6292.1135750000003</v>
      </c>
      <c r="W876" s="124">
        <f t="shared" si="83"/>
        <v>6292.1135750000003</v>
      </c>
      <c r="X876" s="124">
        <f t="shared" si="83"/>
        <v>0</v>
      </c>
    </row>
    <row r="877" spans="1:24" s="92" customFormat="1" ht="15">
      <c r="A877" s="115" t="s">
        <v>607</v>
      </c>
      <c r="B877" s="93" t="s">
        <v>232</v>
      </c>
      <c r="C877" s="106" t="str">
        <f t="shared" si="84"/>
        <v/>
      </c>
      <c r="D877" s="105" t="str">
        <f t="shared" si="85"/>
        <v/>
      </c>
      <c r="E877" s="129"/>
      <c r="F877" s="130"/>
      <c r="G877" s="130"/>
      <c r="H877" s="128"/>
      <c r="I877" s="90">
        <v>6481200000</v>
      </c>
      <c r="J877" s="89"/>
      <c r="K877" s="90">
        <v>6201000000</v>
      </c>
      <c r="L877" s="91">
        <v>280200000</v>
      </c>
      <c r="M877" s="91">
        <f t="shared" si="86"/>
        <v>6481200000</v>
      </c>
      <c r="N877" s="91"/>
      <c r="O877" s="90">
        <v>6292113575</v>
      </c>
      <c r="P877" s="90">
        <f t="shared" si="87"/>
        <v>6292113575</v>
      </c>
      <c r="Q877" s="90"/>
      <c r="S877" s="124">
        <f t="shared" si="88"/>
        <v>6481.2</v>
      </c>
      <c r="T877" s="124">
        <f t="shared" si="83"/>
        <v>6481.2</v>
      </c>
      <c r="U877" s="124">
        <f t="shared" si="83"/>
        <v>0</v>
      </c>
      <c r="V877" s="124">
        <f t="shared" si="83"/>
        <v>6292.1135750000003</v>
      </c>
      <c r="W877" s="124">
        <f t="shared" si="83"/>
        <v>6292.1135750000003</v>
      </c>
      <c r="X877" s="124">
        <f t="shared" si="83"/>
        <v>0</v>
      </c>
    </row>
    <row r="878" spans="1:24" s="92" customFormat="1" ht="15">
      <c r="A878" s="115"/>
      <c r="B878" s="93" t="s">
        <v>233</v>
      </c>
      <c r="C878" s="106" t="str">
        <f t="shared" si="84"/>
        <v/>
      </c>
      <c r="D878" s="105" t="str">
        <f t="shared" si="85"/>
        <v/>
      </c>
      <c r="E878" s="129"/>
      <c r="F878" s="130"/>
      <c r="G878" s="130"/>
      <c r="H878" s="128"/>
      <c r="I878" s="90">
        <v>4081000000</v>
      </c>
      <c r="J878" s="89"/>
      <c r="K878" s="90">
        <v>3984000000</v>
      </c>
      <c r="L878" s="91">
        <v>97000000</v>
      </c>
      <c r="M878" s="91">
        <f t="shared" si="86"/>
        <v>4081000000</v>
      </c>
      <c r="N878" s="91"/>
      <c r="O878" s="90">
        <v>4081000000</v>
      </c>
      <c r="P878" s="90">
        <f t="shared" si="87"/>
        <v>4081000000</v>
      </c>
      <c r="Q878" s="90"/>
      <c r="S878" s="124">
        <f t="shared" si="88"/>
        <v>4081</v>
      </c>
      <c r="T878" s="124">
        <f t="shared" si="83"/>
        <v>4081</v>
      </c>
      <c r="U878" s="124">
        <f t="shared" si="83"/>
        <v>0</v>
      </c>
      <c r="V878" s="124">
        <f t="shared" si="83"/>
        <v>4081</v>
      </c>
      <c r="W878" s="124">
        <f t="shared" si="83"/>
        <v>4081</v>
      </c>
      <c r="X878" s="124">
        <f t="shared" si="83"/>
        <v>0</v>
      </c>
    </row>
    <row r="879" spans="1:24" s="92" customFormat="1" ht="15">
      <c r="A879" s="116"/>
      <c r="B879" s="110"/>
      <c r="C879" s="106" t="str">
        <f t="shared" si="84"/>
        <v/>
      </c>
      <c r="D879" s="105" t="str">
        <f t="shared" si="85"/>
        <v/>
      </c>
      <c r="E879" s="115" t="s">
        <v>209</v>
      </c>
      <c r="F879" s="115" t="s">
        <v>608</v>
      </c>
      <c r="G879" s="115" t="s">
        <v>329</v>
      </c>
      <c r="H879" s="133" t="s">
        <v>983</v>
      </c>
      <c r="I879" s="90">
        <v>3984000000</v>
      </c>
      <c r="J879" s="89"/>
      <c r="K879" s="90">
        <v>3984000000</v>
      </c>
      <c r="L879" s="94"/>
      <c r="M879" s="91">
        <f t="shared" si="86"/>
        <v>3984000000</v>
      </c>
      <c r="N879" s="94"/>
      <c r="O879" s="90">
        <v>3984000000</v>
      </c>
      <c r="P879" s="90">
        <f t="shared" si="87"/>
        <v>3984000000</v>
      </c>
      <c r="Q879" s="90"/>
      <c r="S879" s="124">
        <f t="shared" si="88"/>
        <v>3984</v>
      </c>
      <c r="T879" s="124">
        <f t="shared" si="83"/>
        <v>3984</v>
      </c>
      <c r="U879" s="124">
        <f t="shared" si="83"/>
        <v>0</v>
      </c>
      <c r="V879" s="124">
        <f t="shared" si="83"/>
        <v>3984</v>
      </c>
      <c r="W879" s="124">
        <f t="shared" si="83"/>
        <v>3984</v>
      </c>
      <c r="X879" s="124">
        <f t="shared" si="83"/>
        <v>0</v>
      </c>
    </row>
    <row r="880" spans="1:24" s="92" customFormat="1" ht="15">
      <c r="A880" s="118"/>
      <c r="B880" s="111"/>
      <c r="C880" s="106" t="str">
        <f t="shared" si="84"/>
        <v/>
      </c>
      <c r="D880" s="105" t="str">
        <f t="shared" si="85"/>
        <v/>
      </c>
      <c r="E880" s="115" t="s">
        <v>222</v>
      </c>
      <c r="F880" s="115" t="s">
        <v>608</v>
      </c>
      <c r="G880" s="115" t="s">
        <v>329</v>
      </c>
      <c r="H880" s="133" t="s">
        <v>983</v>
      </c>
      <c r="I880" s="90">
        <v>97000000</v>
      </c>
      <c r="J880" s="89"/>
      <c r="K880" s="89"/>
      <c r="L880" s="91">
        <v>97000000</v>
      </c>
      <c r="M880" s="91">
        <f t="shared" si="86"/>
        <v>97000000</v>
      </c>
      <c r="N880" s="91"/>
      <c r="O880" s="90">
        <v>97000000</v>
      </c>
      <c r="P880" s="90">
        <f t="shared" si="87"/>
        <v>97000000</v>
      </c>
      <c r="Q880" s="90"/>
      <c r="S880" s="124">
        <f t="shared" si="88"/>
        <v>97</v>
      </c>
      <c r="T880" s="124">
        <f t="shared" si="83"/>
        <v>97</v>
      </c>
      <c r="U880" s="124">
        <f t="shared" si="83"/>
        <v>0</v>
      </c>
      <c r="V880" s="124">
        <f t="shared" si="83"/>
        <v>97</v>
      </c>
      <c r="W880" s="124">
        <f t="shared" si="83"/>
        <v>97</v>
      </c>
      <c r="X880" s="124">
        <f t="shared" si="83"/>
        <v>0</v>
      </c>
    </row>
    <row r="881" spans="1:24" s="92" customFormat="1" ht="15">
      <c r="A881" s="115"/>
      <c r="B881" s="93" t="s">
        <v>229</v>
      </c>
      <c r="C881" s="106" t="str">
        <f t="shared" si="84"/>
        <v/>
      </c>
      <c r="D881" s="105" t="str">
        <f t="shared" si="85"/>
        <v/>
      </c>
      <c r="E881" s="129"/>
      <c r="F881" s="130"/>
      <c r="G881" s="130"/>
      <c r="H881" s="128"/>
      <c r="I881" s="90">
        <v>2400200000</v>
      </c>
      <c r="J881" s="89"/>
      <c r="K881" s="90">
        <v>2217000000</v>
      </c>
      <c r="L881" s="91">
        <v>183200000</v>
      </c>
      <c r="M881" s="91">
        <f t="shared" si="86"/>
        <v>2400200000</v>
      </c>
      <c r="N881" s="91"/>
      <c r="O881" s="90">
        <v>2211113575</v>
      </c>
      <c r="P881" s="90">
        <f t="shared" si="87"/>
        <v>2211113575</v>
      </c>
      <c r="Q881" s="90"/>
      <c r="S881" s="124">
        <f t="shared" si="88"/>
        <v>2400.1999999999998</v>
      </c>
      <c r="T881" s="124">
        <f t="shared" si="83"/>
        <v>2400.1999999999998</v>
      </c>
      <c r="U881" s="124">
        <f t="shared" si="83"/>
        <v>0</v>
      </c>
      <c r="V881" s="124">
        <f t="shared" si="83"/>
        <v>2211.1135749999999</v>
      </c>
      <c r="W881" s="124">
        <f t="shared" si="83"/>
        <v>2211.1135749999999</v>
      </c>
      <c r="X881" s="124">
        <f t="shared" si="83"/>
        <v>0</v>
      </c>
    </row>
    <row r="882" spans="1:24" s="92" customFormat="1" ht="15">
      <c r="A882" s="116"/>
      <c r="B882" s="110"/>
      <c r="C882" s="106" t="str">
        <f t="shared" si="84"/>
        <v/>
      </c>
      <c r="D882" s="105" t="str">
        <f t="shared" si="85"/>
        <v/>
      </c>
      <c r="E882" s="115" t="s">
        <v>224</v>
      </c>
      <c r="F882" s="115" t="s">
        <v>608</v>
      </c>
      <c r="G882" s="115" t="s">
        <v>329</v>
      </c>
      <c r="H882" s="133" t="s">
        <v>983</v>
      </c>
      <c r="I882" s="90">
        <v>2327000000</v>
      </c>
      <c r="J882" s="89"/>
      <c r="K882" s="90">
        <v>2217000000</v>
      </c>
      <c r="L882" s="91">
        <v>110000000</v>
      </c>
      <c r="M882" s="91">
        <f t="shared" si="86"/>
        <v>2327000000</v>
      </c>
      <c r="N882" s="91"/>
      <c r="O882" s="90">
        <v>2137913575</v>
      </c>
      <c r="P882" s="90">
        <f t="shared" si="87"/>
        <v>2137913575</v>
      </c>
      <c r="Q882" s="90"/>
      <c r="S882" s="124">
        <f t="shared" si="88"/>
        <v>2327</v>
      </c>
      <c r="T882" s="124">
        <f t="shared" si="83"/>
        <v>2327</v>
      </c>
      <c r="U882" s="124">
        <f t="shared" si="83"/>
        <v>0</v>
      </c>
      <c r="V882" s="124">
        <f t="shared" si="83"/>
        <v>2137.913575</v>
      </c>
      <c r="W882" s="124">
        <f t="shared" si="83"/>
        <v>2137.913575</v>
      </c>
      <c r="X882" s="124">
        <f t="shared" si="83"/>
        <v>0</v>
      </c>
    </row>
    <row r="883" spans="1:24" s="92" customFormat="1" ht="15">
      <c r="A883" s="118"/>
      <c r="B883" s="111"/>
      <c r="C883" s="106" t="str">
        <f t="shared" si="84"/>
        <v/>
      </c>
      <c r="D883" s="105" t="str">
        <f t="shared" si="85"/>
        <v/>
      </c>
      <c r="E883" s="115" t="s">
        <v>210</v>
      </c>
      <c r="F883" s="115" t="s">
        <v>608</v>
      </c>
      <c r="G883" s="115" t="s">
        <v>329</v>
      </c>
      <c r="H883" s="133" t="s">
        <v>983</v>
      </c>
      <c r="I883" s="90">
        <v>73200000</v>
      </c>
      <c r="J883" s="89"/>
      <c r="K883" s="89"/>
      <c r="L883" s="91">
        <v>73200000</v>
      </c>
      <c r="M883" s="91">
        <f t="shared" si="86"/>
        <v>73200000</v>
      </c>
      <c r="N883" s="91"/>
      <c r="O883" s="90">
        <v>73200000</v>
      </c>
      <c r="P883" s="90">
        <f t="shared" si="87"/>
        <v>73200000</v>
      </c>
      <c r="Q883" s="90"/>
      <c r="S883" s="124">
        <f t="shared" si="88"/>
        <v>73.2</v>
      </c>
      <c r="T883" s="124">
        <f t="shared" si="83"/>
        <v>73.2</v>
      </c>
      <c r="U883" s="124">
        <f t="shared" si="83"/>
        <v>0</v>
      </c>
      <c r="V883" s="124">
        <f t="shared" si="83"/>
        <v>73.2</v>
      </c>
      <c r="W883" s="124">
        <f t="shared" si="83"/>
        <v>73.2</v>
      </c>
      <c r="X883" s="124">
        <f t="shared" si="83"/>
        <v>0</v>
      </c>
    </row>
    <row r="884" spans="1:24" s="92" customFormat="1" ht="15">
      <c r="A884" s="115" t="s">
        <v>609</v>
      </c>
      <c r="B884" s="93" t="s">
        <v>610</v>
      </c>
      <c r="C884" s="106" t="str">
        <f t="shared" si="84"/>
        <v>1048279</v>
      </c>
      <c r="D884" s="105" t="str">
        <f t="shared" si="85"/>
        <v>-Thanh tra tỉnh</v>
      </c>
      <c r="E884" s="129"/>
      <c r="F884" s="130"/>
      <c r="G884" s="130"/>
      <c r="H884" s="128"/>
      <c r="I884" s="90">
        <v>6006184000</v>
      </c>
      <c r="J884" s="90">
        <v>173000000</v>
      </c>
      <c r="K884" s="90">
        <v>5532000000</v>
      </c>
      <c r="L884" s="91">
        <v>301184000</v>
      </c>
      <c r="M884" s="91">
        <f t="shared" si="86"/>
        <v>6006184000</v>
      </c>
      <c r="N884" s="91"/>
      <c r="O884" s="90">
        <v>6006184000</v>
      </c>
      <c r="P884" s="90">
        <f t="shared" si="87"/>
        <v>6006184000</v>
      </c>
      <c r="Q884" s="90"/>
      <c r="S884" s="124">
        <f t="shared" si="88"/>
        <v>6006.1840000000002</v>
      </c>
      <c r="T884" s="124">
        <f t="shared" si="83"/>
        <v>6006.1840000000002</v>
      </c>
      <c r="U884" s="124">
        <f t="shared" si="83"/>
        <v>0</v>
      </c>
      <c r="V884" s="124">
        <f t="shared" si="83"/>
        <v>6006.1840000000002</v>
      </c>
      <c r="W884" s="124">
        <f t="shared" si="83"/>
        <v>6006.1840000000002</v>
      </c>
      <c r="X884" s="124">
        <f t="shared" si="83"/>
        <v>0</v>
      </c>
    </row>
    <row r="885" spans="1:24" s="92" customFormat="1" ht="15">
      <c r="A885" s="115" t="s">
        <v>611</v>
      </c>
      <c r="B885" s="93" t="s">
        <v>232</v>
      </c>
      <c r="C885" s="106" t="str">
        <f t="shared" si="84"/>
        <v/>
      </c>
      <c r="D885" s="105" t="str">
        <f t="shared" si="85"/>
        <v/>
      </c>
      <c r="E885" s="129"/>
      <c r="F885" s="130"/>
      <c r="G885" s="130"/>
      <c r="H885" s="128"/>
      <c r="I885" s="90">
        <v>6006184000</v>
      </c>
      <c r="J885" s="90">
        <v>173000000</v>
      </c>
      <c r="K885" s="90">
        <v>5532000000</v>
      </c>
      <c r="L885" s="91">
        <v>301184000</v>
      </c>
      <c r="M885" s="91">
        <f t="shared" si="86"/>
        <v>6006184000</v>
      </c>
      <c r="N885" s="91"/>
      <c r="O885" s="90">
        <v>6006184000</v>
      </c>
      <c r="P885" s="90">
        <f t="shared" si="87"/>
        <v>6006184000</v>
      </c>
      <c r="Q885" s="90"/>
      <c r="S885" s="124">
        <f t="shared" si="88"/>
        <v>6006.1840000000002</v>
      </c>
      <c r="T885" s="124">
        <f t="shared" si="83"/>
        <v>6006.1840000000002</v>
      </c>
      <c r="U885" s="124">
        <f t="shared" si="83"/>
        <v>0</v>
      </c>
      <c r="V885" s="124">
        <f t="shared" si="83"/>
        <v>6006.1840000000002</v>
      </c>
      <c r="W885" s="124">
        <f t="shared" si="83"/>
        <v>6006.1840000000002</v>
      </c>
      <c r="X885" s="124">
        <f t="shared" si="83"/>
        <v>0</v>
      </c>
    </row>
    <row r="886" spans="1:24" s="92" customFormat="1" ht="15">
      <c r="A886" s="115"/>
      <c r="B886" s="93" t="s">
        <v>233</v>
      </c>
      <c r="C886" s="106" t="str">
        <f t="shared" si="84"/>
        <v/>
      </c>
      <c r="D886" s="105" t="str">
        <f t="shared" si="85"/>
        <v/>
      </c>
      <c r="E886" s="129"/>
      <c r="F886" s="130"/>
      <c r="G886" s="130"/>
      <c r="H886" s="128"/>
      <c r="I886" s="90">
        <v>5706900000</v>
      </c>
      <c r="J886" s="90">
        <v>173000000</v>
      </c>
      <c r="K886" s="90">
        <v>5393000000</v>
      </c>
      <c r="L886" s="91">
        <v>140900000</v>
      </c>
      <c r="M886" s="91">
        <f t="shared" si="86"/>
        <v>5706900000</v>
      </c>
      <c r="N886" s="91"/>
      <c r="O886" s="90">
        <v>5706900000</v>
      </c>
      <c r="P886" s="90">
        <f t="shared" si="87"/>
        <v>5706900000</v>
      </c>
      <c r="Q886" s="90"/>
      <c r="S886" s="124">
        <f t="shared" si="88"/>
        <v>5706.9</v>
      </c>
      <c r="T886" s="124">
        <f t="shared" si="83"/>
        <v>5706.9</v>
      </c>
      <c r="U886" s="124">
        <f t="shared" si="83"/>
        <v>0</v>
      </c>
      <c r="V886" s="124">
        <f t="shared" si="83"/>
        <v>5706.9</v>
      </c>
      <c r="W886" s="124">
        <f t="shared" si="83"/>
        <v>5706.9</v>
      </c>
      <c r="X886" s="124">
        <f t="shared" si="83"/>
        <v>0</v>
      </c>
    </row>
    <row r="887" spans="1:24" s="92" customFormat="1" ht="15">
      <c r="A887" s="116"/>
      <c r="B887" s="110"/>
      <c r="C887" s="106" t="str">
        <f t="shared" si="84"/>
        <v/>
      </c>
      <c r="D887" s="105" t="str">
        <f t="shared" si="85"/>
        <v/>
      </c>
      <c r="E887" s="115" t="s">
        <v>209</v>
      </c>
      <c r="F887" s="115" t="s">
        <v>612</v>
      </c>
      <c r="G887" s="115" t="s">
        <v>238</v>
      </c>
      <c r="H887" s="133" t="s">
        <v>983</v>
      </c>
      <c r="I887" s="90">
        <v>5566000000</v>
      </c>
      <c r="J887" s="90">
        <v>173000000</v>
      </c>
      <c r="K887" s="90">
        <v>5393000000</v>
      </c>
      <c r="L887" s="94"/>
      <c r="M887" s="91">
        <f t="shared" si="86"/>
        <v>5566000000</v>
      </c>
      <c r="N887" s="94"/>
      <c r="O887" s="90">
        <v>5566000000</v>
      </c>
      <c r="P887" s="90">
        <f t="shared" si="87"/>
        <v>5566000000</v>
      </c>
      <c r="Q887" s="90"/>
      <c r="S887" s="124">
        <f t="shared" si="88"/>
        <v>5566</v>
      </c>
      <c r="T887" s="124">
        <f t="shared" si="83"/>
        <v>5566</v>
      </c>
      <c r="U887" s="124">
        <f t="shared" si="83"/>
        <v>0</v>
      </c>
      <c r="V887" s="124">
        <f t="shared" si="83"/>
        <v>5566</v>
      </c>
      <c r="W887" s="124">
        <f t="shared" si="83"/>
        <v>5566</v>
      </c>
      <c r="X887" s="124">
        <f t="shared" si="83"/>
        <v>0</v>
      </c>
    </row>
    <row r="888" spans="1:24" s="92" customFormat="1" ht="15">
      <c r="A888" s="118"/>
      <c r="B888" s="111"/>
      <c r="C888" s="106" t="str">
        <f t="shared" si="84"/>
        <v/>
      </c>
      <c r="D888" s="105" t="str">
        <f t="shared" si="85"/>
        <v/>
      </c>
      <c r="E888" s="115" t="s">
        <v>222</v>
      </c>
      <c r="F888" s="115" t="s">
        <v>612</v>
      </c>
      <c r="G888" s="115" t="s">
        <v>238</v>
      </c>
      <c r="H888" s="133" t="s">
        <v>983</v>
      </c>
      <c r="I888" s="90">
        <v>140900000</v>
      </c>
      <c r="J888" s="89"/>
      <c r="K888" s="89"/>
      <c r="L888" s="91">
        <v>140900000</v>
      </c>
      <c r="M888" s="91">
        <f t="shared" si="86"/>
        <v>140900000</v>
      </c>
      <c r="N888" s="91"/>
      <c r="O888" s="90">
        <v>140900000</v>
      </c>
      <c r="P888" s="90">
        <f t="shared" si="87"/>
        <v>140900000</v>
      </c>
      <c r="Q888" s="90"/>
      <c r="S888" s="124">
        <f t="shared" si="88"/>
        <v>140.9</v>
      </c>
      <c r="T888" s="124">
        <f t="shared" si="83"/>
        <v>140.9</v>
      </c>
      <c r="U888" s="124">
        <f t="shared" si="83"/>
        <v>0</v>
      </c>
      <c r="V888" s="124">
        <f t="shared" si="83"/>
        <v>140.9</v>
      </c>
      <c r="W888" s="124">
        <f t="shared" si="83"/>
        <v>140.9</v>
      </c>
      <c r="X888" s="124">
        <f t="shared" si="83"/>
        <v>0</v>
      </c>
    </row>
    <row r="889" spans="1:24" s="92" customFormat="1" ht="15">
      <c r="A889" s="115"/>
      <c r="B889" s="93" t="s">
        <v>229</v>
      </c>
      <c r="C889" s="106" t="str">
        <f t="shared" si="84"/>
        <v/>
      </c>
      <c r="D889" s="105" t="str">
        <f t="shared" si="85"/>
        <v/>
      </c>
      <c r="E889" s="129"/>
      <c r="F889" s="130"/>
      <c r="G889" s="130"/>
      <c r="H889" s="128"/>
      <c r="I889" s="90">
        <v>299284000</v>
      </c>
      <c r="J889" s="89"/>
      <c r="K889" s="90">
        <v>139000000</v>
      </c>
      <c r="L889" s="91">
        <v>160284000</v>
      </c>
      <c r="M889" s="91">
        <f t="shared" si="86"/>
        <v>299284000</v>
      </c>
      <c r="N889" s="91"/>
      <c r="O889" s="90">
        <v>299284000</v>
      </c>
      <c r="P889" s="90">
        <f t="shared" si="87"/>
        <v>299284000</v>
      </c>
      <c r="Q889" s="90"/>
      <c r="S889" s="124">
        <f t="shared" si="88"/>
        <v>299.28399999999999</v>
      </c>
      <c r="T889" s="124">
        <f t="shared" si="83"/>
        <v>299.28399999999999</v>
      </c>
      <c r="U889" s="124">
        <f t="shared" si="83"/>
        <v>0</v>
      </c>
      <c r="V889" s="124">
        <f t="shared" si="83"/>
        <v>299.28399999999999</v>
      </c>
      <c r="W889" s="124">
        <f t="shared" si="83"/>
        <v>299.28399999999999</v>
      </c>
      <c r="X889" s="124">
        <f t="shared" si="83"/>
        <v>0</v>
      </c>
    </row>
    <row r="890" spans="1:24" s="92" customFormat="1" ht="15">
      <c r="A890" s="115"/>
      <c r="B890" s="87"/>
      <c r="C890" s="106" t="str">
        <f t="shared" si="84"/>
        <v/>
      </c>
      <c r="D890" s="105" t="str">
        <f t="shared" si="85"/>
        <v/>
      </c>
      <c r="E890" s="115" t="s">
        <v>224</v>
      </c>
      <c r="F890" s="115" t="s">
        <v>612</v>
      </c>
      <c r="G890" s="115" t="s">
        <v>238</v>
      </c>
      <c r="H890" s="133" t="s">
        <v>983</v>
      </c>
      <c r="I890" s="90">
        <v>299284000</v>
      </c>
      <c r="J890" s="89"/>
      <c r="K890" s="90">
        <v>139000000</v>
      </c>
      <c r="L890" s="91">
        <v>160284000</v>
      </c>
      <c r="M890" s="91">
        <f t="shared" si="86"/>
        <v>299284000</v>
      </c>
      <c r="N890" s="91"/>
      <c r="O890" s="90">
        <v>299284000</v>
      </c>
      <c r="P890" s="90">
        <f t="shared" si="87"/>
        <v>299284000</v>
      </c>
      <c r="Q890" s="90"/>
      <c r="S890" s="124">
        <f t="shared" si="88"/>
        <v>299.28399999999999</v>
      </c>
      <c r="T890" s="124">
        <f t="shared" si="83"/>
        <v>299.28399999999999</v>
      </c>
      <c r="U890" s="124">
        <f t="shared" si="83"/>
        <v>0</v>
      </c>
      <c r="V890" s="124">
        <f t="shared" si="83"/>
        <v>299.28399999999999</v>
      </c>
      <c r="W890" s="124">
        <f t="shared" si="83"/>
        <v>299.28399999999999</v>
      </c>
      <c r="X890" s="124">
        <f t="shared" si="83"/>
        <v>0</v>
      </c>
    </row>
    <row r="891" spans="1:24" s="92" customFormat="1" ht="30">
      <c r="A891" s="115" t="s">
        <v>613</v>
      </c>
      <c r="B891" s="88" t="s">
        <v>614</v>
      </c>
      <c r="C891" s="106" t="str">
        <f t="shared" si="84"/>
        <v>1049264</v>
      </c>
      <c r="D891" s="105" t="str">
        <f t="shared" si="85"/>
        <v>-Trường Cao đẳng cộng đồng Kon Tum</v>
      </c>
      <c r="E891" s="129"/>
      <c r="F891" s="130"/>
      <c r="G891" s="130"/>
      <c r="H891" s="128"/>
      <c r="I891" s="90">
        <v>10129019042</v>
      </c>
      <c r="J891" s="90">
        <v>100314042</v>
      </c>
      <c r="K891" s="90">
        <v>8529958000</v>
      </c>
      <c r="L891" s="91">
        <v>1498747000</v>
      </c>
      <c r="M891" s="91">
        <f t="shared" si="86"/>
        <v>10129019042</v>
      </c>
      <c r="N891" s="91"/>
      <c r="O891" s="90">
        <v>9375340472</v>
      </c>
      <c r="P891" s="90">
        <f t="shared" si="87"/>
        <v>9375340472</v>
      </c>
      <c r="Q891" s="90"/>
      <c r="S891" s="124">
        <f t="shared" si="88"/>
        <v>10129.019042</v>
      </c>
      <c r="T891" s="124">
        <f t="shared" si="83"/>
        <v>10129.019042</v>
      </c>
      <c r="U891" s="124">
        <f t="shared" si="83"/>
        <v>0</v>
      </c>
      <c r="V891" s="124">
        <f t="shared" si="83"/>
        <v>9375.3404719999999</v>
      </c>
      <c r="W891" s="124">
        <f t="shared" si="83"/>
        <v>9375.3404719999999</v>
      </c>
      <c r="X891" s="124">
        <f t="shared" si="83"/>
        <v>0</v>
      </c>
    </row>
    <row r="892" spans="1:24" s="92" customFormat="1" ht="15">
      <c r="A892" s="115" t="s">
        <v>615</v>
      </c>
      <c r="B892" s="93" t="s">
        <v>232</v>
      </c>
      <c r="C892" s="106" t="str">
        <f t="shared" si="84"/>
        <v/>
      </c>
      <c r="D892" s="105" t="str">
        <f t="shared" si="85"/>
        <v/>
      </c>
      <c r="E892" s="129"/>
      <c r="F892" s="130"/>
      <c r="G892" s="130"/>
      <c r="H892" s="128"/>
      <c r="I892" s="90">
        <v>9959019042</v>
      </c>
      <c r="J892" s="90">
        <v>100314042</v>
      </c>
      <c r="K892" s="90">
        <v>8359958000</v>
      </c>
      <c r="L892" s="91">
        <v>1498747000</v>
      </c>
      <c r="M892" s="91">
        <f t="shared" si="86"/>
        <v>9959019042</v>
      </c>
      <c r="N892" s="91"/>
      <c r="O892" s="90">
        <v>9344740472</v>
      </c>
      <c r="P892" s="90">
        <f t="shared" si="87"/>
        <v>9344740472</v>
      </c>
      <c r="Q892" s="90"/>
      <c r="S892" s="124">
        <f t="shared" si="88"/>
        <v>9959.0190419999999</v>
      </c>
      <c r="T892" s="124">
        <f t="shared" si="83"/>
        <v>9959.0190419999999</v>
      </c>
      <c r="U892" s="124">
        <f t="shared" si="83"/>
        <v>0</v>
      </c>
      <c r="V892" s="124">
        <f t="shared" si="83"/>
        <v>9344.7404719999995</v>
      </c>
      <c r="W892" s="124">
        <f t="shared" si="83"/>
        <v>9344.7404719999995</v>
      </c>
      <c r="X892" s="124">
        <f t="shared" si="83"/>
        <v>0</v>
      </c>
    </row>
    <row r="893" spans="1:24" s="92" customFormat="1" ht="15">
      <c r="A893" s="115"/>
      <c r="B893" s="93" t="s">
        <v>233</v>
      </c>
      <c r="C893" s="106" t="str">
        <f t="shared" si="84"/>
        <v/>
      </c>
      <c r="D893" s="105" t="str">
        <f t="shared" si="85"/>
        <v/>
      </c>
      <c r="E893" s="129"/>
      <c r="F893" s="130"/>
      <c r="G893" s="130"/>
      <c r="H893" s="128"/>
      <c r="I893" s="90">
        <v>8693418592</v>
      </c>
      <c r="J893" s="90">
        <v>49718592</v>
      </c>
      <c r="K893" s="90">
        <v>8127000000</v>
      </c>
      <c r="L893" s="91">
        <v>516700000</v>
      </c>
      <c r="M893" s="91">
        <f t="shared" si="86"/>
        <v>8693418592</v>
      </c>
      <c r="N893" s="91"/>
      <c r="O893" s="90">
        <v>8693418592</v>
      </c>
      <c r="P893" s="90">
        <f t="shared" si="87"/>
        <v>8693418592</v>
      </c>
      <c r="Q893" s="90"/>
      <c r="S893" s="124">
        <f t="shared" si="88"/>
        <v>8693.418592</v>
      </c>
      <c r="T893" s="124">
        <f t="shared" si="83"/>
        <v>8693.418592</v>
      </c>
      <c r="U893" s="124">
        <f t="shared" si="83"/>
        <v>0</v>
      </c>
      <c r="V893" s="124">
        <f t="shared" si="83"/>
        <v>8693.418592</v>
      </c>
      <c r="W893" s="124">
        <f t="shared" si="83"/>
        <v>8693.418592</v>
      </c>
      <c r="X893" s="124">
        <f t="shared" si="83"/>
        <v>0</v>
      </c>
    </row>
    <row r="894" spans="1:24" s="92" customFormat="1" ht="15">
      <c r="A894" s="116"/>
      <c r="B894" s="110"/>
      <c r="C894" s="106" t="str">
        <f t="shared" si="84"/>
        <v/>
      </c>
      <c r="D894" s="105" t="str">
        <f t="shared" si="85"/>
        <v/>
      </c>
      <c r="E894" s="115" t="s">
        <v>209</v>
      </c>
      <c r="F894" s="115" t="s">
        <v>220</v>
      </c>
      <c r="G894" s="115" t="s">
        <v>441</v>
      </c>
      <c r="H894" s="133" t="s">
        <v>983</v>
      </c>
      <c r="I894" s="90">
        <v>8467000000</v>
      </c>
      <c r="J894" s="89"/>
      <c r="K894" s="90">
        <v>8127000000</v>
      </c>
      <c r="L894" s="91">
        <v>340000000</v>
      </c>
      <c r="M894" s="91">
        <f t="shared" si="86"/>
        <v>8467000000</v>
      </c>
      <c r="N894" s="91"/>
      <c r="O894" s="90">
        <v>8467000000</v>
      </c>
      <c r="P894" s="90">
        <f t="shared" si="87"/>
        <v>8467000000</v>
      </c>
      <c r="Q894" s="90"/>
      <c r="S894" s="124">
        <f t="shared" si="88"/>
        <v>8467</v>
      </c>
      <c r="T894" s="124">
        <f t="shared" si="83"/>
        <v>8467</v>
      </c>
      <c r="U894" s="124">
        <f t="shared" si="83"/>
        <v>0</v>
      </c>
      <c r="V894" s="124">
        <f t="shared" si="83"/>
        <v>8467</v>
      </c>
      <c r="W894" s="124">
        <f t="shared" si="83"/>
        <v>8467</v>
      </c>
      <c r="X894" s="124">
        <f t="shared" si="83"/>
        <v>0</v>
      </c>
    </row>
    <row r="895" spans="1:24" s="92" customFormat="1" ht="15">
      <c r="A895" s="118"/>
      <c r="B895" s="111"/>
      <c r="C895" s="106" t="str">
        <f t="shared" si="84"/>
        <v/>
      </c>
      <c r="D895" s="105" t="str">
        <f t="shared" si="85"/>
        <v/>
      </c>
      <c r="E895" s="115" t="s">
        <v>212</v>
      </c>
      <c r="F895" s="115" t="s">
        <v>220</v>
      </c>
      <c r="G895" s="115" t="s">
        <v>441</v>
      </c>
      <c r="H895" s="133" t="s">
        <v>983</v>
      </c>
      <c r="I895" s="90">
        <v>226418592</v>
      </c>
      <c r="J895" s="90">
        <v>49718592</v>
      </c>
      <c r="K895" s="89"/>
      <c r="L895" s="91">
        <v>176700000</v>
      </c>
      <c r="M895" s="91">
        <f t="shared" si="86"/>
        <v>226418592</v>
      </c>
      <c r="N895" s="91"/>
      <c r="O895" s="90">
        <v>226418592</v>
      </c>
      <c r="P895" s="90">
        <f t="shared" si="87"/>
        <v>226418592</v>
      </c>
      <c r="Q895" s="90"/>
      <c r="S895" s="124">
        <f t="shared" si="88"/>
        <v>226.41859199999999</v>
      </c>
      <c r="T895" s="124">
        <f t="shared" si="83"/>
        <v>226.41859199999999</v>
      </c>
      <c r="U895" s="124">
        <f t="shared" si="83"/>
        <v>0</v>
      </c>
      <c r="V895" s="124">
        <f t="shared" si="83"/>
        <v>226.41859199999999</v>
      </c>
      <c r="W895" s="124">
        <f t="shared" si="83"/>
        <v>226.41859199999999</v>
      </c>
      <c r="X895" s="124">
        <f t="shared" si="83"/>
        <v>0</v>
      </c>
    </row>
    <row r="896" spans="1:24" s="92" customFormat="1" ht="15">
      <c r="A896" s="115"/>
      <c r="B896" s="93" t="s">
        <v>229</v>
      </c>
      <c r="C896" s="106" t="str">
        <f t="shared" si="84"/>
        <v/>
      </c>
      <c r="D896" s="105" t="str">
        <f t="shared" si="85"/>
        <v/>
      </c>
      <c r="E896" s="129"/>
      <c r="F896" s="130"/>
      <c r="G896" s="130"/>
      <c r="H896" s="128"/>
      <c r="I896" s="90">
        <v>1265600450</v>
      </c>
      <c r="J896" s="90">
        <v>50595450</v>
      </c>
      <c r="K896" s="90">
        <v>232958000</v>
      </c>
      <c r="L896" s="91">
        <v>982047000</v>
      </c>
      <c r="M896" s="91">
        <f t="shared" si="86"/>
        <v>1265600450</v>
      </c>
      <c r="N896" s="91"/>
      <c r="O896" s="90">
        <v>651321880</v>
      </c>
      <c r="P896" s="90">
        <f t="shared" si="87"/>
        <v>651321880</v>
      </c>
      <c r="Q896" s="90"/>
      <c r="S896" s="124">
        <f t="shared" si="88"/>
        <v>1265.6004499999999</v>
      </c>
      <c r="T896" s="124">
        <f t="shared" ref="T896:X946" si="89">M896/1000000</f>
        <v>1265.6004499999999</v>
      </c>
      <c r="U896" s="124">
        <f t="shared" si="89"/>
        <v>0</v>
      </c>
      <c r="V896" s="124">
        <f t="shared" si="89"/>
        <v>651.32187999999996</v>
      </c>
      <c r="W896" s="124">
        <f t="shared" si="89"/>
        <v>651.32187999999996</v>
      </c>
      <c r="X896" s="124">
        <f t="shared" si="89"/>
        <v>0</v>
      </c>
    </row>
    <row r="897" spans="1:24" s="92" customFormat="1" ht="15">
      <c r="A897" s="116"/>
      <c r="B897" s="110"/>
      <c r="C897" s="106" t="str">
        <f t="shared" si="84"/>
        <v/>
      </c>
      <c r="D897" s="105" t="str">
        <f t="shared" si="85"/>
        <v/>
      </c>
      <c r="E897" s="115" t="s">
        <v>224</v>
      </c>
      <c r="F897" s="115" t="s">
        <v>220</v>
      </c>
      <c r="G897" s="115" t="s">
        <v>441</v>
      </c>
      <c r="H897" s="133" t="s">
        <v>983</v>
      </c>
      <c r="I897" s="90">
        <v>604924450</v>
      </c>
      <c r="J897" s="90">
        <v>9697450</v>
      </c>
      <c r="K897" s="90">
        <v>226000000</v>
      </c>
      <c r="L897" s="91">
        <v>369227000</v>
      </c>
      <c r="M897" s="91">
        <f t="shared" si="86"/>
        <v>604924450</v>
      </c>
      <c r="N897" s="91"/>
      <c r="O897" s="90">
        <v>603465880</v>
      </c>
      <c r="P897" s="90">
        <f t="shared" si="87"/>
        <v>603465880</v>
      </c>
      <c r="Q897" s="90"/>
      <c r="S897" s="124">
        <f t="shared" si="88"/>
        <v>604.92444999999998</v>
      </c>
      <c r="T897" s="124">
        <f t="shared" si="89"/>
        <v>604.92444999999998</v>
      </c>
      <c r="U897" s="124">
        <f t="shared" si="89"/>
        <v>0</v>
      </c>
      <c r="V897" s="124">
        <f t="shared" si="89"/>
        <v>603.46587999999997</v>
      </c>
      <c r="W897" s="124">
        <f t="shared" si="89"/>
        <v>603.46587999999997</v>
      </c>
      <c r="X897" s="124">
        <f t="shared" si="89"/>
        <v>0</v>
      </c>
    </row>
    <row r="898" spans="1:24" s="92" customFormat="1" ht="15">
      <c r="A898" s="117"/>
      <c r="B898" s="107"/>
      <c r="C898" s="106" t="str">
        <f t="shared" si="84"/>
        <v/>
      </c>
      <c r="D898" s="105" t="str">
        <f t="shared" si="85"/>
        <v/>
      </c>
      <c r="E898" s="115" t="s">
        <v>222</v>
      </c>
      <c r="F898" s="115" t="s">
        <v>220</v>
      </c>
      <c r="G898" s="115" t="s">
        <v>441</v>
      </c>
      <c r="H898" s="133" t="s">
        <v>983</v>
      </c>
      <c r="I898" s="90">
        <v>8652000</v>
      </c>
      <c r="J898" s="89"/>
      <c r="K898" s="90">
        <v>8652000</v>
      </c>
      <c r="L898" s="94"/>
      <c r="M898" s="91">
        <f t="shared" si="86"/>
        <v>8652000</v>
      </c>
      <c r="N898" s="94"/>
      <c r="O898" s="90">
        <v>8652000</v>
      </c>
      <c r="P898" s="90">
        <f t="shared" si="87"/>
        <v>8652000</v>
      </c>
      <c r="Q898" s="90"/>
      <c r="S898" s="124">
        <f t="shared" si="88"/>
        <v>8.6519999999999992</v>
      </c>
      <c r="T898" s="124">
        <f t="shared" si="89"/>
        <v>8.6519999999999992</v>
      </c>
      <c r="U898" s="124">
        <f t="shared" si="89"/>
        <v>0</v>
      </c>
      <c r="V898" s="124">
        <f t="shared" si="89"/>
        <v>8.6519999999999992</v>
      </c>
      <c r="W898" s="124">
        <f t="shared" si="89"/>
        <v>8.6519999999999992</v>
      </c>
      <c r="X898" s="124">
        <f t="shared" si="89"/>
        <v>0</v>
      </c>
    </row>
    <row r="899" spans="1:24" s="92" customFormat="1" ht="15">
      <c r="A899" s="117"/>
      <c r="B899" s="107"/>
      <c r="C899" s="106" t="str">
        <f t="shared" si="84"/>
        <v/>
      </c>
      <c r="D899" s="105" t="str">
        <f t="shared" si="85"/>
        <v/>
      </c>
      <c r="E899" s="115" t="s">
        <v>210</v>
      </c>
      <c r="F899" s="115" t="s">
        <v>220</v>
      </c>
      <c r="G899" s="115" t="s">
        <v>441</v>
      </c>
      <c r="H899" s="133" t="s">
        <v>983</v>
      </c>
      <c r="I899" s="90">
        <v>612820000</v>
      </c>
      <c r="J899" s="89"/>
      <c r="K899" s="89"/>
      <c r="L899" s="91">
        <v>612820000</v>
      </c>
      <c r="M899" s="91">
        <f t="shared" si="86"/>
        <v>612820000</v>
      </c>
      <c r="N899" s="91"/>
      <c r="O899" s="89"/>
      <c r="P899" s="90">
        <f t="shared" si="87"/>
        <v>0</v>
      </c>
      <c r="Q899" s="89"/>
      <c r="S899" s="124">
        <f t="shared" si="88"/>
        <v>612.82000000000005</v>
      </c>
      <c r="T899" s="124">
        <f t="shared" si="89"/>
        <v>612.82000000000005</v>
      </c>
      <c r="U899" s="124">
        <f t="shared" si="89"/>
        <v>0</v>
      </c>
      <c r="V899" s="124">
        <f t="shared" si="89"/>
        <v>0</v>
      </c>
      <c r="W899" s="124">
        <f t="shared" si="89"/>
        <v>0</v>
      </c>
      <c r="X899" s="124">
        <f t="shared" si="89"/>
        <v>0</v>
      </c>
    </row>
    <row r="900" spans="1:24" s="92" customFormat="1" ht="15">
      <c r="A900" s="118"/>
      <c r="B900" s="111"/>
      <c r="C900" s="106" t="str">
        <f t="shared" si="84"/>
        <v/>
      </c>
      <c r="D900" s="105" t="str">
        <f t="shared" si="85"/>
        <v/>
      </c>
      <c r="E900" s="115" t="s">
        <v>212</v>
      </c>
      <c r="F900" s="115" t="s">
        <v>220</v>
      </c>
      <c r="G900" s="115" t="s">
        <v>441</v>
      </c>
      <c r="H900" s="133" t="s">
        <v>983</v>
      </c>
      <c r="I900" s="90">
        <v>39204000</v>
      </c>
      <c r="J900" s="90">
        <v>40898000</v>
      </c>
      <c r="K900" s="90">
        <v>-1694000</v>
      </c>
      <c r="L900" s="94"/>
      <c r="M900" s="91">
        <f t="shared" si="86"/>
        <v>39204000</v>
      </c>
      <c r="N900" s="94"/>
      <c r="O900" s="90">
        <v>39204000</v>
      </c>
      <c r="P900" s="90">
        <f t="shared" si="87"/>
        <v>39204000</v>
      </c>
      <c r="Q900" s="90"/>
      <c r="S900" s="124">
        <f t="shared" si="88"/>
        <v>39.204000000000001</v>
      </c>
      <c r="T900" s="124">
        <f t="shared" si="89"/>
        <v>39.204000000000001</v>
      </c>
      <c r="U900" s="124">
        <f t="shared" si="89"/>
        <v>0</v>
      </c>
      <c r="V900" s="124">
        <f t="shared" si="89"/>
        <v>39.204000000000001</v>
      </c>
      <c r="W900" s="124">
        <f t="shared" si="89"/>
        <v>39.204000000000001</v>
      </c>
      <c r="X900" s="124">
        <f t="shared" si="89"/>
        <v>0</v>
      </c>
    </row>
    <row r="901" spans="1:24" s="92" customFormat="1" ht="15">
      <c r="A901" s="115" t="s">
        <v>616</v>
      </c>
      <c r="B901" s="93" t="s">
        <v>244</v>
      </c>
      <c r="C901" s="106" t="str">
        <f t="shared" si="84"/>
        <v/>
      </c>
      <c r="D901" s="105" t="str">
        <f t="shared" si="85"/>
        <v/>
      </c>
      <c r="E901" s="129"/>
      <c r="F901" s="130"/>
      <c r="G901" s="130"/>
      <c r="H901" s="128"/>
      <c r="I901" s="90">
        <v>170000000</v>
      </c>
      <c r="J901" s="89"/>
      <c r="K901" s="90">
        <v>170000000</v>
      </c>
      <c r="L901" s="94"/>
      <c r="M901" s="91">
        <f t="shared" si="86"/>
        <v>170000000</v>
      </c>
      <c r="N901" s="94"/>
      <c r="O901" s="90">
        <v>30600000</v>
      </c>
      <c r="P901" s="90">
        <f t="shared" si="87"/>
        <v>30600000</v>
      </c>
      <c r="Q901" s="90"/>
      <c r="S901" s="124">
        <f t="shared" si="88"/>
        <v>170</v>
      </c>
      <c r="T901" s="124">
        <f t="shared" si="89"/>
        <v>170</v>
      </c>
      <c r="U901" s="124">
        <f t="shared" si="89"/>
        <v>0</v>
      </c>
      <c r="V901" s="124">
        <f t="shared" si="89"/>
        <v>30.6</v>
      </c>
      <c r="W901" s="124">
        <f t="shared" si="89"/>
        <v>30.6</v>
      </c>
      <c r="X901" s="124">
        <f t="shared" si="89"/>
        <v>0</v>
      </c>
    </row>
    <row r="902" spans="1:24" s="92" customFormat="1" ht="14.25">
      <c r="A902" s="115"/>
      <c r="B902" s="96"/>
      <c r="C902" s="106" t="str">
        <f t="shared" si="84"/>
        <v/>
      </c>
      <c r="D902" s="105" t="str">
        <f t="shared" si="85"/>
        <v/>
      </c>
      <c r="E902" s="115"/>
      <c r="F902" s="115"/>
      <c r="G902" s="115"/>
      <c r="H902" s="133"/>
      <c r="I902" s="97"/>
      <c r="J902" s="97"/>
      <c r="K902" s="97"/>
      <c r="L902" s="98"/>
      <c r="M902" s="91">
        <f t="shared" si="86"/>
        <v>0</v>
      </c>
      <c r="N902" s="98"/>
      <c r="O902" s="97"/>
      <c r="P902" s="90">
        <f t="shared" si="87"/>
        <v>0</v>
      </c>
      <c r="Q902" s="97"/>
      <c r="S902" s="124">
        <f t="shared" si="88"/>
        <v>0</v>
      </c>
      <c r="T902" s="124">
        <f t="shared" si="89"/>
        <v>0</v>
      </c>
      <c r="U902" s="124">
        <f t="shared" si="89"/>
        <v>0</v>
      </c>
      <c r="V902" s="124">
        <f t="shared" si="89"/>
        <v>0</v>
      </c>
      <c r="W902" s="124">
        <f t="shared" si="89"/>
        <v>0</v>
      </c>
      <c r="X902" s="124">
        <f t="shared" si="89"/>
        <v>0</v>
      </c>
    </row>
    <row r="903" spans="1:24" s="92" customFormat="1" ht="15">
      <c r="A903" s="115"/>
      <c r="B903" s="87"/>
      <c r="C903" s="106" t="str">
        <f t="shared" si="84"/>
        <v/>
      </c>
      <c r="D903" s="105" t="str">
        <f t="shared" si="85"/>
        <v/>
      </c>
      <c r="E903" s="115" t="s">
        <v>224</v>
      </c>
      <c r="F903" s="115" t="s">
        <v>220</v>
      </c>
      <c r="G903" s="115" t="s">
        <v>304</v>
      </c>
      <c r="H903" s="133" t="s">
        <v>991</v>
      </c>
      <c r="I903" s="90">
        <v>170000000</v>
      </c>
      <c r="J903" s="89"/>
      <c r="K903" s="90">
        <v>170000000</v>
      </c>
      <c r="L903" s="94"/>
      <c r="M903" s="91">
        <f t="shared" si="86"/>
        <v>170000000</v>
      </c>
      <c r="N903" s="94"/>
      <c r="O903" s="90">
        <v>30600000</v>
      </c>
      <c r="P903" s="90">
        <f t="shared" si="87"/>
        <v>30600000</v>
      </c>
      <c r="Q903" s="90"/>
      <c r="S903" s="124">
        <f t="shared" si="88"/>
        <v>170</v>
      </c>
      <c r="T903" s="124">
        <f t="shared" si="89"/>
        <v>170</v>
      </c>
      <c r="U903" s="124">
        <f t="shared" si="89"/>
        <v>0</v>
      </c>
      <c r="V903" s="124">
        <f t="shared" si="89"/>
        <v>30.6</v>
      </c>
      <c r="W903" s="124">
        <f t="shared" si="89"/>
        <v>30.6</v>
      </c>
      <c r="X903" s="124">
        <f t="shared" si="89"/>
        <v>0</v>
      </c>
    </row>
    <row r="904" spans="1:24" s="92" customFormat="1" ht="30">
      <c r="A904" s="115" t="s">
        <v>617</v>
      </c>
      <c r="B904" s="88" t="s">
        <v>618</v>
      </c>
      <c r="C904" s="106" t="str">
        <f t="shared" si="84"/>
        <v>1049265</v>
      </c>
      <c r="D904" s="105" t="str">
        <f t="shared" si="85"/>
        <v>-Trường PT TH Dân tộc Nội trú huyện Sa thăy</v>
      </c>
      <c r="E904" s="129"/>
      <c r="F904" s="130"/>
      <c r="G904" s="130"/>
      <c r="H904" s="128"/>
      <c r="I904" s="90">
        <v>12208454000</v>
      </c>
      <c r="J904" s="89"/>
      <c r="K904" s="90">
        <v>10532557000</v>
      </c>
      <c r="L904" s="91">
        <v>1675897000</v>
      </c>
      <c r="M904" s="91">
        <f t="shared" si="86"/>
        <v>12208454000</v>
      </c>
      <c r="N904" s="91"/>
      <c r="O904" s="90">
        <v>11140034000</v>
      </c>
      <c r="P904" s="90">
        <f t="shared" si="87"/>
        <v>11140034000</v>
      </c>
      <c r="Q904" s="90"/>
      <c r="S904" s="124">
        <f t="shared" si="88"/>
        <v>12208.454</v>
      </c>
      <c r="T904" s="124">
        <f t="shared" si="89"/>
        <v>12208.454</v>
      </c>
      <c r="U904" s="124">
        <f t="shared" si="89"/>
        <v>0</v>
      </c>
      <c r="V904" s="124">
        <f t="shared" si="89"/>
        <v>11140.034</v>
      </c>
      <c r="W904" s="124">
        <f t="shared" si="89"/>
        <v>11140.034</v>
      </c>
      <c r="X904" s="124">
        <f t="shared" si="89"/>
        <v>0</v>
      </c>
    </row>
    <row r="905" spans="1:24" s="92" customFormat="1" ht="15">
      <c r="A905" s="115" t="s">
        <v>619</v>
      </c>
      <c r="B905" s="93" t="s">
        <v>232</v>
      </c>
      <c r="C905" s="106" t="str">
        <f t="shared" si="84"/>
        <v/>
      </c>
      <c r="D905" s="105" t="str">
        <f t="shared" si="85"/>
        <v/>
      </c>
      <c r="E905" s="129"/>
      <c r="F905" s="130"/>
      <c r="G905" s="130"/>
      <c r="H905" s="128"/>
      <c r="I905" s="90">
        <v>12208454000</v>
      </c>
      <c r="J905" s="89"/>
      <c r="K905" s="90">
        <v>10532557000</v>
      </c>
      <c r="L905" s="91">
        <v>1675897000</v>
      </c>
      <c r="M905" s="91">
        <f t="shared" si="86"/>
        <v>12208454000</v>
      </c>
      <c r="N905" s="91"/>
      <c r="O905" s="90">
        <v>11140034000</v>
      </c>
      <c r="P905" s="90">
        <f t="shared" si="87"/>
        <v>11140034000</v>
      </c>
      <c r="Q905" s="90"/>
      <c r="S905" s="124">
        <f t="shared" si="88"/>
        <v>12208.454</v>
      </c>
      <c r="T905" s="124">
        <f t="shared" si="89"/>
        <v>12208.454</v>
      </c>
      <c r="U905" s="124">
        <f t="shared" si="89"/>
        <v>0</v>
      </c>
      <c r="V905" s="124">
        <f t="shared" si="89"/>
        <v>11140.034</v>
      </c>
      <c r="W905" s="124">
        <f t="shared" si="89"/>
        <v>11140.034</v>
      </c>
      <c r="X905" s="124">
        <f t="shared" si="89"/>
        <v>0</v>
      </c>
    </row>
    <row r="906" spans="1:24" s="92" customFormat="1" ht="15">
      <c r="A906" s="115"/>
      <c r="B906" s="93" t="s">
        <v>233</v>
      </c>
      <c r="C906" s="106" t="str">
        <f t="shared" si="84"/>
        <v/>
      </c>
      <c r="D906" s="105" t="str">
        <f t="shared" si="85"/>
        <v/>
      </c>
      <c r="E906" s="129"/>
      <c r="F906" s="130"/>
      <c r="G906" s="130"/>
      <c r="H906" s="128"/>
      <c r="I906" s="90">
        <v>6443549000</v>
      </c>
      <c r="J906" s="89"/>
      <c r="K906" s="90">
        <v>5943352000</v>
      </c>
      <c r="L906" s="91">
        <v>500197000</v>
      </c>
      <c r="M906" s="91">
        <f t="shared" si="86"/>
        <v>6443549000</v>
      </c>
      <c r="N906" s="91"/>
      <c r="O906" s="90">
        <v>6443549000</v>
      </c>
      <c r="P906" s="90">
        <f t="shared" si="87"/>
        <v>6443549000</v>
      </c>
      <c r="Q906" s="90"/>
      <c r="S906" s="124">
        <f t="shared" si="88"/>
        <v>6443.549</v>
      </c>
      <c r="T906" s="124">
        <f t="shared" si="89"/>
        <v>6443.549</v>
      </c>
      <c r="U906" s="124">
        <f t="shared" si="89"/>
        <v>0</v>
      </c>
      <c r="V906" s="124">
        <f t="shared" si="89"/>
        <v>6443.549</v>
      </c>
      <c r="W906" s="124">
        <f t="shared" si="89"/>
        <v>6443.549</v>
      </c>
      <c r="X906" s="124">
        <f t="shared" si="89"/>
        <v>0</v>
      </c>
    </row>
    <row r="907" spans="1:24" s="92" customFormat="1" ht="15">
      <c r="A907" s="116"/>
      <c r="B907" s="110"/>
      <c r="C907" s="106" t="str">
        <f t="shared" si="84"/>
        <v/>
      </c>
      <c r="D907" s="105" t="str">
        <f t="shared" si="85"/>
        <v/>
      </c>
      <c r="E907" s="115" t="s">
        <v>209</v>
      </c>
      <c r="F907" s="115" t="s">
        <v>220</v>
      </c>
      <c r="G907" s="115" t="s">
        <v>228</v>
      </c>
      <c r="H907" s="133" t="s">
        <v>983</v>
      </c>
      <c r="I907" s="90">
        <v>6243352000</v>
      </c>
      <c r="J907" s="89"/>
      <c r="K907" s="90">
        <v>5943352000</v>
      </c>
      <c r="L907" s="91">
        <v>300000000</v>
      </c>
      <c r="M907" s="91">
        <f t="shared" si="86"/>
        <v>6243352000</v>
      </c>
      <c r="N907" s="91"/>
      <c r="O907" s="90">
        <v>6243352000</v>
      </c>
      <c r="P907" s="90">
        <f t="shared" si="87"/>
        <v>6243352000</v>
      </c>
      <c r="Q907" s="90"/>
      <c r="S907" s="124">
        <f t="shared" si="88"/>
        <v>6243.3519999999999</v>
      </c>
      <c r="T907" s="124">
        <f t="shared" si="89"/>
        <v>6243.3519999999999</v>
      </c>
      <c r="U907" s="124">
        <f t="shared" si="89"/>
        <v>0</v>
      </c>
      <c r="V907" s="124">
        <f t="shared" si="89"/>
        <v>6243.3519999999999</v>
      </c>
      <c r="W907" s="124">
        <f t="shared" si="89"/>
        <v>6243.3519999999999</v>
      </c>
      <c r="X907" s="124">
        <f t="shared" si="89"/>
        <v>0</v>
      </c>
    </row>
    <row r="908" spans="1:24" s="92" customFormat="1" ht="15">
      <c r="A908" s="117"/>
      <c r="B908" s="107"/>
      <c r="C908" s="106" t="str">
        <f t="shared" si="84"/>
        <v/>
      </c>
      <c r="D908" s="105" t="str">
        <f t="shared" si="85"/>
        <v/>
      </c>
      <c r="E908" s="115" t="s">
        <v>222</v>
      </c>
      <c r="F908" s="115" t="s">
        <v>220</v>
      </c>
      <c r="G908" s="115" t="s">
        <v>228</v>
      </c>
      <c r="H908" s="133" t="s">
        <v>983</v>
      </c>
      <c r="I908" s="90">
        <v>167000000</v>
      </c>
      <c r="J908" s="89"/>
      <c r="K908" s="89"/>
      <c r="L908" s="91">
        <v>167000000</v>
      </c>
      <c r="M908" s="91">
        <f t="shared" si="86"/>
        <v>167000000</v>
      </c>
      <c r="N908" s="91"/>
      <c r="O908" s="90">
        <v>167000000</v>
      </c>
      <c r="P908" s="90">
        <f t="shared" si="87"/>
        <v>167000000</v>
      </c>
      <c r="Q908" s="90"/>
      <c r="S908" s="124">
        <f t="shared" si="88"/>
        <v>167</v>
      </c>
      <c r="T908" s="124">
        <f t="shared" si="89"/>
        <v>167</v>
      </c>
      <c r="U908" s="124">
        <f t="shared" si="89"/>
        <v>0</v>
      </c>
      <c r="V908" s="124">
        <f t="shared" si="89"/>
        <v>167</v>
      </c>
      <c r="W908" s="124">
        <f t="shared" si="89"/>
        <v>167</v>
      </c>
      <c r="X908" s="124">
        <f t="shared" si="89"/>
        <v>0</v>
      </c>
    </row>
    <row r="909" spans="1:24" s="92" customFormat="1" ht="15">
      <c r="A909" s="118"/>
      <c r="B909" s="111"/>
      <c r="C909" s="106" t="str">
        <f t="shared" si="84"/>
        <v/>
      </c>
      <c r="D909" s="105" t="str">
        <f t="shared" si="85"/>
        <v/>
      </c>
      <c r="E909" s="115" t="s">
        <v>212</v>
      </c>
      <c r="F909" s="115" t="s">
        <v>220</v>
      </c>
      <c r="G909" s="115" t="s">
        <v>228</v>
      </c>
      <c r="H909" s="133" t="s">
        <v>983</v>
      </c>
      <c r="I909" s="90">
        <v>33197000</v>
      </c>
      <c r="J909" s="89"/>
      <c r="K909" s="89"/>
      <c r="L909" s="91">
        <v>33197000</v>
      </c>
      <c r="M909" s="91">
        <f t="shared" si="86"/>
        <v>33197000</v>
      </c>
      <c r="N909" s="91"/>
      <c r="O909" s="90">
        <v>33197000</v>
      </c>
      <c r="P909" s="90">
        <f t="shared" si="87"/>
        <v>33197000</v>
      </c>
      <c r="Q909" s="90"/>
      <c r="S909" s="124">
        <f t="shared" si="88"/>
        <v>33.197000000000003</v>
      </c>
      <c r="T909" s="124">
        <f t="shared" si="89"/>
        <v>33.197000000000003</v>
      </c>
      <c r="U909" s="124">
        <f t="shared" si="89"/>
        <v>0</v>
      </c>
      <c r="V909" s="124">
        <f t="shared" si="89"/>
        <v>33.197000000000003</v>
      </c>
      <c r="W909" s="124">
        <f t="shared" si="89"/>
        <v>33.197000000000003</v>
      </c>
      <c r="X909" s="124">
        <f t="shared" si="89"/>
        <v>0</v>
      </c>
    </row>
    <row r="910" spans="1:24" s="92" customFormat="1" ht="15">
      <c r="A910" s="115"/>
      <c r="B910" s="93" t="s">
        <v>229</v>
      </c>
      <c r="C910" s="106" t="str">
        <f t="shared" si="84"/>
        <v/>
      </c>
      <c r="D910" s="105" t="str">
        <f t="shared" si="85"/>
        <v/>
      </c>
      <c r="E910" s="129"/>
      <c r="F910" s="130"/>
      <c r="G910" s="130"/>
      <c r="H910" s="128"/>
      <c r="I910" s="90">
        <v>5764905000</v>
      </c>
      <c r="J910" s="89"/>
      <c r="K910" s="90">
        <v>4589205000</v>
      </c>
      <c r="L910" s="91">
        <v>1175700000</v>
      </c>
      <c r="M910" s="91">
        <f t="shared" si="86"/>
        <v>5764905000</v>
      </c>
      <c r="N910" s="91"/>
      <c r="O910" s="90">
        <v>4696485000</v>
      </c>
      <c r="P910" s="90">
        <f t="shared" si="87"/>
        <v>4696485000</v>
      </c>
      <c r="Q910" s="90"/>
      <c r="S910" s="124">
        <f t="shared" si="88"/>
        <v>5764.9049999999997</v>
      </c>
      <c r="T910" s="124">
        <f t="shared" si="89"/>
        <v>5764.9049999999997</v>
      </c>
      <c r="U910" s="124">
        <f t="shared" si="89"/>
        <v>0</v>
      </c>
      <c r="V910" s="124">
        <f t="shared" si="89"/>
        <v>4696.4849999999997</v>
      </c>
      <c r="W910" s="124">
        <f t="shared" si="89"/>
        <v>4696.4849999999997</v>
      </c>
      <c r="X910" s="124">
        <f t="shared" si="89"/>
        <v>0</v>
      </c>
    </row>
    <row r="911" spans="1:24" s="92" customFormat="1" ht="15">
      <c r="A911" s="116"/>
      <c r="B911" s="110"/>
      <c r="C911" s="106" t="str">
        <f t="shared" si="84"/>
        <v/>
      </c>
      <c r="D911" s="105" t="str">
        <f t="shared" si="85"/>
        <v/>
      </c>
      <c r="E911" s="115" t="s">
        <v>224</v>
      </c>
      <c r="F911" s="115" t="s">
        <v>220</v>
      </c>
      <c r="G911" s="115" t="s">
        <v>228</v>
      </c>
      <c r="H911" s="133" t="s">
        <v>983</v>
      </c>
      <c r="I911" s="90">
        <v>908000000</v>
      </c>
      <c r="J911" s="89"/>
      <c r="K911" s="90">
        <v>908000000</v>
      </c>
      <c r="L911" s="94"/>
      <c r="M911" s="91">
        <f t="shared" si="86"/>
        <v>908000000</v>
      </c>
      <c r="N911" s="94"/>
      <c r="O911" s="90">
        <v>908000000</v>
      </c>
      <c r="P911" s="90">
        <f t="shared" si="87"/>
        <v>908000000</v>
      </c>
      <c r="Q911" s="90"/>
      <c r="S911" s="124">
        <f t="shared" si="88"/>
        <v>908</v>
      </c>
      <c r="T911" s="124">
        <f t="shared" si="89"/>
        <v>908</v>
      </c>
      <c r="U911" s="124">
        <f t="shared" si="89"/>
        <v>0</v>
      </c>
      <c r="V911" s="124">
        <f t="shared" si="89"/>
        <v>908</v>
      </c>
      <c r="W911" s="124">
        <f t="shared" si="89"/>
        <v>908</v>
      </c>
      <c r="X911" s="124">
        <f t="shared" si="89"/>
        <v>0</v>
      </c>
    </row>
    <row r="912" spans="1:24" s="92" customFormat="1" ht="15">
      <c r="A912" s="117"/>
      <c r="B912" s="107"/>
      <c r="C912" s="106" t="str">
        <f t="shared" si="84"/>
        <v/>
      </c>
      <c r="D912" s="105" t="str">
        <f t="shared" si="85"/>
        <v/>
      </c>
      <c r="E912" s="115" t="s">
        <v>222</v>
      </c>
      <c r="F912" s="115" t="s">
        <v>220</v>
      </c>
      <c r="G912" s="115" t="s">
        <v>228</v>
      </c>
      <c r="H912" s="133" t="s">
        <v>983</v>
      </c>
      <c r="I912" s="90">
        <v>2763200000</v>
      </c>
      <c r="J912" s="89"/>
      <c r="K912" s="90">
        <v>2763200000</v>
      </c>
      <c r="L912" s="94"/>
      <c r="M912" s="91">
        <f t="shared" si="86"/>
        <v>2763200000</v>
      </c>
      <c r="N912" s="94"/>
      <c r="O912" s="90">
        <v>2544280000</v>
      </c>
      <c r="P912" s="90">
        <f t="shared" si="87"/>
        <v>2544280000</v>
      </c>
      <c r="Q912" s="90"/>
      <c r="S912" s="124">
        <f t="shared" si="88"/>
        <v>2763.2</v>
      </c>
      <c r="T912" s="124">
        <f t="shared" si="89"/>
        <v>2763.2</v>
      </c>
      <c r="U912" s="124">
        <f t="shared" si="89"/>
        <v>0</v>
      </c>
      <c r="V912" s="124">
        <f t="shared" si="89"/>
        <v>2544.2800000000002</v>
      </c>
      <c r="W912" s="124">
        <f t="shared" si="89"/>
        <v>2544.2800000000002</v>
      </c>
      <c r="X912" s="124">
        <f t="shared" si="89"/>
        <v>0</v>
      </c>
    </row>
    <row r="913" spans="1:24" s="92" customFormat="1" ht="15">
      <c r="A913" s="117"/>
      <c r="B913" s="107"/>
      <c r="C913" s="106" t="str">
        <f t="shared" si="84"/>
        <v/>
      </c>
      <c r="D913" s="105" t="str">
        <f t="shared" si="85"/>
        <v/>
      </c>
      <c r="E913" s="115" t="s">
        <v>210</v>
      </c>
      <c r="F913" s="115" t="s">
        <v>220</v>
      </c>
      <c r="G913" s="115" t="s">
        <v>228</v>
      </c>
      <c r="H913" s="133" t="s">
        <v>983</v>
      </c>
      <c r="I913" s="90">
        <v>1061500000</v>
      </c>
      <c r="J913" s="89"/>
      <c r="K913" s="89"/>
      <c r="L913" s="91">
        <v>1061500000</v>
      </c>
      <c r="M913" s="91">
        <f t="shared" si="86"/>
        <v>1061500000</v>
      </c>
      <c r="N913" s="91"/>
      <c r="O913" s="90">
        <v>261500000</v>
      </c>
      <c r="P913" s="90">
        <f t="shared" si="87"/>
        <v>261500000</v>
      </c>
      <c r="Q913" s="90"/>
      <c r="S913" s="124">
        <f t="shared" si="88"/>
        <v>1061.5</v>
      </c>
      <c r="T913" s="124">
        <f t="shared" si="89"/>
        <v>1061.5</v>
      </c>
      <c r="U913" s="124">
        <f t="shared" si="89"/>
        <v>0</v>
      </c>
      <c r="V913" s="124">
        <f t="shared" si="89"/>
        <v>261.5</v>
      </c>
      <c r="W913" s="124">
        <f t="shared" si="89"/>
        <v>261.5</v>
      </c>
      <c r="X913" s="124">
        <f t="shared" si="89"/>
        <v>0</v>
      </c>
    </row>
    <row r="914" spans="1:24" s="92" customFormat="1" ht="15">
      <c r="A914" s="118"/>
      <c r="B914" s="111"/>
      <c r="C914" s="106" t="str">
        <f t="shared" si="84"/>
        <v/>
      </c>
      <c r="D914" s="105" t="str">
        <f t="shared" si="85"/>
        <v/>
      </c>
      <c r="E914" s="115" t="s">
        <v>212</v>
      </c>
      <c r="F914" s="115" t="s">
        <v>220</v>
      </c>
      <c r="G914" s="115" t="s">
        <v>228</v>
      </c>
      <c r="H914" s="133" t="s">
        <v>983</v>
      </c>
      <c r="I914" s="90">
        <v>1032205000</v>
      </c>
      <c r="J914" s="89"/>
      <c r="K914" s="90">
        <v>918005000</v>
      </c>
      <c r="L914" s="91">
        <v>114200000</v>
      </c>
      <c r="M914" s="91">
        <f t="shared" si="86"/>
        <v>1032205000</v>
      </c>
      <c r="N914" s="91"/>
      <c r="O914" s="90">
        <v>982705000</v>
      </c>
      <c r="P914" s="90">
        <f t="shared" si="87"/>
        <v>982705000</v>
      </c>
      <c r="Q914" s="90"/>
      <c r="S914" s="124">
        <f t="shared" si="88"/>
        <v>1032.2049999999999</v>
      </c>
      <c r="T914" s="124">
        <f t="shared" si="89"/>
        <v>1032.2049999999999</v>
      </c>
      <c r="U914" s="124">
        <f t="shared" si="89"/>
        <v>0</v>
      </c>
      <c r="V914" s="124">
        <f t="shared" si="89"/>
        <v>982.70500000000004</v>
      </c>
      <c r="W914" s="124">
        <f t="shared" si="89"/>
        <v>982.70500000000004</v>
      </c>
      <c r="X914" s="124">
        <f t="shared" si="89"/>
        <v>0</v>
      </c>
    </row>
    <row r="915" spans="1:24" s="92" customFormat="1" ht="30">
      <c r="A915" s="115" t="s">
        <v>620</v>
      </c>
      <c r="B915" s="88" t="s">
        <v>621</v>
      </c>
      <c r="C915" s="106" t="str">
        <f t="shared" si="84"/>
        <v>1049266</v>
      </c>
      <c r="D915" s="105" t="str">
        <f t="shared" si="85"/>
        <v>-Trường PhS thông Dân tộc nội trú tỉnh Kontum</v>
      </c>
      <c r="E915" s="129"/>
      <c r="F915" s="130"/>
      <c r="G915" s="130"/>
      <c r="H915" s="128"/>
      <c r="I915" s="90">
        <v>16447633000</v>
      </c>
      <c r="J915" s="90">
        <v>171195000</v>
      </c>
      <c r="K915" s="90">
        <v>15407799000</v>
      </c>
      <c r="L915" s="91">
        <v>868639000</v>
      </c>
      <c r="M915" s="91">
        <f t="shared" si="86"/>
        <v>16447633000</v>
      </c>
      <c r="N915" s="91"/>
      <c r="O915" s="90">
        <v>15476333000</v>
      </c>
      <c r="P915" s="90">
        <f t="shared" si="87"/>
        <v>15476333000</v>
      </c>
      <c r="Q915" s="90"/>
      <c r="S915" s="124">
        <f t="shared" si="88"/>
        <v>16447.633000000002</v>
      </c>
      <c r="T915" s="124">
        <f t="shared" si="89"/>
        <v>16447.633000000002</v>
      </c>
      <c r="U915" s="124">
        <f t="shared" si="89"/>
        <v>0</v>
      </c>
      <c r="V915" s="124">
        <f t="shared" si="89"/>
        <v>15476.333000000001</v>
      </c>
      <c r="W915" s="124">
        <f t="shared" si="89"/>
        <v>15476.333000000001</v>
      </c>
      <c r="X915" s="124">
        <f t="shared" si="89"/>
        <v>0</v>
      </c>
    </row>
    <row r="916" spans="1:24" s="92" customFormat="1" ht="15">
      <c r="A916" s="115" t="s">
        <v>622</v>
      </c>
      <c r="B916" s="93" t="s">
        <v>232</v>
      </c>
      <c r="C916" s="106" t="str">
        <f t="shared" si="84"/>
        <v/>
      </c>
      <c r="D916" s="105" t="str">
        <f t="shared" si="85"/>
        <v/>
      </c>
      <c r="E916" s="129"/>
      <c r="F916" s="130"/>
      <c r="G916" s="130"/>
      <c r="H916" s="128"/>
      <c r="I916" s="90">
        <v>16447633000</v>
      </c>
      <c r="J916" s="90">
        <v>171195000</v>
      </c>
      <c r="K916" s="90">
        <v>15407799000</v>
      </c>
      <c r="L916" s="91">
        <v>868639000</v>
      </c>
      <c r="M916" s="91">
        <f t="shared" si="86"/>
        <v>16447633000</v>
      </c>
      <c r="N916" s="91"/>
      <c r="O916" s="90">
        <v>15476333000</v>
      </c>
      <c r="P916" s="90">
        <f t="shared" si="87"/>
        <v>15476333000</v>
      </c>
      <c r="Q916" s="90"/>
      <c r="S916" s="124">
        <f t="shared" si="88"/>
        <v>16447.633000000002</v>
      </c>
      <c r="T916" s="124">
        <f t="shared" si="89"/>
        <v>16447.633000000002</v>
      </c>
      <c r="U916" s="124">
        <f t="shared" si="89"/>
        <v>0</v>
      </c>
      <c r="V916" s="124">
        <f t="shared" si="89"/>
        <v>15476.333000000001</v>
      </c>
      <c r="W916" s="124">
        <f t="shared" si="89"/>
        <v>15476.333000000001</v>
      </c>
      <c r="X916" s="124">
        <f t="shared" si="89"/>
        <v>0</v>
      </c>
    </row>
    <row r="917" spans="1:24" s="92" customFormat="1" ht="15">
      <c r="A917" s="115"/>
      <c r="B917" s="93" t="s">
        <v>233</v>
      </c>
      <c r="C917" s="106" t="str">
        <f t="shared" si="84"/>
        <v/>
      </c>
      <c r="D917" s="105" t="str">
        <f t="shared" si="85"/>
        <v/>
      </c>
      <c r="E917" s="129"/>
      <c r="F917" s="130"/>
      <c r="G917" s="130"/>
      <c r="H917" s="128"/>
      <c r="I917" s="90">
        <v>9488135000</v>
      </c>
      <c r="J917" s="89"/>
      <c r="K917" s="90">
        <v>9488135000</v>
      </c>
      <c r="L917" s="94"/>
      <c r="M917" s="91">
        <f t="shared" si="86"/>
        <v>9488135000</v>
      </c>
      <c r="N917" s="94"/>
      <c r="O917" s="90">
        <v>9488135000</v>
      </c>
      <c r="P917" s="90">
        <f t="shared" si="87"/>
        <v>9488135000</v>
      </c>
      <c r="Q917" s="90"/>
      <c r="S917" s="124">
        <f t="shared" si="88"/>
        <v>9488.1350000000002</v>
      </c>
      <c r="T917" s="124">
        <f t="shared" si="89"/>
        <v>9488.1350000000002</v>
      </c>
      <c r="U917" s="124">
        <f t="shared" si="89"/>
        <v>0</v>
      </c>
      <c r="V917" s="124">
        <f t="shared" si="89"/>
        <v>9488.1350000000002</v>
      </c>
      <c r="W917" s="124">
        <f t="shared" si="89"/>
        <v>9488.1350000000002</v>
      </c>
      <c r="X917" s="124">
        <f t="shared" si="89"/>
        <v>0</v>
      </c>
    </row>
    <row r="918" spans="1:24" s="92" customFormat="1" ht="15">
      <c r="A918" s="116"/>
      <c r="B918" s="110"/>
      <c r="C918" s="106" t="str">
        <f t="shared" ref="C918:C981" si="90">IF(B918&lt;&gt;"",IF(AND(LEFT(B918,1)&gt;="0",LEFT(B918,1)&lt;="9"),LEFT(B918,7),""),"")</f>
        <v/>
      </c>
      <c r="D918" s="105" t="str">
        <f t="shared" si="85"/>
        <v/>
      </c>
      <c r="E918" s="115" t="s">
        <v>209</v>
      </c>
      <c r="F918" s="115" t="s">
        <v>220</v>
      </c>
      <c r="G918" s="115" t="s">
        <v>221</v>
      </c>
      <c r="H918" s="133" t="s">
        <v>983</v>
      </c>
      <c r="I918" s="90">
        <v>9225135000</v>
      </c>
      <c r="J918" s="89"/>
      <c r="K918" s="90">
        <v>9225135000</v>
      </c>
      <c r="L918" s="94"/>
      <c r="M918" s="91">
        <f t="shared" si="86"/>
        <v>9225135000</v>
      </c>
      <c r="N918" s="94"/>
      <c r="O918" s="90">
        <v>9225135000</v>
      </c>
      <c r="P918" s="90">
        <f t="shared" si="87"/>
        <v>9225135000</v>
      </c>
      <c r="Q918" s="90"/>
      <c r="S918" s="124">
        <f t="shared" si="88"/>
        <v>9225.1350000000002</v>
      </c>
      <c r="T918" s="124">
        <f t="shared" si="89"/>
        <v>9225.1350000000002</v>
      </c>
      <c r="U918" s="124">
        <f t="shared" si="89"/>
        <v>0</v>
      </c>
      <c r="V918" s="124">
        <f t="shared" si="89"/>
        <v>9225.1350000000002</v>
      </c>
      <c r="W918" s="124">
        <f t="shared" si="89"/>
        <v>9225.1350000000002</v>
      </c>
      <c r="X918" s="124">
        <f t="shared" si="89"/>
        <v>0</v>
      </c>
    </row>
    <row r="919" spans="1:24" s="92" customFormat="1" ht="15">
      <c r="A919" s="118"/>
      <c r="B919" s="111"/>
      <c r="C919" s="106" t="str">
        <f t="shared" si="90"/>
        <v/>
      </c>
      <c r="D919" s="105" t="str">
        <f t="shared" ref="D919:D982" si="91">IF(C919&lt;&gt;"",RIGHT(B919,LEN(B919)-7),"")</f>
        <v/>
      </c>
      <c r="E919" s="115" t="s">
        <v>222</v>
      </c>
      <c r="F919" s="115" t="s">
        <v>220</v>
      </c>
      <c r="G919" s="115" t="s">
        <v>221</v>
      </c>
      <c r="H919" s="133" t="s">
        <v>983</v>
      </c>
      <c r="I919" s="90">
        <v>263000000</v>
      </c>
      <c r="J919" s="89"/>
      <c r="K919" s="90">
        <v>263000000</v>
      </c>
      <c r="L919" s="94"/>
      <c r="M919" s="91">
        <f t="shared" ref="M919:M982" si="92">I919-N919</f>
        <v>263000000</v>
      </c>
      <c r="N919" s="94"/>
      <c r="O919" s="90">
        <v>263000000</v>
      </c>
      <c r="P919" s="90">
        <f t="shared" ref="P919:P982" si="93">O919-Q919</f>
        <v>263000000</v>
      </c>
      <c r="Q919" s="90"/>
      <c r="S919" s="124">
        <f t="shared" ref="S919:S982" si="94">I919/1000000</f>
        <v>263</v>
      </c>
      <c r="T919" s="124">
        <f t="shared" si="89"/>
        <v>263</v>
      </c>
      <c r="U919" s="124">
        <f t="shared" si="89"/>
        <v>0</v>
      </c>
      <c r="V919" s="124">
        <f t="shared" si="89"/>
        <v>263</v>
      </c>
      <c r="W919" s="124">
        <f t="shared" si="89"/>
        <v>263</v>
      </c>
      <c r="X919" s="124">
        <f t="shared" si="89"/>
        <v>0</v>
      </c>
    </row>
    <row r="920" spans="1:24" s="92" customFormat="1" ht="15">
      <c r="A920" s="115"/>
      <c r="B920" s="93" t="s">
        <v>229</v>
      </c>
      <c r="C920" s="106" t="str">
        <f t="shared" si="90"/>
        <v/>
      </c>
      <c r="D920" s="105" t="str">
        <f t="shared" si="91"/>
        <v/>
      </c>
      <c r="E920" s="129"/>
      <c r="F920" s="130"/>
      <c r="G920" s="130"/>
      <c r="H920" s="128"/>
      <c r="I920" s="90">
        <v>6959498000</v>
      </c>
      <c r="J920" s="90">
        <v>171195000</v>
      </c>
      <c r="K920" s="90">
        <v>5919664000</v>
      </c>
      <c r="L920" s="91">
        <v>868639000</v>
      </c>
      <c r="M920" s="91">
        <f t="shared" si="92"/>
        <v>6959498000</v>
      </c>
      <c r="N920" s="91"/>
      <c r="O920" s="90">
        <v>5988198000</v>
      </c>
      <c r="P920" s="90">
        <f t="shared" si="93"/>
        <v>5988198000</v>
      </c>
      <c r="Q920" s="90"/>
      <c r="S920" s="124">
        <f t="shared" si="94"/>
        <v>6959.4979999999996</v>
      </c>
      <c r="T920" s="124">
        <f t="shared" si="89"/>
        <v>6959.4979999999996</v>
      </c>
      <c r="U920" s="124">
        <f t="shared" si="89"/>
        <v>0</v>
      </c>
      <c r="V920" s="124">
        <f t="shared" si="89"/>
        <v>5988.1980000000003</v>
      </c>
      <c r="W920" s="124">
        <f t="shared" si="89"/>
        <v>5988.1980000000003</v>
      </c>
      <c r="X920" s="124">
        <f t="shared" si="89"/>
        <v>0</v>
      </c>
    </row>
    <row r="921" spans="1:24" s="92" customFormat="1" ht="15">
      <c r="A921" s="116"/>
      <c r="B921" s="110"/>
      <c r="C921" s="106" t="str">
        <f t="shared" si="90"/>
        <v/>
      </c>
      <c r="D921" s="105" t="str">
        <f t="shared" si="91"/>
        <v/>
      </c>
      <c r="E921" s="115" t="s">
        <v>224</v>
      </c>
      <c r="F921" s="115" t="s">
        <v>220</v>
      </c>
      <c r="G921" s="115" t="s">
        <v>221</v>
      </c>
      <c r="H921" s="133" t="s">
        <v>983</v>
      </c>
      <c r="I921" s="90">
        <v>1064034000</v>
      </c>
      <c r="J921" s="90">
        <v>171195000</v>
      </c>
      <c r="K921" s="90">
        <v>630000000</v>
      </c>
      <c r="L921" s="91">
        <v>262839000</v>
      </c>
      <c r="M921" s="91">
        <f t="shared" si="92"/>
        <v>1064034000</v>
      </c>
      <c r="N921" s="91"/>
      <c r="O921" s="90">
        <v>892839000</v>
      </c>
      <c r="P921" s="90">
        <f t="shared" si="93"/>
        <v>892839000</v>
      </c>
      <c r="Q921" s="90"/>
      <c r="S921" s="124">
        <f t="shared" si="94"/>
        <v>1064.0340000000001</v>
      </c>
      <c r="T921" s="124">
        <f t="shared" si="89"/>
        <v>1064.0340000000001</v>
      </c>
      <c r="U921" s="124">
        <f t="shared" si="89"/>
        <v>0</v>
      </c>
      <c r="V921" s="124">
        <f t="shared" si="89"/>
        <v>892.83900000000006</v>
      </c>
      <c r="W921" s="124">
        <f t="shared" si="89"/>
        <v>892.83900000000006</v>
      </c>
      <c r="X921" s="124">
        <f t="shared" si="89"/>
        <v>0</v>
      </c>
    </row>
    <row r="922" spans="1:24" s="92" customFormat="1" ht="15">
      <c r="A922" s="117"/>
      <c r="B922" s="107"/>
      <c r="C922" s="106" t="str">
        <f t="shared" si="90"/>
        <v/>
      </c>
      <c r="D922" s="105" t="str">
        <f t="shared" si="91"/>
        <v/>
      </c>
      <c r="E922" s="115" t="s">
        <v>222</v>
      </c>
      <c r="F922" s="115" t="s">
        <v>220</v>
      </c>
      <c r="G922" s="115" t="s">
        <v>221</v>
      </c>
      <c r="H922" s="133" t="s">
        <v>983</v>
      </c>
      <c r="I922" s="90">
        <v>5289664000</v>
      </c>
      <c r="J922" s="89"/>
      <c r="K922" s="90">
        <v>5289664000</v>
      </c>
      <c r="L922" s="94"/>
      <c r="M922" s="91">
        <f t="shared" si="92"/>
        <v>5289664000</v>
      </c>
      <c r="N922" s="94"/>
      <c r="O922" s="90">
        <v>4990599000</v>
      </c>
      <c r="P922" s="90">
        <f t="shared" si="93"/>
        <v>4990599000</v>
      </c>
      <c r="Q922" s="90"/>
      <c r="S922" s="124">
        <f t="shared" si="94"/>
        <v>5289.6639999999998</v>
      </c>
      <c r="T922" s="124">
        <f t="shared" si="89"/>
        <v>5289.6639999999998</v>
      </c>
      <c r="U922" s="124">
        <f t="shared" si="89"/>
        <v>0</v>
      </c>
      <c r="V922" s="124">
        <f t="shared" si="89"/>
        <v>4990.5990000000002</v>
      </c>
      <c r="W922" s="124">
        <f t="shared" si="89"/>
        <v>4990.5990000000002</v>
      </c>
      <c r="X922" s="124">
        <f t="shared" si="89"/>
        <v>0</v>
      </c>
    </row>
    <row r="923" spans="1:24" s="92" customFormat="1" ht="15">
      <c r="A923" s="117"/>
      <c r="B923" s="107"/>
      <c r="C923" s="106" t="str">
        <f t="shared" si="90"/>
        <v/>
      </c>
      <c r="D923" s="105" t="str">
        <f t="shared" si="91"/>
        <v/>
      </c>
      <c r="E923" s="115" t="s">
        <v>210</v>
      </c>
      <c r="F923" s="115" t="s">
        <v>220</v>
      </c>
      <c r="G923" s="115" t="s">
        <v>221</v>
      </c>
      <c r="H923" s="133" t="s">
        <v>983</v>
      </c>
      <c r="I923" s="90">
        <v>500000000</v>
      </c>
      <c r="J923" s="89"/>
      <c r="K923" s="89"/>
      <c r="L923" s="91">
        <v>500000000</v>
      </c>
      <c r="M923" s="91">
        <f t="shared" si="92"/>
        <v>500000000</v>
      </c>
      <c r="N923" s="91"/>
      <c r="O923" s="89"/>
      <c r="P923" s="90">
        <f t="shared" si="93"/>
        <v>0</v>
      </c>
      <c r="Q923" s="89"/>
      <c r="S923" s="124">
        <f t="shared" si="94"/>
        <v>500</v>
      </c>
      <c r="T923" s="124">
        <f t="shared" si="89"/>
        <v>500</v>
      </c>
      <c r="U923" s="124">
        <f t="shared" si="89"/>
        <v>0</v>
      </c>
      <c r="V923" s="124">
        <f t="shared" si="89"/>
        <v>0</v>
      </c>
      <c r="W923" s="124">
        <f t="shared" si="89"/>
        <v>0</v>
      </c>
      <c r="X923" s="124">
        <f t="shared" si="89"/>
        <v>0</v>
      </c>
    </row>
    <row r="924" spans="1:24" s="92" customFormat="1" ht="15">
      <c r="A924" s="118"/>
      <c r="B924" s="111"/>
      <c r="C924" s="106" t="str">
        <f t="shared" si="90"/>
        <v/>
      </c>
      <c r="D924" s="105" t="str">
        <f t="shared" si="91"/>
        <v/>
      </c>
      <c r="E924" s="115" t="s">
        <v>212</v>
      </c>
      <c r="F924" s="115" t="s">
        <v>220</v>
      </c>
      <c r="G924" s="115" t="s">
        <v>221</v>
      </c>
      <c r="H924" s="133" t="s">
        <v>983</v>
      </c>
      <c r="I924" s="90">
        <v>105800000</v>
      </c>
      <c r="J924" s="89"/>
      <c r="K924" s="89"/>
      <c r="L924" s="91">
        <v>105800000</v>
      </c>
      <c r="M924" s="91">
        <f t="shared" si="92"/>
        <v>105800000</v>
      </c>
      <c r="N924" s="91"/>
      <c r="O924" s="90">
        <v>104760000</v>
      </c>
      <c r="P924" s="90">
        <f t="shared" si="93"/>
        <v>104760000</v>
      </c>
      <c r="Q924" s="90"/>
      <c r="S924" s="124">
        <f t="shared" si="94"/>
        <v>105.8</v>
      </c>
      <c r="T924" s="124">
        <f t="shared" si="89"/>
        <v>105.8</v>
      </c>
      <c r="U924" s="124">
        <f t="shared" si="89"/>
        <v>0</v>
      </c>
      <c r="V924" s="124">
        <f t="shared" si="89"/>
        <v>104.76</v>
      </c>
      <c r="W924" s="124">
        <f t="shared" si="89"/>
        <v>104.76</v>
      </c>
      <c r="X924" s="124">
        <f t="shared" si="89"/>
        <v>0</v>
      </c>
    </row>
    <row r="925" spans="1:24" s="92" customFormat="1" ht="30">
      <c r="A925" s="115" t="s">
        <v>623</v>
      </c>
      <c r="B925" s="88" t="s">
        <v>624</v>
      </c>
      <c r="C925" s="106" t="str">
        <f t="shared" si="90"/>
        <v>1049271</v>
      </c>
      <c r="D925" s="105" t="str">
        <f t="shared" si="91"/>
        <v>-SỜ Tài nguyên và Môi trường tỉnh Kontum</v>
      </c>
      <c r="E925" s="129"/>
      <c r="F925" s="130"/>
      <c r="G925" s="130"/>
      <c r="H925" s="128"/>
      <c r="I925" s="90">
        <v>40228144497</v>
      </c>
      <c r="J925" s="90">
        <v>16074344497</v>
      </c>
      <c r="K925" s="90">
        <v>19294800000</v>
      </c>
      <c r="L925" s="91">
        <v>4859000000</v>
      </c>
      <c r="M925" s="91">
        <f t="shared" si="92"/>
        <v>40228144497</v>
      </c>
      <c r="N925" s="91"/>
      <c r="O925" s="90">
        <v>33415606804</v>
      </c>
      <c r="P925" s="90">
        <f t="shared" si="93"/>
        <v>33415606804</v>
      </c>
      <c r="Q925" s="90"/>
      <c r="S925" s="124">
        <f t="shared" si="94"/>
        <v>40228.144497000001</v>
      </c>
      <c r="T925" s="124">
        <f t="shared" si="89"/>
        <v>40228.144497000001</v>
      </c>
      <c r="U925" s="124">
        <f t="shared" si="89"/>
        <v>0</v>
      </c>
      <c r="V925" s="124">
        <f t="shared" si="89"/>
        <v>33415.606804000003</v>
      </c>
      <c r="W925" s="124">
        <f t="shared" si="89"/>
        <v>33415.606804000003</v>
      </c>
      <c r="X925" s="124">
        <f t="shared" si="89"/>
        <v>0</v>
      </c>
    </row>
    <row r="926" spans="1:24" s="92" customFormat="1" ht="15">
      <c r="A926" s="115" t="s">
        <v>625</v>
      </c>
      <c r="B926" s="93" t="s">
        <v>232</v>
      </c>
      <c r="C926" s="106" t="str">
        <f t="shared" si="90"/>
        <v/>
      </c>
      <c r="D926" s="105" t="str">
        <f t="shared" si="91"/>
        <v/>
      </c>
      <c r="E926" s="129"/>
      <c r="F926" s="130"/>
      <c r="G926" s="130"/>
      <c r="H926" s="128"/>
      <c r="I926" s="90">
        <v>40228144497</v>
      </c>
      <c r="J926" s="90">
        <v>16074344497</v>
      </c>
      <c r="K926" s="90">
        <v>19294800000</v>
      </c>
      <c r="L926" s="91">
        <v>4859000000</v>
      </c>
      <c r="M926" s="91">
        <f t="shared" si="92"/>
        <v>40228144497</v>
      </c>
      <c r="N926" s="91"/>
      <c r="O926" s="90">
        <v>33415606804</v>
      </c>
      <c r="P926" s="90">
        <f t="shared" si="93"/>
        <v>33415606804</v>
      </c>
      <c r="Q926" s="90"/>
      <c r="S926" s="124">
        <f t="shared" si="94"/>
        <v>40228.144497000001</v>
      </c>
      <c r="T926" s="124">
        <f t="shared" si="89"/>
        <v>40228.144497000001</v>
      </c>
      <c r="U926" s="124">
        <f t="shared" si="89"/>
        <v>0</v>
      </c>
      <c r="V926" s="124">
        <f t="shared" si="89"/>
        <v>33415.606804000003</v>
      </c>
      <c r="W926" s="124">
        <f t="shared" si="89"/>
        <v>33415.606804000003</v>
      </c>
      <c r="X926" s="124">
        <f t="shared" si="89"/>
        <v>0</v>
      </c>
    </row>
    <row r="927" spans="1:24" s="92" customFormat="1" ht="15">
      <c r="A927" s="115"/>
      <c r="B927" s="93" t="s">
        <v>233</v>
      </c>
      <c r="C927" s="106" t="str">
        <f t="shared" si="90"/>
        <v/>
      </c>
      <c r="D927" s="105" t="str">
        <f t="shared" si="91"/>
        <v/>
      </c>
      <c r="E927" s="129"/>
      <c r="F927" s="130"/>
      <c r="G927" s="130"/>
      <c r="H927" s="128"/>
      <c r="I927" s="90">
        <v>4240336347</v>
      </c>
      <c r="J927" s="90">
        <v>536347</v>
      </c>
      <c r="K927" s="90">
        <v>4239800000</v>
      </c>
      <c r="L927" s="94"/>
      <c r="M927" s="91">
        <f t="shared" si="92"/>
        <v>4240336347</v>
      </c>
      <c r="N927" s="94"/>
      <c r="O927" s="90">
        <v>4240336347</v>
      </c>
      <c r="P927" s="90">
        <f t="shared" si="93"/>
        <v>4240336347</v>
      </c>
      <c r="Q927" s="90"/>
      <c r="S927" s="124">
        <f t="shared" si="94"/>
        <v>4240.3363470000004</v>
      </c>
      <c r="T927" s="124">
        <f t="shared" si="89"/>
        <v>4240.3363470000004</v>
      </c>
      <c r="U927" s="124">
        <f t="shared" si="89"/>
        <v>0</v>
      </c>
      <c r="V927" s="124">
        <f t="shared" si="89"/>
        <v>4240.3363470000004</v>
      </c>
      <c r="W927" s="124">
        <f t="shared" si="89"/>
        <v>4240.3363470000004</v>
      </c>
      <c r="X927" s="124">
        <f t="shared" si="89"/>
        <v>0</v>
      </c>
    </row>
    <row r="928" spans="1:24" s="92" customFormat="1" ht="15">
      <c r="A928" s="115"/>
      <c r="B928" s="87"/>
      <c r="C928" s="106" t="str">
        <f t="shared" si="90"/>
        <v/>
      </c>
      <c r="D928" s="105" t="str">
        <f t="shared" si="91"/>
        <v/>
      </c>
      <c r="E928" s="115" t="s">
        <v>209</v>
      </c>
      <c r="F928" s="115" t="s">
        <v>515</v>
      </c>
      <c r="G928" s="115" t="s">
        <v>334</v>
      </c>
      <c r="H928" s="133" t="s">
        <v>983</v>
      </c>
      <c r="I928" s="90">
        <v>4240336347</v>
      </c>
      <c r="J928" s="90">
        <v>536347</v>
      </c>
      <c r="K928" s="90">
        <v>4239800000</v>
      </c>
      <c r="L928" s="94"/>
      <c r="M928" s="91">
        <f t="shared" si="92"/>
        <v>4240336347</v>
      </c>
      <c r="N928" s="94"/>
      <c r="O928" s="90">
        <v>4240336347</v>
      </c>
      <c r="P928" s="90">
        <f t="shared" si="93"/>
        <v>4240336347</v>
      </c>
      <c r="Q928" s="90"/>
      <c r="S928" s="124">
        <f t="shared" si="94"/>
        <v>4240.3363470000004</v>
      </c>
      <c r="T928" s="124">
        <f t="shared" si="89"/>
        <v>4240.3363470000004</v>
      </c>
      <c r="U928" s="124">
        <f t="shared" si="89"/>
        <v>0</v>
      </c>
      <c r="V928" s="124">
        <f t="shared" si="89"/>
        <v>4240.3363470000004</v>
      </c>
      <c r="W928" s="124">
        <f t="shared" si="89"/>
        <v>4240.3363470000004</v>
      </c>
      <c r="X928" s="124">
        <f t="shared" si="89"/>
        <v>0</v>
      </c>
    </row>
    <row r="929" spans="1:24" s="92" customFormat="1" ht="15">
      <c r="A929" s="115"/>
      <c r="B929" s="93" t="s">
        <v>229</v>
      </c>
      <c r="C929" s="106" t="str">
        <f t="shared" si="90"/>
        <v/>
      </c>
      <c r="D929" s="105" t="str">
        <f t="shared" si="91"/>
        <v/>
      </c>
      <c r="E929" s="129"/>
      <c r="F929" s="130"/>
      <c r="G929" s="130"/>
      <c r="H929" s="128"/>
      <c r="I929" s="90">
        <v>35987808150</v>
      </c>
      <c r="J929" s="90">
        <v>16073808150</v>
      </c>
      <c r="K929" s="90">
        <v>15055000000</v>
      </c>
      <c r="L929" s="91">
        <v>4859000000</v>
      </c>
      <c r="M929" s="91">
        <f t="shared" si="92"/>
        <v>35987808150</v>
      </c>
      <c r="N929" s="91"/>
      <c r="O929" s="90">
        <v>29175270457</v>
      </c>
      <c r="P929" s="90">
        <f t="shared" si="93"/>
        <v>29175270457</v>
      </c>
      <c r="Q929" s="90"/>
      <c r="S929" s="124">
        <f t="shared" si="94"/>
        <v>35987.808149999997</v>
      </c>
      <c r="T929" s="124">
        <f t="shared" si="89"/>
        <v>35987.808149999997</v>
      </c>
      <c r="U929" s="124">
        <f t="shared" si="89"/>
        <v>0</v>
      </c>
      <c r="V929" s="124">
        <f t="shared" si="89"/>
        <v>29175.270456999999</v>
      </c>
      <c r="W929" s="124">
        <f t="shared" si="89"/>
        <v>29175.270456999999</v>
      </c>
      <c r="X929" s="124">
        <f t="shared" si="89"/>
        <v>0</v>
      </c>
    </row>
    <row r="930" spans="1:24" s="92" customFormat="1" ht="15">
      <c r="A930" s="116"/>
      <c r="B930" s="110"/>
      <c r="C930" s="106" t="str">
        <f t="shared" si="90"/>
        <v/>
      </c>
      <c r="D930" s="105" t="str">
        <f t="shared" si="91"/>
        <v/>
      </c>
      <c r="E930" s="115" t="s">
        <v>224</v>
      </c>
      <c r="F930" s="115" t="s">
        <v>515</v>
      </c>
      <c r="G930" s="115" t="s">
        <v>626</v>
      </c>
      <c r="H930" s="133" t="s">
        <v>983</v>
      </c>
      <c r="I930" s="90">
        <v>1916000000</v>
      </c>
      <c r="J930" s="90">
        <v>1300000000</v>
      </c>
      <c r="K930" s="90">
        <v>616000000</v>
      </c>
      <c r="L930" s="94"/>
      <c r="M930" s="91">
        <f t="shared" si="92"/>
        <v>1916000000</v>
      </c>
      <c r="N930" s="94"/>
      <c r="O930" s="90">
        <v>612000000</v>
      </c>
      <c r="P930" s="90">
        <f t="shared" si="93"/>
        <v>612000000</v>
      </c>
      <c r="Q930" s="90"/>
      <c r="S930" s="124">
        <f t="shared" si="94"/>
        <v>1916</v>
      </c>
      <c r="T930" s="124">
        <f t="shared" si="89"/>
        <v>1916</v>
      </c>
      <c r="U930" s="124">
        <f t="shared" si="89"/>
        <v>0</v>
      </c>
      <c r="V930" s="124">
        <f t="shared" si="89"/>
        <v>612</v>
      </c>
      <c r="W930" s="124">
        <f t="shared" si="89"/>
        <v>612</v>
      </c>
      <c r="X930" s="124">
        <f t="shared" si="89"/>
        <v>0</v>
      </c>
    </row>
    <row r="931" spans="1:24" s="92" customFormat="1" ht="15">
      <c r="A931" s="117"/>
      <c r="B931" s="107"/>
      <c r="C931" s="106" t="str">
        <f t="shared" si="90"/>
        <v/>
      </c>
      <c r="D931" s="105" t="str">
        <f t="shared" si="91"/>
        <v/>
      </c>
      <c r="E931" s="115" t="s">
        <v>224</v>
      </c>
      <c r="F931" s="115" t="s">
        <v>515</v>
      </c>
      <c r="G931" s="115" t="s">
        <v>323</v>
      </c>
      <c r="H931" s="133" t="s">
        <v>983</v>
      </c>
      <c r="I931" s="90">
        <v>33001808150</v>
      </c>
      <c r="J931" s="90">
        <v>14773808150</v>
      </c>
      <c r="K931" s="90">
        <v>13910000000</v>
      </c>
      <c r="L931" s="91">
        <v>4318000000</v>
      </c>
      <c r="M931" s="91">
        <f t="shared" si="92"/>
        <v>33001808150</v>
      </c>
      <c r="N931" s="91"/>
      <c r="O931" s="90">
        <v>27651660497</v>
      </c>
      <c r="P931" s="90">
        <f t="shared" si="93"/>
        <v>27651660497</v>
      </c>
      <c r="Q931" s="90"/>
      <c r="S931" s="124">
        <f t="shared" si="94"/>
        <v>33001.808149999997</v>
      </c>
      <c r="T931" s="124">
        <f t="shared" si="89"/>
        <v>33001.808149999997</v>
      </c>
      <c r="U931" s="124">
        <f t="shared" si="89"/>
        <v>0</v>
      </c>
      <c r="V931" s="124">
        <f t="shared" si="89"/>
        <v>27651.660497000001</v>
      </c>
      <c r="W931" s="124">
        <f t="shared" si="89"/>
        <v>27651.660497000001</v>
      </c>
      <c r="X931" s="124">
        <f t="shared" si="89"/>
        <v>0</v>
      </c>
    </row>
    <row r="932" spans="1:24" s="92" customFormat="1" ht="15">
      <c r="A932" s="118"/>
      <c r="B932" s="111"/>
      <c r="C932" s="106" t="str">
        <f t="shared" si="90"/>
        <v/>
      </c>
      <c r="D932" s="105" t="str">
        <f t="shared" si="91"/>
        <v/>
      </c>
      <c r="E932" s="115" t="s">
        <v>224</v>
      </c>
      <c r="F932" s="115" t="s">
        <v>515</v>
      </c>
      <c r="G932" s="115" t="s">
        <v>334</v>
      </c>
      <c r="H932" s="133" t="s">
        <v>983</v>
      </c>
      <c r="I932" s="90">
        <v>687000000</v>
      </c>
      <c r="J932" s="89"/>
      <c r="K932" s="90">
        <v>529000000</v>
      </c>
      <c r="L932" s="91">
        <v>158000000</v>
      </c>
      <c r="M932" s="91">
        <f t="shared" si="92"/>
        <v>687000000</v>
      </c>
      <c r="N932" s="91"/>
      <c r="O932" s="90">
        <v>681634329</v>
      </c>
      <c r="P932" s="90">
        <f t="shared" si="93"/>
        <v>681634329</v>
      </c>
      <c r="Q932" s="90"/>
      <c r="S932" s="124">
        <f t="shared" si="94"/>
        <v>687</v>
      </c>
      <c r="T932" s="124">
        <f t="shared" si="89"/>
        <v>687</v>
      </c>
      <c r="U932" s="124">
        <f t="shared" si="89"/>
        <v>0</v>
      </c>
      <c r="V932" s="124">
        <f t="shared" si="89"/>
        <v>681.63432899999998</v>
      </c>
      <c r="W932" s="124">
        <f t="shared" si="89"/>
        <v>681.63432899999998</v>
      </c>
      <c r="X932" s="124">
        <f t="shared" si="89"/>
        <v>0</v>
      </c>
    </row>
    <row r="933" spans="1:24" s="92" customFormat="1" ht="14.25">
      <c r="A933" s="115"/>
      <c r="B933" s="96"/>
      <c r="C933" s="106" t="str">
        <f t="shared" si="90"/>
        <v/>
      </c>
      <c r="D933" s="105" t="str">
        <f t="shared" si="91"/>
        <v/>
      </c>
      <c r="E933" s="115"/>
      <c r="F933" s="115"/>
      <c r="G933" s="115"/>
      <c r="H933" s="133"/>
      <c r="I933" s="97"/>
      <c r="J933" s="97"/>
      <c r="K933" s="97"/>
      <c r="L933" s="98"/>
      <c r="M933" s="91">
        <f t="shared" si="92"/>
        <v>0</v>
      </c>
      <c r="N933" s="98"/>
      <c r="O933" s="97"/>
      <c r="P933" s="90">
        <f t="shared" si="93"/>
        <v>0</v>
      </c>
      <c r="Q933" s="97"/>
      <c r="S933" s="124">
        <f t="shared" si="94"/>
        <v>0</v>
      </c>
      <c r="T933" s="124">
        <f t="shared" si="89"/>
        <v>0</v>
      </c>
      <c r="U933" s="124">
        <f t="shared" si="89"/>
        <v>0</v>
      </c>
      <c r="V933" s="124">
        <f t="shared" si="89"/>
        <v>0</v>
      </c>
      <c r="W933" s="124">
        <f t="shared" si="89"/>
        <v>0</v>
      </c>
      <c r="X933" s="124">
        <f t="shared" si="89"/>
        <v>0</v>
      </c>
    </row>
    <row r="934" spans="1:24" s="92" customFormat="1" ht="15">
      <c r="A934" s="115"/>
      <c r="B934" s="87"/>
      <c r="C934" s="106" t="str">
        <f t="shared" si="90"/>
        <v/>
      </c>
      <c r="D934" s="105" t="str">
        <f t="shared" si="91"/>
        <v/>
      </c>
      <c r="E934" s="115" t="s">
        <v>210</v>
      </c>
      <c r="F934" s="115" t="s">
        <v>515</v>
      </c>
      <c r="G934" s="115" t="s">
        <v>334</v>
      </c>
      <c r="H934" s="133" t="s">
        <v>983</v>
      </c>
      <c r="I934" s="90">
        <v>383000000</v>
      </c>
      <c r="J934" s="89"/>
      <c r="K934" s="89"/>
      <c r="L934" s="91">
        <v>383000000</v>
      </c>
      <c r="M934" s="91">
        <f t="shared" si="92"/>
        <v>383000000</v>
      </c>
      <c r="N934" s="91"/>
      <c r="O934" s="90">
        <v>229975631</v>
      </c>
      <c r="P934" s="90">
        <f t="shared" si="93"/>
        <v>229975631</v>
      </c>
      <c r="Q934" s="90"/>
      <c r="S934" s="124">
        <f t="shared" si="94"/>
        <v>383</v>
      </c>
      <c r="T934" s="124">
        <f t="shared" si="89"/>
        <v>383</v>
      </c>
      <c r="U934" s="124">
        <f t="shared" si="89"/>
        <v>0</v>
      </c>
      <c r="V934" s="124">
        <f t="shared" si="89"/>
        <v>229.97563099999999</v>
      </c>
      <c r="W934" s="124">
        <f t="shared" si="89"/>
        <v>229.97563099999999</v>
      </c>
      <c r="X934" s="124">
        <f t="shared" si="89"/>
        <v>0</v>
      </c>
    </row>
    <row r="935" spans="1:24" s="92" customFormat="1" ht="30">
      <c r="A935" s="115" t="s">
        <v>627</v>
      </c>
      <c r="B935" s="88" t="s">
        <v>628</v>
      </c>
      <c r="C935" s="106" t="str">
        <f t="shared" si="90"/>
        <v>1049800</v>
      </c>
      <c r="D935" s="105" t="str">
        <f t="shared" si="91"/>
        <v>-Trường PhS thông Trung học Kontum</v>
      </c>
      <c r="E935" s="129"/>
      <c r="F935" s="130"/>
      <c r="G935" s="130"/>
      <c r="H935" s="128"/>
      <c r="I935" s="90">
        <v>11940320000</v>
      </c>
      <c r="J935" s="89"/>
      <c r="K935" s="90">
        <v>11687485000</v>
      </c>
      <c r="L935" s="91">
        <v>252835000</v>
      </c>
      <c r="M935" s="91">
        <f t="shared" si="92"/>
        <v>11940320000</v>
      </c>
      <c r="N935" s="91"/>
      <c r="O935" s="90">
        <v>11926320000</v>
      </c>
      <c r="P935" s="90">
        <f t="shared" si="93"/>
        <v>11926320000</v>
      </c>
      <c r="Q935" s="90"/>
      <c r="S935" s="124">
        <f t="shared" si="94"/>
        <v>11940.32</v>
      </c>
      <c r="T935" s="124">
        <f t="shared" si="89"/>
        <v>11940.32</v>
      </c>
      <c r="U935" s="124">
        <f t="shared" si="89"/>
        <v>0</v>
      </c>
      <c r="V935" s="124">
        <f t="shared" si="89"/>
        <v>11926.32</v>
      </c>
      <c r="W935" s="124">
        <f t="shared" si="89"/>
        <v>11926.32</v>
      </c>
      <c r="X935" s="124">
        <f t="shared" si="89"/>
        <v>0</v>
      </c>
    </row>
    <row r="936" spans="1:24" s="92" customFormat="1" ht="15">
      <c r="A936" s="115" t="s">
        <v>629</v>
      </c>
      <c r="B936" s="93" t="s">
        <v>232</v>
      </c>
      <c r="C936" s="106" t="str">
        <f t="shared" si="90"/>
        <v/>
      </c>
      <c r="D936" s="105" t="str">
        <f t="shared" si="91"/>
        <v/>
      </c>
      <c r="E936" s="129"/>
      <c r="F936" s="130"/>
      <c r="G936" s="130"/>
      <c r="H936" s="128"/>
      <c r="I936" s="90">
        <v>11940320000</v>
      </c>
      <c r="J936" s="89"/>
      <c r="K936" s="90">
        <v>11687485000</v>
      </c>
      <c r="L936" s="91">
        <v>252835000</v>
      </c>
      <c r="M936" s="91">
        <f t="shared" si="92"/>
        <v>11940320000</v>
      </c>
      <c r="N936" s="91"/>
      <c r="O936" s="90">
        <v>11926320000</v>
      </c>
      <c r="P936" s="90">
        <f t="shared" si="93"/>
        <v>11926320000</v>
      </c>
      <c r="Q936" s="90"/>
      <c r="S936" s="124">
        <f t="shared" si="94"/>
        <v>11940.32</v>
      </c>
      <c r="T936" s="124">
        <f t="shared" si="89"/>
        <v>11940.32</v>
      </c>
      <c r="U936" s="124">
        <f t="shared" si="89"/>
        <v>0</v>
      </c>
      <c r="V936" s="124">
        <f t="shared" si="89"/>
        <v>11926.32</v>
      </c>
      <c r="W936" s="124">
        <f t="shared" si="89"/>
        <v>11926.32</v>
      </c>
      <c r="X936" s="124">
        <f t="shared" si="89"/>
        <v>0</v>
      </c>
    </row>
    <row r="937" spans="1:24" s="92" customFormat="1" ht="15">
      <c r="A937" s="115"/>
      <c r="B937" s="93" t="s">
        <v>233</v>
      </c>
      <c r="C937" s="106" t="str">
        <f t="shared" si="90"/>
        <v/>
      </c>
      <c r="D937" s="105" t="str">
        <f t="shared" si="91"/>
        <v/>
      </c>
      <c r="E937" s="129"/>
      <c r="F937" s="130"/>
      <c r="G937" s="130"/>
      <c r="H937" s="128"/>
      <c r="I937" s="90">
        <v>11472939000</v>
      </c>
      <c r="J937" s="89"/>
      <c r="K937" s="90">
        <v>11427085000</v>
      </c>
      <c r="L937" s="91">
        <v>45854000</v>
      </c>
      <c r="M937" s="91">
        <f t="shared" si="92"/>
        <v>11472939000</v>
      </c>
      <c r="N937" s="91"/>
      <c r="O937" s="90">
        <v>11472939000</v>
      </c>
      <c r="P937" s="90">
        <f t="shared" si="93"/>
        <v>11472939000</v>
      </c>
      <c r="Q937" s="90"/>
      <c r="S937" s="124">
        <f t="shared" si="94"/>
        <v>11472.939</v>
      </c>
      <c r="T937" s="124">
        <f t="shared" si="89"/>
        <v>11472.939</v>
      </c>
      <c r="U937" s="124">
        <f t="shared" si="89"/>
        <v>0</v>
      </c>
      <c r="V937" s="124">
        <f t="shared" si="89"/>
        <v>11472.939</v>
      </c>
      <c r="W937" s="124">
        <f t="shared" si="89"/>
        <v>11472.939</v>
      </c>
      <c r="X937" s="124">
        <f t="shared" si="89"/>
        <v>0</v>
      </c>
    </row>
    <row r="938" spans="1:24" s="92" customFormat="1" ht="15">
      <c r="A938" s="116"/>
      <c r="B938" s="110"/>
      <c r="C938" s="106" t="str">
        <f t="shared" si="90"/>
        <v/>
      </c>
      <c r="D938" s="105" t="str">
        <f t="shared" si="91"/>
        <v/>
      </c>
      <c r="E938" s="115" t="s">
        <v>209</v>
      </c>
      <c r="F938" s="115" t="s">
        <v>220</v>
      </c>
      <c r="G938" s="115" t="s">
        <v>221</v>
      </c>
      <c r="H938" s="133" t="s">
        <v>983</v>
      </c>
      <c r="I938" s="90">
        <v>11427085000</v>
      </c>
      <c r="J938" s="89"/>
      <c r="K938" s="90">
        <v>11427085000</v>
      </c>
      <c r="L938" s="94"/>
      <c r="M938" s="91">
        <f t="shared" si="92"/>
        <v>11427085000</v>
      </c>
      <c r="N938" s="94"/>
      <c r="O938" s="90">
        <v>11427085000</v>
      </c>
      <c r="P938" s="90">
        <f t="shared" si="93"/>
        <v>11427085000</v>
      </c>
      <c r="Q938" s="90"/>
      <c r="S938" s="124">
        <f t="shared" si="94"/>
        <v>11427.084999999999</v>
      </c>
      <c r="T938" s="124">
        <f t="shared" si="89"/>
        <v>11427.084999999999</v>
      </c>
      <c r="U938" s="124">
        <f t="shared" si="89"/>
        <v>0</v>
      </c>
      <c r="V938" s="124">
        <f t="shared" si="89"/>
        <v>11427.084999999999</v>
      </c>
      <c r="W938" s="124">
        <f t="shared" si="89"/>
        <v>11427.084999999999</v>
      </c>
      <c r="X938" s="124">
        <f t="shared" si="89"/>
        <v>0</v>
      </c>
    </row>
    <row r="939" spans="1:24" s="92" customFormat="1" ht="15">
      <c r="A939" s="117"/>
      <c r="B939" s="107"/>
      <c r="C939" s="106" t="str">
        <f t="shared" si="90"/>
        <v/>
      </c>
      <c r="D939" s="105" t="str">
        <f t="shared" si="91"/>
        <v/>
      </c>
      <c r="E939" s="115" t="s">
        <v>222</v>
      </c>
      <c r="F939" s="115" t="s">
        <v>220</v>
      </c>
      <c r="G939" s="115" t="s">
        <v>221</v>
      </c>
      <c r="H939" s="133" t="s">
        <v>983</v>
      </c>
      <c r="I939" s="90">
        <v>19000000</v>
      </c>
      <c r="J939" s="89"/>
      <c r="K939" s="89"/>
      <c r="L939" s="91">
        <v>19000000</v>
      </c>
      <c r="M939" s="91">
        <f t="shared" si="92"/>
        <v>19000000</v>
      </c>
      <c r="N939" s="91"/>
      <c r="O939" s="90">
        <v>19000000</v>
      </c>
      <c r="P939" s="90">
        <f t="shared" si="93"/>
        <v>19000000</v>
      </c>
      <c r="Q939" s="90"/>
      <c r="S939" s="124">
        <f t="shared" si="94"/>
        <v>19</v>
      </c>
      <c r="T939" s="124">
        <f t="shared" si="89"/>
        <v>19</v>
      </c>
      <c r="U939" s="124">
        <f t="shared" si="89"/>
        <v>0</v>
      </c>
      <c r="V939" s="124">
        <f t="shared" si="89"/>
        <v>19</v>
      </c>
      <c r="W939" s="124">
        <f t="shared" si="89"/>
        <v>19</v>
      </c>
      <c r="X939" s="124">
        <f t="shared" si="89"/>
        <v>0</v>
      </c>
    </row>
    <row r="940" spans="1:24" s="92" customFormat="1" ht="15">
      <c r="A940" s="118"/>
      <c r="B940" s="111"/>
      <c r="C940" s="106" t="str">
        <f t="shared" si="90"/>
        <v/>
      </c>
      <c r="D940" s="105" t="str">
        <f t="shared" si="91"/>
        <v/>
      </c>
      <c r="E940" s="115" t="s">
        <v>212</v>
      </c>
      <c r="F940" s="115" t="s">
        <v>220</v>
      </c>
      <c r="G940" s="115" t="s">
        <v>221</v>
      </c>
      <c r="H940" s="133" t="s">
        <v>983</v>
      </c>
      <c r="I940" s="90">
        <v>26854000</v>
      </c>
      <c r="J940" s="89"/>
      <c r="K940" s="89"/>
      <c r="L940" s="91">
        <v>26854000</v>
      </c>
      <c r="M940" s="91">
        <f t="shared" si="92"/>
        <v>26854000</v>
      </c>
      <c r="N940" s="91"/>
      <c r="O940" s="90">
        <v>26854000</v>
      </c>
      <c r="P940" s="90">
        <f t="shared" si="93"/>
        <v>26854000</v>
      </c>
      <c r="Q940" s="90"/>
      <c r="S940" s="124">
        <f t="shared" si="94"/>
        <v>26.853999999999999</v>
      </c>
      <c r="T940" s="124">
        <f t="shared" si="89"/>
        <v>26.853999999999999</v>
      </c>
      <c r="U940" s="124">
        <f t="shared" si="89"/>
        <v>0</v>
      </c>
      <c r="V940" s="124">
        <f t="shared" si="89"/>
        <v>26.853999999999999</v>
      </c>
      <c r="W940" s="124">
        <f t="shared" si="89"/>
        <v>26.853999999999999</v>
      </c>
      <c r="X940" s="124">
        <f t="shared" si="89"/>
        <v>0</v>
      </c>
    </row>
    <row r="941" spans="1:24" s="92" customFormat="1" ht="15">
      <c r="A941" s="115"/>
      <c r="B941" s="93" t="s">
        <v>229</v>
      </c>
      <c r="C941" s="106" t="str">
        <f t="shared" si="90"/>
        <v/>
      </c>
      <c r="D941" s="105" t="str">
        <f t="shared" si="91"/>
        <v/>
      </c>
      <c r="E941" s="129"/>
      <c r="F941" s="130"/>
      <c r="G941" s="130"/>
      <c r="H941" s="128"/>
      <c r="I941" s="90">
        <v>467381000</v>
      </c>
      <c r="J941" s="89"/>
      <c r="K941" s="90">
        <v>260400000</v>
      </c>
      <c r="L941" s="91">
        <v>206981000</v>
      </c>
      <c r="M941" s="91">
        <f t="shared" si="92"/>
        <v>467381000</v>
      </c>
      <c r="N941" s="91"/>
      <c r="O941" s="90">
        <v>453381000</v>
      </c>
      <c r="P941" s="90">
        <f t="shared" si="93"/>
        <v>453381000</v>
      </c>
      <c r="Q941" s="90"/>
      <c r="S941" s="124">
        <f t="shared" si="94"/>
        <v>467.38099999999997</v>
      </c>
      <c r="T941" s="124">
        <f t="shared" si="89"/>
        <v>467.38099999999997</v>
      </c>
      <c r="U941" s="124">
        <f t="shared" si="89"/>
        <v>0</v>
      </c>
      <c r="V941" s="124">
        <f t="shared" si="89"/>
        <v>453.38099999999997</v>
      </c>
      <c r="W941" s="124">
        <f t="shared" si="89"/>
        <v>453.38099999999997</v>
      </c>
      <c r="X941" s="124">
        <f t="shared" si="89"/>
        <v>0</v>
      </c>
    </row>
    <row r="942" spans="1:24" s="92" customFormat="1" ht="15">
      <c r="A942" s="116"/>
      <c r="B942" s="110"/>
      <c r="C942" s="106" t="str">
        <f t="shared" si="90"/>
        <v/>
      </c>
      <c r="D942" s="105" t="str">
        <f t="shared" si="91"/>
        <v/>
      </c>
      <c r="E942" s="115" t="s">
        <v>224</v>
      </c>
      <c r="F942" s="115" t="s">
        <v>220</v>
      </c>
      <c r="G942" s="115" t="s">
        <v>221</v>
      </c>
      <c r="H942" s="133" t="s">
        <v>983</v>
      </c>
      <c r="I942" s="90">
        <v>425781000</v>
      </c>
      <c r="J942" s="89"/>
      <c r="K942" s="90">
        <v>250000000</v>
      </c>
      <c r="L942" s="91">
        <v>175781000</v>
      </c>
      <c r="M942" s="91">
        <f t="shared" si="92"/>
        <v>425781000</v>
      </c>
      <c r="N942" s="91"/>
      <c r="O942" s="90">
        <v>425781000</v>
      </c>
      <c r="P942" s="90">
        <f t="shared" si="93"/>
        <v>425781000</v>
      </c>
      <c r="Q942" s="90"/>
      <c r="S942" s="124">
        <f t="shared" si="94"/>
        <v>425.78100000000001</v>
      </c>
      <c r="T942" s="124">
        <f t="shared" si="89"/>
        <v>425.78100000000001</v>
      </c>
      <c r="U942" s="124">
        <f t="shared" si="89"/>
        <v>0</v>
      </c>
      <c r="V942" s="124">
        <f t="shared" si="89"/>
        <v>425.78100000000001</v>
      </c>
      <c r="W942" s="124">
        <f t="shared" si="89"/>
        <v>425.78100000000001</v>
      </c>
      <c r="X942" s="124">
        <f t="shared" si="89"/>
        <v>0</v>
      </c>
    </row>
    <row r="943" spans="1:24" s="92" customFormat="1" ht="15">
      <c r="A943" s="118"/>
      <c r="B943" s="111"/>
      <c r="C943" s="106" t="str">
        <f t="shared" si="90"/>
        <v/>
      </c>
      <c r="D943" s="105" t="str">
        <f t="shared" si="91"/>
        <v/>
      </c>
      <c r="E943" s="115" t="s">
        <v>212</v>
      </c>
      <c r="F943" s="115" t="s">
        <v>220</v>
      </c>
      <c r="G943" s="115" t="s">
        <v>221</v>
      </c>
      <c r="H943" s="133" t="s">
        <v>983</v>
      </c>
      <c r="I943" s="90">
        <v>41600000</v>
      </c>
      <c r="J943" s="89"/>
      <c r="K943" s="90">
        <v>10400000</v>
      </c>
      <c r="L943" s="91">
        <v>31200000</v>
      </c>
      <c r="M943" s="91">
        <f t="shared" si="92"/>
        <v>41600000</v>
      </c>
      <c r="N943" s="91"/>
      <c r="O943" s="90">
        <v>27600000</v>
      </c>
      <c r="P943" s="90">
        <f t="shared" si="93"/>
        <v>27600000</v>
      </c>
      <c r="Q943" s="90"/>
      <c r="S943" s="124">
        <f t="shared" si="94"/>
        <v>41.6</v>
      </c>
      <c r="T943" s="124">
        <f t="shared" si="89"/>
        <v>41.6</v>
      </c>
      <c r="U943" s="124">
        <f t="shared" si="89"/>
        <v>0</v>
      </c>
      <c r="V943" s="124">
        <f t="shared" si="89"/>
        <v>27.6</v>
      </c>
      <c r="W943" s="124">
        <f t="shared" si="89"/>
        <v>27.6</v>
      </c>
      <c r="X943" s="124">
        <f t="shared" si="89"/>
        <v>0</v>
      </c>
    </row>
    <row r="944" spans="1:24" s="92" customFormat="1" ht="30">
      <c r="A944" s="115" t="s">
        <v>630</v>
      </c>
      <c r="B944" s="93" t="s">
        <v>631</v>
      </c>
      <c r="C944" s="106" t="str">
        <f t="shared" si="90"/>
        <v>1050582</v>
      </c>
      <c r="D944" s="105" t="str">
        <f t="shared" si="91"/>
        <v>-Chi cục Phát triển Nông thôn</v>
      </c>
      <c r="E944" s="129"/>
      <c r="F944" s="130"/>
      <c r="G944" s="130"/>
      <c r="H944" s="128"/>
      <c r="I944" s="90">
        <v>2683534000</v>
      </c>
      <c r="J944" s="90">
        <v>150000000</v>
      </c>
      <c r="K944" s="90">
        <v>1512000000</v>
      </c>
      <c r="L944" s="91">
        <v>1021534000</v>
      </c>
      <c r="M944" s="91">
        <f t="shared" si="92"/>
        <v>2683534000</v>
      </c>
      <c r="N944" s="91"/>
      <c r="O944" s="90">
        <v>2516100000</v>
      </c>
      <c r="P944" s="90">
        <f t="shared" si="93"/>
        <v>2516100000</v>
      </c>
      <c r="Q944" s="90"/>
      <c r="S944" s="124">
        <f t="shared" si="94"/>
        <v>2683.5340000000001</v>
      </c>
      <c r="T944" s="124">
        <f t="shared" si="89"/>
        <v>2683.5340000000001</v>
      </c>
      <c r="U944" s="124">
        <f t="shared" si="89"/>
        <v>0</v>
      </c>
      <c r="V944" s="124">
        <f t="shared" si="89"/>
        <v>2516.1</v>
      </c>
      <c r="W944" s="124">
        <f t="shared" si="89"/>
        <v>2516.1</v>
      </c>
      <c r="X944" s="124">
        <f t="shared" si="89"/>
        <v>0</v>
      </c>
    </row>
    <row r="945" spans="1:24" s="92" customFormat="1" ht="15">
      <c r="A945" s="115" t="s">
        <v>632</v>
      </c>
      <c r="B945" s="93" t="s">
        <v>232</v>
      </c>
      <c r="C945" s="106" t="str">
        <f t="shared" si="90"/>
        <v/>
      </c>
      <c r="D945" s="105" t="str">
        <f t="shared" si="91"/>
        <v/>
      </c>
      <c r="E945" s="129"/>
      <c r="F945" s="130"/>
      <c r="G945" s="130"/>
      <c r="H945" s="128"/>
      <c r="I945" s="90">
        <v>1983534000</v>
      </c>
      <c r="J945" s="90">
        <v>150000000</v>
      </c>
      <c r="K945" s="90">
        <v>1512000000</v>
      </c>
      <c r="L945" s="91">
        <v>321534000</v>
      </c>
      <c r="M945" s="91">
        <f t="shared" si="92"/>
        <v>1983534000</v>
      </c>
      <c r="N945" s="91"/>
      <c r="O945" s="90">
        <v>1833228000</v>
      </c>
      <c r="P945" s="90">
        <f t="shared" si="93"/>
        <v>1833228000</v>
      </c>
      <c r="Q945" s="90"/>
      <c r="S945" s="124">
        <f t="shared" si="94"/>
        <v>1983.5340000000001</v>
      </c>
      <c r="T945" s="124">
        <f t="shared" si="89"/>
        <v>1983.5340000000001</v>
      </c>
      <c r="U945" s="124">
        <f t="shared" si="89"/>
        <v>0</v>
      </c>
      <c r="V945" s="124">
        <f t="shared" si="89"/>
        <v>1833.2280000000001</v>
      </c>
      <c r="W945" s="124">
        <f t="shared" si="89"/>
        <v>1833.2280000000001</v>
      </c>
      <c r="X945" s="124">
        <f t="shared" si="89"/>
        <v>0</v>
      </c>
    </row>
    <row r="946" spans="1:24" s="92" customFormat="1" ht="15">
      <c r="A946" s="115"/>
      <c r="B946" s="93" t="s">
        <v>233</v>
      </c>
      <c r="C946" s="106" t="str">
        <f t="shared" si="90"/>
        <v/>
      </c>
      <c r="D946" s="105" t="str">
        <f t="shared" si="91"/>
        <v/>
      </c>
      <c r="E946" s="129"/>
      <c r="F946" s="130"/>
      <c r="G946" s="130"/>
      <c r="H946" s="128"/>
      <c r="I946" s="90">
        <v>1539800000</v>
      </c>
      <c r="J946" s="89"/>
      <c r="K946" s="90">
        <v>1497000000</v>
      </c>
      <c r="L946" s="91">
        <v>42800000</v>
      </c>
      <c r="M946" s="91">
        <f t="shared" si="92"/>
        <v>1539800000</v>
      </c>
      <c r="N946" s="91"/>
      <c r="O946" s="90">
        <v>1539800000</v>
      </c>
      <c r="P946" s="90">
        <f t="shared" si="93"/>
        <v>1539800000</v>
      </c>
      <c r="Q946" s="90"/>
      <c r="S946" s="124">
        <f t="shared" si="94"/>
        <v>1539.8</v>
      </c>
      <c r="T946" s="124">
        <f t="shared" si="89"/>
        <v>1539.8</v>
      </c>
      <c r="U946" s="124">
        <f t="shared" si="89"/>
        <v>0</v>
      </c>
      <c r="V946" s="124">
        <f t="shared" si="89"/>
        <v>1539.8</v>
      </c>
      <c r="W946" s="124">
        <f t="shared" si="89"/>
        <v>1539.8</v>
      </c>
      <c r="X946" s="124">
        <f t="shared" si="89"/>
        <v>0</v>
      </c>
    </row>
    <row r="947" spans="1:24" s="92" customFormat="1" ht="15">
      <c r="A947" s="116"/>
      <c r="B947" s="110"/>
      <c r="C947" s="106" t="str">
        <f t="shared" si="90"/>
        <v/>
      </c>
      <c r="D947" s="105" t="str">
        <f t="shared" si="91"/>
        <v/>
      </c>
      <c r="E947" s="115" t="s">
        <v>209</v>
      </c>
      <c r="F947" s="115" t="s">
        <v>241</v>
      </c>
      <c r="G947" s="115" t="s">
        <v>238</v>
      </c>
      <c r="H947" s="133" t="s">
        <v>983</v>
      </c>
      <c r="I947" s="90">
        <v>1497000000</v>
      </c>
      <c r="J947" s="89"/>
      <c r="K947" s="90">
        <v>1497000000</v>
      </c>
      <c r="L947" s="94"/>
      <c r="M947" s="91">
        <f t="shared" si="92"/>
        <v>1497000000</v>
      </c>
      <c r="N947" s="94"/>
      <c r="O947" s="90">
        <v>1497000000</v>
      </c>
      <c r="P947" s="90">
        <f t="shared" si="93"/>
        <v>1497000000</v>
      </c>
      <c r="Q947" s="90"/>
      <c r="S947" s="124">
        <f t="shared" si="94"/>
        <v>1497</v>
      </c>
      <c r="T947" s="124">
        <f t="shared" ref="T947:X997" si="95">M947/1000000</f>
        <v>1497</v>
      </c>
      <c r="U947" s="124">
        <f t="shared" si="95"/>
        <v>0</v>
      </c>
      <c r="V947" s="124">
        <f t="shared" si="95"/>
        <v>1497</v>
      </c>
      <c r="W947" s="124">
        <f t="shared" si="95"/>
        <v>1497</v>
      </c>
      <c r="X947" s="124">
        <f t="shared" si="95"/>
        <v>0</v>
      </c>
    </row>
    <row r="948" spans="1:24" s="92" customFormat="1" ht="15">
      <c r="A948" s="118"/>
      <c r="B948" s="111"/>
      <c r="C948" s="106" t="str">
        <f t="shared" si="90"/>
        <v/>
      </c>
      <c r="D948" s="105" t="str">
        <f t="shared" si="91"/>
        <v/>
      </c>
      <c r="E948" s="115" t="s">
        <v>222</v>
      </c>
      <c r="F948" s="115" t="s">
        <v>241</v>
      </c>
      <c r="G948" s="115" t="s">
        <v>238</v>
      </c>
      <c r="H948" s="133" t="s">
        <v>983</v>
      </c>
      <c r="I948" s="90">
        <v>42800000</v>
      </c>
      <c r="J948" s="89"/>
      <c r="K948" s="89"/>
      <c r="L948" s="91">
        <v>42800000</v>
      </c>
      <c r="M948" s="91">
        <f t="shared" si="92"/>
        <v>42800000</v>
      </c>
      <c r="N948" s="91"/>
      <c r="O948" s="90">
        <v>42800000</v>
      </c>
      <c r="P948" s="90">
        <f t="shared" si="93"/>
        <v>42800000</v>
      </c>
      <c r="Q948" s="90"/>
      <c r="S948" s="124">
        <f t="shared" si="94"/>
        <v>42.8</v>
      </c>
      <c r="T948" s="124">
        <f t="shared" si="95"/>
        <v>42.8</v>
      </c>
      <c r="U948" s="124">
        <f t="shared" si="95"/>
        <v>0</v>
      </c>
      <c r="V948" s="124">
        <f t="shared" si="95"/>
        <v>42.8</v>
      </c>
      <c r="W948" s="124">
        <f t="shared" si="95"/>
        <v>42.8</v>
      </c>
      <c r="X948" s="124">
        <f t="shared" si="95"/>
        <v>0</v>
      </c>
    </row>
    <row r="949" spans="1:24" s="92" customFormat="1" ht="15">
      <c r="A949" s="115"/>
      <c r="B949" s="93" t="s">
        <v>229</v>
      </c>
      <c r="C949" s="106" t="str">
        <f t="shared" si="90"/>
        <v/>
      </c>
      <c r="D949" s="105" t="str">
        <f t="shared" si="91"/>
        <v/>
      </c>
      <c r="E949" s="129"/>
      <c r="F949" s="130"/>
      <c r="G949" s="130"/>
      <c r="H949" s="128"/>
      <c r="I949" s="90">
        <v>443734000</v>
      </c>
      <c r="J949" s="90">
        <v>150000000</v>
      </c>
      <c r="K949" s="90">
        <v>15000000</v>
      </c>
      <c r="L949" s="91">
        <v>278734000</v>
      </c>
      <c r="M949" s="91">
        <f t="shared" si="92"/>
        <v>443734000</v>
      </c>
      <c r="N949" s="91"/>
      <c r="O949" s="90">
        <v>293428000</v>
      </c>
      <c r="P949" s="90">
        <f t="shared" si="93"/>
        <v>293428000</v>
      </c>
      <c r="Q949" s="90"/>
      <c r="S949" s="124">
        <f t="shared" si="94"/>
        <v>443.73399999999998</v>
      </c>
      <c r="T949" s="124">
        <f t="shared" si="95"/>
        <v>443.73399999999998</v>
      </c>
      <c r="U949" s="124">
        <f t="shared" si="95"/>
        <v>0</v>
      </c>
      <c r="V949" s="124">
        <f t="shared" si="95"/>
        <v>293.428</v>
      </c>
      <c r="W949" s="124">
        <f t="shared" si="95"/>
        <v>293.428</v>
      </c>
      <c r="X949" s="124">
        <f t="shared" si="95"/>
        <v>0</v>
      </c>
    </row>
    <row r="950" spans="1:24" s="92" customFormat="1" ht="15">
      <c r="A950" s="116"/>
      <c r="B950" s="110"/>
      <c r="C950" s="106" t="str">
        <f t="shared" si="90"/>
        <v/>
      </c>
      <c r="D950" s="105" t="str">
        <f t="shared" si="91"/>
        <v/>
      </c>
      <c r="E950" s="115" t="s">
        <v>224</v>
      </c>
      <c r="F950" s="115" t="s">
        <v>241</v>
      </c>
      <c r="G950" s="115" t="s">
        <v>238</v>
      </c>
      <c r="H950" s="133" t="s">
        <v>983</v>
      </c>
      <c r="I950" s="90">
        <v>293734000</v>
      </c>
      <c r="J950" s="89"/>
      <c r="K950" s="90">
        <v>15000000</v>
      </c>
      <c r="L950" s="91">
        <v>278734000</v>
      </c>
      <c r="M950" s="91">
        <f t="shared" si="92"/>
        <v>293734000</v>
      </c>
      <c r="N950" s="91"/>
      <c r="O950" s="90">
        <v>293428000</v>
      </c>
      <c r="P950" s="90">
        <f t="shared" si="93"/>
        <v>293428000</v>
      </c>
      <c r="Q950" s="90"/>
      <c r="S950" s="124">
        <f t="shared" si="94"/>
        <v>293.73399999999998</v>
      </c>
      <c r="T950" s="124">
        <f t="shared" si="95"/>
        <v>293.73399999999998</v>
      </c>
      <c r="U950" s="124">
        <f t="shared" si="95"/>
        <v>0</v>
      </c>
      <c r="V950" s="124">
        <f t="shared" si="95"/>
        <v>293.428</v>
      </c>
      <c r="W950" s="124">
        <f t="shared" si="95"/>
        <v>293.428</v>
      </c>
      <c r="X950" s="124">
        <f t="shared" si="95"/>
        <v>0</v>
      </c>
    </row>
    <row r="951" spans="1:24" s="92" customFormat="1" ht="15">
      <c r="A951" s="118"/>
      <c r="B951" s="111"/>
      <c r="C951" s="106" t="str">
        <f t="shared" si="90"/>
        <v/>
      </c>
      <c r="D951" s="105" t="str">
        <f t="shared" si="91"/>
        <v/>
      </c>
      <c r="E951" s="115" t="s">
        <v>224</v>
      </c>
      <c r="F951" s="115" t="s">
        <v>241</v>
      </c>
      <c r="G951" s="115" t="s">
        <v>393</v>
      </c>
      <c r="H951" s="133" t="s">
        <v>983</v>
      </c>
      <c r="I951" s="90">
        <v>150000000</v>
      </c>
      <c r="J951" s="90">
        <v>150000000</v>
      </c>
      <c r="K951" s="89"/>
      <c r="L951" s="94"/>
      <c r="M951" s="91">
        <f t="shared" si="92"/>
        <v>150000000</v>
      </c>
      <c r="N951" s="94"/>
      <c r="O951" s="89"/>
      <c r="P951" s="90">
        <f t="shared" si="93"/>
        <v>0</v>
      </c>
      <c r="Q951" s="89"/>
      <c r="S951" s="124">
        <f t="shared" si="94"/>
        <v>150</v>
      </c>
      <c r="T951" s="124">
        <f t="shared" si="95"/>
        <v>150</v>
      </c>
      <c r="U951" s="124">
        <f t="shared" si="95"/>
        <v>0</v>
      </c>
      <c r="V951" s="124">
        <f t="shared" si="95"/>
        <v>0</v>
      </c>
      <c r="W951" s="124">
        <f t="shared" si="95"/>
        <v>0</v>
      </c>
      <c r="X951" s="124">
        <f t="shared" si="95"/>
        <v>0</v>
      </c>
    </row>
    <row r="952" spans="1:24" s="92" customFormat="1" ht="15">
      <c r="A952" s="115" t="s">
        <v>633</v>
      </c>
      <c r="B952" s="93" t="s">
        <v>244</v>
      </c>
      <c r="C952" s="106" t="str">
        <f t="shared" si="90"/>
        <v/>
      </c>
      <c r="D952" s="105" t="str">
        <f t="shared" si="91"/>
        <v/>
      </c>
      <c r="E952" s="129"/>
      <c r="F952" s="130"/>
      <c r="G952" s="130"/>
      <c r="H952" s="128"/>
      <c r="I952" s="90">
        <v>700000000</v>
      </c>
      <c r="J952" s="89"/>
      <c r="K952" s="89"/>
      <c r="L952" s="91">
        <v>700000000</v>
      </c>
      <c r="M952" s="91">
        <f t="shared" si="92"/>
        <v>700000000</v>
      </c>
      <c r="N952" s="91"/>
      <c r="O952" s="90">
        <v>682872000</v>
      </c>
      <c r="P952" s="90">
        <f t="shared" si="93"/>
        <v>682872000</v>
      </c>
      <c r="Q952" s="90"/>
      <c r="S952" s="124">
        <f t="shared" si="94"/>
        <v>700</v>
      </c>
      <c r="T952" s="124">
        <f t="shared" si="95"/>
        <v>700</v>
      </c>
      <c r="U952" s="124">
        <f t="shared" si="95"/>
        <v>0</v>
      </c>
      <c r="V952" s="124">
        <f t="shared" si="95"/>
        <v>682.87199999999996</v>
      </c>
      <c r="W952" s="124">
        <f t="shared" si="95"/>
        <v>682.87199999999996</v>
      </c>
      <c r="X952" s="124">
        <f t="shared" si="95"/>
        <v>0</v>
      </c>
    </row>
    <row r="953" spans="1:24" s="92" customFormat="1" ht="15">
      <c r="A953" s="115"/>
      <c r="B953" s="87"/>
      <c r="C953" s="106" t="str">
        <f t="shared" si="90"/>
        <v/>
      </c>
      <c r="D953" s="105" t="str">
        <f t="shared" si="91"/>
        <v/>
      </c>
      <c r="E953" s="115" t="s">
        <v>210</v>
      </c>
      <c r="F953" s="115" t="s">
        <v>241</v>
      </c>
      <c r="G953" s="115" t="s">
        <v>270</v>
      </c>
      <c r="H953" s="133" t="s">
        <v>986</v>
      </c>
      <c r="I953" s="90">
        <v>700000000</v>
      </c>
      <c r="J953" s="89"/>
      <c r="K953" s="89"/>
      <c r="L953" s="91">
        <v>700000000</v>
      </c>
      <c r="M953" s="91">
        <f t="shared" si="92"/>
        <v>700000000</v>
      </c>
      <c r="N953" s="91"/>
      <c r="O953" s="90">
        <v>682872000</v>
      </c>
      <c r="P953" s="90">
        <f t="shared" si="93"/>
        <v>682872000</v>
      </c>
      <c r="Q953" s="90"/>
      <c r="S953" s="124">
        <f t="shared" si="94"/>
        <v>700</v>
      </c>
      <c r="T953" s="124">
        <f t="shared" si="95"/>
        <v>700</v>
      </c>
      <c r="U953" s="124">
        <f t="shared" si="95"/>
        <v>0</v>
      </c>
      <c r="V953" s="124">
        <f t="shared" si="95"/>
        <v>682.87199999999996</v>
      </c>
      <c r="W953" s="124">
        <f t="shared" si="95"/>
        <v>682.87199999999996</v>
      </c>
      <c r="X953" s="124">
        <f t="shared" si="95"/>
        <v>0</v>
      </c>
    </row>
    <row r="954" spans="1:24" s="92" customFormat="1" ht="30">
      <c r="A954" s="115" t="s">
        <v>634</v>
      </c>
      <c r="B954" s="88" t="s">
        <v>635</v>
      </c>
      <c r="C954" s="106" t="str">
        <f t="shared" si="90"/>
        <v>1050718</v>
      </c>
      <c r="D954" s="105" t="str">
        <f t="shared" si="91"/>
        <v>-Trung Tâm TruyỄn thông -Giáo dục Sức khoè</v>
      </c>
      <c r="E954" s="129"/>
      <c r="F954" s="130"/>
      <c r="G954" s="130"/>
      <c r="H954" s="128"/>
      <c r="I954" s="90">
        <v>2308000000</v>
      </c>
      <c r="J954" s="89"/>
      <c r="K954" s="90">
        <v>1911000000</v>
      </c>
      <c r="L954" s="91">
        <v>397000000</v>
      </c>
      <c r="M954" s="91">
        <f t="shared" si="92"/>
        <v>2308000000</v>
      </c>
      <c r="N954" s="91"/>
      <c r="O954" s="90">
        <v>1950000000</v>
      </c>
      <c r="P954" s="90">
        <f t="shared" si="93"/>
        <v>1950000000</v>
      </c>
      <c r="Q954" s="90"/>
      <c r="S954" s="124">
        <f t="shared" si="94"/>
        <v>2308</v>
      </c>
      <c r="T954" s="124">
        <f t="shared" si="95"/>
        <v>2308</v>
      </c>
      <c r="U954" s="124">
        <f t="shared" si="95"/>
        <v>0</v>
      </c>
      <c r="V954" s="124">
        <f t="shared" si="95"/>
        <v>1950</v>
      </c>
      <c r="W954" s="124">
        <f t="shared" si="95"/>
        <v>1950</v>
      </c>
      <c r="X954" s="124">
        <f t="shared" si="95"/>
        <v>0</v>
      </c>
    </row>
    <row r="955" spans="1:24" s="92" customFormat="1" ht="15">
      <c r="A955" s="115" t="s">
        <v>636</v>
      </c>
      <c r="B955" s="93" t="s">
        <v>232</v>
      </c>
      <c r="C955" s="106" t="str">
        <f t="shared" si="90"/>
        <v/>
      </c>
      <c r="D955" s="105" t="str">
        <f t="shared" si="91"/>
        <v/>
      </c>
      <c r="E955" s="129"/>
      <c r="F955" s="130"/>
      <c r="G955" s="130"/>
      <c r="H955" s="128"/>
      <c r="I955" s="90">
        <v>1950000000</v>
      </c>
      <c r="J955" s="89"/>
      <c r="K955" s="90">
        <v>1911000000</v>
      </c>
      <c r="L955" s="91">
        <v>39000000</v>
      </c>
      <c r="M955" s="91">
        <f t="shared" si="92"/>
        <v>1950000000</v>
      </c>
      <c r="N955" s="91"/>
      <c r="O955" s="90">
        <v>1950000000</v>
      </c>
      <c r="P955" s="90">
        <f t="shared" si="93"/>
        <v>1950000000</v>
      </c>
      <c r="Q955" s="90"/>
      <c r="S955" s="124">
        <f t="shared" si="94"/>
        <v>1950</v>
      </c>
      <c r="T955" s="124">
        <f t="shared" si="95"/>
        <v>1950</v>
      </c>
      <c r="U955" s="124">
        <f t="shared" si="95"/>
        <v>0</v>
      </c>
      <c r="V955" s="124">
        <f t="shared" si="95"/>
        <v>1950</v>
      </c>
      <c r="W955" s="124">
        <f t="shared" si="95"/>
        <v>1950</v>
      </c>
      <c r="X955" s="124">
        <f t="shared" si="95"/>
        <v>0</v>
      </c>
    </row>
    <row r="956" spans="1:24" s="92" customFormat="1" ht="15">
      <c r="A956" s="115"/>
      <c r="B956" s="93" t="s">
        <v>233</v>
      </c>
      <c r="C956" s="106" t="str">
        <f t="shared" si="90"/>
        <v/>
      </c>
      <c r="D956" s="105" t="str">
        <f t="shared" si="91"/>
        <v/>
      </c>
      <c r="E956" s="129"/>
      <c r="F956" s="130"/>
      <c r="G956" s="130"/>
      <c r="H956" s="128"/>
      <c r="I956" s="90">
        <v>1313000000</v>
      </c>
      <c r="J956" s="89"/>
      <c r="K956" s="90">
        <v>1274000000</v>
      </c>
      <c r="L956" s="91">
        <v>39000000</v>
      </c>
      <c r="M956" s="91">
        <f t="shared" si="92"/>
        <v>1313000000</v>
      </c>
      <c r="N956" s="91"/>
      <c r="O956" s="90">
        <v>1313000000</v>
      </c>
      <c r="P956" s="90">
        <f t="shared" si="93"/>
        <v>1313000000</v>
      </c>
      <c r="Q956" s="90"/>
      <c r="S956" s="124">
        <f t="shared" si="94"/>
        <v>1313</v>
      </c>
      <c r="T956" s="124">
        <f t="shared" si="95"/>
        <v>1313</v>
      </c>
      <c r="U956" s="124">
        <f t="shared" si="95"/>
        <v>0</v>
      </c>
      <c r="V956" s="124">
        <f t="shared" si="95"/>
        <v>1313</v>
      </c>
      <c r="W956" s="124">
        <f t="shared" si="95"/>
        <v>1313</v>
      </c>
      <c r="X956" s="124">
        <f t="shared" si="95"/>
        <v>0</v>
      </c>
    </row>
    <row r="957" spans="1:24" s="92" customFormat="1" ht="15">
      <c r="A957" s="116"/>
      <c r="B957" s="110"/>
      <c r="C957" s="106" t="str">
        <f t="shared" si="90"/>
        <v/>
      </c>
      <c r="D957" s="105" t="str">
        <f t="shared" si="91"/>
        <v/>
      </c>
      <c r="E957" s="115" t="s">
        <v>209</v>
      </c>
      <c r="F957" s="115" t="s">
        <v>248</v>
      </c>
      <c r="G957" s="115" t="s">
        <v>249</v>
      </c>
      <c r="H957" s="133" t="s">
        <v>983</v>
      </c>
      <c r="I957" s="90">
        <v>1274000000</v>
      </c>
      <c r="J957" s="89"/>
      <c r="K957" s="90">
        <v>1274000000</v>
      </c>
      <c r="L957" s="94"/>
      <c r="M957" s="91">
        <f t="shared" si="92"/>
        <v>1274000000</v>
      </c>
      <c r="N957" s="94"/>
      <c r="O957" s="90">
        <v>1274000000</v>
      </c>
      <c r="P957" s="90">
        <f t="shared" si="93"/>
        <v>1274000000</v>
      </c>
      <c r="Q957" s="90"/>
      <c r="S957" s="124">
        <f t="shared" si="94"/>
        <v>1274</v>
      </c>
      <c r="T957" s="124">
        <f t="shared" si="95"/>
        <v>1274</v>
      </c>
      <c r="U957" s="124">
        <f t="shared" si="95"/>
        <v>0</v>
      </c>
      <c r="V957" s="124">
        <f t="shared" si="95"/>
        <v>1274</v>
      </c>
      <c r="W957" s="124">
        <f t="shared" si="95"/>
        <v>1274</v>
      </c>
      <c r="X957" s="124">
        <f t="shared" si="95"/>
        <v>0</v>
      </c>
    </row>
    <row r="958" spans="1:24" s="92" customFormat="1" ht="15">
      <c r="A958" s="118"/>
      <c r="B958" s="111"/>
      <c r="C958" s="106" t="str">
        <f t="shared" si="90"/>
        <v/>
      </c>
      <c r="D958" s="105" t="str">
        <f t="shared" si="91"/>
        <v/>
      </c>
      <c r="E958" s="115" t="s">
        <v>222</v>
      </c>
      <c r="F958" s="115" t="s">
        <v>248</v>
      </c>
      <c r="G958" s="115" t="s">
        <v>249</v>
      </c>
      <c r="H958" s="133" t="s">
        <v>983</v>
      </c>
      <c r="I958" s="90">
        <v>39000000</v>
      </c>
      <c r="J958" s="89"/>
      <c r="K958" s="89"/>
      <c r="L958" s="91">
        <v>39000000</v>
      </c>
      <c r="M958" s="91">
        <f t="shared" si="92"/>
        <v>39000000</v>
      </c>
      <c r="N958" s="91"/>
      <c r="O958" s="90">
        <v>39000000</v>
      </c>
      <c r="P958" s="90">
        <f t="shared" si="93"/>
        <v>39000000</v>
      </c>
      <c r="Q958" s="90"/>
      <c r="S958" s="124">
        <f t="shared" si="94"/>
        <v>39</v>
      </c>
      <c r="T958" s="124">
        <f t="shared" si="95"/>
        <v>39</v>
      </c>
      <c r="U958" s="124">
        <f t="shared" si="95"/>
        <v>0</v>
      </c>
      <c r="V958" s="124">
        <f t="shared" si="95"/>
        <v>39</v>
      </c>
      <c r="W958" s="124">
        <f t="shared" si="95"/>
        <v>39</v>
      </c>
      <c r="X958" s="124">
        <f t="shared" si="95"/>
        <v>0</v>
      </c>
    </row>
    <row r="959" spans="1:24" s="92" customFormat="1" ht="15">
      <c r="A959" s="115"/>
      <c r="B959" s="93" t="s">
        <v>229</v>
      </c>
      <c r="C959" s="106" t="str">
        <f t="shared" si="90"/>
        <v/>
      </c>
      <c r="D959" s="105" t="str">
        <f t="shared" si="91"/>
        <v/>
      </c>
      <c r="E959" s="129"/>
      <c r="F959" s="130"/>
      <c r="G959" s="130"/>
      <c r="H959" s="128"/>
      <c r="I959" s="90">
        <v>637000000</v>
      </c>
      <c r="J959" s="89"/>
      <c r="K959" s="90">
        <v>637000000</v>
      </c>
      <c r="L959" s="94"/>
      <c r="M959" s="91">
        <f t="shared" si="92"/>
        <v>637000000</v>
      </c>
      <c r="N959" s="94"/>
      <c r="O959" s="90">
        <v>637000000</v>
      </c>
      <c r="P959" s="90">
        <f t="shared" si="93"/>
        <v>637000000</v>
      </c>
      <c r="Q959" s="90"/>
      <c r="S959" s="124">
        <f t="shared" si="94"/>
        <v>637</v>
      </c>
      <c r="T959" s="124">
        <f t="shared" si="95"/>
        <v>637</v>
      </c>
      <c r="U959" s="124">
        <f t="shared" si="95"/>
        <v>0</v>
      </c>
      <c r="V959" s="124">
        <f t="shared" si="95"/>
        <v>637</v>
      </c>
      <c r="W959" s="124">
        <f t="shared" si="95"/>
        <v>637</v>
      </c>
      <c r="X959" s="124">
        <f t="shared" si="95"/>
        <v>0</v>
      </c>
    </row>
    <row r="960" spans="1:24" s="92" customFormat="1" ht="15">
      <c r="A960" s="115"/>
      <c r="B960" s="87"/>
      <c r="C960" s="106" t="str">
        <f t="shared" si="90"/>
        <v/>
      </c>
      <c r="D960" s="105" t="str">
        <f t="shared" si="91"/>
        <v/>
      </c>
      <c r="E960" s="115" t="s">
        <v>224</v>
      </c>
      <c r="F960" s="115" t="s">
        <v>248</v>
      </c>
      <c r="G960" s="115" t="s">
        <v>249</v>
      </c>
      <c r="H960" s="133" t="s">
        <v>983</v>
      </c>
      <c r="I960" s="90">
        <v>637000000</v>
      </c>
      <c r="J960" s="89"/>
      <c r="K960" s="90">
        <v>637000000</v>
      </c>
      <c r="L960" s="94"/>
      <c r="M960" s="91">
        <f t="shared" si="92"/>
        <v>637000000</v>
      </c>
      <c r="N960" s="94"/>
      <c r="O960" s="90">
        <v>637000000</v>
      </c>
      <c r="P960" s="90">
        <f t="shared" si="93"/>
        <v>637000000</v>
      </c>
      <c r="Q960" s="90"/>
      <c r="S960" s="124">
        <f t="shared" si="94"/>
        <v>637</v>
      </c>
      <c r="T960" s="124">
        <f t="shared" si="95"/>
        <v>637</v>
      </c>
      <c r="U960" s="124">
        <f t="shared" si="95"/>
        <v>0</v>
      </c>
      <c r="V960" s="124">
        <f t="shared" si="95"/>
        <v>637</v>
      </c>
      <c r="W960" s="124">
        <f t="shared" si="95"/>
        <v>637</v>
      </c>
      <c r="X960" s="124">
        <f t="shared" si="95"/>
        <v>0</v>
      </c>
    </row>
    <row r="961" spans="1:24" s="92" customFormat="1" ht="15">
      <c r="A961" s="115" t="s">
        <v>637</v>
      </c>
      <c r="B961" s="93" t="s">
        <v>244</v>
      </c>
      <c r="C961" s="106" t="str">
        <f t="shared" si="90"/>
        <v/>
      </c>
      <c r="D961" s="105" t="str">
        <f t="shared" si="91"/>
        <v/>
      </c>
      <c r="E961" s="129"/>
      <c r="F961" s="130"/>
      <c r="G961" s="130"/>
      <c r="H961" s="128"/>
      <c r="I961" s="90">
        <v>358000000</v>
      </c>
      <c r="J961" s="89"/>
      <c r="K961" s="89"/>
      <c r="L961" s="91">
        <v>358000000</v>
      </c>
      <c r="M961" s="91">
        <f t="shared" si="92"/>
        <v>358000000</v>
      </c>
      <c r="N961" s="91"/>
      <c r="O961" s="89"/>
      <c r="P961" s="90">
        <f t="shared" si="93"/>
        <v>0</v>
      </c>
      <c r="Q961" s="89"/>
      <c r="S961" s="124">
        <f t="shared" si="94"/>
        <v>358</v>
      </c>
      <c r="T961" s="124">
        <f t="shared" si="95"/>
        <v>358</v>
      </c>
      <c r="U961" s="124">
        <f t="shared" si="95"/>
        <v>0</v>
      </c>
      <c r="V961" s="124">
        <f t="shared" si="95"/>
        <v>0</v>
      </c>
      <c r="W961" s="124">
        <f t="shared" si="95"/>
        <v>0</v>
      </c>
      <c r="X961" s="124">
        <f t="shared" si="95"/>
        <v>0</v>
      </c>
    </row>
    <row r="962" spans="1:24" s="92" customFormat="1" ht="15">
      <c r="A962" s="115"/>
      <c r="B962" s="87"/>
      <c r="C962" s="106" t="str">
        <f t="shared" si="90"/>
        <v/>
      </c>
      <c r="D962" s="105" t="str">
        <f t="shared" si="91"/>
        <v/>
      </c>
      <c r="E962" s="115" t="s">
        <v>210</v>
      </c>
      <c r="F962" s="115" t="s">
        <v>248</v>
      </c>
      <c r="G962" s="115" t="s">
        <v>318</v>
      </c>
      <c r="H962" s="133" t="s">
        <v>998</v>
      </c>
      <c r="I962" s="90">
        <v>358000000</v>
      </c>
      <c r="J962" s="89"/>
      <c r="K962" s="89"/>
      <c r="L962" s="91">
        <v>358000000</v>
      </c>
      <c r="M962" s="91">
        <f t="shared" si="92"/>
        <v>358000000</v>
      </c>
      <c r="N962" s="91"/>
      <c r="O962" s="89"/>
      <c r="P962" s="90">
        <f t="shared" si="93"/>
        <v>0</v>
      </c>
      <c r="Q962" s="89"/>
      <c r="S962" s="124">
        <f t="shared" si="94"/>
        <v>358</v>
      </c>
      <c r="T962" s="124">
        <f t="shared" si="95"/>
        <v>358</v>
      </c>
      <c r="U962" s="124">
        <f t="shared" si="95"/>
        <v>0</v>
      </c>
      <c r="V962" s="124">
        <f t="shared" si="95"/>
        <v>0</v>
      </c>
      <c r="W962" s="124">
        <f t="shared" si="95"/>
        <v>0</v>
      </c>
      <c r="X962" s="124">
        <f t="shared" si="95"/>
        <v>0</v>
      </c>
    </row>
    <row r="963" spans="1:24" s="92" customFormat="1" ht="30">
      <c r="A963" s="115" t="s">
        <v>638</v>
      </c>
      <c r="B963" s="93" t="s">
        <v>639</v>
      </c>
      <c r="C963" s="106" t="str">
        <f t="shared" si="90"/>
        <v>1050722</v>
      </c>
      <c r="D963" s="105" t="str">
        <f t="shared" si="91"/>
        <v>-Hạt Kiểm lâm huyện Kon Rầy</v>
      </c>
      <c r="E963" s="129"/>
      <c r="F963" s="130"/>
      <c r="G963" s="130"/>
      <c r="H963" s="128"/>
      <c r="I963" s="90">
        <v>2821096000</v>
      </c>
      <c r="J963" s="89"/>
      <c r="K963" s="90">
        <v>2502500000</v>
      </c>
      <c r="L963" s="91">
        <v>318596000</v>
      </c>
      <c r="M963" s="91">
        <f t="shared" si="92"/>
        <v>2821096000</v>
      </c>
      <c r="N963" s="91"/>
      <c r="O963" s="90">
        <v>2821035088</v>
      </c>
      <c r="P963" s="90">
        <f t="shared" si="93"/>
        <v>2821035088</v>
      </c>
      <c r="Q963" s="90"/>
      <c r="S963" s="124">
        <f t="shared" si="94"/>
        <v>2821.096</v>
      </c>
      <c r="T963" s="124">
        <f t="shared" si="95"/>
        <v>2821.096</v>
      </c>
      <c r="U963" s="124">
        <f t="shared" si="95"/>
        <v>0</v>
      </c>
      <c r="V963" s="124">
        <f t="shared" si="95"/>
        <v>2821.0350880000001</v>
      </c>
      <c r="W963" s="124">
        <f t="shared" si="95"/>
        <v>2821.0350880000001</v>
      </c>
      <c r="X963" s="124">
        <f t="shared" si="95"/>
        <v>0</v>
      </c>
    </row>
    <row r="964" spans="1:24" s="92" customFormat="1" ht="14.25">
      <c r="A964" s="115"/>
      <c r="B964" s="96"/>
      <c r="C964" s="106" t="str">
        <f t="shared" si="90"/>
        <v/>
      </c>
      <c r="D964" s="105" t="str">
        <f t="shared" si="91"/>
        <v/>
      </c>
      <c r="E964" s="115"/>
      <c r="F964" s="115"/>
      <c r="G964" s="115"/>
      <c r="H964" s="133"/>
      <c r="I964" s="97"/>
      <c r="J964" s="97"/>
      <c r="K964" s="97"/>
      <c r="L964" s="98"/>
      <c r="M964" s="91">
        <f t="shared" si="92"/>
        <v>0</v>
      </c>
      <c r="N964" s="98"/>
      <c r="O964" s="97"/>
      <c r="P964" s="90">
        <f t="shared" si="93"/>
        <v>0</v>
      </c>
      <c r="Q964" s="97"/>
      <c r="S964" s="124">
        <f t="shared" si="94"/>
        <v>0</v>
      </c>
      <c r="T964" s="124">
        <f t="shared" si="95"/>
        <v>0</v>
      </c>
      <c r="U964" s="124">
        <f t="shared" si="95"/>
        <v>0</v>
      </c>
      <c r="V964" s="124">
        <f t="shared" si="95"/>
        <v>0</v>
      </c>
      <c r="W964" s="124">
        <f t="shared" si="95"/>
        <v>0</v>
      </c>
      <c r="X964" s="124">
        <f t="shared" si="95"/>
        <v>0</v>
      </c>
    </row>
    <row r="965" spans="1:24" s="92" customFormat="1" ht="15">
      <c r="A965" s="115" t="s">
        <v>640</v>
      </c>
      <c r="B965" s="87" t="s">
        <v>218</v>
      </c>
      <c r="C965" s="106" t="str">
        <f t="shared" si="90"/>
        <v/>
      </c>
      <c r="D965" s="105" t="str">
        <f t="shared" si="91"/>
        <v/>
      </c>
      <c r="E965" s="129"/>
      <c r="F965" s="130"/>
      <c r="G965" s="130"/>
      <c r="H965" s="128"/>
      <c r="I965" s="90">
        <v>2821096000</v>
      </c>
      <c r="J965" s="89"/>
      <c r="K965" s="90">
        <v>2502500000</v>
      </c>
      <c r="L965" s="91">
        <v>318596000</v>
      </c>
      <c r="M965" s="91">
        <f t="shared" si="92"/>
        <v>2821096000</v>
      </c>
      <c r="N965" s="91"/>
      <c r="O965" s="90">
        <v>2821035088</v>
      </c>
      <c r="P965" s="90">
        <f t="shared" si="93"/>
        <v>2821035088</v>
      </c>
      <c r="Q965" s="90"/>
      <c r="S965" s="124">
        <f t="shared" si="94"/>
        <v>2821.096</v>
      </c>
      <c r="T965" s="124">
        <f t="shared" si="95"/>
        <v>2821.096</v>
      </c>
      <c r="U965" s="124">
        <f t="shared" si="95"/>
        <v>0</v>
      </c>
      <c r="V965" s="124">
        <f t="shared" si="95"/>
        <v>2821.0350880000001</v>
      </c>
      <c r="W965" s="124">
        <f t="shared" si="95"/>
        <v>2821.0350880000001</v>
      </c>
      <c r="X965" s="124">
        <f t="shared" si="95"/>
        <v>0</v>
      </c>
    </row>
    <row r="966" spans="1:24" s="92" customFormat="1" ht="15">
      <c r="A966" s="115"/>
      <c r="B966" s="87" t="s">
        <v>219</v>
      </c>
      <c r="C966" s="106" t="str">
        <f t="shared" si="90"/>
        <v/>
      </c>
      <c r="D966" s="105" t="str">
        <f t="shared" si="91"/>
        <v/>
      </c>
      <c r="E966" s="129"/>
      <c r="F966" s="130"/>
      <c r="G966" s="130"/>
      <c r="H966" s="128"/>
      <c r="I966" s="90">
        <v>2452500000</v>
      </c>
      <c r="J966" s="89"/>
      <c r="K966" s="90">
        <v>2383500000</v>
      </c>
      <c r="L966" s="91">
        <v>69000000</v>
      </c>
      <c r="M966" s="91">
        <f t="shared" si="92"/>
        <v>2452500000</v>
      </c>
      <c r="N966" s="91"/>
      <c r="O966" s="90">
        <v>2452500000</v>
      </c>
      <c r="P966" s="90">
        <f t="shared" si="93"/>
        <v>2452500000</v>
      </c>
      <c r="Q966" s="90"/>
      <c r="S966" s="124">
        <f t="shared" si="94"/>
        <v>2452.5</v>
      </c>
      <c r="T966" s="124">
        <f t="shared" si="95"/>
        <v>2452.5</v>
      </c>
      <c r="U966" s="124">
        <f t="shared" si="95"/>
        <v>0</v>
      </c>
      <c r="V966" s="124">
        <f t="shared" si="95"/>
        <v>2452.5</v>
      </c>
      <c r="W966" s="124">
        <f t="shared" si="95"/>
        <v>2452.5</v>
      </c>
      <c r="X966" s="124">
        <f t="shared" si="95"/>
        <v>0</v>
      </c>
    </row>
    <row r="967" spans="1:24" s="92" customFormat="1" ht="15">
      <c r="A967" s="116"/>
      <c r="B967" s="110"/>
      <c r="C967" s="106" t="str">
        <f t="shared" si="90"/>
        <v/>
      </c>
      <c r="D967" s="105" t="str">
        <f t="shared" si="91"/>
        <v/>
      </c>
      <c r="E967" s="115" t="s">
        <v>209</v>
      </c>
      <c r="F967" s="115" t="s">
        <v>241</v>
      </c>
      <c r="G967" s="115" t="s">
        <v>238</v>
      </c>
      <c r="H967" s="133" t="s">
        <v>983</v>
      </c>
      <c r="I967" s="90">
        <v>2383500000</v>
      </c>
      <c r="J967" s="89"/>
      <c r="K967" s="90">
        <v>2383500000</v>
      </c>
      <c r="L967" s="94"/>
      <c r="M967" s="91">
        <f t="shared" si="92"/>
        <v>2383500000</v>
      </c>
      <c r="N967" s="94"/>
      <c r="O967" s="90">
        <v>2383500000</v>
      </c>
      <c r="P967" s="90">
        <f t="shared" si="93"/>
        <v>2383500000</v>
      </c>
      <c r="Q967" s="90"/>
      <c r="S967" s="124">
        <f t="shared" si="94"/>
        <v>2383.5</v>
      </c>
      <c r="T967" s="124">
        <f t="shared" si="95"/>
        <v>2383.5</v>
      </c>
      <c r="U967" s="124">
        <f t="shared" si="95"/>
        <v>0</v>
      </c>
      <c r="V967" s="124">
        <f t="shared" si="95"/>
        <v>2383.5</v>
      </c>
      <c r="W967" s="124">
        <f t="shared" si="95"/>
        <v>2383.5</v>
      </c>
      <c r="X967" s="124">
        <f t="shared" si="95"/>
        <v>0</v>
      </c>
    </row>
    <row r="968" spans="1:24" s="92" customFormat="1" ht="15">
      <c r="A968" s="118"/>
      <c r="B968" s="111"/>
      <c r="C968" s="106" t="str">
        <f t="shared" si="90"/>
        <v/>
      </c>
      <c r="D968" s="105" t="str">
        <f t="shared" si="91"/>
        <v/>
      </c>
      <c r="E968" s="115" t="s">
        <v>222</v>
      </c>
      <c r="F968" s="115" t="s">
        <v>241</v>
      </c>
      <c r="G968" s="115" t="s">
        <v>238</v>
      </c>
      <c r="H968" s="133" t="s">
        <v>983</v>
      </c>
      <c r="I968" s="90">
        <v>69000000</v>
      </c>
      <c r="J968" s="89"/>
      <c r="K968" s="89"/>
      <c r="L968" s="91">
        <v>69000000</v>
      </c>
      <c r="M968" s="91">
        <f t="shared" si="92"/>
        <v>69000000</v>
      </c>
      <c r="N968" s="91"/>
      <c r="O968" s="90">
        <v>69000000</v>
      </c>
      <c r="P968" s="90">
        <f t="shared" si="93"/>
        <v>69000000</v>
      </c>
      <c r="Q968" s="90"/>
      <c r="S968" s="124">
        <f t="shared" si="94"/>
        <v>69</v>
      </c>
      <c r="T968" s="124">
        <f t="shared" si="95"/>
        <v>69</v>
      </c>
      <c r="U968" s="124">
        <f t="shared" si="95"/>
        <v>0</v>
      </c>
      <c r="V968" s="124">
        <f t="shared" si="95"/>
        <v>69</v>
      </c>
      <c r="W968" s="124">
        <f t="shared" si="95"/>
        <v>69</v>
      </c>
      <c r="X968" s="124">
        <f t="shared" si="95"/>
        <v>0</v>
      </c>
    </row>
    <row r="969" spans="1:24" s="92" customFormat="1" ht="15">
      <c r="A969" s="115"/>
      <c r="B969" s="87" t="s">
        <v>223</v>
      </c>
      <c r="C969" s="106" t="str">
        <f t="shared" si="90"/>
        <v/>
      </c>
      <c r="D969" s="105" t="str">
        <f t="shared" si="91"/>
        <v/>
      </c>
      <c r="E969" s="129"/>
      <c r="F969" s="130"/>
      <c r="G969" s="130"/>
      <c r="H969" s="128"/>
      <c r="I969" s="90">
        <v>368596000</v>
      </c>
      <c r="J969" s="89"/>
      <c r="K969" s="90">
        <v>119000000</v>
      </c>
      <c r="L969" s="91">
        <v>249596000</v>
      </c>
      <c r="M969" s="91">
        <f t="shared" si="92"/>
        <v>368596000</v>
      </c>
      <c r="N969" s="91"/>
      <c r="O969" s="90">
        <v>368535088</v>
      </c>
      <c r="P969" s="90">
        <f t="shared" si="93"/>
        <v>368535088</v>
      </c>
      <c r="Q969" s="90"/>
      <c r="S969" s="124">
        <f t="shared" si="94"/>
        <v>368.596</v>
      </c>
      <c r="T969" s="124">
        <f t="shared" si="95"/>
        <v>368.596</v>
      </c>
      <c r="U969" s="124">
        <f t="shared" si="95"/>
        <v>0</v>
      </c>
      <c r="V969" s="124">
        <f t="shared" si="95"/>
        <v>368.53508799999997</v>
      </c>
      <c r="W969" s="124">
        <f t="shared" si="95"/>
        <v>368.53508799999997</v>
      </c>
      <c r="X969" s="124">
        <f t="shared" si="95"/>
        <v>0</v>
      </c>
    </row>
    <row r="970" spans="1:24" s="92" customFormat="1" ht="15">
      <c r="A970" s="116"/>
      <c r="B970" s="110"/>
      <c r="C970" s="106" t="str">
        <f t="shared" si="90"/>
        <v/>
      </c>
      <c r="D970" s="105" t="str">
        <f t="shared" si="91"/>
        <v/>
      </c>
      <c r="E970" s="115" t="s">
        <v>224</v>
      </c>
      <c r="F970" s="115" t="s">
        <v>241</v>
      </c>
      <c r="G970" s="115" t="s">
        <v>242</v>
      </c>
      <c r="H970" s="133" t="s">
        <v>983</v>
      </c>
      <c r="I970" s="90">
        <v>119000000</v>
      </c>
      <c r="J970" s="89"/>
      <c r="K970" s="90">
        <v>119000000</v>
      </c>
      <c r="L970" s="94"/>
      <c r="M970" s="91">
        <f t="shared" si="92"/>
        <v>119000000</v>
      </c>
      <c r="N970" s="94"/>
      <c r="O970" s="90">
        <v>118939088</v>
      </c>
      <c r="P970" s="90">
        <f t="shared" si="93"/>
        <v>118939088</v>
      </c>
      <c r="Q970" s="90"/>
      <c r="S970" s="124">
        <f t="shared" si="94"/>
        <v>119</v>
      </c>
      <c r="T970" s="124">
        <f t="shared" si="95"/>
        <v>119</v>
      </c>
      <c r="U970" s="124">
        <f t="shared" si="95"/>
        <v>0</v>
      </c>
      <c r="V970" s="124">
        <f t="shared" si="95"/>
        <v>118.939088</v>
      </c>
      <c r="W970" s="124">
        <f t="shared" si="95"/>
        <v>118.939088</v>
      </c>
      <c r="X970" s="124">
        <f t="shared" si="95"/>
        <v>0</v>
      </c>
    </row>
    <row r="971" spans="1:24" s="92" customFormat="1" ht="15">
      <c r="A971" s="118"/>
      <c r="B971" s="111"/>
      <c r="C971" s="106" t="str">
        <f t="shared" si="90"/>
        <v/>
      </c>
      <c r="D971" s="105" t="str">
        <f t="shared" si="91"/>
        <v/>
      </c>
      <c r="E971" s="115" t="s">
        <v>224</v>
      </c>
      <c r="F971" s="115" t="s">
        <v>241</v>
      </c>
      <c r="G971" s="115" t="s">
        <v>238</v>
      </c>
      <c r="H971" s="133" t="s">
        <v>983</v>
      </c>
      <c r="I971" s="90">
        <v>249596000</v>
      </c>
      <c r="J971" s="89"/>
      <c r="K971" s="89"/>
      <c r="L971" s="91">
        <v>249596000</v>
      </c>
      <c r="M971" s="91">
        <f t="shared" si="92"/>
        <v>249596000</v>
      </c>
      <c r="N971" s="91"/>
      <c r="O971" s="90">
        <v>249596000</v>
      </c>
      <c r="P971" s="90">
        <f t="shared" si="93"/>
        <v>249596000</v>
      </c>
      <c r="Q971" s="90"/>
      <c r="S971" s="124">
        <f t="shared" si="94"/>
        <v>249.596</v>
      </c>
      <c r="T971" s="124">
        <f t="shared" si="95"/>
        <v>249.596</v>
      </c>
      <c r="U971" s="124">
        <f t="shared" si="95"/>
        <v>0</v>
      </c>
      <c r="V971" s="124">
        <f t="shared" si="95"/>
        <v>249.596</v>
      </c>
      <c r="W971" s="124">
        <f t="shared" si="95"/>
        <v>249.596</v>
      </c>
      <c r="X971" s="124">
        <f t="shared" si="95"/>
        <v>0</v>
      </c>
    </row>
    <row r="972" spans="1:24" s="92" customFormat="1" ht="15">
      <c r="A972" s="115" t="s">
        <v>641</v>
      </c>
      <c r="B972" s="87" t="s">
        <v>642</v>
      </c>
      <c r="C972" s="106" t="str">
        <f t="shared" si="90"/>
        <v>1050724</v>
      </c>
      <c r="D972" s="105" t="str">
        <f t="shared" si="91"/>
        <v>-Trường Trung cãp NghỄ</v>
      </c>
      <c r="E972" s="129"/>
      <c r="F972" s="130"/>
      <c r="G972" s="130"/>
      <c r="H972" s="128"/>
      <c r="I972" s="90">
        <v>10485549332</v>
      </c>
      <c r="J972" s="90">
        <v>26221332</v>
      </c>
      <c r="K972" s="90">
        <v>6756000000</v>
      </c>
      <c r="L972" s="91">
        <v>3703328000</v>
      </c>
      <c r="M972" s="91">
        <f t="shared" si="92"/>
        <v>10485549332</v>
      </c>
      <c r="N972" s="91"/>
      <c r="O972" s="90">
        <v>7226570726</v>
      </c>
      <c r="P972" s="90">
        <f t="shared" si="93"/>
        <v>7226570726</v>
      </c>
      <c r="Q972" s="90"/>
      <c r="S972" s="124">
        <f t="shared" si="94"/>
        <v>10485.549332000001</v>
      </c>
      <c r="T972" s="124">
        <f t="shared" si="95"/>
        <v>10485.549332000001</v>
      </c>
      <c r="U972" s="124">
        <f t="shared" si="95"/>
        <v>0</v>
      </c>
      <c r="V972" s="124">
        <f t="shared" si="95"/>
        <v>7226.5707259999999</v>
      </c>
      <c r="W972" s="124">
        <f t="shared" si="95"/>
        <v>7226.5707259999999</v>
      </c>
      <c r="X972" s="124">
        <f t="shared" si="95"/>
        <v>0</v>
      </c>
    </row>
    <row r="973" spans="1:24" s="92" customFormat="1" ht="15">
      <c r="A973" s="115" t="s">
        <v>643</v>
      </c>
      <c r="B973" s="87" t="s">
        <v>218</v>
      </c>
      <c r="C973" s="106" t="str">
        <f t="shared" si="90"/>
        <v/>
      </c>
      <c r="D973" s="105" t="str">
        <f t="shared" si="91"/>
        <v/>
      </c>
      <c r="E973" s="129"/>
      <c r="F973" s="130"/>
      <c r="G973" s="130"/>
      <c r="H973" s="128"/>
      <c r="I973" s="90">
        <v>8485549332</v>
      </c>
      <c r="J973" s="90">
        <v>26221332</v>
      </c>
      <c r="K973" s="90">
        <v>6756000000</v>
      </c>
      <c r="L973" s="91">
        <v>1703328000</v>
      </c>
      <c r="M973" s="91">
        <f t="shared" si="92"/>
        <v>8485549332</v>
      </c>
      <c r="N973" s="91"/>
      <c r="O973" s="90">
        <v>7226570726</v>
      </c>
      <c r="P973" s="90">
        <f t="shared" si="93"/>
        <v>7226570726</v>
      </c>
      <c r="Q973" s="90"/>
      <c r="S973" s="124">
        <f t="shared" si="94"/>
        <v>8485.5493320000005</v>
      </c>
      <c r="T973" s="124">
        <f t="shared" si="95"/>
        <v>8485.5493320000005</v>
      </c>
      <c r="U973" s="124">
        <f t="shared" si="95"/>
        <v>0</v>
      </c>
      <c r="V973" s="124">
        <f t="shared" si="95"/>
        <v>7226.5707259999999</v>
      </c>
      <c r="W973" s="124">
        <f t="shared" si="95"/>
        <v>7226.5707259999999</v>
      </c>
      <c r="X973" s="124">
        <f t="shared" si="95"/>
        <v>0</v>
      </c>
    </row>
    <row r="974" spans="1:24" s="92" customFormat="1" ht="15">
      <c r="A974" s="115"/>
      <c r="B974" s="87" t="s">
        <v>219</v>
      </c>
      <c r="C974" s="106" t="str">
        <f t="shared" si="90"/>
        <v/>
      </c>
      <c r="D974" s="105" t="str">
        <f t="shared" si="91"/>
        <v/>
      </c>
      <c r="E974" s="129"/>
      <c r="F974" s="130"/>
      <c r="G974" s="130"/>
      <c r="H974" s="128"/>
      <c r="I974" s="90">
        <v>6602536332</v>
      </c>
      <c r="J974" s="90">
        <v>26221332</v>
      </c>
      <c r="K974" s="90">
        <v>5796315000</v>
      </c>
      <c r="L974" s="91">
        <v>780000000</v>
      </c>
      <c r="M974" s="91">
        <f t="shared" si="92"/>
        <v>6602536332</v>
      </c>
      <c r="N974" s="91"/>
      <c r="O974" s="90">
        <v>6296385041</v>
      </c>
      <c r="P974" s="90">
        <f t="shared" si="93"/>
        <v>6296385041</v>
      </c>
      <c r="Q974" s="90"/>
      <c r="S974" s="124">
        <f t="shared" si="94"/>
        <v>6602.5363319999997</v>
      </c>
      <c r="T974" s="124">
        <f t="shared" si="95"/>
        <v>6602.5363319999997</v>
      </c>
      <c r="U974" s="124">
        <f t="shared" si="95"/>
        <v>0</v>
      </c>
      <c r="V974" s="124">
        <f t="shared" si="95"/>
        <v>6296.3850409999995</v>
      </c>
      <c r="W974" s="124">
        <f t="shared" si="95"/>
        <v>6296.3850409999995</v>
      </c>
      <c r="X974" s="124">
        <f t="shared" si="95"/>
        <v>0</v>
      </c>
    </row>
    <row r="975" spans="1:24" s="92" customFormat="1" ht="15">
      <c r="A975" s="116"/>
      <c r="B975" s="110"/>
      <c r="C975" s="106" t="str">
        <f t="shared" si="90"/>
        <v/>
      </c>
      <c r="D975" s="105" t="str">
        <f t="shared" si="91"/>
        <v/>
      </c>
      <c r="E975" s="115" t="s">
        <v>209</v>
      </c>
      <c r="F975" s="115" t="s">
        <v>308</v>
      </c>
      <c r="G975" s="115" t="s">
        <v>304</v>
      </c>
      <c r="H975" s="133" t="s">
        <v>983</v>
      </c>
      <c r="I975" s="90">
        <v>5799090265</v>
      </c>
      <c r="J975" s="90">
        <v>2775265</v>
      </c>
      <c r="K975" s="90">
        <v>5796315000</v>
      </c>
      <c r="L975" s="94"/>
      <c r="M975" s="91">
        <f t="shared" si="92"/>
        <v>5799090265</v>
      </c>
      <c r="N975" s="94"/>
      <c r="O975" s="90">
        <v>5782173157</v>
      </c>
      <c r="P975" s="90">
        <f t="shared" si="93"/>
        <v>5782173157</v>
      </c>
      <c r="Q975" s="90"/>
      <c r="S975" s="124">
        <f t="shared" si="94"/>
        <v>5799.0902649999998</v>
      </c>
      <c r="T975" s="124">
        <f t="shared" si="95"/>
        <v>5799.0902649999998</v>
      </c>
      <c r="U975" s="124">
        <f t="shared" si="95"/>
        <v>0</v>
      </c>
      <c r="V975" s="124">
        <f t="shared" si="95"/>
        <v>5782.1731570000002</v>
      </c>
      <c r="W975" s="124">
        <f t="shared" si="95"/>
        <v>5782.1731570000002</v>
      </c>
      <c r="X975" s="124">
        <f t="shared" si="95"/>
        <v>0</v>
      </c>
    </row>
    <row r="976" spans="1:24" s="92" customFormat="1" ht="15">
      <c r="A976" s="117"/>
      <c r="B976" s="107"/>
      <c r="C976" s="106" t="str">
        <f t="shared" si="90"/>
        <v/>
      </c>
      <c r="D976" s="105" t="str">
        <f t="shared" si="91"/>
        <v/>
      </c>
      <c r="E976" s="115" t="s">
        <v>222</v>
      </c>
      <c r="F976" s="115" t="s">
        <v>308</v>
      </c>
      <c r="G976" s="115" t="s">
        <v>304</v>
      </c>
      <c r="H976" s="133" t="s">
        <v>983</v>
      </c>
      <c r="I976" s="90">
        <v>15000000</v>
      </c>
      <c r="J976" s="90">
        <v>15000000</v>
      </c>
      <c r="K976" s="89"/>
      <c r="L976" s="94"/>
      <c r="M976" s="91">
        <f t="shared" si="92"/>
        <v>15000000</v>
      </c>
      <c r="N976" s="94"/>
      <c r="O976" s="90">
        <v>14124488</v>
      </c>
      <c r="P976" s="90">
        <f t="shared" si="93"/>
        <v>14124488</v>
      </c>
      <c r="Q976" s="90"/>
      <c r="S976" s="124">
        <f t="shared" si="94"/>
        <v>15</v>
      </c>
      <c r="T976" s="124">
        <f t="shared" si="95"/>
        <v>15</v>
      </c>
      <c r="U976" s="124">
        <f t="shared" si="95"/>
        <v>0</v>
      </c>
      <c r="V976" s="124">
        <f t="shared" si="95"/>
        <v>14.124487999999999</v>
      </c>
      <c r="W976" s="124">
        <f t="shared" si="95"/>
        <v>14.124487999999999</v>
      </c>
      <c r="X976" s="124">
        <f t="shared" si="95"/>
        <v>0</v>
      </c>
    </row>
    <row r="977" spans="1:24" s="92" customFormat="1" ht="15">
      <c r="A977" s="118"/>
      <c r="B977" s="111"/>
      <c r="C977" s="106" t="str">
        <f t="shared" si="90"/>
        <v/>
      </c>
      <c r="D977" s="105" t="str">
        <f t="shared" si="91"/>
        <v/>
      </c>
      <c r="E977" s="115" t="s">
        <v>212</v>
      </c>
      <c r="F977" s="115" t="s">
        <v>308</v>
      </c>
      <c r="G977" s="115" t="s">
        <v>304</v>
      </c>
      <c r="H977" s="133" t="s">
        <v>983</v>
      </c>
      <c r="I977" s="90">
        <v>788446067</v>
      </c>
      <c r="J977" s="90">
        <v>8446067</v>
      </c>
      <c r="K977" s="89"/>
      <c r="L977" s="91">
        <v>780000000</v>
      </c>
      <c r="M977" s="91">
        <f t="shared" si="92"/>
        <v>788446067</v>
      </c>
      <c r="N977" s="91"/>
      <c r="O977" s="90">
        <v>500087396</v>
      </c>
      <c r="P977" s="90">
        <f t="shared" si="93"/>
        <v>500087396</v>
      </c>
      <c r="Q977" s="90"/>
      <c r="S977" s="124">
        <f t="shared" si="94"/>
        <v>788.44606699999997</v>
      </c>
      <c r="T977" s="124">
        <f t="shared" si="95"/>
        <v>788.44606699999997</v>
      </c>
      <c r="U977" s="124">
        <f t="shared" si="95"/>
        <v>0</v>
      </c>
      <c r="V977" s="124">
        <f t="shared" si="95"/>
        <v>500.08739600000001</v>
      </c>
      <c r="W977" s="124">
        <f t="shared" si="95"/>
        <v>500.08739600000001</v>
      </c>
      <c r="X977" s="124">
        <f t="shared" si="95"/>
        <v>0</v>
      </c>
    </row>
    <row r="978" spans="1:24" s="92" customFormat="1" ht="15">
      <c r="A978" s="115"/>
      <c r="B978" s="87" t="s">
        <v>223</v>
      </c>
      <c r="C978" s="106" t="str">
        <f t="shared" si="90"/>
        <v/>
      </c>
      <c r="D978" s="105" t="str">
        <f t="shared" si="91"/>
        <v/>
      </c>
      <c r="E978" s="129"/>
      <c r="F978" s="130"/>
      <c r="G978" s="130"/>
      <c r="H978" s="128"/>
      <c r="I978" s="90">
        <v>1883013000</v>
      </c>
      <c r="J978" s="89"/>
      <c r="K978" s="90">
        <v>959685000</v>
      </c>
      <c r="L978" s="91">
        <v>923328000</v>
      </c>
      <c r="M978" s="91">
        <f t="shared" si="92"/>
        <v>1883013000</v>
      </c>
      <c r="N978" s="91"/>
      <c r="O978" s="90">
        <v>930185685</v>
      </c>
      <c r="P978" s="90">
        <f t="shared" si="93"/>
        <v>930185685</v>
      </c>
      <c r="Q978" s="90"/>
      <c r="S978" s="124">
        <f t="shared" si="94"/>
        <v>1883.0129999999999</v>
      </c>
      <c r="T978" s="124">
        <f t="shared" si="95"/>
        <v>1883.0129999999999</v>
      </c>
      <c r="U978" s="124">
        <f t="shared" si="95"/>
        <v>0</v>
      </c>
      <c r="V978" s="124">
        <f t="shared" si="95"/>
        <v>930.18568500000003</v>
      </c>
      <c r="W978" s="124">
        <f t="shared" si="95"/>
        <v>930.18568500000003</v>
      </c>
      <c r="X978" s="124">
        <f t="shared" si="95"/>
        <v>0</v>
      </c>
    </row>
    <row r="979" spans="1:24" s="92" customFormat="1" ht="15">
      <c r="A979" s="116"/>
      <c r="B979" s="110"/>
      <c r="C979" s="106" t="str">
        <f t="shared" si="90"/>
        <v/>
      </c>
      <c r="D979" s="105" t="str">
        <f t="shared" si="91"/>
        <v/>
      </c>
      <c r="E979" s="115" t="s">
        <v>224</v>
      </c>
      <c r="F979" s="115" t="s">
        <v>308</v>
      </c>
      <c r="G979" s="115" t="s">
        <v>304</v>
      </c>
      <c r="H979" s="133" t="s">
        <v>983</v>
      </c>
      <c r="I979" s="90">
        <v>559685000</v>
      </c>
      <c r="J979" s="89"/>
      <c r="K979" s="90">
        <v>559685000</v>
      </c>
      <c r="L979" s="94"/>
      <c r="M979" s="91">
        <f t="shared" si="92"/>
        <v>559685000</v>
      </c>
      <c r="N979" s="94"/>
      <c r="O979" s="90">
        <v>544208860</v>
      </c>
      <c r="P979" s="90">
        <f t="shared" si="93"/>
        <v>544208860</v>
      </c>
      <c r="Q979" s="90"/>
      <c r="S979" s="124">
        <f t="shared" si="94"/>
        <v>559.68499999999995</v>
      </c>
      <c r="T979" s="124">
        <f t="shared" si="95"/>
        <v>559.68499999999995</v>
      </c>
      <c r="U979" s="124">
        <f t="shared" si="95"/>
        <v>0</v>
      </c>
      <c r="V979" s="124">
        <f t="shared" si="95"/>
        <v>544.20885999999996</v>
      </c>
      <c r="W979" s="124">
        <f t="shared" si="95"/>
        <v>544.20885999999996</v>
      </c>
      <c r="X979" s="124">
        <f t="shared" si="95"/>
        <v>0</v>
      </c>
    </row>
    <row r="980" spans="1:24" s="92" customFormat="1" ht="15">
      <c r="A980" s="117"/>
      <c r="B980" s="107"/>
      <c r="C980" s="106" t="str">
        <f t="shared" si="90"/>
        <v/>
      </c>
      <c r="D980" s="105" t="str">
        <f t="shared" si="91"/>
        <v/>
      </c>
      <c r="E980" s="115" t="s">
        <v>222</v>
      </c>
      <c r="F980" s="115" t="s">
        <v>308</v>
      </c>
      <c r="G980" s="115" t="s">
        <v>304</v>
      </c>
      <c r="H980" s="133" t="s">
        <v>983</v>
      </c>
      <c r="I980" s="90">
        <v>400000000</v>
      </c>
      <c r="J980" s="89"/>
      <c r="K980" s="90">
        <v>400000000</v>
      </c>
      <c r="L980" s="94"/>
      <c r="M980" s="91">
        <f t="shared" si="92"/>
        <v>400000000</v>
      </c>
      <c r="N980" s="94"/>
      <c r="O980" s="90">
        <v>385976825</v>
      </c>
      <c r="P980" s="90">
        <f t="shared" si="93"/>
        <v>385976825</v>
      </c>
      <c r="Q980" s="90"/>
      <c r="S980" s="124">
        <f t="shared" si="94"/>
        <v>400</v>
      </c>
      <c r="T980" s="124">
        <f t="shared" si="95"/>
        <v>400</v>
      </c>
      <c r="U980" s="124">
        <f t="shared" si="95"/>
        <v>0</v>
      </c>
      <c r="V980" s="124">
        <f t="shared" si="95"/>
        <v>385.97682500000002</v>
      </c>
      <c r="W980" s="124">
        <f t="shared" si="95"/>
        <v>385.97682500000002</v>
      </c>
      <c r="X980" s="124">
        <f t="shared" si="95"/>
        <v>0</v>
      </c>
    </row>
    <row r="981" spans="1:24" s="92" customFormat="1" ht="15">
      <c r="A981" s="118"/>
      <c r="B981" s="111"/>
      <c r="C981" s="106" t="str">
        <f t="shared" si="90"/>
        <v/>
      </c>
      <c r="D981" s="105" t="str">
        <f t="shared" si="91"/>
        <v/>
      </c>
      <c r="E981" s="115" t="s">
        <v>210</v>
      </c>
      <c r="F981" s="115" t="s">
        <v>308</v>
      </c>
      <c r="G981" s="115" t="s">
        <v>304</v>
      </c>
      <c r="H981" s="133" t="s">
        <v>983</v>
      </c>
      <c r="I981" s="90">
        <v>923328000</v>
      </c>
      <c r="J981" s="89"/>
      <c r="K981" s="89"/>
      <c r="L981" s="91">
        <v>923328000</v>
      </c>
      <c r="M981" s="91">
        <f t="shared" si="92"/>
        <v>923328000</v>
      </c>
      <c r="N981" s="91"/>
      <c r="O981" s="89"/>
      <c r="P981" s="90">
        <f t="shared" si="93"/>
        <v>0</v>
      </c>
      <c r="Q981" s="89"/>
      <c r="S981" s="124">
        <f t="shared" si="94"/>
        <v>923.32799999999997</v>
      </c>
      <c r="T981" s="124">
        <f t="shared" si="95"/>
        <v>923.32799999999997</v>
      </c>
      <c r="U981" s="124">
        <f t="shared" si="95"/>
        <v>0</v>
      </c>
      <c r="V981" s="124">
        <f t="shared" si="95"/>
        <v>0</v>
      </c>
      <c r="W981" s="124">
        <f t="shared" si="95"/>
        <v>0</v>
      </c>
      <c r="X981" s="124">
        <f t="shared" si="95"/>
        <v>0</v>
      </c>
    </row>
    <row r="982" spans="1:24" s="92" customFormat="1" ht="15">
      <c r="A982" s="115" t="s">
        <v>644</v>
      </c>
      <c r="B982" s="87" t="s">
        <v>274</v>
      </c>
      <c r="C982" s="106" t="str">
        <f t="shared" ref="C982:C1045" si="96">IF(B982&lt;&gt;"",IF(AND(LEFT(B982,1)&gt;="0",LEFT(B982,1)&lt;="9"),LEFT(B982,7),""),"")</f>
        <v/>
      </c>
      <c r="D982" s="105" t="str">
        <f t="shared" si="91"/>
        <v/>
      </c>
      <c r="E982" s="129"/>
      <c r="F982" s="130"/>
      <c r="G982" s="130"/>
      <c r="H982" s="128"/>
      <c r="I982" s="90">
        <v>2000000000</v>
      </c>
      <c r="J982" s="89"/>
      <c r="K982" s="89"/>
      <c r="L982" s="91">
        <v>2000000000</v>
      </c>
      <c r="M982" s="91">
        <f t="shared" si="92"/>
        <v>2000000000</v>
      </c>
      <c r="N982" s="91"/>
      <c r="O982" s="89"/>
      <c r="P982" s="90">
        <f t="shared" si="93"/>
        <v>0</v>
      </c>
      <c r="Q982" s="89"/>
      <c r="S982" s="124">
        <f t="shared" si="94"/>
        <v>2000</v>
      </c>
      <c r="T982" s="124">
        <f t="shared" si="95"/>
        <v>2000</v>
      </c>
      <c r="U982" s="124">
        <f t="shared" si="95"/>
        <v>0</v>
      </c>
      <c r="V982" s="124">
        <f t="shared" si="95"/>
        <v>0</v>
      </c>
      <c r="W982" s="124">
        <f t="shared" si="95"/>
        <v>0</v>
      </c>
      <c r="X982" s="124">
        <f t="shared" si="95"/>
        <v>0</v>
      </c>
    </row>
    <row r="983" spans="1:24" s="92" customFormat="1" ht="15">
      <c r="A983" s="115"/>
      <c r="B983" s="87"/>
      <c r="C983" s="106" t="str">
        <f t="shared" si="96"/>
        <v/>
      </c>
      <c r="D983" s="105" t="str">
        <f t="shared" ref="D983:D1046" si="97">IF(C983&lt;&gt;"",RIGHT(B983,LEN(B983)-7),"")</f>
        <v/>
      </c>
      <c r="E983" s="115" t="s">
        <v>210</v>
      </c>
      <c r="F983" s="115" t="s">
        <v>308</v>
      </c>
      <c r="G983" s="115" t="s">
        <v>304</v>
      </c>
      <c r="H983" s="133" t="s">
        <v>988</v>
      </c>
      <c r="I983" s="90">
        <v>2000000000</v>
      </c>
      <c r="J983" s="89"/>
      <c r="K983" s="89"/>
      <c r="L983" s="91">
        <v>2000000000</v>
      </c>
      <c r="M983" s="91">
        <f t="shared" ref="M983:M1046" si="98">I983-N983</f>
        <v>2000000000</v>
      </c>
      <c r="N983" s="91"/>
      <c r="O983" s="89"/>
      <c r="P983" s="90">
        <f t="shared" ref="P983:P1046" si="99">O983-Q983</f>
        <v>0</v>
      </c>
      <c r="Q983" s="89"/>
      <c r="S983" s="124">
        <f t="shared" ref="S983:S1046" si="100">I983/1000000</f>
        <v>2000</v>
      </c>
      <c r="T983" s="124">
        <f t="shared" si="95"/>
        <v>2000</v>
      </c>
      <c r="U983" s="124">
        <f t="shared" si="95"/>
        <v>0</v>
      </c>
      <c r="V983" s="124">
        <f t="shared" si="95"/>
        <v>0</v>
      </c>
      <c r="W983" s="124">
        <f t="shared" si="95"/>
        <v>0</v>
      </c>
      <c r="X983" s="124">
        <f t="shared" si="95"/>
        <v>0</v>
      </c>
    </row>
    <row r="984" spans="1:24" s="92" customFormat="1" ht="30">
      <c r="A984" s="115" t="s">
        <v>645</v>
      </c>
      <c r="B984" s="99" t="s">
        <v>646</v>
      </c>
      <c r="C984" s="106" t="str">
        <f t="shared" si="96"/>
        <v>1050726</v>
      </c>
      <c r="D984" s="105" t="str">
        <f t="shared" si="97"/>
        <v>-Trung tâm Y tẽ huyện Kon Rẫy</v>
      </c>
      <c r="E984" s="129"/>
      <c r="F984" s="130"/>
      <c r="G984" s="130"/>
      <c r="H984" s="128"/>
      <c r="I984" s="90">
        <v>15653265169</v>
      </c>
      <c r="J984" s="89"/>
      <c r="K984" s="90">
        <v>15520964169</v>
      </c>
      <c r="L984" s="91">
        <v>132301000</v>
      </c>
      <c r="M984" s="91">
        <f t="shared" si="98"/>
        <v>15653265169</v>
      </c>
      <c r="N984" s="91"/>
      <c r="O984" s="90">
        <v>15049982841</v>
      </c>
      <c r="P984" s="90">
        <f t="shared" si="99"/>
        <v>15049982841</v>
      </c>
      <c r="Q984" s="90"/>
      <c r="S984" s="124">
        <f t="shared" si="100"/>
        <v>15653.265169</v>
      </c>
      <c r="T984" s="124">
        <f t="shared" si="95"/>
        <v>15653.265169</v>
      </c>
      <c r="U984" s="124">
        <f t="shared" si="95"/>
        <v>0</v>
      </c>
      <c r="V984" s="124">
        <f t="shared" si="95"/>
        <v>15049.982840999999</v>
      </c>
      <c r="W984" s="124">
        <f t="shared" si="95"/>
        <v>15049.982840999999</v>
      </c>
      <c r="X984" s="124">
        <f t="shared" si="95"/>
        <v>0</v>
      </c>
    </row>
    <row r="985" spans="1:24" s="92" customFormat="1" ht="15">
      <c r="A985" s="115" t="s">
        <v>647</v>
      </c>
      <c r="B985" s="87" t="s">
        <v>218</v>
      </c>
      <c r="C985" s="106" t="str">
        <f t="shared" si="96"/>
        <v/>
      </c>
      <c r="D985" s="105" t="str">
        <f t="shared" si="97"/>
        <v/>
      </c>
      <c r="E985" s="129"/>
      <c r="F985" s="130"/>
      <c r="G985" s="130"/>
      <c r="H985" s="128"/>
      <c r="I985" s="90">
        <v>15371165169</v>
      </c>
      <c r="J985" s="89"/>
      <c r="K985" s="90">
        <v>15520964169</v>
      </c>
      <c r="L985" s="91">
        <v>-149799000</v>
      </c>
      <c r="M985" s="91">
        <f t="shared" si="98"/>
        <v>15371165169</v>
      </c>
      <c r="N985" s="91"/>
      <c r="O985" s="90">
        <v>14976848841</v>
      </c>
      <c r="P985" s="90">
        <f t="shared" si="99"/>
        <v>14976848841</v>
      </c>
      <c r="Q985" s="90"/>
      <c r="S985" s="124">
        <f t="shared" si="100"/>
        <v>15371.165169</v>
      </c>
      <c r="T985" s="124">
        <f t="shared" si="95"/>
        <v>15371.165169</v>
      </c>
      <c r="U985" s="124">
        <f t="shared" si="95"/>
        <v>0</v>
      </c>
      <c r="V985" s="124">
        <f t="shared" si="95"/>
        <v>14976.848841000001</v>
      </c>
      <c r="W985" s="124">
        <f t="shared" si="95"/>
        <v>14976.848841000001</v>
      </c>
      <c r="X985" s="124">
        <f t="shared" si="95"/>
        <v>0</v>
      </c>
    </row>
    <row r="986" spans="1:24" s="92" customFormat="1" ht="15">
      <c r="A986" s="115"/>
      <c r="B986" s="87" t="s">
        <v>219</v>
      </c>
      <c r="C986" s="106" t="str">
        <f t="shared" si="96"/>
        <v/>
      </c>
      <c r="D986" s="105" t="str">
        <f t="shared" si="97"/>
        <v/>
      </c>
      <c r="E986" s="129"/>
      <c r="F986" s="130"/>
      <c r="G986" s="130"/>
      <c r="H986" s="128"/>
      <c r="I986" s="90">
        <v>11624190000</v>
      </c>
      <c r="J986" s="89"/>
      <c r="K986" s="90">
        <v>12525000000</v>
      </c>
      <c r="L986" s="91">
        <v>-900810000</v>
      </c>
      <c r="M986" s="91">
        <f t="shared" si="98"/>
        <v>11624190000</v>
      </c>
      <c r="N986" s="91"/>
      <c r="O986" s="90">
        <v>11624190000</v>
      </c>
      <c r="P986" s="90">
        <f t="shared" si="99"/>
        <v>11624190000</v>
      </c>
      <c r="Q986" s="90"/>
      <c r="S986" s="124">
        <f t="shared" si="100"/>
        <v>11624.19</v>
      </c>
      <c r="T986" s="124">
        <f t="shared" si="95"/>
        <v>11624.19</v>
      </c>
      <c r="U986" s="124">
        <f t="shared" si="95"/>
        <v>0</v>
      </c>
      <c r="V986" s="124">
        <f t="shared" si="95"/>
        <v>11624.19</v>
      </c>
      <c r="W986" s="124">
        <f t="shared" si="95"/>
        <v>11624.19</v>
      </c>
      <c r="X986" s="124">
        <f t="shared" si="95"/>
        <v>0</v>
      </c>
    </row>
    <row r="987" spans="1:24" s="92" customFormat="1" ht="15">
      <c r="A987" s="116"/>
      <c r="B987" s="110"/>
      <c r="C987" s="106" t="str">
        <f t="shared" si="96"/>
        <v/>
      </c>
      <c r="D987" s="105" t="str">
        <f t="shared" si="97"/>
        <v/>
      </c>
      <c r="E987" s="115" t="s">
        <v>209</v>
      </c>
      <c r="F987" s="115" t="s">
        <v>248</v>
      </c>
      <c r="G987" s="115" t="s">
        <v>519</v>
      </c>
      <c r="H987" s="133" t="s">
        <v>983</v>
      </c>
      <c r="I987" s="90">
        <v>7059990000</v>
      </c>
      <c r="J987" s="89"/>
      <c r="K987" s="90">
        <v>7964000000</v>
      </c>
      <c r="L987" s="91">
        <v>-904010000</v>
      </c>
      <c r="M987" s="91">
        <f t="shared" si="98"/>
        <v>7059990000</v>
      </c>
      <c r="N987" s="91"/>
      <c r="O987" s="90">
        <v>7059990000</v>
      </c>
      <c r="P987" s="90">
        <f t="shared" si="99"/>
        <v>7059990000</v>
      </c>
      <c r="Q987" s="90"/>
      <c r="S987" s="124">
        <f t="shared" si="100"/>
        <v>7059.99</v>
      </c>
      <c r="T987" s="124">
        <f t="shared" si="95"/>
        <v>7059.99</v>
      </c>
      <c r="U987" s="124">
        <f t="shared" si="95"/>
        <v>0</v>
      </c>
      <c r="V987" s="124">
        <f t="shared" si="95"/>
        <v>7059.99</v>
      </c>
      <c r="W987" s="124">
        <f t="shared" si="95"/>
        <v>7059.99</v>
      </c>
      <c r="X987" s="124">
        <f t="shared" si="95"/>
        <v>0</v>
      </c>
    </row>
    <row r="988" spans="1:24" s="92" customFormat="1" ht="15">
      <c r="A988" s="117"/>
      <c r="B988" s="107"/>
      <c r="C988" s="106" t="str">
        <f t="shared" si="96"/>
        <v/>
      </c>
      <c r="D988" s="105" t="str">
        <f t="shared" si="97"/>
        <v/>
      </c>
      <c r="E988" s="115" t="s">
        <v>209</v>
      </c>
      <c r="F988" s="115" t="s">
        <v>248</v>
      </c>
      <c r="G988" s="115" t="s">
        <v>318</v>
      </c>
      <c r="H988" s="133" t="s">
        <v>983</v>
      </c>
      <c r="I988" s="90">
        <v>4548200000</v>
      </c>
      <c r="J988" s="89"/>
      <c r="K988" s="90">
        <v>4561000000</v>
      </c>
      <c r="L988" s="91">
        <v>-12800000</v>
      </c>
      <c r="M988" s="91">
        <f t="shared" si="98"/>
        <v>4548200000</v>
      </c>
      <c r="N988" s="91"/>
      <c r="O988" s="90">
        <v>4548200000</v>
      </c>
      <c r="P988" s="90">
        <f t="shared" si="99"/>
        <v>4548200000</v>
      </c>
      <c r="Q988" s="90"/>
      <c r="S988" s="124">
        <f t="shared" si="100"/>
        <v>4548.2</v>
      </c>
      <c r="T988" s="124">
        <f t="shared" si="95"/>
        <v>4548.2</v>
      </c>
      <c r="U988" s="124">
        <f t="shared" si="95"/>
        <v>0</v>
      </c>
      <c r="V988" s="124">
        <f t="shared" si="95"/>
        <v>4548.2</v>
      </c>
      <c r="W988" s="124">
        <f t="shared" si="95"/>
        <v>4548.2</v>
      </c>
      <c r="X988" s="124">
        <f t="shared" si="95"/>
        <v>0</v>
      </c>
    </row>
    <row r="989" spans="1:24" s="92" customFormat="1" ht="15">
      <c r="A989" s="118"/>
      <c r="B989" s="111"/>
      <c r="C989" s="106" t="str">
        <f t="shared" si="96"/>
        <v/>
      </c>
      <c r="D989" s="105" t="str">
        <f t="shared" si="97"/>
        <v/>
      </c>
      <c r="E989" s="115" t="s">
        <v>222</v>
      </c>
      <c r="F989" s="115" t="s">
        <v>248</v>
      </c>
      <c r="G989" s="115" t="s">
        <v>318</v>
      </c>
      <c r="H989" s="133" t="s">
        <v>983</v>
      </c>
      <c r="I989" s="90">
        <v>16000000</v>
      </c>
      <c r="J989" s="89"/>
      <c r="K989" s="89"/>
      <c r="L989" s="91">
        <v>16000000</v>
      </c>
      <c r="M989" s="91">
        <f t="shared" si="98"/>
        <v>16000000</v>
      </c>
      <c r="N989" s="91"/>
      <c r="O989" s="90">
        <v>16000000</v>
      </c>
      <c r="P989" s="90">
        <f t="shared" si="99"/>
        <v>16000000</v>
      </c>
      <c r="Q989" s="90"/>
      <c r="S989" s="124">
        <f t="shared" si="100"/>
        <v>16</v>
      </c>
      <c r="T989" s="124">
        <f t="shared" si="95"/>
        <v>16</v>
      </c>
      <c r="U989" s="124">
        <f t="shared" si="95"/>
        <v>0</v>
      </c>
      <c r="V989" s="124">
        <f t="shared" si="95"/>
        <v>16</v>
      </c>
      <c r="W989" s="124">
        <f t="shared" si="95"/>
        <v>16</v>
      </c>
      <c r="X989" s="124">
        <f t="shared" si="95"/>
        <v>0</v>
      </c>
    </row>
    <row r="990" spans="1:24" s="92" customFormat="1" ht="15">
      <c r="A990" s="115"/>
      <c r="B990" s="87" t="s">
        <v>223</v>
      </c>
      <c r="C990" s="106" t="str">
        <f t="shared" si="96"/>
        <v/>
      </c>
      <c r="D990" s="105" t="str">
        <f t="shared" si="97"/>
        <v/>
      </c>
      <c r="E990" s="129"/>
      <c r="F990" s="130"/>
      <c r="G990" s="130"/>
      <c r="H990" s="128"/>
      <c r="I990" s="90">
        <v>3746975169</v>
      </c>
      <c r="J990" s="89"/>
      <c r="K990" s="90">
        <v>2995964169</v>
      </c>
      <c r="L990" s="91">
        <v>751011000</v>
      </c>
      <c r="M990" s="91">
        <f t="shared" si="98"/>
        <v>3746975169</v>
      </c>
      <c r="N990" s="91"/>
      <c r="O990" s="90">
        <v>3352658841</v>
      </c>
      <c r="P990" s="90">
        <f t="shared" si="99"/>
        <v>3352658841</v>
      </c>
      <c r="Q990" s="90"/>
      <c r="S990" s="124">
        <f t="shared" si="100"/>
        <v>3746.9751689999998</v>
      </c>
      <c r="T990" s="124">
        <f t="shared" si="95"/>
        <v>3746.9751689999998</v>
      </c>
      <c r="U990" s="124">
        <f t="shared" si="95"/>
        <v>0</v>
      </c>
      <c r="V990" s="124">
        <f t="shared" si="95"/>
        <v>3352.6588409999999</v>
      </c>
      <c r="W990" s="124">
        <f t="shared" si="95"/>
        <v>3352.6588409999999</v>
      </c>
      <c r="X990" s="124">
        <f t="shared" si="95"/>
        <v>0</v>
      </c>
    </row>
    <row r="991" spans="1:24" s="92" customFormat="1" ht="15">
      <c r="A991" s="116"/>
      <c r="B991" s="110"/>
      <c r="C991" s="106" t="str">
        <f t="shared" si="96"/>
        <v/>
      </c>
      <c r="D991" s="105" t="str">
        <f t="shared" si="97"/>
        <v/>
      </c>
      <c r="E991" s="115" t="s">
        <v>224</v>
      </c>
      <c r="F991" s="115" t="s">
        <v>248</v>
      </c>
      <c r="G991" s="115" t="s">
        <v>519</v>
      </c>
      <c r="H991" s="133" t="s">
        <v>983</v>
      </c>
      <c r="I991" s="90">
        <v>1492021000</v>
      </c>
      <c r="J991" s="89"/>
      <c r="K991" s="90">
        <v>904010000</v>
      </c>
      <c r="L991" s="91">
        <v>588011000</v>
      </c>
      <c r="M991" s="91">
        <f t="shared" si="98"/>
        <v>1492021000</v>
      </c>
      <c r="N991" s="91"/>
      <c r="O991" s="90">
        <v>1236721000</v>
      </c>
      <c r="P991" s="90">
        <f t="shared" si="99"/>
        <v>1236721000</v>
      </c>
      <c r="Q991" s="90"/>
      <c r="S991" s="124">
        <f t="shared" si="100"/>
        <v>1492.021</v>
      </c>
      <c r="T991" s="124">
        <f t="shared" si="95"/>
        <v>1492.021</v>
      </c>
      <c r="U991" s="124">
        <f t="shared" si="95"/>
        <v>0</v>
      </c>
      <c r="V991" s="124">
        <f t="shared" si="95"/>
        <v>1236.721</v>
      </c>
      <c r="W991" s="124">
        <f t="shared" si="95"/>
        <v>1236.721</v>
      </c>
      <c r="X991" s="124">
        <f t="shared" si="95"/>
        <v>0</v>
      </c>
    </row>
    <row r="992" spans="1:24" s="92" customFormat="1" ht="15">
      <c r="A992" s="117"/>
      <c r="B992" s="107"/>
      <c r="C992" s="106" t="str">
        <f t="shared" si="96"/>
        <v/>
      </c>
      <c r="D992" s="105" t="str">
        <f t="shared" si="97"/>
        <v/>
      </c>
      <c r="E992" s="115" t="s">
        <v>224</v>
      </c>
      <c r="F992" s="115" t="s">
        <v>248</v>
      </c>
      <c r="G992" s="115" t="s">
        <v>318</v>
      </c>
      <c r="H992" s="133" t="s">
        <v>983</v>
      </c>
      <c r="I992" s="90">
        <v>2091954169</v>
      </c>
      <c r="J992" s="89"/>
      <c r="K992" s="90">
        <v>2091954169</v>
      </c>
      <c r="L992" s="94"/>
      <c r="M992" s="91">
        <f t="shared" si="98"/>
        <v>2091954169</v>
      </c>
      <c r="N992" s="94"/>
      <c r="O992" s="90">
        <v>2075097569</v>
      </c>
      <c r="P992" s="90">
        <f t="shared" si="99"/>
        <v>2075097569</v>
      </c>
      <c r="Q992" s="90"/>
      <c r="S992" s="124">
        <f t="shared" si="100"/>
        <v>2091.9541690000001</v>
      </c>
      <c r="T992" s="124">
        <f t="shared" si="95"/>
        <v>2091.9541690000001</v>
      </c>
      <c r="U992" s="124">
        <f t="shared" si="95"/>
        <v>0</v>
      </c>
      <c r="V992" s="124">
        <f t="shared" si="95"/>
        <v>2075.097569</v>
      </c>
      <c r="W992" s="124">
        <f t="shared" si="95"/>
        <v>2075.097569</v>
      </c>
      <c r="X992" s="124">
        <f t="shared" si="95"/>
        <v>0</v>
      </c>
    </row>
    <row r="993" spans="1:24" s="92" customFormat="1" ht="15">
      <c r="A993" s="118"/>
      <c r="B993" s="111"/>
      <c r="C993" s="106" t="str">
        <f t="shared" si="96"/>
        <v/>
      </c>
      <c r="D993" s="105" t="str">
        <f t="shared" si="97"/>
        <v/>
      </c>
      <c r="E993" s="115" t="s">
        <v>210</v>
      </c>
      <c r="F993" s="115" t="s">
        <v>248</v>
      </c>
      <c r="G993" s="115" t="s">
        <v>318</v>
      </c>
      <c r="H993" s="133" t="s">
        <v>983</v>
      </c>
      <c r="I993" s="90">
        <v>163000000</v>
      </c>
      <c r="J993" s="89"/>
      <c r="K993" s="89"/>
      <c r="L993" s="91">
        <v>163000000</v>
      </c>
      <c r="M993" s="91">
        <f t="shared" si="98"/>
        <v>163000000</v>
      </c>
      <c r="N993" s="91"/>
      <c r="O993" s="90">
        <v>40840272</v>
      </c>
      <c r="P993" s="90">
        <f t="shared" si="99"/>
        <v>40840272</v>
      </c>
      <c r="Q993" s="90"/>
      <c r="S993" s="124">
        <f t="shared" si="100"/>
        <v>163</v>
      </c>
      <c r="T993" s="124">
        <f t="shared" si="95"/>
        <v>163</v>
      </c>
      <c r="U993" s="124">
        <f t="shared" si="95"/>
        <v>0</v>
      </c>
      <c r="V993" s="124">
        <f t="shared" si="95"/>
        <v>40.840271999999999</v>
      </c>
      <c r="W993" s="124">
        <f t="shared" si="95"/>
        <v>40.840271999999999</v>
      </c>
      <c r="X993" s="124">
        <f t="shared" si="95"/>
        <v>0</v>
      </c>
    </row>
    <row r="994" spans="1:24" s="92" customFormat="1" ht="15">
      <c r="A994" s="115" t="s">
        <v>648</v>
      </c>
      <c r="B994" s="87" t="s">
        <v>274</v>
      </c>
      <c r="C994" s="106" t="str">
        <f t="shared" si="96"/>
        <v/>
      </c>
      <c r="D994" s="105" t="str">
        <f t="shared" si="97"/>
        <v/>
      </c>
      <c r="E994" s="129"/>
      <c r="F994" s="130"/>
      <c r="G994" s="130"/>
      <c r="H994" s="128"/>
      <c r="I994" s="90">
        <v>282100000</v>
      </c>
      <c r="J994" s="89"/>
      <c r="K994" s="89"/>
      <c r="L994" s="91">
        <v>282100000</v>
      </c>
      <c r="M994" s="91">
        <f t="shared" si="98"/>
        <v>282100000</v>
      </c>
      <c r="N994" s="91"/>
      <c r="O994" s="90">
        <v>73134000</v>
      </c>
      <c r="P994" s="90">
        <f t="shared" si="99"/>
        <v>73134000</v>
      </c>
      <c r="Q994" s="90"/>
      <c r="S994" s="124">
        <f t="shared" si="100"/>
        <v>282.10000000000002</v>
      </c>
      <c r="T994" s="124">
        <f t="shared" si="95"/>
        <v>282.10000000000002</v>
      </c>
      <c r="U994" s="124">
        <f t="shared" si="95"/>
        <v>0</v>
      </c>
      <c r="V994" s="124">
        <f t="shared" si="95"/>
        <v>73.134</v>
      </c>
      <c r="W994" s="124">
        <f t="shared" si="95"/>
        <v>73.134</v>
      </c>
      <c r="X994" s="124">
        <f t="shared" si="95"/>
        <v>0</v>
      </c>
    </row>
    <row r="995" spans="1:24" s="92" customFormat="1" ht="14.25">
      <c r="A995" s="115"/>
      <c r="B995" s="96"/>
      <c r="C995" s="106" t="str">
        <f t="shared" si="96"/>
        <v/>
      </c>
      <c r="D995" s="105" t="str">
        <f t="shared" si="97"/>
        <v/>
      </c>
      <c r="E995" s="115"/>
      <c r="F995" s="115"/>
      <c r="G995" s="115"/>
      <c r="H995" s="133"/>
      <c r="I995" s="97"/>
      <c r="J995" s="97"/>
      <c r="K995" s="97"/>
      <c r="L995" s="98"/>
      <c r="M995" s="91">
        <f t="shared" si="98"/>
        <v>0</v>
      </c>
      <c r="N995" s="98"/>
      <c r="O995" s="97"/>
      <c r="P995" s="90">
        <f t="shared" si="99"/>
        <v>0</v>
      </c>
      <c r="Q995" s="97"/>
      <c r="S995" s="124">
        <f t="shared" si="100"/>
        <v>0</v>
      </c>
      <c r="T995" s="124">
        <f t="shared" si="95"/>
        <v>0</v>
      </c>
      <c r="U995" s="124">
        <f t="shared" si="95"/>
        <v>0</v>
      </c>
      <c r="V995" s="124">
        <f t="shared" si="95"/>
        <v>0</v>
      </c>
      <c r="W995" s="124">
        <f t="shared" si="95"/>
        <v>0</v>
      </c>
      <c r="X995" s="124">
        <f t="shared" si="95"/>
        <v>0</v>
      </c>
    </row>
    <row r="996" spans="1:24" s="92" customFormat="1" ht="15">
      <c r="A996" s="116"/>
      <c r="B996" s="110"/>
      <c r="C996" s="106" t="str">
        <f t="shared" si="96"/>
        <v/>
      </c>
      <c r="D996" s="105" t="str">
        <f t="shared" si="97"/>
        <v/>
      </c>
      <c r="E996" s="115" t="s">
        <v>210</v>
      </c>
      <c r="F996" s="115" t="s">
        <v>248</v>
      </c>
      <c r="G996" s="115" t="s">
        <v>318</v>
      </c>
      <c r="H996" s="133" t="s">
        <v>998</v>
      </c>
      <c r="I996" s="90">
        <v>261000000</v>
      </c>
      <c r="J996" s="89"/>
      <c r="K996" s="89"/>
      <c r="L996" s="91">
        <v>261000000</v>
      </c>
      <c r="M996" s="91">
        <f t="shared" si="98"/>
        <v>261000000</v>
      </c>
      <c r="N996" s="91"/>
      <c r="O996" s="90">
        <v>65634000</v>
      </c>
      <c r="P996" s="90">
        <f t="shared" si="99"/>
        <v>65634000</v>
      </c>
      <c r="Q996" s="90"/>
      <c r="S996" s="124">
        <f t="shared" si="100"/>
        <v>261</v>
      </c>
      <c r="T996" s="124">
        <f t="shared" si="95"/>
        <v>261</v>
      </c>
      <c r="U996" s="124">
        <f t="shared" si="95"/>
        <v>0</v>
      </c>
      <c r="V996" s="124">
        <f t="shared" si="95"/>
        <v>65.634</v>
      </c>
      <c r="W996" s="124">
        <f t="shared" si="95"/>
        <v>65.634</v>
      </c>
      <c r="X996" s="124">
        <f t="shared" si="95"/>
        <v>0</v>
      </c>
    </row>
    <row r="997" spans="1:24" s="92" customFormat="1" ht="15">
      <c r="A997" s="118"/>
      <c r="B997" s="111"/>
      <c r="C997" s="106" t="str">
        <f t="shared" si="96"/>
        <v/>
      </c>
      <c r="D997" s="105" t="str">
        <f t="shared" si="97"/>
        <v/>
      </c>
      <c r="E997" s="115" t="s">
        <v>210</v>
      </c>
      <c r="F997" s="115" t="s">
        <v>248</v>
      </c>
      <c r="G997" s="115" t="s">
        <v>524</v>
      </c>
      <c r="H997" s="133" t="s">
        <v>998</v>
      </c>
      <c r="I997" s="90">
        <v>21100000</v>
      </c>
      <c r="J997" s="89"/>
      <c r="K997" s="89"/>
      <c r="L997" s="91">
        <v>21100000</v>
      </c>
      <c r="M997" s="91">
        <f t="shared" si="98"/>
        <v>21100000</v>
      </c>
      <c r="N997" s="91"/>
      <c r="O997" s="90">
        <v>7500000</v>
      </c>
      <c r="P997" s="90">
        <f t="shared" si="99"/>
        <v>7500000</v>
      </c>
      <c r="Q997" s="90"/>
      <c r="S997" s="124">
        <f t="shared" si="100"/>
        <v>21.1</v>
      </c>
      <c r="T997" s="124">
        <f t="shared" si="95"/>
        <v>21.1</v>
      </c>
      <c r="U997" s="124">
        <f t="shared" si="95"/>
        <v>0</v>
      </c>
      <c r="V997" s="124">
        <f t="shared" si="95"/>
        <v>7.5</v>
      </c>
      <c r="W997" s="124">
        <f t="shared" si="95"/>
        <v>7.5</v>
      </c>
      <c r="X997" s="124">
        <f t="shared" si="95"/>
        <v>0</v>
      </c>
    </row>
    <row r="998" spans="1:24" s="92" customFormat="1" ht="15">
      <c r="A998" s="115" t="s">
        <v>649</v>
      </c>
      <c r="B998" s="93" t="s">
        <v>650</v>
      </c>
      <c r="C998" s="106" t="str">
        <f t="shared" si="96"/>
        <v>1053629</v>
      </c>
      <c r="D998" s="105" t="str">
        <f t="shared" si="97"/>
        <v>-BỘ Công An</v>
      </c>
      <c r="E998" s="129"/>
      <c r="F998" s="130"/>
      <c r="G998" s="130"/>
      <c r="H998" s="128"/>
      <c r="I998" s="90">
        <v>12781500000</v>
      </c>
      <c r="J998" s="90">
        <v>132000000</v>
      </c>
      <c r="K998" s="90">
        <v>9125000000</v>
      </c>
      <c r="L998" s="91">
        <v>3524500000</v>
      </c>
      <c r="M998" s="91">
        <f t="shared" si="98"/>
        <v>12781500000</v>
      </c>
      <c r="N998" s="91"/>
      <c r="O998" s="90">
        <v>10291500000</v>
      </c>
      <c r="P998" s="90">
        <f t="shared" si="99"/>
        <v>10291500000</v>
      </c>
      <c r="Q998" s="90"/>
      <c r="S998" s="124">
        <f t="shared" si="100"/>
        <v>12781.5</v>
      </c>
      <c r="T998" s="124">
        <f t="shared" ref="T998:X1048" si="101">M998/1000000</f>
        <v>12781.5</v>
      </c>
      <c r="U998" s="124">
        <f t="shared" si="101"/>
        <v>0</v>
      </c>
      <c r="V998" s="124">
        <f t="shared" si="101"/>
        <v>10291.5</v>
      </c>
      <c r="W998" s="124">
        <f t="shared" si="101"/>
        <v>10291.5</v>
      </c>
      <c r="X998" s="124">
        <f t="shared" si="101"/>
        <v>0</v>
      </c>
    </row>
    <row r="999" spans="1:24" s="92" customFormat="1" ht="15">
      <c r="A999" s="115" t="s">
        <v>651</v>
      </c>
      <c r="B999" s="93" t="s">
        <v>218</v>
      </c>
      <c r="C999" s="106" t="str">
        <f t="shared" si="96"/>
        <v/>
      </c>
      <c r="D999" s="105" t="str">
        <f t="shared" si="97"/>
        <v/>
      </c>
      <c r="E999" s="129"/>
      <c r="F999" s="130"/>
      <c r="G999" s="130"/>
      <c r="H999" s="128"/>
      <c r="I999" s="90">
        <v>10291500000</v>
      </c>
      <c r="J999" s="90">
        <v>132000000</v>
      </c>
      <c r="K999" s="90">
        <v>9125000000</v>
      </c>
      <c r="L999" s="91">
        <v>1034500000</v>
      </c>
      <c r="M999" s="91">
        <f t="shared" si="98"/>
        <v>10291500000</v>
      </c>
      <c r="N999" s="91"/>
      <c r="O999" s="90">
        <v>10291500000</v>
      </c>
      <c r="P999" s="90">
        <f t="shared" si="99"/>
        <v>10291500000</v>
      </c>
      <c r="Q999" s="90"/>
      <c r="S999" s="124">
        <f t="shared" si="100"/>
        <v>10291.5</v>
      </c>
      <c r="T999" s="124">
        <f t="shared" si="101"/>
        <v>10291.5</v>
      </c>
      <c r="U999" s="124">
        <f t="shared" si="101"/>
        <v>0</v>
      </c>
      <c r="V999" s="124">
        <f t="shared" si="101"/>
        <v>10291.5</v>
      </c>
      <c r="W999" s="124">
        <f t="shared" si="101"/>
        <v>10291.5</v>
      </c>
      <c r="X999" s="124">
        <f t="shared" si="101"/>
        <v>0</v>
      </c>
    </row>
    <row r="1000" spans="1:24" s="92" customFormat="1" ht="15">
      <c r="A1000" s="115"/>
      <c r="B1000" s="93" t="s">
        <v>223</v>
      </c>
      <c r="C1000" s="106" t="str">
        <f t="shared" si="96"/>
        <v/>
      </c>
      <c r="D1000" s="105" t="str">
        <f t="shared" si="97"/>
        <v/>
      </c>
      <c r="E1000" s="129"/>
      <c r="F1000" s="130"/>
      <c r="G1000" s="130"/>
      <c r="H1000" s="128"/>
      <c r="I1000" s="90">
        <v>10291500000</v>
      </c>
      <c r="J1000" s="90">
        <v>132000000</v>
      </c>
      <c r="K1000" s="90">
        <v>9125000000</v>
      </c>
      <c r="L1000" s="91">
        <v>1034500000</v>
      </c>
      <c r="M1000" s="91">
        <f t="shared" si="98"/>
        <v>10291500000</v>
      </c>
      <c r="N1000" s="91"/>
      <c r="O1000" s="90">
        <v>10291500000</v>
      </c>
      <c r="P1000" s="90">
        <f t="shared" si="99"/>
        <v>10291500000</v>
      </c>
      <c r="Q1000" s="90"/>
      <c r="S1000" s="124">
        <f t="shared" si="100"/>
        <v>10291.5</v>
      </c>
      <c r="T1000" s="124">
        <f t="shared" si="101"/>
        <v>10291.5</v>
      </c>
      <c r="U1000" s="124">
        <f t="shared" si="101"/>
        <v>0</v>
      </c>
      <c r="V1000" s="124">
        <f t="shared" si="101"/>
        <v>10291.5</v>
      </c>
      <c r="W1000" s="124">
        <f t="shared" si="101"/>
        <v>10291.5</v>
      </c>
      <c r="X1000" s="124">
        <f t="shared" si="101"/>
        <v>0</v>
      </c>
    </row>
    <row r="1001" spans="1:24" s="92" customFormat="1" ht="15">
      <c r="A1001" s="116"/>
      <c r="B1001" s="110"/>
      <c r="C1001" s="106" t="str">
        <f t="shared" si="96"/>
        <v/>
      </c>
      <c r="D1001" s="105" t="str">
        <f t="shared" si="97"/>
        <v/>
      </c>
      <c r="E1001" s="115" t="s">
        <v>224</v>
      </c>
      <c r="F1001" s="115" t="s">
        <v>652</v>
      </c>
      <c r="G1001" s="115" t="s">
        <v>653</v>
      </c>
      <c r="H1001" s="133" t="s">
        <v>983</v>
      </c>
      <c r="I1001" s="90">
        <v>10102500000</v>
      </c>
      <c r="J1001" s="90">
        <v>132000000</v>
      </c>
      <c r="K1001" s="90">
        <v>9125000000</v>
      </c>
      <c r="L1001" s="91">
        <v>845500000</v>
      </c>
      <c r="M1001" s="91">
        <f t="shared" si="98"/>
        <v>10102500000</v>
      </c>
      <c r="N1001" s="91"/>
      <c r="O1001" s="90">
        <v>10102500000</v>
      </c>
      <c r="P1001" s="90">
        <f t="shared" si="99"/>
        <v>10102500000</v>
      </c>
      <c r="Q1001" s="90"/>
      <c r="S1001" s="124">
        <f t="shared" si="100"/>
        <v>10102.5</v>
      </c>
      <c r="T1001" s="124">
        <f t="shared" si="101"/>
        <v>10102.5</v>
      </c>
      <c r="U1001" s="124">
        <f t="shared" si="101"/>
        <v>0</v>
      </c>
      <c r="V1001" s="124">
        <f t="shared" si="101"/>
        <v>10102.5</v>
      </c>
      <c r="W1001" s="124">
        <f t="shared" si="101"/>
        <v>10102.5</v>
      </c>
      <c r="X1001" s="124">
        <f t="shared" si="101"/>
        <v>0</v>
      </c>
    </row>
    <row r="1002" spans="1:24" s="92" customFormat="1" ht="15">
      <c r="A1002" s="118"/>
      <c r="B1002" s="111"/>
      <c r="C1002" s="106" t="str">
        <f t="shared" si="96"/>
        <v/>
      </c>
      <c r="D1002" s="105" t="str">
        <f t="shared" si="97"/>
        <v/>
      </c>
      <c r="E1002" s="115" t="s">
        <v>210</v>
      </c>
      <c r="F1002" s="115" t="s">
        <v>652</v>
      </c>
      <c r="G1002" s="115" t="s">
        <v>653</v>
      </c>
      <c r="H1002" s="133" t="s">
        <v>983</v>
      </c>
      <c r="I1002" s="90">
        <v>189000000</v>
      </c>
      <c r="J1002" s="89"/>
      <c r="K1002" s="89"/>
      <c r="L1002" s="91">
        <v>189000000</v>
      </c>
      <c r="M1002" s="91">
        <f t="shared" si="98"/>
        <v>189000000</v>
      </c>
      <c r="N1002" s="91"/>
      <c r="O1002" s="90">
        <v>189000000</v>
      </c>
      <c r="P1002" s="90">
        <f t="shared" si="99"/>
        <v>189000000</v>
      </c>
      <c r="Q1002" s="90"/>
      <c r="S1002" s="124">
        <f t="shared" si="100"/>
        <v>189</v>
      </c>
      <c r="T1002" s="124">
        <f t="shared" si="101"/>
        <v>189</v>
      </c>
      <c r="U1002" s="124">
        <f t="shared" si="101"/>
        <v>0</v>
      </c>
      <c r="V1002" s="124">
        <f t="shared" si="101"/>
        <v>189</v>
      </c>
      <c r="W1002" s="124">
        <f t="shared" si="101"/>
        <v>189</v>
      </c>
      <c r="X1002" s="124">
        <f t="shared" si="101"/>
        <v>0</v>
      </c>
    </row>
    <row r="1003" spans="1:24" s="92" customFormat="1" ht="15">
      <c r="A1003" s="115" t="s">
        <v>654</v>
      </c>
      <c r="B1003" s="93" t="s">
        <v>274</v>
      </c>
      <c r="C1003" s="106" t="str">
        <f t="shared" si="96"/>
        <v/>
      </c>
      <c r="D1003" s="105" t="str">
        <f t="shared" si="97"/>
        <v/>
      </c>
      <c r="E1003" s="129"/>
      <c r="F1003" s="130"/>
      <c r="G1003" s="130"/>
      <c r="H1003" s="128"/>
      <c r="I1003" s="90">
        <v>2490000000</v>
      </c>
      <c r="J1003" s="89"/>
      <c r="K1003" s="89"/>
      <c r="L1003" s="91">
        <v>2490000000</v>
      </c>
      <c r="M1003" s="91">
        <f t="shared" si="98"/>
        <v>2490000000</v>
      </c>
      <c r="N1003" s="91"/>
      <c r="O1003" s="89"/>
      <c r="P1003" s="90">
        <f t="shared" si="99"/>
        <v>0</v>
      </c>
      <c r="Q1003" s="89"/>
      <c r="S1003" s="124">
        <f t="shared" si="100"/>
        <v>2490</v>
      </c>
      <c r="T1003" s="124">
        <f t="shared" si="101"/>
        <v>2490</v>
      </c>
      <c r="U1003" s="124">
        <f t="shared" si="101"/>
        <v>0</v>
      </c>
      <c r="V1003" s="124">
        <f t="shared" si="101"/>
        <v>0</v>
      </c>
      <c r="W1003" s="124">
        <f t="shared" si="101"/>
        <v>0</v>
      </c>
      <c r="X1003" s="124">
        <f t="shared" si="101"/>
        <v>0</v>
      </c>
    </row>
    <row r="1004" spans="1:24" s="92" customFormat="1" ht="15">
      <c r="A1004" s="115"/>
      <c r="B1004" s="87"/>
      <c r="C1004" s="106" t="str">
        <f t="shared" si="96"/>
        <v/>
      </c>
      <c r="D1004" s="105" t="str">
        <f t="shared" si="97"/>
        <v/>
      </c>
      <c r="E1004" s="115" t="s">
        <v>210</v>
      </c>
      <c r="F1004" s="115" t="s">
        <v>652</v>
      </c>
      <c r="G1004" s="115" t="s">
        <v>653</v>
      </c>
      <c r="H1004" s="133" t="s">
        <v>999</v>
      </c>
      <c r="I1004" s="90">
        <v>2490000000</v>
      </c>
      <c r="J1004" s="89"/>
      <c r="K1004" s="89"/>
      <c r="L1004" s="91">
        <v>2490000000</v>
      </c>
      <c r="M1004" s="91">
        <f t="shared" si="98"/>
        <v>2490000000</v>
      </c>
      <c r="N1004" s="91"/>
      <c r="O1004" s="89"/>
      <c r="P1004" s="90">
        <f t="shared" si="99"/>
        <v>0</v>
      </c>
      <c r="Q1004" s="89"/>
      <c r="S1004" s="124">
        <f t="shared" si="100"/>
        <v>2490</v>
      </c>
      <c r="T1004" s="124">
        <f t="shared" si="101"/>
        <v>2490</v>
      </c>
      <c r="U1004" s="124">
        <f t="shared" si="101"/>
        <v>0</v>
      </c>
      <c r="V1004" s="124">
        <f t="shared" si="101"/>
        <v>0</v>
      </c>
      <c r="W1004" s="124">
        <f t="shared" si="101"/>
        <v>0</v>
      </c>
      <c r="X1004" s="124">
        <f t="shared" si="101"/>
        <v>0</v>
      </c>
    </row>
    <row r="1005" spans="1:24" s="92" customFormat="1" ht="15">
      <c r="A1005" s="115" t="s">
        <v>655</v>
      </c>
      <c r="B1005" s="93" t="s">
        <v>656</v>
      </c>
      <c r="C1005" s="106" t="str">
        <f t="shared" si="96"/>
        <v>1053630</v>
      </c>
      <c r="D1005" s="105" t="str">
        <f t="shared" si="97"/>
        <v>-BỘ Quốc phòng</v>
      </c>
      <c r="E1005" s="129"/>
      <c r="F1005" s="130"/>
      <c r="G1005" s="130"/>
      <c r="H1005" s="128"/>
      <c r="I1005" s="90">
        <v>43322000000</v>
      </c>
      <c r="J1005" s="89"/>
      <c r="K1005" s="90">
        <v>41545000000</v>
      </c>
      <c r="L1005" s="91">
        <v>1777000000</v>
      </c>
      <c r="M1005" s="91">
        <f t="shared" si="98"/>
        <v>43322000000</v>
      </c>
      <c r="N1005" s="91"/>
      <c r="O1005" s="90">
        <v>43322000000</v>
      </c>
      <c r="P1005" s="90">
        <f t="shared" si="99"/>
        <v>43322000000</v>
      </c>
      <c r="Q1005" s="90"/>
      <c r="S1005" s="124">
        <f t="shared" si="100"/>
        <v>43322</v>
      </c>
      <c r="T1005" s="124">
        <f t="shared" si="101"/>
        <v>43322</v>
      </c>
      <c r="U1005" s="124">
        <f t="shared" si="101"/>
        <v>0</v>
      </c>
      <c r="V1005" s="124">
        <f t="shared" si="101"/>
        <v>43322</v>
      </c>
      <c r="W1005" s="124">
        <f t="shared" si="101"/>
        <v>43322</v>
      </c>
      <c r="X1005" s="124">
        <f t="shared" si="101"/>
        <v>0</v>
      </c>
    </row>
    <row r="1006" spans="1:24" s="92" customFormat="1" ht="15">
      <c r="A1006" s="115" t="s">
        <v>657</v>
      </c>
      <c r="B1006" s="93" t="s">
        <v>218</v>
      </c>
      <c r="C1006" s="106" t="str">
        <f t="shared" si="96"/>
        <v/>
      </c>
      <c r="D1006" s="105" t="str">
        <f t="shared" si="97"/>
        <v/>
      </c>
      <c r="E1006" s="129"/>
      <c r="F1006" s="130"/>
      <c r="G1006" s="130"/>
      <c r="H1006" s="128"/>
      <c r="I1006" s="90">
        <v>43322000000</v>
      </c>
      <c r="J1006" s="89"/>
      <c r="K1006" s="90">
        <v>41545000000</v>
      </c>
      <c r="L1006" s="91">
        <v>1777000000</v>
      </c>
      <c r="M1006" s="91">
        <f t="shared" si="98"/>
        <v>43322000000</v>
      </c>
      <c r="N1006" s="91"/>
      <c r="O1006" s="90">
        <v>43322000000</v>
      </c>
      <c r="P1006" s="90">
        <f t="shared" si="99"/>
        <v>43322000000</v>
      </c>
      <c r="Q1006" s="90"/>
      <c r="S1006" s="124">
        <f t="shared" si="100"/>
        <v>43322</v>
      </c>
      <c r="T1006" s="124">
        <f t="shared" si="101"/>
        <v>43322</v>
      </c>
      <c r="U1006" s="124">
        <f t="shared" si="101"/>
        <v>0</v>
      </c>
      <c r="V1006" s="124">
        <f t="shared" si="101"/>
        <v>43322</v>
      </c>
      <c r="W1006" s="124">
        <f t="shared" si="101"/>
        <v>43322</v>
      </c>
      <c r="X1006" s="124">
        <f t="shared" si="101"/>
        <v>0</v>
      </c>
    </row>
    <row r="1007" spans="1:24" s="92" customFormat="1" ht="15">
      <c r="A1007" s="115"/>
      <c r="B1007" s="93" t="s">
        <v>223</v>
      </c>
      <c r="C1007" s="106" t="str">
        <f t="shared" si="96"/>
        <v/>
      </c>
      <c r="D1007" s="105" t="str">
        <f t="shared" si="97"/>
        <v/>
      </c>
      <c r="E1007" s="129"/>
      <c r="F1007" s="130"/>
      <c r="G1007" s="130"/>
      <c r="H1007" s="128"/>
      <c r="I1007" s="90">
        <v>43322000000</v>
      </c>
      <c r="J1007" s="89"/>
      <c r="K1007" s="90">
        <v>41545000000</v>
      </c>
      <c r="L1007" s="91">
        <v>1777000000</v>
      </c>
      <c r="M1007" s="91">
        <f t="shared" si="98"/>
        <v>43322000000</v>
      </c>
      <c r="N1007" s="91"/>
      <c r="O1007" s="90">
        <v>43322000000</v>
      </c>
      <c r="P1007" s="90">
        <f t="shared" si="99"/>
        <v>43322000000</v>
      </c>
      <c r="Q1007" s="90"/>
      <c r="S1007" s="124">
        <f t="shared" si="100"/>
        <v>43322</v>
      </c>
      <c r="T1007" s="124">
        <f t="shared" si="101"/>
        <v>43322</v>
      </c>
      <c r="U1007" s="124">
        <f t="shared" si="101"/>
        <v>0</v>
      </c>
      <c r="V1007" s="124">
        <f t="shared" si="101"/>
        <v>43322</v>
      </c>
      <c r="W1007" s="124">
        <f t="shared" si="101"/>
        <v>43322</v>
      </c>
      <c r="X1007" s="124">
        <f t="shared" si="101"/>
        <v>0</v>
      </c>
    </row>
    <row r="1008" spans="1:24" s="92" customFormat="1" ht="15">
      <c r="A1008" s="116"/>
      <c r="B1008" s="110"/>
      <c r="C1008" s="106" t="str">
        <f t="shared" si="96"/>
        <v/>
      </c>
      <c r="D1008" s="105" t="str">
        <f t="shared" si="97"/>
        <v/>
      </c>
      <c r="E1008" s="115" t="s">
        <v>224</v>
      </c>
      <c r="F1008" s="115" t="s">
        <v>303</v>
      </c>
      <c r="G1008" s="115" t="s">
        <v>658</v>
      </c>
      <c r="H1008" s="133" t="s">
        <v>983</v>
      </c>
      <c r="I1008" s="90">
        <v>42338000000</v>
      </c>
      <c r="J1008" s="89"/>
      <c r="K1008" s="90">
        <v>41545000000</v>
      </c>
      <c r="L1008" s="91">
        <v>793000000</v>
      </c>
      <c r="M1008" s="91">
        <f t="shared" si="98"/>
        <v>42338000000</v>
      </c>
      <c r="N1008" s="91"/>
      <c r="O1008" s="90">
        <v>42338000000</v>
      </c>
      <c r="P1008" s="90">
        <f t="shared" si="99"/>
        <v>42338000000</v>
      </c>
      <c r="Q1008" s="90"/>
      <c r="S1008" s="124">
        <f t="shared" si="100"/>
        <v>42338</v>
      </c>
      <c r="T1008" s="124">
        <f t="shared" si="101"/>
        <v>42338</v>
      </c>
      <c r="U1008" s="124">
        <f t="shared" si="101"/>
        <v>0</v>
      </c>
      <c r="V1008" s="124">
        <f t="shared" si="101"/>
        <v>42338</v>
      </c>
      <c r="W1008" s="124">
        <f t="shared" si="101"/>
        <v>42338</v>
      </c>
      <c r="X1008" s="124">
        <f t="shared" si="101"/>
        <v>0</v>
      </c>
    </row>
    <row r="1009" spans="1:24" s="92" customFormat="1" ht="15">
      <c r="A1009" s="118"/>
      <c r="B1009" s="111"/>
      <c r="C1009" s="106" t="str">
        <f t="shared" si="96"/>
        <v/>
      </c>
      <c r="D1009" s="105" t="str">
        <f t="shared" si="97"/>
        <v/>
      </c>
      <c r="E1009" s="115" t="s">
        <v>210</v>
      </c>
      <c r="F1009" s="115" t="s">
        <v>303</v>
      </c>
      <c r="G1009" s="115" t="s">
        <v>658</v>
      </c>
      <c r="H1009" s="133" t="s">
        <v>983</v>
      </c>
      <c r="I1009" s="90">
        <v>984000000</v>
      </c>
      <c r="J1009" s="89"/>
      <c r="K1009" s="89"/>
      <c r="L1009" s="91">
        <v>984000000</v>
      </c>
      <c r="M1009" s="91">
        <f t="shared" si="98"/>
        <v>984000000</v>
      </c>
      <c r="N1009" s="91"/>
      <c r="O1009" s="90">
        <v>984000000</v>
      </c>
      <c r="P1009" s="90">
        <f t="shared" si="99"/>
        <v>984000000</v>
      </c>
      <c r="Q1009" s="90"/>
      <c r="S1009" s="124">
        <f t="shared" si="100"/>
        <v>984</v>
      </c>
      <c r="T1009" s="124">
        <f t="shared" si="101"/>
        <v>984</v>
      </c>
      <c r="U1009" s="124">
        <f t="shared" si="101"/>
        <v>0</v>
      </c>
      <c r="V1009" s="124">
        <f t="shared" si="101"/>
        <v>984</v>
      </c>
      <c r="W1009" s="124">
        <f t="shared" si="101"/>
        <v>984</v>
      </c>
      <c r="X1009" s="124">
        <f t="shared" si="101"/>
        <v>0</v>
      </c>
    </row>
    <row r="1010" spans="1:24" s="92" customFormat="1" ht="30">
      <c r="A1010" s="115" t="s">
        <v>659</v>
      </c>
      <c r="B1010" s="93" t="s">
        <v>660</v>
      </c>
      <c r="C1010" s="106" t="str">
        <f t="shared" si="96"/>
        <v>1058267</v>
      </c>
      <c r="D1010" s="105" t="str">
        <f t="shared" si="97"/>
        <v>-Trường Chính tri tỉnh Kontum</v>
      </c>
      <c r="E1010" s="129"/>
      <c r="F1010" s="130"/>
      <c r="G1010" s="130"/>
      <c r="H1010" s="128"/>
      <c r="I1010" s="90">
        <v>7054900000</v>
      </c>
      <c r="J1010" s="90">
        <v>1015200000</v>
      </c>
      <c r="K1010" s="90">
        <v>5952000000</v>
      </c>
      <c r="L1010" s="91">
        <v>87700000</v>
      </c>
      <c r="M1010" s="91">
        <f t="shared" si="98"/>
        <v>7054900000</v>
      </c>
      <c r="N1010" s="91"/>
      <c r="O1010" s="90">
        <v>7016444403</v>
      </c>
      <c r="P1010" s="90">
        <f t="shared" si="99"/>
        <v>7016444403</v>
      </c>
      <c r="Q1010" s="90"/>
      <c r="S1010" s="124">
        <f t="shared" si="100"/>
        <v>7054.9</v>
      </c>
      <c r="T1010" s="124">
        <f t="shared" si="101"/>
        <v>7054.9</v>
      </c>
      <c r="U1010" s="124">
        <f t="shared" si="101"/>
        <v>0</v>
      </c>
      <c r="V1010" s="124">
        <f t="shared" si="101"/>
        <v>7016.4444030000004</v>
      </c>
      <c r="W1010" s="124">
        <f t="shared" si="101"/>
        <v>7016.4444030000004</v>
      </c>
      <c r="X1010" s="124">
        <f t="shared" si="101"/>
        <v>0</v>
      </c>
    </row>
    <row r="1011" spans="1:24" s="92" customFormat="1" ht="15">
      <c r="A1011" s="115" t="s">
        <v>661</v>
      </c>
      <c r="B1011" s="93" t="s">
        <v>218</v>
      </c>
      <c r="C1011" s="106" t="str">
        <f t="shared" si="96"/>
        <v/>
      </c>
      <c r="D1011" s="105" t="str">
        <f t="shared" si="97"/>
        <v/>
      </c>
      <c r="E1011" s="129"/>
      <c r="F1011" s="130"/>
      <c r="G1011" s="130"/>
      <c r="H1011" s="128"/>
      <c r="I1011" s="90">
        <v>7054900000</v>
      </c>
      <c r="J1011" s="90">
        <v>1015200000</v>
      </c>
      <c r="K1011" s="90">
        <v>5952000000</v>
      </c>
      <c r="L1011" s="91">
        <v>87700000</v>
      </c>
      <c r="M1011" s="91">
        <f t="shared" si="98"/>
        <v>7054900000</v>
      </c>
      <c r="N1011" s="91"/>
      <c r="O1011" s="90">
        <v>7016444403</v>
      </c>
      <c r="P1011" s="90">
        <f t="shared" si="99"/>
        <v>7016444403</v>
      </c>
      <c r="Q1011" s="90"/>
      <c r="S1011" s="124">
        <f t="shared" si="100"/>
        <v>7054.9</v>
      </c>
      <c r="T1011" s="124">
        <f t="shared" si="101"/>
        <v>7054.9</v>
      </c>
      <c r="U1011" s="124">
        <f t="shared" si="101"/>
        <v>0</v>
      </c>
      <c r="V1011" s="124">
        <f t="shared" si="101"/>
        <v>7016.4444030000004</v>
      </c>
      <c r="W1011" s="124">
        <f t="shared" si="101"/>
        <v>7016.4444030000004</v>
      </c>
      <c r="X1011" s="124">
        <f t="shared" si="101"/>
        <v>0</v>
      </c>
    </row>
    <row r="1012" spans="1:24" s="92" customFormat="1" ht="15">
      <c r="A1012" s="115"/>
      <c r="B1012" s="93" t="s">
        <v>219</v>
      </c>
      <c r="C1012" s="106" t="str">
        <f t="shared" si="96"/>
        <v/>
      </c>
      <c r="D1012" s="105" t="str">
        <f t="shared" si="97"/>
        <v/>
      </c>
      <c r="E1012" s="129"/>
      <c r="F1012" s="130"/>
      <c r="G1012" s="130"/>
      <c r="H1012" s="128"/>
      <c r="I1012" s="90">
        <v>4133700000</v>
      </c>
      <c r="J1012" s="89"/>
      <c r="K1012" s="90">
        <v>4046000000</v>
      </c>
      <c r="L1012" s="91">
        <v>87700000</v>
      </c>
      <c r="M1012" s="91">
        <f t="shared" si="98"/>
        <v>4133700000</v>
      </c>
      <c r="N1012" s="91"/>
      <c r="O1012" s="90">
        <v>4133700000</v>
      </c>
      <c r="P1012" s="90">
        <f t="shared" si="99"/>
        <v>4133700000</v>
      </c>
      <c r="Q1012" s="90"/>
      <c r="S1012" s="124">
        <f t="shared" si="100"/>
        <v>4133.7</v>
      </c>
      <c r="T1012" s="124">
        <f t="shared" si="101"/>
        <v>4133.7</v>
      </c>
      <c r="U1012" s="124">
        <f t="shared" si="101"/>
        <v>0</v>
      </c>
      <c r="V1012" s="124">
        <f t="shared" si="101"/>
        <v>4133.7</v>
      </c>
      <c r="W1012" s="124">
        <f t="shared" si="101"/>
        <v>4133.7</v>
      </c>
      <c r="X1012" s="124">
        <f t="shared" si="101"/>
        <v>0</v>
      </c>
    </row>
    <row r="1013" spans="1:24" s="92" customFormat="1" ht="15">
      <c r="A1013" s="116"/>
      <c r="B1013" s="110"/>
      <c r="C1013" s="106" t="str">
        <f t="shared" si="96"/>
        <v/>
      </c>
      <c r="D1013" s="105" t="str">
        <f t="shared" si="97"/>
        <v/>
      </c>
      <c r="E1013" s="115" t="s">
        <v>209</v>
      </c>
      <c r="F1013" s="115" t="s">
        <v>511</v>
      </c>
      <c r="G1013" s="115" t="s">
        <v>535</v>
      </c>
      <c r="H1013" s="133" t="s">
        <v>983</v>
      </c>
      <c r="I1013" s="90">
        <v>4046000000</v>
      </c>
      <c r="J1013" s="89"/>
      <c r="K1013" s="90">
        <v>4046000000</v>
      </c>
      <c r="L1013" s="94"/>
      <c r="M1013" s="91">
        <f t="shared" si="98"/>
        <v>4046000000</v>
      </c>
      <c r="N1013" s="94"/>
      <c r="O1013" s="90">
        <v>4046000000</v>
      </c>
      <c r="P1013" s="90">
        <f t="shared" si="99"/>
        <v>4046000000</v>
      </c>
      <c r="Q1013" s="90"/>
      <c r="S1013" s="124">
        <f t="shared" si="100"/>
        <v>4046</v>
      </c>
      <c r="T1013" s="124">
        <f t="shared" si="101"/>
        <v>4046</v>
      </c>
      <c r="U1013" s="124">
        <f t="shared" si="101"/>
        <v>0</v>
      </c>
      <c r="V1013" s="124">
        <f t="shared" si="101"/>
        <v>4046</v>
      </c>
      <c r="W1013" s="124">
        <f t="shared" si="101"/>
        <v>4046</v>
      </c>
      <c r="X1013" s="124">
        <f t="shared" si="101"/>
        <v>0</v>
      </c>
    </row>
    <row r="1014" spans="1:24" s="92" customFormat="1" ht="15">
      <c r="A1014" s="118"/>
      <c r="B1014" s="111"/>
      <c r="C1014" s="106" t="str">
        <f t="shared" si="96"/>
        <v/>
      </c>
      <c r="D1014" s="105" t="str">
        <f t="shared" si="97"/>
        <v/>
      </c>
      <c r="E1014" s="115" t="s">
        <v>222</v>
      </c>
      <c r="F1014" s="115" t="s">
        <v>511</v>
      </c>
      <c r="G1014" s="115" t="s">
        <v>535</v>
      </c>
      <c r="H1014" s="133" t="s">
        <v>983</v>
      </c>
      <c r="I1014" s="90">
        <v>87700000</v>
      </c>
      <c r="J1014" s="89"/>
      <c r="K1014" s="89"/>
      <c r="L1014" s="91">
        <v>87700000</v>
      </c>
      <c r="M1014" s="91">
        <f t="shared" si="98"/>
        <v>87700000</v>
      </c>
      <c r="N1014" s="91"/>
      <c r="O1014" s="90">
        <v>87700000</v>
      </c>
      <c r="P1014" s="90">
        <f t="shared" si="99"/>
        <v>87700000</v>
      </c>
      <c r="Q1014" s="90"/>
      <c r="S1014" s="124">
        <f t="shared" si="100"/>
        <v>87.7</v>
      </c>
      <c r="T1014" s="124">
        <f t="shared" si="101"/>
        <v>87.7</v>
      </c>
      <c r="U1014" s="124">
        <f t="shared" si="101"/>
        <v>0</v>
      </c>
      <c r="V1014" s="124">
        <f t="shared" si="101"/>
        <v>87.7</v>
      </c>
      <c r="W1014" s="124">
        <f t="shared" si="101"/>
        <v>87.7</v>
      </c>
      <c r="X1014" s="124">
        <f t="shared" si="101"/>
        <v>0</v>
      </c>
    </row>
    <row r="1015" spans="1:24" s="92" customFormat="1" ht="15">
      <c r="A1015" s="115"/>
      <c r="B1015" s="93" t="s">
        <v>223</v>
      </c>
      <c r="C1015" s="106" t="str">
        <f t="shared" si="96"/>
        <v/>
      </c>
      <c r="D1015" s="105" t="str">
        <f t="shared" si="97"/>
        <v/>
      </c>
      <c r="E1015" s="129"/>
      <c r="F1015" s="130"/>
      <c r="G1015" s="130"/>
      <c r="H1015" s="128"/>
      <c r="I1015" s="90">
        <v>2921200000</v>
      </c>
      <c r="J1015" s="90">
        <v>1015200000</v>
      </c>
      <c r="K1015" s="90">
        <v>1906000000</v>
      </c>
      <c r="L1015" s="94"/>
      <c r="M1015" s="91">
        <f t="shared" si="98"/>
        <v>2921200000</v>
      </c>
      <c r="N1015" s="94"/>
      <c r="O1015" s="90">
        <v>2882744403</v>
      </c>
      <c r="P1015" s="90">
        <f t="shared" si="99"/>
        <v>2882744403</v>
      </c>
      <c r="Q1015" s="90"/>
      <c r="S1015" s="124">
        <f t="shared" si="100"/>
        <v>2921.2</v>
      </c>
      <c r="T1015" s="124">
        <f t="shared" si="101"/>
        <v>2921.2</v>
      </c>
      <c r="U1015" s="124">
        <f t="shared" si="101"/>
        <v>0</v>
      </c>
      <c r="V1015" s="124">
        <f t="shared" si="101"/>
        <v>2882.7444030000001</v>
      </c>
      <c r="W1015" s="124">
        <f t="shared" si="101"/>
        <v>2882.7444030000001</v>
      </c>
      <c r="X1015" s="124">
        <f t="shared" si="101"/>
        <v>0</v>
      </c>
    </row>
    <row r="1016" spans="1:24" s="92" customFormat="1" ht="15">
      <c r="A1016" s="115"/>
      <c r="B1016" s="87"/>
      <c r="C1016" s="106" t="str">
        <f t="shared" si="96"/>
        <v/>
      </c>
      <c r="D1016" s="105" t="str">
        <f t="shared" si="97"/>
        <v/>
      </c>
      <c r="E1016" s="115" t="s">
        <v>224</v>
      </c>
      <c r="F1016" s="115" t="s">
        <v>511</v>
      </c>
      <c r="G1016" s="115" t="s">
        <v>535</v>
      </c>
      <c r="H1016" s="133" t="s">
        <v>983</v>
      </c>
      <c r="I1016" s="90">
        <v>2921200000</v>
      </c>
      <c r="J1016" s="90">
        <v>1015200000</v>
      </c>
      <c r="K1016" s="90">
        <v>1906000000</v>
      </c>
      <c r="L1016" s="94"/>
      <c r="M1016" s="91">
        <f t="shared" si="98"/>
        <v>2921200000</v>
      </c>
      <c r="N1016" s="94"/>
      <c r="O1016" s="90">
        <v>2882744403</v>
      </c>
      <c r="P1016" s="90">
        <f t="shared" si="99"/>
        <v>2882744403</v>
      </c>
      <c r="Q1016" s="90"/>
      <c r="S1016" s="124">
        <f t="shared" si="100"/>
        <v>2921.2</v>
      </c>
      <c r="T1016" s="124">
        <f t="shared" si="101"/>
        <v>2921.2</v>
      </c>
      <c r="U1016" s="124">
        <f t="shared" si="101"/>
        <v>0</v>
      </c>
      <c r="V1016" s="124">
        <f t="shared" si="101"/>
        <v>2882.7444030000001</v>
      </c>
      <c r="W1016" s="124">
        <f t="shared" si="101"/>
        <v>2882.7444030000001</v>
      </c>
      <c r="X1016" s="124">
        <f t="shared" si="101"/>
        <v>0</v>
      </c>
    </row>
    <row r="1017" spans="1:24" s="92" customFormat="1" ht="30">
      <c r="A1017" s="115" t="s">
        <v>662</v>
      </c>
      <c r="B1017" s="88" t="s">
        <v>663</v>
      </c>
      <c r="C1017" s="106" t="str">
        <f t="shared" si="96"/>
        <v>1058269</v>
      </c>
      <c r="D1017" s="105" t="str">
        <f t="shared" si="97"/>
        <v>-SỜ Khoa học và Công nghệ :ỉnh Kontum</v>
      </c>
      <c r="E1017" s="129"/>
      <c r="F1017" s="130"/>
      <c r="G1017" s="130"/>
      <c r="H1017" s="128"/>
      <c r="I1017" s="90">
        <v>20147985360</v>
      </c>
      <c r="J1017" s="90">
        <v>2791041360</v>
      </c>
      <c r="K1017" s="90">
        <v>11210000000</v>
      </c>
      <c r="L1017" s="91">
        <v>6146944000</v>
      </c>
      <c r="M1017" s="91">
        <f t="shared" si="98"/>
        <v>20147985360</v>
      </c>
      <c r="N1017" s="91"/>
      <c r="O1017" s="90">
        <v>10107450166</v>
      </c>
      <c r="P1017" s="90">
        <f t="shared" si="99"/>
        <v>10107450166</v>
      </c>
      <c r="Q1017" s="90"/>
      <c r="S1017" s="124">
        <f t="shared" si="100"/>
        <v>20147.985359999999</v>
      </c>
      <c r="T1017" s="124">
        <f t="shared" si="101"/>
        <v>20147.985359999999</v>
      </c>
      <c r="U1017" s="124">
        <f t="shared" si="101"/>
        <v>0</v>
      </c>
      <c r="V1017" s="124">
        <f t="shared" si="101"/>
        <v>10107.450166000001</v>
      </c>
      <c r="W1017" s="124">
        <f t="shared" si="101"/>
        <v>10107.450166000001</v>
      </c>
      <c r="X1017" s="124">
        <f t="shared" si="101"/>
        <v>0</v>
      </c>
    </row>
    <row r="1018" spans="1:24" s="92" customFormat="1" ht="15">
      <c r="A1018" s="115" t="s">
        <v>664</v>
      </c>
      <c r="B1018" s="93" t="s">
        <v>218</v>
      </c>
      <c r="C1018" s="106" t="str">
        <f t="shared" si="96"/>
        <v/>
      </c>
      <c r="D1018" s="105" t="str">
        <f t="shared" si="97"/>
        <v/>
      </c>
      <c r="E1018" s="129"/>
      <c r="F1018" s="130"/>
      <c r="G1018" s="130"/>
      <c r="H1018" s="128"/>
      <c r="I1018" s="90">
        <v>20147985360</v>
      </c>
      <c r="J1018" s="90">
        <v>2791041360</v>
      </c>
      <c r="K1018" s="90">
        <v>11210000000</v>
      </c>
      <c r="L1018" s="91">
        <v>6146944000</v>
      </c>
      <c r="M1018" s="91">
        <f t="shared" si="98"/>
        <v>20147985360</v>
      </c>
      <c r="N1018" s="91"/>
      <c r="O1018" s="90">
        <v>10107450166</v>
      </c>
      <c r="P1018" s="90">
        <f t="shared" si="99"/>
        <v>10107450166</v>
      </c>
      <c r="Q1018" s="90"/>
      <c r="S1018" s="124">
        <f t="shared" si="100"/>
        <v>20147.985359999999</v>
      </c>
      <c r="T1018" s="124">
        <f t="shared" si="101"/>
        <v>20147.985359999999</v>
      </c>
      <c r="U1018" s="124">
        <f t="shared" si="101"/>
        <v>0</v>
      </c>
      <c r="V1018" s="124">
        <f t="shared" si="101"/>
        <v>10107.450166000001</v>
      </c>
      <c r="W1018" s="124">
        <f t="shared" si="101"/>
        <v>10107.450166000001</v>
      </c>
      <c r="X1018" s="124">
        <f t="shared" si="101"/>
        <v>0</v>
      </c>
    </row>
    <row r="1019" spans="1:24" s="92" customFormat="1" ht="15">
      <c r="A1019" s="115"/>
      <c r="B1019" s="93" t="s">
        <v>219</v>
      </c>
      <c r="C1019" s="106" t="str">
        <f t="shared" si="96"/>
        <v/>
      </c>
      <c r="D1019" s="105" t="str">
        <f t="shared" si="97"/>
        <v/>
      </c>
      <c r="E1019" s="129"/>
      <c r="F1019" s="130"/>
      <c r="G1019" s="130"/>
      <c r="H1019" s="128"/>
      <c r="I1019" s="90">
        <v>3049200000</v>
      </c>
      <c r="J1019" s="89"/>
      <c r="K1019" s="90">
        <v>2977000000</v>
      </c>
      <c r="L1019" s="91">
        <v>72200000</v>
      </c>
      <c r="M1019" s="91">
        <f t="shared" si="98"/>
        <v>3049200000</v>
      </c>
      <c r="N1019" s="91"/>
      <c r="O1019" s="90">
        <v>3049200000</v>
      </c>
      <c r="P1019" s="90">
        <f t="shared" si="99"/>
        <v>3049200000</v>
      </c>
      <c r="Q1019" s="90"/>
      <c r="S1019" s="124">
        <f t="shared" si="100"/>
        <v>3049.2</v>
      </c>
      <c r="T1019" s="124">
        <f t="shared" si="101"/>
        <v>3049.2</v>
      </c>
      <c r="U1019" s="124">
        <f t="shared" si="101"/>
        <v>0</v>
      </c>
      <c r="V1019" s="124">
        <f t="shared" si="101"/>
        <v>3049.2</v>
      </c>
      <c r="W1019" s="124">
        <f t="shared" si="101"/>
        <v>3049.2</v>
      </c>
      <c r="X1019" s="124">
        <f t="shared" si="101"/>
        <v>0</v>
      </c>
    </row>
    <row r="1020" spans="1:24" s="92" customFormat="1" ht="15">
      <c r="A1020" s="116"/>
      <c r="B1020" s="110"/>
      <c r="C1020" s="106" t="str">
        <f t="shared" si="96"/>
        <v/>
      </c>
      <c r="D1020" s="105" t="str">
        <f t="shared" si="97"/>
        <v/>
      </c>
      <c r="E1020" s="115" t="s">
        <v>209</v>
      </c>
      <c r="F1020" s="115" t="s">
        <v>665</v>
      </c>
      <c r="G1020" s="115" t="s">
        <v>238</v>
      </c>
      <c r="H1020" s="133" t="s">
        <v>983</v>
      </c>
      <c r="I1020" s="90">
        <v>2977000000</v>
      </c>
      <c r="J1020" s="89"/>
      <c r="K1020" s="90">
        <v>2977000000</v>
      </c>
      <c r="L1020" s="94"/>
      <c r="M1020" s="91">
        <f t="shared" si="98"/>
        <v>2977000000</v>
      </c>
      <c r="N1020" s="94"/>
      <c r="O1020" s="90">
        <v>2977000000</v>
      </c>
      <c r="P1020" s="90">
        <f t="shared" si="99"/>
        <v>2977000000</v>
      </c>
      <c r="Q1020" s="90"/>
      <c r="S1020" s="124">
        <f t="shared" si="100"/>
        <v>2977</v>
      </c>
      <c r="T1020" s="124">
        <f t="shared" si="101"/>
        <v>2977</v>
      </c>
      <c r="U1020" s="124">
        <f t="shared" si="101"/>
        <v>0</v>
      </c>
      <c r="V1020" s="124">
        <f t="shared" si="101"/>
        <v>2977</v>
      </c>
      <c r="W1020" s="124">
        <f t="shared" si="101"/>
        <v>2977</v>
      </c>
      <c r="X1020" s="124">
        <f t="shared" si="101"/>
        <v>0</v>
      </c>
    </row>
    <row r="1021" spans="1:24" s="92" customFormat="1" ht="15">
      <c r="A1021" s="118"/>
      <c r="B1021" s="111"/>
      <c r="C1021" s="106" t="str">
        <f t="shared" si="96"/>
        <v/>
      </c>
      <c r="D1021" s="105" t="str">
        <f t="shared" si="97"/>
        <v/>
      </c>
      <c r="E1021" s="115" t="s">
        <v>222</v>
      </c>
      <c r="F1021" s="115" t="s">
        <v>665</v>
      </c>
      <c r="G1021" s="115" t="s">
        <v>238</v>
      </c>
      <c r="H1021" s="133" t="s">
        <v>983</v>
      </c>
      <c r="I1021" s="90">
        <v>72200000</v>
      </c>
      <c r="J1021" s="89"/>
      <c r="K1021" s="89"/>
      <c r="L1021" s="91">
        <v>72200000</v>
      </c>
      <c r="M1021" s="91">
        <f t="shared" si="98"/>
        <v>72200000</v>
      </c>
      <c r="N1021" s="91"/>
      <c r="O1021" s="90">
        <v>72200000</v>
      </c>
      <c r="P1021" s="90">
        <f t="shared" si="99"/>
        <v>72200000</v>
      </c>
      <c r="Q1021" s="90"/>
      <c r="S1021" s="124">
        <f t="shared" si="100"/>
        <v>72.2</v>
      </c>
      <c r="T1021" s="124">
        <f t="shared" si="101"/>
        <v>72.2</v>
      </c>
      <c r="U1021" s="124">
        <f t="shared" si="101"/>
        <v>0</v>
      </c>
      <c r="V1021" s="124">
        <f t="shared" si="101"/>
        <v>72.2</v>
      </c>
      <c r="W1021" s="124">
        <f t="shared" si="101"/>
        <v>72.2</v>
      </c>
      <c r="X1021" s="124">
        <f t="shared" si="101"/>
        <v>0</v>
      </c>
    </row>
    <row r="1022" spans="1:24" s="92" customFormat="1" ht="15">
      <c r="A1022" s="115"/>
      <c r="B1022" s="93" t="s">
        <v>223</v>
      </c>
      <c r="C1022" s="106" t="str">
        <f t="shared" si="96"/>
        <v/>
      </c>
      <c r="D1022" s="105" t="str">
        <f t="shared" si="97"/>
        <v/>
      </c>
      <c r="E1022" s="129"/>
      <c r="F1022" s="130"/>
      <c r="G1022" s="130"/>
      <c r="H1022" s="128"/>
      <c r="I1022" s="90">
        <v>17098785360</v>
      </c>
      <c r="J1022" s="90">
        <v>2791041360</v>
      </c>
      <c r="K1022" s="90">
        <v>8233000000</v>
      </c>
      <c r="L1022" s="91">
        <v>6074744000</v>
      </c>
      <c r="M1022" s="91">
        <f t="shared" si="98"/>
        <v>17098785360</v>
      </c>
      <c r="N1022" s="91"/>
      <c r="O1022" s="90">
        <v>7058250166</v>
      </c>
      <c r="P1022" s="90">
        <f t="shared" si="99"/>
        <v>7058250166</v>
      </c>
      <c r="Q1022" s="90"/>
      <c r="S1022" s="124">
        <f t="shared" si="100"/>
        <v>17098.785360000002</v>
      </c>
      <c r="T1022" s="124">
        <f t="shared" si="101"/>
        <v>17098.785360000002</v>
      </c>
      <c r="U1022" s="124">
        <f t="shared" si="101"/>
        <v>0</v>
      </c>
      <c r="V1022" s="124">
        <f t="shared" si="101"/>
        <v>7058.2501659999998</v>
      </c>
      <c r="W1022" s="124">
        <f t="shared" si="101"/>
        <v>7058.2501659999998</v>
      </c>
      <c r="X1022" s="124">
        <f t="shared" si="101"/>
        <v>0</v>
      </c>
    </row>
    <row r="1023" spans="1:24" s="92" customFormat="1" ht="15">
      <c r="A1023" s="116"/>
      <c r="B1023" s="110"/>
      <c r="C1023" s="106" t="str">
        <f t="shared" si="96"/>
        <v/>
      </c>
      <c r="D1023" s="105" t="str">
        <f t="shared" si="97"/>
        <v/>
      </c>
      <c r="E1023" s="115" t="s">
        <v>224</v>
      </c>
      <c r="F1023" s="115" t="s">
        <v>665</v>
      </c>
      <c r="G1023" s="115" t="s">
        <v>328</v>
      </c>
      <c r="H1023" s="133" t="s">
        <v>983</v>
      </c>
      <c r="I1023" s="90">
        <v>6625238576</v>
      </c>
      <c r="J1023" s="90">
        <v>2791041360</v>
      </c>
      <c r="K1023" s="90">
        <v>1168000000</v>
      </c>
      <c r="L1023" s="91">
        <v>2666197216</v>
      </c>
      <c r="M1023" s="91">
        <f t="shared" si="98"/>
        <v>6625238576</v>
      </c>
      <c r="N1023" s="91"/>
      <c r="O1023" s="90">
        <v>5353401029</v>
      </c>
      <c r="P1023" s="90">
        <f t="shared" si="99"/>
        <v>5353401029</v>
      </c>
      <c r="Q1023" s="90"/>
      <c r="S1023" s="124">
        <f t="shared" si="100"/>
        <v>6625.2385759999997</v>
      </c>
      <c r="T1023" s="124">
        <f t="shared" si="101"/>
        <v>6625.2385759999997</v>
      </c>
      <c r="U1023" s="124">
        <f t="shared" si="101"/>
        <v>0</v>
      </c>
      <c r="V1023" s="124">
        <f t="shared" si="101"/>
        <v>5353.4010289999997</v>
      </c>
      <c r="W1023" s="124">
        <f t="shared" si="101"/>
        <v>5353.4010289999997</v>
      </c>
      <c r="X1023" s="124">
        <f t="shared" si="101"/>
        <v>0</v>
      </c>
    </row>
    <row r="1024" spans="1:24" s="92" customFormat="1" ht="15">
      <c r="A1024" s="117"/>
      <c r="B1024" s="107"/>
      <c r="C1024" s="106" t="str">
        <f t="shared" si="96"/>
        <v/>
      </c>
      <c r="D1024" s="105" t="str">
        <f t="shared" si="97"/>
        <v/>
      </c>
      <c r="E1024" s="115" t="s">
        <v>211</v>
      </c>
      <c r="F1024" s="115" t="s">
        <v>665</v>
      </c>
      <c r="G1024" s="115" t="s">
        <v>328</v>
      </c>
      <c r="H1024" s="133" t="s">
        <v>983</v>
      </c>
      <c r="I1024" s="90">
        <v>10336802784</v>
      </c>
      <c r="J1024" s="89"/>
      <c r="K1024" s="90">
        <v>7050000000</v>
      </c>
      <c r="L1024" s="91">
        <v>3286802784</v>
      </c>
      <c r="M1024" s="91">
        <f t="shared" si="98"/>
        <v>10336802784</v>
      </c>
      <c r="N1024" s="91"/>
      <c r="O1024" s="90">
        <v>1568105137</v>
      </c>
      <c r="P1024" s="90">
        <f t="shared" si="99"/>
        <v>1568105137</v>
      </c>
      <c r="Q1024" s="90"/>
      <c r="S1024" s="124">
        <f t="shared" si="100"/>
        <v>10336.802784</v>
      </c>
      <c r="T1024" s="124">
        <f t="shared" si="101"/>
        <v>10336.802784</v>
      </c>
      <c r="U1024" s="124">
        <f t="shared" si="101"/>
        <v>0</v>
      </c>
      <c r="V1024" s="124">
        <f t="shared" si="101"/>
        <v>1568.105137</v>
      </c>
      <c r="W1024" s="124">
        <f t="shared" si="101"/>
        <v>1568.105137</v>
      </c>
      <c r="X1024" s="124">
        <f t="shared" si="101"/>
        <v>0</v>
      </c>
    </row>
    <row r="1025" spans="1:24" s="92" customFormat="1" ht="15">
      <c r="A1025" s="118"/>
      <c r="B1025" s="111"/>
      <c r="C1025" s="106" t="str">
        <f t="shared" si="96"/>
        <v/>
      </c>
      <c r="D1025" s="105" t="str">
        <f t="shared" si="97"/>
        <v/>
      </c>
      <c r="E1025" s="115" t="s">
        <v>224</v>
      </c>
      <c r="F1025" s="115" t="s">
        <v>665</v>
      </c>
      <c r="G1025" s="115" t="s">
        <v>238</v>
      </c>
      <c r="H1025" s="133" t="s">
        <v>983</v>
      </c>
      <c r="I1025" s="90">
        <v>136744000</v>
      </c>
      <c r="J1025" s="89"/>
      <c r="K1025" s="90">
        <v>15000000</v>
      </c>
      <c r="L1025" s="91">
        <v>121744000</v>
      </c>
      <c r="M1025" s="91">
        <f t="shared" si="98"/>
        <v>136744000</v>
      </c>
      <c r="N1025" s="91"/>
      <c r="O1025" s="90">
        <v>136744000</v>
      </c>
      <c r="P1025" s="90">
        <f t="shared" si="99"/>
        <v>136744000</v>
      </c>
      <c r="Q1025" s="90"/>
      <c r="S1025" s="124">
        <f t="shared" si="100"/>
        <v>136.744</v>
      </c>
      <c r="T1025" s="124">
        <f t="shared" si="101"/>
        <v>136.744</v>
      </c>
      <c r="U1025" s="124">
        <f t="shared" si="101"/>
        <v>0</v>
      </c>
      <c r="V1025" s="124">
        <f t="shared" si="101"/>
        <v>136.744</v>
      </c>
      <c r="W1025" s="124">
        <f t="shared" si="101"/>
        <v>136.744</v>
      </c>
      <c r="X1025" s="124">
        <f t="shared" si="101"/>
        <v>0</v>
      </c>
    </row>
    <row r="1026" spans="1:24" s="92" customFormat="1" ht="14.25">
      <c r="A1026" s="115"/>
      <c r="B1026" s="96"/>
      <c r="C1026" s="106" t="str">
        <f t="shared" si="96"/>
        <v/>
      </c>
      <c r="D1026" s="105" t="str">
        <f t="shared" si="97"/>
        <v/>
      </c>
      <c r="E1026" s="115"/>
      <c r="F1026" s="115"/>
      <c r="G1026" s="115"/>
      <c r="H1026" s="133"/>
      <c r="I1026" s="97"/>
      <c r="J1026" s="97"/>
      <c r="K1026" s="97"/>
      <c r="L1026" s="98"/>
      <c r="M1026" s="91">
        <f t="shared" si="98"/>
        <v>0</v>
      </c>
      <c r="N1026" s="98"/>
      <c r="O1026" s="97"/>
      <c r="P1026" s="90">
        <f t="shared" si="99"/>
        <v>0</v>
      </c>
      <c r="Q1026" s="97"/>
      <c r="S1026" s="124">
        <f t="shared" si="100"/>
        <v>0</v>
      </c>
      <c r="T1026" s="124">
        <f t="shared" si="101"/>
        <v>0</v>
      </c>
      <c r="U1026" s="124">
        <f t="shared" si="101"/>
        <v>0</v>
      </c>
      <c r="V1026" s="124">
        <f t="shared" si="101"/>
        <v>0</v>
      </c>
      <c r="W1026" s="124">
        <f t="shared" si="101"/>
        <v>0</v>
      </c>
      <c r="X1026" s="124">
        <f t="shared" si="101"/>
        <v>0</v>
      </c>
    </row>
    <row r="1027" spans="1:24" s="92" customFormat="1" ht="30">
      <c r="A1027" s="115" t="s">
        <v>666</v>
      </c>
      <c r="B1027" s="88" t="s">
        <v>667</v>
      </c>
      <c r="C1027" s="106" t="str">
        <f t="shared" si="96"/>
        <v>1060648</v>
      </c>
      <c r="D1027" s="105" t="str">
        <f t="shared" si="97"/>
        <v>-BQL Rừng phòng hộ Đăk Long</v>
      </c>
      <c r="E1027" s="129"/>
      <c r="F1027" s="130"/>
      <c r="G1027" s="130"/>
      <c r="H1027" s="128"/>
      <c r="I1027" s="90">
        <v>4421000000</v>
      </c>
      <c r="J1027" s="89"/>
      <c r="K1027" s="90">
        <v>2758000000</v>
      </c>
      <c r="L1027" s="91">
        <v>1663000000</v>
      </c>
      <c r="M1027" s="91">
        <f t="shared" si="98"/>
        <v>4421000000</v>
      </c>
      <c r="N1027" s="91"/>
      <c r="O1027" s="90">
        <v>4421000000</v>
      </c>
      <c r="P1027" s="90">
        <f t="shared" si="99"/>
        <v>4421000000</v>
      </c>
      <c r="Q1027" s="90"/>
      <c r="S1027" s="124">
        <f t="shared" si="100"/>
        <v>4421</v>
      </c>
      <c r="T1027" s="124">
        <f t="shared" si="101"/>
        <v>4421</v>
      </c>
      <c r="U1027" s="124">
        <f t="shared" si="101"/>
        <v>0</v>
      </c>
      <c r="V1027" s="124">
        <f t="shared" si="101"/>
        <v>4421</v>
      </c>
      <c r="W1027" s="124">
        <f t="shared" si="101"/>
        <v>4421</v>
      </c>
      <c r="X1027" s="124">
        <f t="shared" si="101"/>
        <v>0</v>
      </c>
    </row>
    <row r="1028" spans="1:24" s="92" customFormat="1" ht="15">
      <c r="A1028" s="115" t="s">
        <v>668</v>
      </c>
      <c r="B1028" s="93" t="s">
        <v>232</v>
      </c>
      <c r="C1028" s="106" t="str">
        <f t="shared" si="96"/>
        <v/>
      </c>
      <c r="D1028" s="105" t="str">
        <f t="shared" si="97"/>
        <v/>
      </c>
      <c r="E1028" s="129"/>
      <c r="F1028" s="130"/>
      <c r="G1028" s="130"/>
      <c r="H1028" s="128"/>
      <c r="I1028" s="90">
        <v>2843000000</v>
      </c>
      <c r="J1028" s="89"/>
      <c r="K1028" s="90">
        <v>2758000000</v>
      </c>
      <c r="L1028" s="91">
        <v>85000000</v>
      </c>
      <c r="M1028" s="91">
        <f t="shared" si="98"/>
        <v>2843000000</v>
      </c>
      <c r="N1028" s="91"/>
      <c r="O1028" s="90">
        <v>2843000000</v>
      </c>
      <c r="P1028" s="90">
        <f t="shared" si="99"/>
        <v>2843000000</v>
      </c>
      <c r="Q1028" s="90"/>
      <c r="S1028" s="124">
        <f t="shared" si="100"/>
        <v>2843</v>
      </c>
      <c r="T1028" s="124">
        <f t="shared" si="101"/>
        <v>2843</v>
      </c>
      <c r="U1028" s="124">
        <f t="shared" si="101"/>
        <v>0</v>
      </c>
      <c r="V1028" s="124">
        <f t="shared" si="101"/>
        <v>2843</v>
      </c>
      <c r="W1028" s="124">
        <f t="shared" si="101"/>
        <v>2843</v>
      </c>
      <c r="X1028" s="124">
        <f t="shared" si="101"/>
        <v>0</v>
      </c>
    </row>
    <row r="1029" spans="1:24" s="92" customFormat="1" ht="15">
      <c r="A1029" s="115"/>
      <c r="B1029" s="93" t="s">
        <v>229</v>
      </c>
      <c r="C1029" s="106" t="str">
        <f t="shared" si="96"/>
        <v/>
      </c>
      <c r="D1029" s="105" t="str">
        <f t="shared" si="97"/>
        <v/>
      </c>
      <c r="E1029" s="129"/>
      <c r="F1029" s="130"/>
      <c r="G1029" s="130"/>
      <c r="H1029" s="128"/>
      <c r="I1029" s="90">
        <v>2843000000</v>
      </c>
      <c r="J1029" s="89"/>
      <c r="K1029" s="90">
        <v>2758000000</v>
      </c>
      <c r="L1029" s="91">
        <v>85000000</v>
      </c>
      <c r="M1029" s="91">
        <f t="shared" si="98"/>
        <v>2843000000</v>
      </c>
      <c r="N1029" s="91"/>
      <c r="O1029" s="90">
        <v>2843000000</v>
      </c>
      <c r="P1029" s="90">
        <f t="shared" si="99"/>
        <v>2843000000</v>
      </c>
      <c r="Q1029" s="90"/>
      <c r="S1029" s="124">
        <f t="shared" si="100"/>
        <v>2843</v>
      </c>
      <c r="T1029" s="124">
        <f t="shared" si="101"/>
        <v>2843</v>
      </c>
      <c r="U1029" s="124">
        <f t="shared" si="101"/>
        <v>0</v>
      </c>
      <c r="V1029" s="124">
        <f t="shared" si="101"/>
        <v>2843</v>
      </c>
      <c r="W1029" s="124">
        <f t="shared" si="101"/>
        <v>2843</v>
      </c>
      <c r="X1029" s="124">
        <f t="shared" si="101"/>
        <v>0</v>
      </c>
    </row>
    <row r="1030" spans="1:24" s="92" customFormat="1" ht="15">
      <c r="A1030" s="116"/>
      <c r="B1030" s="110"/>
      <c r="C1030" s="106" t="str">
        <f t="shared" si="96"/>
        <v/>
      </c>
      <c r="D1030" s="105" t="str">
        <f t="shared" si="97"/>
        <v/>
      </c>
      <c r="E1030" s="115" t="s">
        <v>224</v>
      </c>
      <c r="F1030" s="115" t="s">
        <v>241</v>
      </c>
      <c r="G1030" s="115" t="s">
        <v>242</v>
      </c>
      <c r="H1030" s="133" t="s">
        <v>983</v>
      </c>
      <c r="I1030" s="90">
        <v>2758000000</v>
      </c>
      <c r="J1030" s="89"/>
      <c r="K1030" s="90">
        <v>2758000000</v>
      </c>
      <c r="L1030" s="94"/>
      <c r="M1030" s="91">
        <f t="shared" si="98"/>
        <v>2758000000</v>
      </c>
      <c r="N1030" s="94"/>
      <c r="O1030" s="90">
        <v>2758000000</v>
      </c>
      <c r="P1030" s="90">
        <f t="shared" si="99"/>
        <v>2758000000</v>
      </c>
      <c r="Q1030" s="90"/>
      <c r="S1030" s="124">
        <f t="shared" si="100"/>
        <v>2758</v>
      </c>
      <c r="T1030" s="124">
        <f t="shared" si="101"/>
        <v>2758</v>
      </c>
      <c r="U1030" s="124">
        <f t="shared" si="101"/>
        <v>0</v>
      </c>
      <c r="V1030" s="124">
        <f t="shared" si="101"/>
        <v>2758</v>
      </c>
      <c r="W1030" s="124">
        <f t="shared" si="101"/>
        <v>2758</v>
      </c>
      <c r="X1030" s="124">
        <f t="shared" si="101"/>
        <v>0</v>
      </c>
    </row>
    <row r="1031" spans="1:24" s="92" customFormat="1" ht="15">
      <c r="A1031" s="118"/>
      <c r="B1031" s="111"/>
      <c r="C1031" s="106" t="str">
        <f t="shared" si="96"/>
        <v/>
      </c>
      <c r="D1031" s="105" t="str">
        <f t="shared" si="97"/>
        <v/>
      </c>
      <c r="E1031" s="115" t="s">
        <v>222</v>
      </c>
      <c r="F1031" s="115" t="s">
        <v>241</v>
      </c>
      <c r="G1031" s="115" t="s">
        <v>242</v>
      </c>
      <c r="H1031" s="133" t="s">
        <v>983</v>
      </c>
      <c r="I1031" s="90">
        <v>85000000</v>
      </c>
      <c r="J1031" s="89"/>
      <c r="K1031" s="89"/>
      <c r="L1031" s="91">
        <v>85000000</v>
      </c>
      <c r="M1031" s="91">
        <f t="shared" si="98"/>
        <v>85000000</v>
      </c>
      <c r="N1031" s="91"/>
      <c r="O1031" s="90">
        <v>85000000</v>
      </c>
      <c r="P1031" s="90">
        <f t="shared" si="99"/>
        <v>85000000</v>
      </c>
      <c r="Q1031" s="90"/>
      <c r="S1031" s="124">
        <f t="shared" si="100"/>
        <v>85</v>
      </c>
      <c r="T1031" s="124">
        <f t="shared" si="101"/>
        <v>85</v>
      </c>
      <c r="U1031" s="124">
        <f t="shared" si="101"/>
        <v>0</v>
      </c>
      <c r="V1031" s="124">
        <f t="shared" si="101"/>
        <v>85</v>
      </c>
      <c r="W1031" s="124">
        <f t="shared" si="101"/>
        <v>85</v>
      </c>
      <c r="X1031" s="124">
        <f t="shared" si="101"/>
        <v>0</v>
      </c>
    </row>
    <row r="1032" spans="1:24" s="92" customFormat="1" ht="15">
      <c r="A1032" s="115" t="s">
        <v>669</v>
      </c>
      <c r="B1032" s="93" t="s">
        <v>244</v>
      </c>
      <c r="C1032" s="106" t="str">
        <f t="shared" si="96"/>
        <v/>
      </c>
      <c r="D1032" s="105" t="str">
        <f t="shared" si="97"/>
        <v/>
      </c>
      <c r="E1032" s="129"/>
      <c r="F1032" s="130"/>
      <c r="G1032" s="130"/>
      <c r="H1032" s="128"/>
      <c r="I1032" s="90">
        <v>1578000000</v>
      </c>
      <c r="J1032" s="89"/>
      <c r="K1032" s="89"/>
      <c r="L1032" s="91">
        <v>1578000000</v>
      </c>
      <c r="M1032" s="91">
        <f t="shared" si="98"/>
        <v>1578000000</v>
      </c>
      <c r="N1032" s="91"/>
      <c r="O1032" s="90">
        <v>1578000000</v>
      </c>
      <c r="P1032" s="90">
        <f t="shared" si="99"/>
        <v>1578000000</v>
      </c>
      <c r="Q1032" s="90"/>
      <c r="S1032" s="124">
        <f t="shared" si="100"/>
        <v>1578</v>
      </c>
      <c r="T1032" s="124">
        <f t="shared" si="101"/>
        <v>1578</v>
      </c>
      <c r="U1032" s="124">
        <f t="shared" si="101"/>
        <v>0</v>
      </c>
      <c r="V1032" s="124">
        <f t="shared" si="101"/>
        <v>1578</v>
      </c>
      <c r="W1032" s="124">
        <f t="shared" si="101"/>
        <v>1578</v>
      </c>
      <c r="X1032" s="124">
        <f t="shared" si="101"/>
        <v>0</v>
      </c>
    </row>
    <row r="1033" spans="1:24" s="92" customFormat="1" ht="15">
      <c r="A1033" s="115"/>
      <c r="B1033" s="87"/>
      <c r="C1033" s="106" t="str">
        <f t="shared" si="96"/>
        <v/>
      </c>
      <c r="D1033" s="105" t="str">
        <f t="shared" si="97"/>
        <v/>
      </c>
      <c r="E1033" s="115" t="s">
        <v>210</v>
      </c>
      <c r="F1033" s="115" t="s">
        <v>241</v>
      </c>
      <c r="G1033" s="115" t="s">
        <v>242</v>
      </c>
      <c r="H1033" s="133" t="s">
        <v>984</v>
      </c>
      <c r="I1033" s="90">
        <v>1578000000</v>
      </c>
      <c r="J1033" s="89"/>
      <c r="K1033" s="89"/>
      <c r="L1033" s="91">
        <v>1578000000</v>
      </c>
      <c r="M1033" s="91">
        <f t="shared" si="98"/>
        <v>1578000000</v>
      </c>
      <c r="N1033" s="91"/>
      <c r="O1033" s="90">
        <v>1578000000</v>
      </c>
      <c r="P1033" s="90">
        <f t="shared" si="99"/>
        <v>1578000000</v>
      </c>
      <c r="Q1033" s="90"/>
      <c r="S1033" s="124">
        <f t="shared" si="100"/>
        <v>1578</v>
      </c>
      <c r="T1033" s="124">
        <f t="shared" si="101"/>
        <v>1578</v>
      </c>
      <c r="U1033" s="124">
        <f t="shared" si="101"/>
        <v>0</v>
      </c>
      <c r="V1033" s="124">
        <f t="shared" si="101"/>
        <v>1578</v>
      </c>
      <c r="W1033" s="124">
        <f t="shared" si="101"/>
        <v>1578</v>
      </c>
      <c r="X1033" s="124">
        <f t="shared" si="101"/>
        <v>0</v>
      </c>
    </row>
    <row r="1034" spans="1:24" s="92" customFormat="1" ht="45">
      <c r="A1034" s="115" t="s">
        <v>670</v>
      </c>
      <c r="B1034" s="88" t="s">
        <v>671</v>
      </c>
      <c r="C1034" s="106" t="str">
        <f t="shared" si="96"/>
        <v>1060884</v>
      </c>
      <c r="D1034" s="105" t="str">
        <f t="shared" si="97"/>
        <v>-Trung Tâm Khuyẽn Công -Xúc tiễn thương mại và Tư vãn công nghiệp tỉnh Kon Tum</v>
      </c>
      <c r="E1034" s="129"/>
      <c r="F1034" s="130"/>
      <c r="G1034" s="130"/>
      <c r="H1034" s="128"/>
      <c r="I1034" s="90">
        <v>2767971685</v>
      </c>
      <c r="J1034" s="90">
        <v>646685</v>
      </c>
      <c r="K1034" s="90">
        <v>3590000000</v>
      </c>
      <c r="L1034" s="91">
        <v>-822675000</v>
      </c>
      <c r="M1034" s="91">
        <f t="shared" si="98"/>
        <v>2767971685</v>
      </c>
      <c r="N1034" s="91"/>
      <c r="O1034" s="90">
        <v>2634948685</v>
      </c>
      <c r="P1034" s="90">
        <f t="shared" si="99"/>
        <v>2634948685</v>
      </c>
      <c r="Q1034" s="90"/>
      <c r="S1034" s="124">
        <f t="shared" si="100"/>
        <v>2767.971685</v>
      </c>
      <c r="T1034" s="124">
        <f t="shared" si="101"/>
        <v>2767.971685</v>
      </c>
      <c r="U1034" s="124">
        <f t="shared" si="101"/>
        <v>0</v>
      </c>
      <c r="V1034" s="124">
        <f t="shared" si="101"/>
        <v>2634.9486849999998</v>
      </c>
      <c r="W1034" s="124">
        <f t="shared" si="101"/>
        <v>2634.9486849999998</v>
      </c>
      <c r="X1034" s="124">
        <f t="shared" si="101"/>
        <v>0</v>
      </c>
    </row>
    <row r="1035" spans="1:24" s="92" customFormat="1" ht="15">
      <c r="A1035" s="115" t="s">
        <v>672</v>
      </c>
      <c r="B1035" s="93" t="s">
        <v>232</v>
      </c>
      <c r="C1035" s="106" t="str">
        <f t="shared" si="96"/>
        <v/>
      </c>
      <c r="D1035" s="105" t="str">
        <f t="shared" si="97"/>
        <v/>
      </c>
      <c r="E1035" s="129"/>
      <c r="F1035" s="130"/>
      <c r="G1035" s="130"/>
      <c r="H1035" s="128"/>
      <c r="I1035" s="90">
        <v>2767971685</v>
      </c>
      <c r="J1035" s="90">
        <v>646685</v>
      </c>
      <c r="K1035" s="90">
        <v>3590000000</v>
      </c>
      <c r="L1035" s="91">
        <v>-822675000</v>
      </c>
      <c r="M1035" s="91">
        <f t="shared" si="98"/>
        <v>2767971685</v>
      </c>
      <c r="N1035" s="91"/>
      <c r="O1035" s="90">
        <v>2634948685</v>
      </c>
      <c r="P1035" s="90">
        <f t="shared" si="99"/>
        <v>2634948685</v>
      </c>
      <c r="Q1035" s="90"/>
      <c r="S1035" s="124">
        <f t="shared" si="100"/>
        <v>2767.971685</v>
      </c>
      <c r="T1035" s="124">
        <f t="shared" si="101"/>
        <v>2767.971685</v>
      </c>
      <c r="U1035" s="124">
        <f t="shared" si="101"/>
        <v>0</v>
      </c>
      <c r="V1035" s="124">
        <f t="shared" si="101"/>
        <v>2634.9486849999998</v>
      </c>
      <c r="W1035" s="124">
        <f t="shared" si="101"/>
        <v>2634.9486849999998</v>
      </c>
      <c r="X1035" s="124">
        <f t="shared" si="101"/>
        <v>0</v>
      </c>
    </row>
    <row r="1036" spans="1:24" s="92" customFormat="1" ht="15">
      <c r="A1036" s="115"/>
      <c r="B1036" s="93" t="s">
        <v>233</v>
      </c>
      <c r="C1036" s="106" t="str">
        <f t="shared" si="96"/>
        <v/>
      </c>
      <c r="D1036" s="105" t="str">
        <f t="shared" si="97"/>
        <v/>
      </c>
      <c r="E1036" s="129"/>
      <c r="F1036" s="130"/>
      <c r="G1036" s="130"/>
      <c r="H1036" s="128"/>
      <c r="I1036" s="90">
        <v>1019646685</v>
      </c>
      <c r="J1036" s="90">
        <v>646685</v>
      </c>
      <c r="K1036" s="90">
        <v>1019000000</v>
      </c>
      <c r="L1036" s="94"/>
      <c r="M1036" s="91">
        <f t="shared" si="98"/>
        <v>1019646685</v>
      </c>
      <c r="N1036" s="94"/>
      <c r="O1036" s="90">
        <v>1019646685</v>
      </c>
      <c r="P1036" s="90">
        <f t="shared" si="99"/>
        <v>1019646685</v>
      </c>
      <c r="Q1036" s="90"/>
      <c r="S1036" s="124">
        <f t="shared" si="100"/>
        <v>1019.646685</v>
      </c>
      <c r="T1036" s="124">
        <f t="shared" si="101"/>
        <v>1019.646685</v>
      </c>
      <c r="U1036" s="124">
        <f t="shared" si="101"/>
        <v>0</v>
      </c>
      <c r="V1036" s="124">
        <f t="shared" si="101"/>
        <v>1019.646685</v>
      </c>
      <c r="W1036" s="124">
        <f t="shared" si="101"/>
        <v>1019.646685</v>
      </c>
      <c r="X1036" s="124">
        <f t="shared" si="101"/>
        <v>0</v>
      </c>
    </row>
    <row r="1037" spans="1:24" s="92" customFormat="1" ht="15">
      <c r="A1037" s="115"/>
      <c r="B1037" s="87"/>
      <c r="C1037" s="106" t="str">
        <f t="shared" si="96"/>
        <v/>
      </c>
      <c r="D1037" s="105" t="str">
        <f t="shared" si="97"/>
        <v/>
      </c>
      <c r="E1037" s="115" t="s">
        <v>209</v>
      </c>
      <c r="F1037" s="115" t="s">
        <v>486</v>
      </c>
      <c r="G1037" s="115" t="s">
        <v>620</v>
      </c>
      <c r="H1037" s="133" t="s">
        <v>983</v>
      </c>
      <c r="I1037" s="90">
        <v>1019646685</v>
      </c>
      <c r="J1037" s="90">
        <v>646685</v>
      </c>
      <c r="K1037" s="90">
        <v>1019000000</v>
      </c>
      <c r="L1037" s="94"/>
      <c r="M1037" s="91">
        <f t="shared" si="98"/>
        <v>1019646685</v>
      </c>
      <c r="N1037" s="94"/>
      <c r="O1037" s="90">
        <v>1019646685</v>
      </c>
      <c r="P1037" s="90">
        <f t="shared" si="99"/>
        <v>1019646685</v>
      </c>
      <c r="Q1037" s="90"/>
      <c r="S1037" s="124">
        <f t="shared" si="100"/>
        <v>1019.646685</v>
      </c>
      <c r="T1037" s="124">
        <f t="shared" si="101"/>
        <v>1019.646685</v>
      </c>
      <c r="U1037" s="124">
        <f t="shared" si="101"/>
        <v>0</v>
      </c>
      <c r="V1037" s="124">
        <f t="shared" si="101"/>
        <v>1019.646685</v>
      </c>
      <c r="W1037" s="124">
        <f t="shared" si="101"/>
        <v>1019.646685</v>
      </c>
      <c r="X1037" s="124">
        <f t="shared" si="101"/>
        <v>0</v>
      </c>
    </row>
    <row r="1038" spans="1:24" s="92" customFormat="1" ht="15">
      <c r="A1038" s="115"/>
      <c r="B1038" s="93" t="s">
        <v>229</v>
      </c>
      <c r="C1038" s="106" t="str">
        <f t="shared" si="96"/>
        <v/>
      </c>
      <c r="D1038" s="105" t="str">
        <f t="shared" si="97"/>
        <v/>
      </c>
      <c r="E1038" s="129"/>
      <c r="F1038" s="130"/>
      <c r="G1038" s="130"/>
      <c r="H1038" s="128"/>
      <c r="I1038" s="90">
        <v>1748325000</v>
      </c>
      <c r="J1038" s="89"/>
      <c r="K1038" s="90">
        <v>2571000000</v>
      </c>
      <c r="L1038" s="91">
        <v>-822675000</v>
      </c>
      <c r="M1038" s="91">
        <f t="shared" si="98"/>
        <v>1748325000</v>
      </c>
      <c r="N1038" s="91"/>
      <c r="O1038" s="90">
        <v>1615302000</v>
      </c>
      <c r="P1038" s="90">
        <f t="shared" si="99"/>
        <v>1615302000</v>
      </c>
      <c r="Q1038" s="90"/>
      <c r="S1038" s="124">
        <f t="shared" si="100"/>
        <v>1748.325</v>
      </c>
      <c r="T1038" s="124">
        <f t="shared" si="101"/>
        <v>1748.325</v>
      </c>
      <c r="U1038" s="124">
        <f t="shared" si="101"/>
        <v>0</v>
      </c>
      <c r="V1038" s="124">
        <f t="shared" si="101"/>
        <v>1615.3019999999999</v>
      </c>
      <c r="W1038" s="124">
        <f t="shared" si="101"/>
        <v>1615.3019999999999</v>
      </c>
      <c r="X1038" s="124">
        <f t="shared" si="101"/>
        <v>0</v>
      </c>
    </row>
    <row r="1039" spans="1:24" s="92" customFormat="1" ht="15">
      <c r="A1039" s="116"/>
      <c r="B1039" s="110"/>
      <c r="C1039" s="106" t="str">
        <f t="shared" si="96"/>
        <v/>
      </c>
      <c r="D1039" s="105" t="str">
        <f t="shared" si="97"/>
        <v/>
      </c>
      <c r="E1039" s="115" t="s">
        <v>224</v>
      </c>
      <c r="F1039" s="115" t="s">
        <v>486</v>
      </c>
      <c r="G1039" s="115" t="s">
        <v>620</v>
      </c>
      <c r="H1039" s="133" t="s">
        <v>983</v>
      </c>
      <c r="I1039" s="90">
        <v>1721825000</v>
      </c>
      <c r="J1039" s="89"/>
      <c r="K1039" s="90">
        <v>2571000000</v>
      </c>
      <c r="L1039" s="91">
        <v>-849175000</v>
      </c>
      <c r="M1039" s="91">
        <f t="shared" si="98"/>
        <v>1721825000</v>
      </c>
      <c r="N1039" s="91"/>
      <c r="O1039" s="90">
        <v>1588802000</v>
      </c>
      <c r="P1039" s="90">
        <f t="shared" si="99"/>
        <v>1588802000</v>
      </c>
      <c r="Q1039" s="90"/>
      <c r="S1039" s="124">
        <f t="shared" si="100"/>
        <v>1721.825</v>
      </c>
      <c r="T1039" s="124">
        <f t="shared" si="101"/>
        <v>1721.825</v>
      </c>
      <c r="U1039" s="124">
        <f t="shared" si="101"/>
        <v>0</v>
      </c>
      <c r="V1039" s="124">
        <f t="shared" si="101"/>
        <v>1588.8019999999999</v>
      </c>
      <c r="W1039" s="124">
        <f t="shared" si="101"/>
        <v>1588.8019999999999</v>
      </c>
      <c r="X1039" s="124">
        <f t="shared" si="101"/>
        <v>0</v>
      </c>
    </row>
    <row r="1040" spans="1:24" s="92" customFormat="1" ht="15">
      <c r="A1040" s="118"/>
      <c r="B1040" s="111"/>
      <c r="C1040" s="106" t="str">
        <f t="shared" si="96"/>
        <v/>
      </c>
      <c r="D1040" s="105" t="str">
        <f t="shared" si="97"/>
        <v/>
      </c>
      <c r="E1040" s="115" t="s">
        <v>222</v>
      </c>
      <c r="F1040" s="115" t="s">
        <v>486</v>
      </c>
      <c r="G1040" s="115" t="s">
        <v>620</v>
      </c>
      <c r="H1040" s="133" t="s">
        <v>983</v>
      </c>
      <c r="I1040" s="90">
        <v>26500000</v>
      </c>
      <c r="J1040" s="89"/>
      <c r="K1040" s="89"/>
      <c r="L1040" s="91">
        <v>26500000</v>
      </c>
      <c r="M1040" s="91">
        <f t="shared" si="98"/>
        <v>26500000</v>
      </c>
      <c r="N1040" s="91"/>
      <c r="O1040" s="90">
        <v>26500000</v>
      </c>
      <c r="P1040" s="90">
        <f t="shared" si="99"/>
        <v>26500000</v>
      </c>
      <c r="Q1040" s="90"/>
      <c r="S1040" s="124">
        <f t="shared" si="100"/>
        <v>26.5</v>
      </c>
      <c r="T1040" s="124">
        <f t="shared" si="101"/>
        <v>26.5</v>
      </c>
      <c r="U1040" s="124">
        <f t="shared" si="101"/>
        <v>0</v>
      </c>
      <c r="V1040" s="124">
        <f t="shared" si="101"/>
        <v>26.5</v>
      </c>
      <c r="W1040" s="124">
        <f t="shared" si="101"/>
        <v>26.5</v>
      </c>
      <c r="X1040" s="124">
        <f t="shared" si="101"/>
        <v>0</v>
      </c>
    </row>
    <row r="1041" spans="1:24" s="92" customFormat="1" ht="30">
      <c r="A1041" s="115" t="s">
        <v>673</v>
      </c>
      <c r="B1041" s="88" t="s">
        <v>674</v>
      </c>
      <c r="C1041" s="106" t="str">
        <f t="shared" si="96"/>
        <v>1061580</v>
      </c>
      <c r="D1041" s="105" t="str">
        <f t="shared" si="97"/>
        <v>-Trường Dân tộc Nội trú Đakglei</v>
      </c>
      <c r="E1041" s="129"/>
      <c r="F1041" s="130"/>
      <c r="G1041" s="130"/>
      <c r="H1041" s="128"/>
      <c r="I1041" s="90">
        <v>9919142424</v>
      </c>
      <c r="J1041" s="90">
        <v>28570424</v>
      </c>
      <c r="K1041" s="90">
        <v>9715652000</v>
      </c>
      <c r="L1041" s="91">
        <v>174920000</v>
      </c>
      <c r="M1041" s="91">
        <f t="shared" si="98"/>
        <v>9919142424</v>
      </c>
      <c r="N1041" s="91"/>
      <c r="O1041" s="90">
        <v>9552136191</v>
      </c>
      <c r="P1041" s="90">
        <f t="shared" si="99"/>
        <v>9552136191</v>
      </c>
      <c r="Q1041" s="90"/>
      <c r="S1041" s="124">
        <f t="shared" si="100"/>
        <v>9919.1424239999997</v>
      </c>
      <c r="T1041" s="124">
        <f t="shared" si="101"/>
        <v>9919.1424239999997</v>
      </c>
      <c r="U1041" s="124">
        <f t="shared" si="101"/>
        <v>0</v>
      </c>
      <c r="V1041" s="124">
        <f t="shared" si="101"/>
        <v>9552.1361909999996</v>
      </c>
      <c r="W1041" s="124">
        <f t="shared" si="101"/>
        <v>9552.1361909999996</v>
      </c>
      <c r="X1041" s="124">
        <f t="shared" si="101"/>
        <v>0</v>
      </c>
    </row>
    <row r="1042" spans="1:24" s="92" customFormat="1" ht="15">
      <c r="A1042" s="115" t="s">
        <v>675</v>
      </c>
      <c r="B1042" s="93" t="s">
        <v>232</v>
      </c>
      <c r="C1042" s="106" t="str">
        <f t="shared" si="96"/>
        <v/>
      </c>
      <c r="D1042" s="105" t="str">
        <f t="shared" si="97"/>
        <v/>
      </c>
      <c r="E1042" s="129"/>
      <c r="F1042" s="130"/>
      <c r="G1042" s="130"/>
      <c r="H1042" s="128"/>
      <c r="I1042" s="90">
        <v>9919142424</v>
      </c>
      <c r="J1042" s="90">
        <v>28570424</v>
      </c>
      <c r="K1042" s="90">
        <v>9715652000</v>
      </c>
      <c r="L1042" s="91">
        <v>174920000</v>
      </c>
      <c r="M1042" s="91">
        <f t="shared" si="98"/>
        <v>9919142424</v>
      </c>
      <c r="N1042" s="91"/>
      <c r="O1042" s="90">
        <v>9552136191</v>
      </c>
      <c r="P1042" s="90">
        <f t="shared" si="99"/>
        <v>9552136191</v>
      </c>
      <c r="Q1042" s="90"/>
      <c r="S1042" s="124">
        <f t="shared" si="100"/>
        <v>9919.1424239999997</v>
      </c>
      <c r="T1042" s="124">
        <f t="shared" si="101"/>
        <v>9919.1424239999997</v>
      </c>
      <c r="U1042" s="124">
        <f t="shared" si="101"/>
        <v>0</v>
      </c>
      <c r="V1042" s="124">
        <f t="shared" si="101"/>
        <v>9552.1361909999996</v>
      </c>
      <c r="W1042" s="124">
        <f t="shared" si="101"/>
        <v>9552.1361909999996</v>
      </c>
      <c r="X1042" s="124">
        <f t="shared" si="101"/>
        <v>0</v>
      </c>
    </row>
    <row r="1043" spans="1:24" s="92" customFormat="1" ht="15">
      <c r="A1043" s="115"/>
      <c r="B1043" s="93" t="s">
        <v>233</v>
      </c>
      <c r="C1043" s="106" t="str">
        <f t="shared" si="96"/>
        <v/>
      </c>
      <c r="D1043" s="105" t="str">
        <f t="shared" si="97"/>
        <v/>
      </c>
      <c r="E1043" s="129"/>
      <c r="F1043" s="130"/>
      <c r="G1043" s="130"/>
      <c r="H1043" s="128"/>
      <c r="I1043" s="90">
        <v>5581884424</v>
      </c>
      <c r="J1043" s="90">
        <v>28570424</v>
      </c>
      <c r="K1043" s="90">
        <v>5393994000</v>
      </c>
      <c r="L1043" s="91">
        <v>159320000</v>
      </c>
      <c r="M1043" s="91">
        <f t="shared" si="98"/>
        <v>5581884424</v>
      </c>
      <c r="N1043" s="91"/>
      <c r="O1043" s="90">
        <v>5451927077</v>
      </c>
      <c r="P1043" s="90">
        <f t="shared" si="99"/>
        <v>5451927077</v>
      </c>
      <c r="Q1043" s="90"/>
      <c r="S1043" s="124">
        <f t="shared" si="100"/>
        <v>5581.8844239999999</v>
      </c>
      <c r="T1043" s="124">
        <f t="shared" si="101"/>
        <v>5581.8844239999999</v>
      </c>
      <c r="U1043" s="124">
        <f t="shared" si="101"/>
        <v>0</v>
      </c>
      <c r="V1043" s="124">
        <f t="shared" si="101"/>
        <v>5451.9270770000003</v>
      </c>
      <c r="W1043" s="124">
        <f t="shared" si="101"/>
        <v>5451.9270770000003</v>
      </c>
      <c r="X1043" s="124">
        <f t="shared" si="101"/>
        <v>0</v>
      </c>
    </row>
    <row r="1044" spans="1:24" s="92" customFormat="1" ht="15">
      <c r="A1044" s="116"/>
      <c r="B1044" s="110"/>
      <c r="C1044" s="106" t="str">
        <f t="shared" si="96"/>
        <v/>
      </c>
      <c r="D1044" s="105" t="str">
        <f t="shared" si="97"/>
        <v/>
      </c>
      <c r="E1044" s="115" t="s">
        <v>209</v>
      </c>
      <c r="F1044" s="115" t="s">
        <v>220</v>
      </c>
      <c r="G1044" s="115" t="s">
        <v>228</v>
      </c>
      <c r="H1044" s="133" t="s">
        <v>983</v>
      </c>
      <c r="I1044" s="90">
        <v>5422564424</v>
      </c>
      <c r="J1044" s="90">
        <v>28570424</v>
      </c>
      <c r="K1044" s="90">
        <v>5393994000</v>
      </c>
      <c r="L1044" s="94"/>
      <c r="M1044" s="91">
        <f t="shared" si="98"/>
        <v>5422564424</v>
      </c>
      <c r="N1044" s="94"/>
      <c r="O1044" s="90">
        <v>5321235666</v>
      </c>
      <c r="P1044" s="90">
        <f t="shared" si="99"/>
        <v>5321235666</v>
      </c>
      <c r="Q1044" s="90"/>
      <c r="S1044" s="124">
        <f t="shared" si="100"/>
        <v>5422.5644240000001</v>
      </c>
      <c r="T1044" s="124">
        <f t="shared" si="101"/>
        <v>5422.5644240000001</v>
      </c>
      <c r="U1044" s="124">
        <f t="shared" si="101"/>
        <v>0</v>
      </c>
      <c r="V1044" s="124">
        <f t="shared" si="101"/>
        <v>5321.2356659999996</v>
      </c>
      <c r="W1044" s="124">
        <f t="shared" si="101"/>
        <v>5321.2356659999996</v>
      </c>
      <c r="X1044" s="124">
        <f t="shared" si="101"/>
        <v>0</v>
      </c>
    </row>
    <row r="1045" spans="1:24" s="92" customFormat="1" ht="15">
      <c r="A1045" s="117"/>
      <c r="B1045" s="107"/>
      <c r="C1045" s="106" t="str">
        <f t="shared" si="96"/>
        <v/>
      </c>
      <c r="D1045" s="105" t="str">
        <f t="shared" si="97"/>
        <v/>
      </c>
      <c r="E1045" s="115" t="s">
        <v>222</v>
      </c>
      <c r="F1045" s="115" t="s">
        <v>220</v>
      </c>
      <c r="G1045" s="115" t="s">
        <v>228</v>
      </c>
      <c r="H1045" s="133" t="s">
        <v>983</v>
      </c>
      <c r="I1045" s="90">
        <v>139000000</v>
      </c>
      <c r="J1045" s="89"/>
      <c r="K1045" s="89"/>
      <c r="L1045" s="91">
        <v>139000000</v>
      </c>
      <c r="M1045" s="91">
        <f t="shared" si="98"/>
        <v>139000000</v>
      </c>
      <c r="N1045" s="91"/>
      <c r="O1045" s="90">
        <v>130691411</v>
      </c>
      <c r="P1045" s="90">
        <f t="shared" si="99"/>
        <v>130691411</v>
      </c>
      <c r="Q1045" s="90"/>
      <c r="S1045" s="124">
        <f t="shared" si="100"/>
        <v>139</v>
      </c>
      <c r="T1045" s="124">
        <f t="shared" si="101"/>
        <v>139</v>
      </c>
      <c r="U1045" s="124">
        <f t="shared" si="101"/>
        <v>0</v>
      </c>
      <c r="V1045" s="124">
        <f t="shared" si="101"/>
        <v>130.69141099999999</v>
      </c>
      <c r="W1045" s="124">
        <f t="shared" si="101"/>
        <v>130.69141099999999</v>
      </c>
      <c r="X1045" s="124">
        <f t="shared" si="101"/>
        <v>0</v>
      </c>
    </row>
    <row r="1046" spans="1:24" s="92" customFormat="1" ht="15">
      <c r="A1046" s="118"/>
      <c r="B1046" s="111"/>
      <c r="C1046" s="106" t="str">
        <f t="shared" ref="C1046:C1109" si="102">IF(B1046&lt;&gt;"",IF(AND(LEFT(B1046,1)&gt;="0",LEFT(B1046,1)&lt;="9"),LEFT(B1046,7),""),"")</f>
        <v/>
      </c>
      <c r="D1046" s="105" t="str">
        <f t="shared" si="97"/>
        <v/>
      </c>
      <c r="E1046" s="115" t="s">
        <v>212</v>
      </c>
      <c r="F1046" s="115" t="s">
        <v>220</v>
      </c>
      <c r="G1046" s="115" t="s">
        <v>228</v>
      </c>
      <c r="H1046" s="133" t="s">
        <v>983</v>
      </c>
      <c r="I1046" s="90">
        <v>20320000</v>
      </c>
      <c r="J1046" s="89"/>
      <c r="K1046" s="89"/>
      <c r="L1046" s="91">
        <v>20320000</v>
      </c>
      <c r="M1046" s="91">
        <f t="shared" si="98"/>
        <v>20320000</v>
      </c>
      <c r="N1046" s="91"/>
      <c r="O1046" s="89"/>
      <c r="P1046" s="90">
        <f t="shared" si="99"/>
        <v>0</v>
      </c>
      <c r="Q1046" s="89"/>
      <c r="S1046" s="124">
        <f t="shared" si="100"/>
        <v>20.32</v>
      </c>
      <c r="T1046" s="124">
        <f t="shared" si="101"/>
        <v>20.32</v>
      </c>
      <c r="U1046" s="124">
        <f t="shared" si="101"/>
        <v>0</v>
      </c>
      <c r="V1046" s="124">
        <f t="shared" si="101"/>
        <v>0</v>
      </c>
      <c r="W1046" s="124">
        <f t="shared" si="101"/>
        <v>0</v>
      </c>
      <c r="X1046" s="124">
        <f t="shared" si="101"/>
        <v>0</v>
      </c>
    </row>
    <row r="1047" spans="1:24" s="92" customFormat="1" ht="15">
      <c r="A1047" s="115"/>
      <c r="B1047" s="93" t="s">
        <v>229</v>
      </c>
      <c r="C1047" s="106" t="str">
        <f t="shared" si="102"/>
        <v/>
      </c>
      <c r="D1047" s="105" t="str">
        <f t="shared" ref="D1047:D1110" si="103">IF(C1047&lt;&gt;"",RIGHT(B1047,LEN(B1047)-7),"")</f>
        <v/>
      </c>
      <c r="E1047" s="129"/>
      <c r="F1047" s="130"/>
      <c r="G1047" s="130"/>
      <c r="H1047" s="128"/>
      <c r="I1047" s="90">
        <v>4337258000</v>
      </c>
      <c r="J1047" s="89"/>
      <c r="K1047" s="90">
        <v>4321658000</v>
      </c>
      <c r="L1047" s="91">
        <v>15600000</v>
      </c>
      <c r="M1047" s="91">
        <f t="shared" ref="M1047:M1110" si="104">I1047-N1047</f>
        <v>4337258000</v>
      </c>
      <c r="N1047" s="91"/>
      <c r="O1047" s="90">
        <v>4100209114</v>
      </c>
      <c r="P1047" s="90">
        <f t="shared" ref="P1047:P1110" si="105">O1047-Q1047</f>
        <v>4100209114</v>
      </c>
      <c r="Q1047" s="90"/>
      <c r="S1047" s="124">
        <f t="shared" ref="S1047:S1110" si="106">I1047/1000000</f>
        <v>4337.2579999999998</v>
      </c>
      <c r="T1047" s="124">
        <f t="shared" si="101"/>
        <v>4337.2579999999998</v>
      </c>
      <c r="U1047" s="124">
        <f t="shared" si="101"/>
        <v>0</v>
      </c>
      <c r="V1047" s="124">
        <f t="shared" si="101"/>
        <v>4100.2091140000002</v>
      </c>
      <c r="W1047" s="124">
        <f t="shared" si="101"/>
        <v>4100.2091140000002</v>
      </c>
      <c r="X1047" s="124">
        <f t="shared" si="101"/>
        <v>0</v>
      </c>
    </row>
    <row r="1048" spans="1:24" s="92" customFormat="1" ht="15">
      <c r="A1048" s="116"/>
      <c r="B1048" s="110"/>
      <c r="C1048" s="106" t="str">
        <f t="shared" si="102"/>
        <v/>
      </c>
      <c r="D1048" s="105" t="str">
        <f t="shared" si="103"/>
        <v/>
      </c>
      <c r="E1048" s="115" t="s">
        <v>224</v>
      </c>
      <c r="F1048" s="115" t="s">
        <v>220</v>
      </c>
      <c r="G1048" s="115" t="s">
        <v>228</v>
      </c>
      <c r="H1048" s="133" t="s">
        <v>983</v>
      </c>
      <c r="I1048" s="90">
        <v>855550000</v>
      </c>
      <c r="J1048" s="89"/>
      <c r="K1048" s="90">
        <v>855550000</v>
      </c>
      <c r="L1048" s="94"/>
      <c r="M1048" s="91">
        <f t="shared" si="104"/>
        <v>855550000</v>
      </c>
      <c r="N1048" s="94"/>
      <c r="O1048" s="90">
        <v>835347114</v>
      </c>
      <c r="P1048" s="90">
        <f t="shared" si="105"/>
        <v>835347114</v>
      </c>
      <c r="Q1048" s="90"/>
      <c r="S1048" s="124">
        <f t="shared" si="106"/>
        <v>855.55</v>
      </c>
      <c r="T1048" s="124">
        <f t="shared" si="101"/>
        <v>855.55</v>
      </c>
      <c r="U1048" s="124">
        <f t="shared" si="101"/>
        <v>0</v>
      </c>
      <c r="V1048" s="124">
        <f t="shared" si="101"/>
        <v>835.34711400000003</v>
      </c>
      <c r="W1048" s="124">
        <f t="shared" si="101"/>
        <v>835.34711400000003</v>
      </c>
      <c r="X1048" s="124">
        <f t="shared" si="101"/>
        <v>0</v>
      </c>
    </row>
    <row r="1049" spans="1:24" s="92" customFormat="1" ht="15">
      <c r="A1049" s="117"/>
      <c r="B1049" s="107"/>
      <c r="C1049" s="106" t="str">
        <f t="shared" si="102"/>
        <v/>
      </c>
      <c r="D1049" s="105" t="str">
        <f t="shared" si="103"/>
        <v/>
      </c>
      <c r="E1049" s="115" t="s">
        <v>222</v>
      </c>
      <c r="F1049" s="115" t="s">
        <v>220</v>
      </c>
      <c r="G1049" s="115" t="s">
        <v>228</v>
      </c>
      <c r="H1049" s="133" t="s">
        <v>983</v>
      </c>
      <c r="I1049" s="90">
        <v>2986928000</v>
      </c>
      <c r="J1049" s="89"/>
      <c r="K1049" s="90">
        <v>2986928000</v>
      </c>
      <c r="L1049" s="94"/>
      <c r="M1049" s="91">
        <f t="shared" si="104"/>
        <v>2986928000</v>
      </c>
      <c r="N1049" s="94"/>
      <c r="O1049" s="90">
        <v>2772032000</v>
      </c>
      <c r="P1049" s="90">
        <f t="shared" si="105"/>
        <v>2772032000</v>
      </c>
      <c r="Q1049" s="90"/>
      <c r="S1049" s="124">
        <f t="shared" si="106"/>
        <v>2986.9279999999999</v>
      </c>
      <c r="T1049" s="124">
        <f t="shared" ref="T1049:X1099" si="107">M1049/1000000</f>
        <v>2986.9279999999999</v>
      </c>
      <c r="U1049" s="124">
        <f t="shared" si="107"/>
        <v>0</v>
      </c>
      <c r="V1049" s="124">
        <f t="shared" si="107"/>
        <v>2772.0320000000002</v>
      </c>
      <c r="W1049" s="124">
        <f t="shared" si="107"/>
        <v>2772.0320000000002</v>
      </c>
      <c r="X1049" s="124">
        <f t="shared" si="107"/>
        <v>0</v>
      </c>
    </row>
    <row r="1050" spans="1:24" s="92" customFormat="1" ht="15">
      <c r="A1050" s="118"/>
      <c r="B1050" s="111"/>
      <c r="C1050" s="106" t="str">
        <f t="shared" si="102"/>
        <v/>
      </c>
      <c r="D1050" s="105" t="str">
        <f t="shared" si="103"/>
        <v/>
      </c>
      <c r="E1050" s="115" t="s">
        <v>212</v>
      </c>
      <c r="F1050" s="115" t="s">
        <v>220</v>
      </c>
      <c r="G1050" s="115" t="s">
        <v>228</v>
      </c>
      <c r="H1050" s="133" t="s">
        <v>983</v>
      </c>
      <c r="I1050" s="90">
        <v>494780000</v>
      </c>
      <c r="J1050" s="89"/>
      <c r="K1050" s="90">
        <v>479180000</v>
      </c>
      <c r="L1050" s="91">
        <v>15600000</v>
      </c>
      <c r="M1050" s="91">
        <f t="shared" si="104"/>
        <v>494780000</v>
      </c>
      <c r="N1050" s="91"/>
      <c r="O1050" s="90">
        <v>492830000</v>
      </c>
      <c r="P1050" s="90">
        <f t="shared" si="105"/>
        <v>492830000</v>
      </c>
      <c r="Q1050" s="90"/>
      <c r="S1050" s="124">
        <f t="shared" si="106"/>
        <v>494.78</v>
      </c>
      <c r="T1050" s="124">
        <f t="shared" si="107"/>
        <v>494.78</v>
      </c>
      <c r="U1050" s="124">
        <f t="shared" si="107"/>
        <v>0</v>
      </c>
      <c r="V1050" s="124">
        <f t="shared" si="107"/>
        <v>492.83</v>
      </c>
      <c r="W1050" s="124">
        <f t="shared" si="107"/>
        <v>492.83</v>
      </c>
      <c r="X1050" s="124">
        <f t="shared" si="107"/>
        <v>0</v>
      </c>
    </row>
    <row r="1051" spans="1:24" s="92" customFormat="1" ht="30">
      <c r="A1051" s="115" t="s">
        <v>676</v>
      </c>
      <c r="B1051" s="88" t="s">
        <v>677</v>
      </c>
      <c r="C1051" s="106" t="str">
        <f t="shared" si="102"/>
        <v>1063790</v>
      </c>
      <c r="D1051" s="105" t="str">
        <f t="shared" si="103"/>
        <v>-Ban Quản lý Rừng phòng hộ Đăk Ang</v>
      </c>
      <c r="E1051" s="129"/>
      <c r="F1051" s="130"/>
      <c r="G1051" s="130"/>
      <c r="H1051" s="128"/>
      <c r="I1051" s="90">
        <v>1899200000</v>
      </c>
      <c r="J1051" s="89"/>
      <c r="K1051" s="90">
        <v>1341000000</v>
      </c>
      <c r="L1051" s="91">
        <v>558200000</v>
      </c>
      <c r="M1051" s="91">
        <f t="shared" si="104"/>
        <v>1899200000</v>
      </c>
      <c r="N1051" s="91"/>
      <c r="O1051" s="90">
        <v>1898200000</v>
      </c>
      <c r="P1051" s="90">
        <f t="shared" si="105"/>
        <v>1898200000</v>
      </c>
      <c r="Q1051" s="90"/>
      <c r="S1051" s="124">
        <f t="shared" si="106"/>
        <v>1899.2</v>
      </c>
      <c r="T1051" s="124">
        <f t="shared" si="107"/>
        <v>1899.2</v>
      </c>
      <c r="U1051" s="124">
        <f t="shared" si="107"/>
        <v>0</v>
      </c>
      <c r="V1051" s="124">
        <f t="shared" si="107"/>
        <v>1898.2</v>
      </c>
      <c r="W1051" s="124">
        <f t="shared" si="107"/>
        <v>1898.2</v>
      </c>
      <c r="X1051" s="124">
        <f t="shared" si="107"/>
        <v>0</v>
      </c>
    </row>
    <row r="1052" spans="1:24" s="92" customFormat="1" ht="15">
      <c r="A1052" s="115" t="s">
        <v>678</v>
      </c>
      <c r="B1052" s="93" t="s">
        <v>232</v>
      </c>
      <c r="C1052" s="106" t="str">
        <f t="shared" si="102"/>
        <v/>
      </c>
      <c r="D1052" s="105" t="str">
        <f t="shared" si="103"/>
        <v/>
      </c>
      <c r="E1052" s="129"/>
      <c r="F1052" s="130"/>
      <c r="G1052" s="130"/>
      <c r="H1052" s="128"/>
      <c r="I1052" s="90">
        <v>1374200000</v>
      </c>
      <c r="J1052" s="89"/>
      <c r="K1052" s="90">
        <v>1341000000</v>
      </c>
      <c r="L1052" s="91">
        <v>33200000</v>
      </c>
      <c r="M1052" s="91">
        <f t="shared" si="104"/>
        <v>1374200000</v>
      </c>
      <c r="N1052" s="91"/>
      <c r="O1052" s="90">
        <v>1374200000</v>
      </c>
      <c r="P1052" s="90">
        <f t="shared" si="105"/>
        <v>1374200000</v>
      </c>
      <c r="Q1052" s="90"/>
      <c r="S1052" s="124">
        <f t="shared" si="106"/>
        <v>1374.2</v>
      </c>
      <c r="T1052" s="124">
        <f t="shared" si="107"/>
        <v>1374.2</v>
      </c>
      <c r="U1052" s="124">
        <f t="shared" si="107"/>
        <v>0</v>
      </c>
      <c r="V1052" s="124">
        <f t="shared" si="107"/>
        <v>1374.2</v>
      </c>
      <c r="W1052" s="124">
        <f t="shared" si="107"/>
        <v>1374.2</v>
      </c>
      <c r="X1052" s="124">
        <f t="shared" si="107"/>
        <v>0</v>
      </c>
    </row>
    <row r="1053" spans="1:24" s="92" customFormat="1" ht="15">
      <c r="A1053" s="115"/>
      <c r="B1053" s="93" t="s">
        <v>229</v>
      </c>
      <c r="C1053" s="106" t="str">
        <f t="shared" si="102"/>
        <v/>
      </c>
      <c r="D1053" s="105" t="str">
        <f t="shared" si="103"/>
        <v/>
      </c>
      <c r="E1053" s="129"/>
      <c r="F1053" s="130"/>
      <c r="G1053" s="130"/>
      <c r="H1053" s="128"/>
      <c r="I1053" s="90">
        <v>1374200000</v>
      </c>
      <c r="J1053" s="89"/>
      <c r="K1053" s="90">
        <v>1341000000</v>
      </c>
      <c r="L1053" s="91">
        <v>33200000</v>
      </c>
      <c r="M1053" s="91">
        <f t="shared" si="104"/>
        <v>1374200000</v>
      </c>
      <c r="N1053" s="91"/>
      <c r="O1053" s="90">
        <v>1374200000</v>
      </c>
      <c r="P1053" s="90">
        <f t="shared" si="105"/>
        <v>1374200000</v>
      </c>
      <c r="Q1053" s="90"/>
      <c r="S1053" s="124">
        <f t="shared" si="106"/>
        <v>1374.2</v>
      </c>
      <c r="T1053" s="124">
        <f t="shared" si="107"/>
        <v>1374.2</v>
      </c>
      <c r="U1053" s="124">
        <f t="shared" si="107"/>
        <v>0</v>
      </c>
      <c r="V1053" s="124">
        <f t="shared" si="107"/>
        <v>1374.2</v>
      </c>
      <c r="W1053" s="124">
        <f t="shared" si="107"/>
        <v>1374.2</v>
      </c>
      <c r="X1053" s="124">
        <f t="shared" si="107"/>
        <v>0</v>
      </c>
    </row>
    <row r="1054" spans="1:24" s="92" customFormat="1" ht="15">
      <c r="A1054" s="116"/>
      <c r="B1054" s="110"/>
      <c r="C1054" s="106" t="str">
        <f t="shared" si="102"/>
        <v/>
      </c>
      <c r="D1054" s="105" t="str">
        <f t="shared" si="103"/>
        <v/>
      </c>
      <c r="E1054" s="115" t="s">
        <v>224</v>
      </c>
      <c r="F1054" s="115" t="s">
        <v>241</v>
      </c>
      <c r="G1054" s="115" t="s">
        <v>242</v>
      </c>
      <c r="H1054" s="133" t="s">
        <v>983</v>
      </c>
      <c r="I1054" s="90">
        <v>1341000000</v>
      </c>
      <c r="J1054" s="89"/>
      <c r="K1054" s="90">
        <v>1341000000</v>
      </c>
      <c r="L1054" s="94"/>
      <c r="M1054" s="91">
        <f t="shared" si="104"/>
        <v>1341000000</v>
      </c>
      <c r="N1054" s="94"/>
      <c r="O1054" s="90">
        <v>1341000000</v>
      </c>
      <c r="P1054" s="90">
        <f t="shared" si="105"/>
        <v>1341000000</v>
      </c>
      <c r="Q1054" s="90"/>
      <c r="S1054" s="124">
        <f t="shared" si="106"/>
        <v>1341</v>
      </c>
      <c r="T1054" s="124">
        <f t="shared" si="107"/>
        <v>1341</v>
      </c>
      <c r="U1054" s="124">
        <f t="shared" si="107"/>
        <v>0</v>
      </c>
      <c r="V1054" s="124">
        <f t="shared" si="107"/>
        <v>1341</v>
      </c>
      <c r="W1054" s="124">
        <f t="shared" si="107"/>
        <v>1341</v>
      </c>
      <c r="X1054" s="124">
        <f t="shared" si="107"/>
        <v>0</v>
      </c>
    </row>
    <row r="1055" spans="1:24" s="92" customFormat="1" ht="15">
      <c r="A1055" s="118"/>
      <c r="B1055" s="111"/>
      <c r="C1055" s="106" t="str">
        <f t="shared" si="102"/>
        <v/>
      </c>
      <c r="D1055" s="105" t="str">
        <f t="shared" si="103"/>
        <v/>
      </c>
      <c r="E1055" s="115" t="s">
        <v>222</v>
      </c>
      <c r="F1055" s="115" t="s">
        <v>241</v>
      </c>
      <c r="G1055" s="115" t="s">
        <v>242</v>
      </c>
      <c r="H1055" s="133" t="s">
        <v>983</v>
      </c>
      <c r="I1055" s="90">
        <v>33200000</v>
      </c>
      <c r="J1055" s="89"/>
      <c r="K1055" s="89"/>
      <c r="L1055" s="91">
        <v>33200000</v>
      </c>
      <c r="M1055" s="91">
        <f t="shared" si="104"/>
        <v>33200000</v>
      </c>
      <c r="N1055" s="91"/>
      <c r="O1055" s="90">
        <v>33200000</v>
      </c>
      <c r="P1055" s="90">
        <f t="shared" si="105"/>
        <v>33200000</v>
      </c>
      <c r="Q1055" s="90"/>
      <c r="S1055" s="124">
        <f t="shared" si="106"/>
        <v>33.200000000000003</v>
      </c>
      <c r="T1055" s="124">
        <f t="shared" si="107"/>
        <v>33.200000000000003</v>
      </c>
      <c r="U1055" s="124">
        <f t="shared" si="107"/>
        <v>0</v>
      </c>
      <c r="V1055" s="124">
        <f t="shared" si="107"/>
        <v>33.200000000000003</v>
      </c>
      <c r="W1055" s="124">
        <f t="shared" si="107"/>
        <v>33.200000000000003</v>
      </c>
      <c r="X1055" s="124">
        <f t="shared" si="107"/>
        <v>0</v>
      </c>
    </row>
    <row r="1056" spans="1:24" s="92" customFormat="1" ht="15">
      <c r="A1056" s="115" t="s">
        <v>679</v>
      </c>
      <c r="B1056" s="93" t="s">
        <v>244</v>
      </c>
      <c r="C1056" s="106" t="str">
        <f t="shared" si="102"/>
        <v/>
      </c>
      <c r="D1056" s="105" t="str">
        <f t="shared" si="103"/>
        <v/>
      </c>
      <c r="E1056" s="129"/>
      <c r="F1056" s="130"/>
      <c r="G1056" s="130"/>
      <c r="H1056" s="128"/>
      <c r="I1056" s="90">
        <v>525000000</v>
      </c>
      <c r="J1056" s="89"/>
      <c r="K1056" s="89"/>
      <c r="L1056" s="91">
        <v>525000000</v>
      </c>
      <c r="M1056" s="91">
        <f t="shared" si="104"/>
        <v>525000000</v>
      </c>
      <c r="N1056" s="91"/>
      <c r="O1056" s="90">
        <v>524000000</v>
      </c>
      <c r="P1056" s="90">
        <f t="shared" si="105"/>
        <v>524000000</v>
      </c>
      <c r="Q1056" s="90"/>
      <c r="S1056" s="124">
        <f t="shared" si="106"/>
        <v>525</v>
      </c>
      <c r="T1056" s="124">
        <f t="shared" si="107"/>
        <v>525</v>
      </c>
      <c r="U1056" s="124">
        <f t="shared" si="107"/>
        <v>0</v>
      </c>
      <c r="V1056" s="124">
        <f t="shared" si="107"/>
        <v>524</v>
      </c>
      <c r="W1056" s="124">
        <f t="shared" si="107"/>
        <v>524</v>
      </c>
      <c r="X1056" s="124">
        <f t="shared" si="107"/>
        <v>0</v>
      </c>
    </row>
    <row r="1057" spans="1:24" s="92" customFormat="1" ht="14.25">
      <c r="A1057" s="115"/>
      <c r="B1057" s="96"/>
      <c r="C1057" s="106" t="str">
        <f t="shared" si="102"/>
        <v/>
      </c>
      <c r="D1057" s="105" t="str">
        <f t="shared" si="103"/>
        <v/>
      </c>
      <c r="E1057" s="115"/>
      <c r="F1057" s="115"/>
      <c r="G1057" s="115"/>
      <c r="H1057" s="133"/>
      <c r="I1057" s="97"/>
      <c r="J1057" s="97"/>
      <c r="K1057" s="97"/>
      <c r="L1057" s="98"/>
      <c r="M1057" s="91">
        <f t="shared" si="104"/>
        <v>0</v>
      </c>
      <c r="N1057" s="98"/>
      <c r="O1057" s="97"/>
      <c r="P1057" s="90">
        <f t="shared" si="105"/>
        <v>0</v>
      </c>
      <c r="Q1057" s="97"/>
      <c r="S1057" s="124">
        <f t="shared" si="106"/>
        <v>0</v>
      </c>
      <c r="T1057" s="124">
        <f t="shared" si="107"/>
        <v>0</v>
      </c>
      <c r="U1057" s="124">
        <f t="shared" si="107"/>
        <v>0</v>
      </c>
      <c r="V1057" s="124">
        <f t="shared" si="107"/>
        <v>0</v>
      </c>
      <c r="W1057" s="124">
        <f t="shared" si="107"/>
        <v>0</v>
      </c>
      <c r="X1057" s="124">
        <f t="shared" si="107"/>
        <v>0</v>
      </c>
    </row>
    <row r="1058" spans="1:24" s="92" customFormat="1" ht="15">
      <c r="A1058" s="115"/>
      <c r="B1058" s="87"/>
      <c r="C1058" s="106" t="str">
        <f t="shared" si="102"/>
        <v/>
      </c>
      <c r="D1058" s="105" t="str">
        <f t="shared" si="103"/>
        <v/>
      </c>
      <c r="E1058" s="115" t="s">
        <v>210</v>
      </c>
      <c r="F1058" s="115" t="s">
        <v>241</v>
      </c>
      <c r="G1058" s="115" t="s">
        <v>242</v>
      </c>
      <c r="H1058" s="133" t="s">
        <v>984</v>
      </c>
      <c r="I1058" s="90">
        <v>525000000</v>
      </c>
      <c r="J1058" s="89"/>
      <c r="K1058" s="89"/>
      <c r="L1058" s="91">
        <v>525000000</v>
      </c>
      <c r="M1058" s="91">
        <f t="shared" si="104"/>
        <v>525000000</v>
      </c>
      <c r="N1058" s="91"/>
      <c r="O1058" s="90">
        <v>524000000</v>
      </c>
      <c r="P1058" s="90">
        <f t="shared" si="105"/>
        <v>524000000</v>
      </c>
      <c r="Q1058" s="90"/>
      <c r="S1058" s="124">
        <f t="shared" si="106"/>
        <v>525</v>
      </c>
      <c r="T1058" s="124">
        <f t="shared" si="107"/>
        <v>525</v>
      </c>
      <c r="U1058" s="124">
        <f t="shared" si="107"/>
        <v>0</v>
      </c>
      <c r="V1058" s="124">
        <f t="shared" si="107"/>
        <v>524</v>
      </c>
      <c r="W1058" s="124">
        <f t="shared" si="107"/>
        <v>524</v>
      </c>
      <c r="X1058" s="124">
        <f t="shared" si="107"/>
        <v>0</v>
      </c>
    </row>
    <row r="1059" spans="1:24" s="92" customFormat="1" ht="30">
      <c r="A1059" s="115" t="s">
        <v>680</v>
      </c>
      <c r="B1059" s="99" t="s">
        <v>681</v>
      </c>
      <c r="C1059" s="106" t="str">
        <f t="shared" si="102"/>
        <v>1063795</v>
      </c>
      <c r="D1059" s="105" t="str">
        <f t="shared" si="103"/>
        <v>-SỜ Thông tin và TruyỄn rhông</v>
      </c>
      <c r="E1059" s="129"/>
      <c r="F1059" s="130"/>
      <c r="G1059" s="130"/>
      <c r="H1059" s="128"/>
      <c r="I1059" s="90">
        <v>10529498297</v>
      </c>
      <c r="J1059" s="90">
        <v>200033297</v>
      </c>
      <c r="K1059" s="90">
        <v>6519000000</v>
      </c>
      <c r="L1059" s="91">
        <v>3810465000</v>
      </c>
      <c r="M1059" s="91">
        <f t="shared" si="104"/>
        <v>10529498297</v>
      </c>
      <c r="N1059" s="91"/>
      <c r="O1059" s="90">
        <v>9091095731</v>
      </c>
      <c r="P1059" s="90">
        <f t="shared" si="105"/>
        <v>9091095731</v>
      </c>
      <c r="Q1059" s="90"/>
      <c r="S1059" s="124">
        <f t="shared" si="106"/>
        <v>10529.498297</v>
      </c>
      <c r="T1059" s="124">
        <f t="shared" si="107"/>
        <v>10529.498297</v>
      </c>
      <c r="U1059" s="124">
        <f t="shared" si="107"/>
        <v>0</v>
      </c>
      <c r="V1059" s="124">
        <f t="shared" si="107"/>
        <v>9091.0957309999994</v>
      </c>
      <c r="W1059" s="124">
        <f t="shared" si="107"/>
        <v>9091.0957309999994</v>
      </c>
      <c r="X1059" s="124">
        <f t="shared" si="107"/>
        <v>0</v>
      </c>
    </row>
    <row r="1060" spans="1:24" s="92" customFormat="1" ht="15">
      <c r="A1060" s="115" t="s">
        <v>682</v>
      </c>
      <c r="B1060" s="87" t="s">
        <v>218</v>
      </c>
      <c r="C1060" s="106" t="str">
        <f t="shared" si="102"/>
        <v/>
      </c>
      <c r="D1060" s="105" t="str">
        <f t="shared" si="103"/>
        <v/>
      </c>
      <c r="E1060" s="129"/>
      <c r="F1060" s="130"/>
      <c r="G1060" s="130"/>
      <c r="H1060" s="128"/>
      <c r="I1060" s="90">
        <v>10165498297</v>
      </c>
      <c r="J1060" s="90">
        <v>33297</v>
      </c>
      <c r="K1060" s="90">
        <v>6519000000</v>
      </c>
      <c r="L1060" s="91">
        <v>3646465000</v>
      </c>
      <c r="M1060" s="91">
        <f t="shared" si="104"/>
        <v>10165498297</v>
      </c>
      <c r="N1060" s="91"/>
      <c r="O1060" s="90">
        <v>8755885235</v>
      </c>
      <c r="P1060" s="90">
        <f t="shared" si="105"/>
        <v>8755885235</v>
      </c>
      <c r="Q1060" s="90"/>
      <c r="S1060" s="124">
        <f t="shared" si="106"/>
        <v>10165.498297</v>
      </c>
      <c r="T1060" s="124">
        <f t="shared" si="107"/>
        <v>10165.498297</v>
      </c>
      <c r="U1060" s="124">
        <f t="shared" si="107"/>
        <v>0</v>
      </c>
      <c r="V1060" s="124">
        <f t="shared" si="107"/>
        <v>8755.8852349999997</v>
      </c>
      <c r="W1060" s="124">
        <f t="shared" si="107"/>
        <v>8755.8852349999997</v>
      </c>
      <c r="X1060" s="124">
        <f t="shared" si="107"/>
        <v>0</v>
      </c>
    </row>
    <row r="1061" spans="1:24" s="92" customFormat="1" ht="15">
      <c r="A1061" s="115"/>
      <c r="B1061" s="87" t="s">
        <v>219</v>
      </c>
      <c r="C1061" s="106" t="str">
        <f t="shared" si="102"/>
        <v/>
      </c>
      <c r="D1061" s="105" t="str">
        <f t="shared" si="103"/>
        <v/>
      </c>
      <c r="E1061" s="129"/>
      <c r="F1061" s="130"/>
      <c r="G1061" s="130"/>
      <c r="H1061" s="128"/>
      <c r="I1061" s="90">
        <v>2779833297</v>
      </c>
      <c r="J1061" s="90">
        <v>33297</v>
      </c>
      <c r="K1061" s="90">
        <v>2711000000</v>
      </c>
      <c r="L1061" s="91">
        <v>68800000</v>
      </c>
      <c r="M1061" s="91">
        <f t="shared" si="104"/>
        <v>2779833297</v>
      </c>
      <c r="N1061" s="91"/>
      <c r="O1061" s="90">
        <v>2779833297</v>
      </c>
      <c r="P1061" s="90">
        <f t="shared" si="105"/>
        <v>2779833297</v>
      </c>
      <c r="Q1061" s="90"/>
      <c r="S1061" s="124">
        <f t="shared" si="106"/>
        <v>2779.8332970000001</v>
      </c>
      <c r="T1061" s="124">
        <f t="shared" si="107"/>
        <v>2779.8332970000001</v>
      </c>
      <c r="U1061" s="124">
        <f t="shared" si="107"/>
        <v>0</v>
      </c>
      <c r="V1061" s="124">
        <f t="shared" si="107"/>
        <v>2779.8332970000001</v>
      </c>
      <c r="W1061" s="124">
        <f t="shared" si="107"/>
        <v>2779.8332970000001</v>
      </c>
      <c r="X1061" s="124">
        <f t="shared" si="107"/>
        <v>0</v>
      </c>
    </row>
    <row r="1062" spans="1:24" s="92" customFormat="1" ht="15">
      <c r="A1062" s="116"/>
      <c r="B1062" s="110"/>
      <c r="C1062" s="106" t="str">
        <f t="shared" si="102"/>
        <v/>
      </c>
      <c r="D1062" s="105" t="str">
        <f t="shared" si="103"/>
        <v/>
      </c>
      <c r="E1062" s="115" t="s">
        <v>209</v>
      </c>
      <c r="F1062" s="115" t="s">
        <v>683</v>
      </c>
      <c r="G1062" s="115" t="s">
        <v>238</v>
      </c>
      <c r="H1062" s="133" t="s">
        <v>983</v>
      </c>
      <c r="I1062" s="90">
        <v>2711000000</v>
      </c>
      <c r="J1062" s="89"/>
      <c r="K1062" s="90">
        <v>2711000000</v>
      </c>
      <c r="L1062" s="94"/>
      <c r="M1062" s="91">
        <f t="shared" si="104"/>
        <v>2711000000</v>
      </c>
      <c r="N1062" s="94"/>
      <c r="O1062" s="90">
        <v>2711000000</v>
      </c>
      <c r="P1062" s="90">
        <f t="shared" si="105"/>
        <v>2711000000</v>
      </c>
      <c r="Q1062" s="90"/>
      <c r="S1062" s="124">
        <f t="shared" si="106"/>
        <v>2711</v>
      </c>
      <c r="T1062" s="124">
        <f t="shared" si="107"/>
        <v>2711</v>
      </c>
      <c r="U1062" s="124">
        <f t="shared" si="107"/>
        <v>0</v>
      </c>
      <c r="V1062" s="124">
        <f t="shared" si="107"/>
        <v>2711</v>
      </c>
      <c r="W1062" s="124">
        <f t="shared" si="107"/>
        <v>2711</v>
      </c>
      <c r="X1062" s="124">
        <f t="shared" si="107"/>
        <v>0</v>
      </c>
    </row>
    <row r="1063" spans="1:24" s="92" customFormat="1" ht="15">
      <c r="A1063" s="118"/>
      <c r="B1063" s="111"/>
      <c r="C1063" s="106" t="str">
        <f t="shared" si="102"/>
        <v/>
      </c>
      <c r="D1063" s="105" t="str">
        <f t="shared" si="103"/>
        <v/>
      </c>
      <c r="E1063" s="115" t="s">
        <v>222</v>
      </c>
      <c r="F1063" s="115" t="s">
        <v>683</v>
      </c>
      <c r="G1063" s="115" t="s">
        <v>238</v>
      </c>
      <c r="H1063" s="133" t="s">
        <v>983</v>
      </c>
      <c r="I1063" s="90">
        <v>68833297</v>
      </c>
      <c r="J1063" s="90">
        <v>33297</v>
      </c>
      <c r="K1063" s="89"/>
      <c r="L1063" s="91">
        <v>68800000</v>
      </c>
      <c r="M1063" s="91">
        <f t="shared" si="104"/>
        <v>68833297</v>
      </c>
      <c r="N1063" s="91"/>
      <c r="O1063" s="90">
        <v>68833297</v>
      </c>
      <c r="P1063" s="90">
        <f t="shared" si="105"/>
        <v>68833297</v>
      </c>
      <c r="Q1063" s="90"/>
      <c r="S1063" s="124">
        <f t="shared" si="106"/>
        <v>68.833297000000002</v>
      </c>
      <c r="T1063" s="124">
        <f t="shared" si="107"/>
        <v>68.833297000000002</v>
      </c>
      <c r="U1063" s="124">
        <f t="shared" si="107"/>
        <v>0</v>
      </c>
      <c r="V1063" s="124">
        <f t="shared" si="107"/>
        <v>68.833297000000002</v>
      </c>
      <c r="W1063" s="124">
        <f t="shared" si="107"/>
        <v>68.833297000000002</v>
      </c>
      <c r="X1063" s="124">
        <f t="shared" si="107"/>
        <v>0</v>
      </c>
    </row>
    <row r="1064" spans="1:24" s="92" customFormat="1" ht="15">
      <c r="A1064" s="115"/>
      <c r="B1064" s="87" t="s">
        <v>223</v>
      </c>
      <c r="C1064" s="106" t="str">
        <f t="shared" si="102"/>
        <v/>
      </c>
      <c r="D1064" s="105" t="str">
        <f t="shared" si="103"/>
        <v/>
      </c>
      <c r="E1064" s="129"/>
      <c r="F1064" s="130"/>
      <c r="G1064" s="130"/>
      <c r="H1064" s="128"/>
      <c r="I1064" s="90">
        <v>7385665000</v>
      </c>
      <c r="J1064" s="89"/>
      <c r="K1064" s="90">
        <v>3808000000</v>
      </c>
      <c r="L1064" s="91">
        <v>3577665000</v>
      </c>
      <c r="M1064" s="91">
        <f t="shared" si="104"/>
        <v>7385665000</v>
      </c>
      <c r="N1064" s="91"/>
      <c r="O1064" s="90">
        <v>5976051938</v>
      </c>
      <c r="P1064" s="90">
        <f t="shared" si="105"/>
        <v>5976051938</v>
      </c>
      <c r="Q1064" s="90"/>
      <c r="S1064" s="124">
        <f t="shared" si="106"/>
        <v>7385.665</v>
      </c>
      <c r="T1064" s="124">
        <f t="shared" si="107"/>
        <v>7385.665</v>
      </c>
      <c r="U1064" s="124">
        <f t="shared" si="107"/>
        <v>0</v>
      </c>
      <c r="V1064" s="124">
        <f t="shared" si="107"/>
        <v>5976.0519379999996</v>
      </c>
      <c r="W1064" s="124">
        <f t="shared" si="107"/>
        <v>5976.0519379999996</v>
      </c>
      <c r="X1064" s="124">
        <f t="shared" si="107"/>
        <v>0</v>
      </c>
    </row>
    <row r="1065" spans="1:24" s="92" customFormat="1" ht="15">
      <c r="A1065" s="116"/>
      <c r="B1065" s="110"/>
      <c r="C1065" s="106" t="str">
        <f t="shared" si="102"/>
        <v/>
      </c>
      <c r="D1065" s="105" t="str">
        <f t="shared" si="103"/>
        <v/>
      </c>
      <c r="E1065" s="115" t="s">
        <v>224</v>
      </c>
      <c r="F1065" s="115" t="s">
        <v>683</v>
      </c>
      <c r="G1065" s="115" t="s">
        <v>684</v>
      </c>
      <c r="H1065" s="133" t="s">
        <v>983</v>
      </c>
      <c r="I1065" s="90">
        <v>130000000</v>
      </c>
      <c r="J1065" s="89"/>
      <c r="K1065" s="90">
        <v>130000000</v>
      </c>
      <c r="L1065" s="94"/>
      <c r="M1065" s="91">
        <f t="shared" si="104"/>
        <v>130000000</v>
      </c>
      <c r="N1065" s="94"/>
      <c r="O1065" s="90">
        <v>108192000</v>
      </c>
      <c r="P1065" s="90">
        <f t="shared" si="105"/>
        <v>108192000</v>
      </c>
      <c r="Q1065" s="90"/>
      <c r="S1065" s="124">
        <f t="shared" si="106"/>
        <v>130</v>
      </c>
      <c r="T1065" s="124">
        <f t="shared" si="107"/>
        <v>130</v>
      </c>
      <c r="U1065" s="124">
        <f t="shared" si="107"/>
        <v>0</v>
      </c>
      <c r="V1065" s="124">
        <f t="shared" si="107"/>
        <v>108.19199999999999</v>
      </c>
      <c r="W1065" s="124">
        <f t="shared" si="107"/>
        <v>108.19199999999999</v>
      </c>
      <c r="X1065" s="124">
        <f t="shared" si="107"/>
        <v>0</v>
      </c>
    </row>
    <row r="1066" spans="1:24" s="92" customFormat="1" ht="15">
      <c r="A1066" s="117"/>
      <c r="B1066" s="107"/>
      <c r="C1066" s="106" t="str">
        <f t="shared" si="102"/>
        <v/>
      </c>
      <c r="D1066" s="105" t="str">
        <f t="shared" si="103"/>
        <v/>
      </c>
      <c r="E1066" s="115" t="s">
        <v>224</v>
      </c>
      <c r="F1066" s="115" t="s">
        <v>683</v>
      </c>
      <c r="G1066" s="115" t="s">
        <v>685</v>
      </c>
      <c r="H1066" s="133" t="s">
        <v>983</v>
      </c>
      <c r="I1066" s="90">
        <v>197000000</v>
      </c>
      <c r="J1066" s="89"/>
      <c r="K1066" s="90">
        <v>179000000</v>
      </c>
      <c r="L1066" s="91">
        <v>18000000</v>
      </c>
      <c r="M1066" s="91">
        <f t="shared" si="104"/>
        <v>197000000</v>
      </c>
      <c r="N1066" s="91"/>
      <c r="O1066" s="90">
        <v>187360000</v>
      </c>
      <c r="P1066" s="90">
        <f t="shared" si="105"/>
        <v>187360000</v>
      </c>
      <c r="Q1066" s="90"/>
      <c r="S1066" s="124">
        <f t="shared" si="106"/>
        <v>197</v>
      </c>
      <c r="T1066" s="124">
        <f t="shared" si="107"/>
        <v>197</v>
      </c>
      <c r="U1066" s="124">
        <f t="shared" si="107"/>
        <v>0</v>
      </c>
      <c r="V1066" s="124">
        <f t="shared" si="107"/>
        <v>187.36</v>
      </c>
      <c r="W1066" s="124">
        <f t="shared" si="107"/>
        <v>187.36</v>
      </c>
      <c r="X1066" s="124">
        <f t="shared" si="107"/>
        <v>0</v>
      </c>
    </row>
    <row r="1067" spans="1:24" s="92" customFormat="1" ht="15">
      <c r="A1067" s="117"/>
      <c r="B1067" s="107"/>
      <c r="C1067" s="106" t="str">
        <f t="shared" si="102"/>
        <v/>
      </c>
      <c r="D1067" s="105" t="str">
        <f t="shared" si="103"/>
        <v/>
      </c>
      <c r="E1067" s="115" t="s">
        <v>224</v>
      </c>
      <c r="F1067" s="115" t="s">
        <v>683</v>
      </c>
      <c r="G1067" s="115" t="s">
        <v>686</v>
      </c>
      <c r="H1067" s="133" t="s">
        <v>983</v>
      </c>
      <c r="I1067" s="90">
        <v>745000000</v>
      </c>
      <c r="J1067" s="89"/>
      <c r="K1067" s="90">
        <v>490000000</v>
      </c>
      <c r="L1067" s="91">
        <v>255000000</v>
      </c>
      <c r="M1067" s="91">
        <f t="shared" si="104"/>
        <v>745000000</v>
      </c>
      <c r="N1067" s="91"/>
      <c r="O1067" s="90">
        <v>387962613</v>
      </c>
      <c r="P1067" s="90">
        <f t="shared" si="105"/>
        <v>387962613</v>
      </c>
      <c r="Q1067" s="90"/>
      <c r="S1067" s="124">
        <f t="shared" si="106"/>
        <v>745</v>
      </c>
      <c r="T1067" s="124">
        <f t="shared" si="107"/>
        <v>745</v>
      </c>
      <c r="U1067" s="124">
        <f t="shared" si="107"/>
        <v>0</v>
      </c>
      <c r="V1067" s="124">
        <f t="shared" si="107"/>
        <v>387.96261299999998</v>
      </c>
      <c r="W1067" s="124">
        <f t="shared" si="107"/>
        <v>387.96261299999998</v>
      </c>
      <c r="X1067" s="124">
        <f t="shared" si="107"/>
        <v>0</v>
      </c>
    </row>
    <row r="1068" spans="1:24" s="92" customFormat="1" ht="15">
      <c r="A1068" s="117"/>
      <c r="B1068" s="107"/>
      <c r="C1068" s="106" t="str">
        <f t="shared" si="102"/>
        <v/>
      </c>
      <c r="D1068" s="105" t="str">
        <f t="shared" si="103"/>
        <v/>
      </c>
      <c r="E1068" s="115" t="s">
        <v>224</v>
      </c>
      <c r="F1068" s="115" t="s">
        <v>683</v>
      </c>
      <c r="G1068" s="115" t="s">
        <v>687</v>
      </c>
      <c r="H1068" s="133" t="s">
        <v>983</v>
      </c>
      <c r="I1068" s="90">
        <v>5739000000</v>
      </c>
      <c r="J1068" s="89"/>
      <c r="K1068" s="90">
        <v>2490000000</v>
      </c>
      <c r="L1068" s="91">
        <v>3249000000</v>
      </c>
      <c r="M1068" s="91">
        <f t="shared" si="104"/>
        <v>5739000000</v>
      </c>
      <c r="N1068" s="91"/>
      <c r="O1068" s="90">
        <v>4761612000</v>
      </c>
      <c r="P1068" s="90">
        <f t="shared" si="105"/>
        <v>4761612000</v>
      </c>
      <c r="Q1068" s="90"/>
      <c r="S1068" s="124">
        <f t="shared" si="106"/>
        <v>5739</v>
      </c>
      <c r="T1068" s="124">
        <f t="shared" si="107"/>
        <v>5739</v>
      </c>
      <c r="U1068" s="124">
        <f t="shared" si="107"/>
        <v>0</v>
      </c>
      <c r="V1068" s="124">
        <f t="shared" si="107"/>
        <v>4761.6120000000001</v>
      </c>
      <c r="W1068" s="124">
        <f t="shared" si="107"/>
        <v>4761.6120000000001</v>
      </c>
      <c r="X1068" s="124">
        <f t="shared" si="107"/>
        <v>0</v>
      </c>
    </row>
    <row r="1069" spans="1:24" s="92" customFormat="1" ht="15">
      <c r="A1069" s="117"/>
      <c r="B1069" s="107"/>
      <c r="C1069" s="106" t="str">
        <f t="shared" si="102"/>
        <v/>
      </c>
      <c r="D1069" s="105" t="str">
        <f t="shared" si="103"/>
        <v/>
      </c>
      <c r="E1069" s="115" t="s">
        <v>224</v>
      </c>
      <c r="F1069" s="115" t="s">
        <v>683</v>
      </c>
      <c r="G1069" s="115" t="s">
        <v>238</v>
      </c>
      <c r="H1069" s="133" t="s">
        <v>983</v>
      </c>
      <c r="I1069" s="90">
        <v>107000000</v>
      </c>
      <c r="J1069" s="89"/>
      <c r="K1069" s="90">
        <v>89000000</v>
      </c>
      <c r="L1069" s="91">
        <v>18000000</v>
      </c>
      <c r="M1069" s="91">
        <f t="shared" si="104"/>
        <v>107000000</v>
      </c>
      <c r="N1069" s="91"/>
      <c r="O1069" s="90">
        <v>95068600</v>
      </c>
      <c r="P1069" s="90">
        <f t="shared" si="105"/>
        <v>95068600</v>
      </c>
      <c r="Q1069" s="90"/>
      <c r="S1069" s="124">
        <f t="shared" si="106"/>
        <v>107</v>
      </c>
      <c r="T1069" s="124">
        <f t="shared" si="107"/>
        <v>107</v>
      </c>
      <c r="U1069" s="124">
        <f t="shared" si="107"/>
        <v>0</v>
      </c>
      <c r="V1069" s="124">
        <f t="shared" si="107"/>
        <v>95.068600000000004</v>
      </c>
      <c r="W1069" s="124">
        <f t="shared" si="107"/>
        <v>95.068600000000004</v>
      </c>
      <c r="X1069" s="124">
        <f t="shared" si="107"/>
        <v>0</v>
      </c>
    </row>
    <row r="1070" spans="1:24" s="92" customFormat="1" ht="15">
      <c r="A1070" s="117"/>
      <c r="B1070" s="107"/>
      <c r="C1070" s="106" t="str">
        <f t="shared" si="102"/>
        <v/>
      </c>
      <c r="D1070" s="105" t="str">
        <f t="shared" si="103"/>
        <v/>
      </c>
      <c r="E1070" s="115" t="s">
        <v>224</v>
      </c>
      <c r="F1070" s="115" t="s">
        <v>683</v>
      </c>
      <c r="G1070" s="115" t="s">
        <v>458</v>
      </c>
      <c r="H1070" s="133" t="s">
        <v>983</v>
      </c>
      <c r="I1070" s="90">
        <v>37665000</v>
      </c>
      <c r="J1070" s="89"/>
      <c r="K1070" s="89"/>
      <c r="L1070" s="91">
        <v>37665000</v>
      </c>
      <c r="M1070" s="91">
        <f t="shared" si="104"/>
        <v>37665000</v>
      </c>
      <c r="N1070" s="91"/>
      <c r="O1070" s="90">
        <v>37665000</v>
      </c>
      <c r="P1070" s="90">
        <f t="shared" si="105"/>
        <v>37665000</v>
      </c>
      <c r="Q1070" s="90"/>
      <c r="S1070" s="124">
        <f t="shared" si="106"/>
        <v>37.664999999999999</v>
      </c>
      <c r="T1070" s="124">
        <f t="shared" si="107"/>
        <v>37.664999999999999</v>
      </c>
      <c r="U1070" s="124">
        <f t="shared" si="107"/>
        <v>0</v>
      </c>
      <c r="V1070" s="124">
        <f t="shared" si="107"/>
        <v>37.664999999999999</v>
      </c>
      <c r="W1070" s="124">
        <f t="shared" si="107"/>
        <v>37.664999999999999</v>
      </c>
      <c r="X1070" s="124">
        <f t="shared" si="107"/>
        <v>0</v>
      </c>
    </row>
    <row r="1071" spans="1:24" s="92" customFormat="1" ht="15">
      <c r="A1071" s="117"/>
      <c r="B1071" s="107"/>
      <c r="C1071" s="106" t="str">
        <f t="shared" si="102"/>
        <v/>
      </c>
      <c r="D1071" s="105" t="str">
        <f t="shared" si="103"/>
        <v/>
      </c>
      <c r="E1071" s="115" t="s">
        <v>224</v>
      </c>
      <c r="F1071" s="115" t="s">
        <v>683</v>
      </c>
      <c r="G1071" s="115" t="s">
        <v>408</v>
      </c>
      <c r="H1071" s="133" t="s">
        <v>983</v>
      </c>
      <c r="I1071" s="90">
        <v>350000000</v>
      </c>
      <c r="J1071" s="89"/>
      <c r="K1071" s="90">
        <v>350000000</v>
      </c>
      <c r="L1071" s="94"/>
      <c r="M1071" s="91">
        <f t="shared" si="104"/>
        <v>350000000</v>
      </c>
      <c r="N1071" s="94"/>
      <c r="O1071" s="90">
        <v>319934200</v>
      </c>
      <c r="P1071" s="90">
        <f t="shared" si="105"/>
        <v>319934200</v>
      </c>
      <c r="Q1071" s="90"/>
      <c r="S1071" s="124">
        <f t="shared" si="106"/>
        <v>350</v>
      </c>
      <c r="T1071" s="124">
        <f t="shared" si="107"/>
        <v>350</v>
      </c>
      <c r="U1071" s="124">
        <f t="shared" si="107"/>
        <v>0</v>
      </c>
      <c r="V1071" s="124">
        <f t="shared" si="107"/>
        <v>319.93419999999998</v>
      </c>
      <c r="W1071" s="124">
        <f t="shared" si="107"/>
        <v>319.93419999999998</v>
      </c>
      <c r="X1071" s="124">
        <f t="shared" si="107"/>
        <v>0</v>
      </c>
    </row>
    <row r="1072" spans="1:24" s="92" customFormat="1" ht="15">
      <c r="A1072" s="118"/>
      <c r="B1072" s="111"/>
      <c r="C1072" s="106" t="str">
        <f t="shared" si="102"/>
        <v/>
      </c>
      <c r="D1072" s="105" t="str">
        <f t="shared" si="103"/>
        <v/>
      </c>
      <c r="E1072" s="115" t="s">
        <v>224</v>
      </c>
      <c r="F1072" s="115" t="s">
        <v>683</v>
      </c>
      <c r="G1072" s="115" t="s">
        <v>415</v>
      </c>
      <c r="H1072" s="133" t="s">
        <v>983</v>
      </c>
      <c r="I1072" s="90">
        <v>80000000</v>
      </c>
      <c r="J1072" s="89"/>
      <c r="K1072" s="90">
        <v>80000000</v>
      </c>
      <c r="L1072" s="94"/>
      <c r="M1072" s="91">
        <f t="shared" si="104"/>
        <v>80000000</v>
      </c>
      <c r="N1072" s="94"/>
      <c r="O1072" s="90">
        <v>78257525</v>
      </c>
      <c r="P1072" s="90">
        <f t="shared" si="105"/>
        <v>78257525</v>
      </c>
      <c r="Q1072" s="90"/>
      <c r="S1072" s="124">
        <f t="shared" si="106"/>
        <v>80</v>
      </c>
      <c r="T1072" s="124">
        <f t="shared" si="107"/>
        <v>80</v>
      </c>
      <c r="U1072" s="124">
        <f t="shared" si="107"/>
        <v>0</v>
      </c>
      <c r="V1072" s="124">
        <f t="shared" si="107"/>
        <v>78.257525000000001</v>
      </c>
      <c r="W1072" s="124">
        <f t="shared" si="107"/>
        <v>78.257525000000001</v>
      </c>
      <c r="X1072" s="124">
        <f t="shared" si="107"/>
        <v>0</v>
      </c>
    </row>
    <row r="1073" spans="1:24" s="92" customFormat="1" ht="15">
      <c r="A1073" s="115" t="s">
        <v>688</v>
      </c>
      <c r="B1073" s="87" t="s">
        <v>274</v>
      </c>
      <c r="C1073" s="106" t="str">
        <f t="shared" si="102"/>
        <v/>
      </c>
      <c r="D1073" s="105" t="str">
        <f t="shared" si="103"/>
        <v/>
      </c>
      <c r="E1073" s="129"/>
      <c r="F1073" s="130"/>
      <c r="G1073" s="130"/>
      <c r="H1073" s="128"/>
      <c r="I1073" s="90">
        <v>364000000</v>
      </c>
      <c r="J1073" s="90">
        <v>200000000</v>
      </c>
      <c r="K1073" s="89"/>
      <c r="L1073" s="91">
        <v>164000000</v>
      </c>
      <c r="M1073" s="91">
        <f t="shared" si="104"/>
        <v>364000000</v>
      </c>
      <c r="N1073" s="91"/>
      <c r="O1073" s="90">
        <v>335210496</v>
      </c>
      <c r="P1073" s="90">
        <f t="shared" si="105"/>
        <v>335210496</v>
      </c>
      <c r="Q1073" s="90"/>
      <c r="S1073" s="124">
        <f t="shared" si="106"/>
        <v>364</v>
      </c>
      <c r="T1073" s="124">
        <f t="shared" si="107"/>
        <v>364</v>
      </c>
      <c r="U1073" s="124">
        <f t="shared" si="107"/>
        <v>0</v>
      </c>
      <c r="V1073" s="124">
        <f t="shared" si="107"/>
        <v>335.21049599999998</v>
      </c>
      <c r="W1073" s="124">
        <f t="shared" si="107"/>
        <v>335.21049599999998</v>
      </c>
      <c r="X1073" s="124">
        <f t="shared" si="107"/>
        <v>0</v>
      </c>
    </row>
    <row r="1074" spans="1:24" s="92" customFormat="1" ht="15">
      <c r="A1074" s="116"/>
      <c r="B1074" s="110"/>
      <c r="C1074" s="106" t="str">
        <f t="shared" si="102"/>
        <v/>
      </c>
      <c r="D1074" s="105" t="str">
        <f t="shared" si="103"/>
        <v/>
      </c>
      <c r="E1074" s="115" t="s">
        <v>224</v>
      </c>
      <c r="F1074" s="115" t="s">
        <v>683</v>
      </c>
      <c r="G1074" s="115" t="s">
        <v>685</v>
      </c>
      <c r="H1074" s="133" t="s">
        <v>1000</v>
      </c>
      <c r="I1074" s="89"/>
      <c r="J1074" s="90">
        <v>200000000</v>
      </c>
      <c r="K1074" s="89"/>
      <c r="L1074" s="91">
        <v>-200000000</v>
      </c>
      <c r="M1074" s="91">
        <f t="shared" si="104"/>
        <v>0</v>
      </c>
      <c r="N1074" s="91"/>
      <c r="O1074" s="89"/>
      <c r="P1074" s="90">
        <f t="shared" si="105"/>
        <v>0</v>
      </c>
      <c r="Q1074" s="89"/>
      <c r="S1074" s="124">
        <f t="shared" si="106"/>
        <v>0</v>
      </c>
      <c r="T1074" s="124">
        <f t="shared" si="107"/>
        <v>0</v>
      </c>
      <c r="U1074" s="124">
        <f t="shared" si="107"/>
        <v>0</v>
      </c>
      <c r="V1074" s="124">
        <f t="shared" si="107"/>
        <v>0</v>
      </c>
      <c r="W1074" s="124">
        <f t="shared" si="107"/>
        <v>0</v>
      </c>
      <c r="X1074" s="124">
        <f t="shared" si="107"/>
        <v>0</v>
      </c>
    </row>
    <row r="1075" spans="1:24" s="92" customFormat="1" ht="15">
      <c r="A1075" s="118"/>
      <c r="B1075" s="111"/>
      <c r="C1075" s="106" t="str">
        <f t="shared" si="102"/>
        <v/>
      </c>
      <c r="D1075" s="105" t="str">
        <f t="shared" si="103"/>
        <v/>
      </c>
      <c r="E1075" s="115" t="s">
        <v>224</v>
      </c>
      <c r="F1075" s="115" t="s">
        <v>683</v>
      </c>
      <c r="G1075" s="115" t="s">
        <v>685</v>
      </c>
      <c r="H1075" s="133" t="s">
        <v>994</v>
      </c>
      <c r="I1075" s="90">
        <v>364000000</v>
      </c>
      <c r="J1075" s="89"/>
      <c r="K1075" s="89"/>
      <c r="L1075" s="91">
        <v>364000000</v>
      </c>
      <c r="M1075" s="91">
        <f t="shared" si="104"/>
        <v>364000000</v>
      </c>
      <c r="N1075" s="91"/>
      <c r="O1075" s="90">
        <v>335210496</v>
      </c>
      <c r="P1075" s="90">
        <f t="shared" si="105"/>
        <v>335210496</v>
      </c>
      <c r="Q1075" s="90"/>
      <c r="S1075" s="124">
        <f t="shared" si="106"/>
        <v>364</v>
      </c>
      <c r="T1075" s="124">
        <f t="shared" si="107"/>
        <v>364</v>
      </c>
      <c r="U1075" s="124">
        <f t="shared" si="107"/>
        <v>0</v>
      </c>
      <c r="V1075" s="124">
        <f t="shared" si="107"/>
        <v>335.21049599999998</v>
      </c>
      <c r="W1075" s="124">
        <f t="shared" si="107"/>
        <v>335.21049599999998</v>
      </c>
      <c r="X1075" s="124">
        <f t="shared" si="107"/>
        <v>0</v>
      </c>
    </row>
    <row r="1076" spans="1:24" s="92" customFormat="1" ht="30">
      <c r="A1076" s="115" t="s">
        <v>689</v>
      </c>
      <c r="B1076" s="99" t="s">
        <v>690</v>
      </c>
      <c r="C1076" s="106" t="str">
        <f t="shared" si="102"/>
        <v>1063796</v>
      </c>
      <c r="D1076" s="105" t="str">
        <f t="shared" si="103"/>
        <v>-Trung Tâm Y tẽ huyện Tu \/lơ Rông</v>
      </c>
      <c r="E1076" s="129"/>
      <c r="F1076" s="130"/>
      <c r="G1076" s="130"/>
      <c r="H1076" s="128"/>
      <c r="I1076" s="90">
        <v>15993039189</v>
      </c>
      <c r="J1076" s="90">
        <v>144800000</v>
      </c>
      <c r="K1076" s="90">
        <v>15270427189</v>
      </c>
      <c r="L1076" s="91">
        <v>577812000</v>
      </c>
      <c r="M1076" s="91">
        <f t="shared" si="104"/>
        <v>15993039189</v>
      </c>
      <c r="N1076" s="91"/>
      <c r="O1076" s="90">
        <v>15513181899</v>
      </c>
      <c r="P1076" s="90">
        <f t="shared" si="105"/>
        <v>15513181899</v>
      </c>
      <c r="Q1076" s="90"/>
      <c r="S1076" s="124">
        <f t="shared" si="106"/>
        <v>15993.039188999999</v>
      </c>
      <c r="T1076" s="124">
        <f t="shared" si="107"/>
        <v>15993.039188999999</v>
      </c>
      <c r="U1076" s="124">
        <f t="shared" si="107"/>
        <v>0</v>
      </c>
      <c r="V1076" s="124">
        <f t="shared" si="107"/>
        <v>15513.181898999999</v>
      </c>
      <c r="W1076" s="124">
        <f t="shared" si="107"/>
        <v>15513.181898999999</v>
      </c>
      <c r="X1076" s="124">
        <f t="shared" si="107"/>
        <v>0</v>
      </c>
    </row>
    <row r="1077" spans="1:24" s="92" customFormat="1" ht="15">
      <c r="A1077" s="115" t="s">
        <v>691</v>
      </c>
      <c r="B1077" s="87" t="s">
        <v>218</v>
      </c>
      <c r="C1077" s="106" t="str">
        <f t="shared" si="102"/>
        <v/>
      </c>
      <c r="D1077" s="105" t="str">
        <f t="shared" si="103"/>
        <v/>
      </c>
      <c r="E1077" s="129"/>
      <c r="F1077" s="130"/>
      <c r="G1077" s="130"/>
      <c r="H1077" s="128"/>
      <c r="I1077" s="90">
        <v>15674029189</v>
      </c>
      <c r="J1077" s="90">
        <v>144800000</v>
      </c>
      <c r="K1077" s="90">
        <v>15270427189</v>
      </c>
      <c r="L1077" s="91">
        <v>258802000</v>
      </c>
      <c r="M1077" s="91">
        <f t="shared" si="104"/>
        <v>15674029189</v>
      </c>
      <c r="N1077" s="91"/>
      <c r="O1077" s="90">
        <v>15377391899</v>
      </c>
      <c r="P1077" s="90">
        <f t="shared" si="105"/>
        <v>15377391899</v>
      </c>
      <c r="Q1077" s="90"/>
      <c r="S1077" s="124">
        <f t="shared" si="106"/>
        <v>15674.029189000001</v>
      </c>
      <c r="T1077" s="124">
        <f t="shared" si="107"/>
        <v>15674.029189000001</v>
      </c>
      <c r="U1077" s="124">
        <f t="shared" si="107"/>
        <v>0</v>
      </c>
      <c r="V1077" s="124">
        <f t="shared" si="107"/>
        <v>15377.391899</v>
      </c>
      <c r="W1077" s="124">
        <f t="shared" si="107"/>
        <v>15377.391899</v>
      </c>
      <c r="X1077" s="124">
        <f t="shared" si="107"/>
        <v>0</v>
      </c>
    </row>
    <row r="1078" spans="1:24" s="92" customFormat="1" ht="15">
      <c r="A1078" s="115"/>
      <c r="B1078" s="87" t="s">
        <v>219</v>
      </c>
      <c r="C1078" s="106" t="str">
        <f t="shared" si="102"/>
        <v/>
      </c>
      <c r="D1078" s="105" t="str">
        <f t="shared" si="103"/>
        <v/>
      </c>
      <c r="E1078" s="129"/>
      <c r="F1078" s="130"/>
      <c r="G1078" s="130"/>
      <c r="H1078" s="128"/>
      <c r="I1078" s="90">
        <v>13035790000</v>
      </c>
      <c r="J1078" s="90">
        <v>144800000</v>
      </c>
      <c r="K1078" s="90">
        <v>13343590000</v>
      </c>
      <c r="L1078" s="91">
        <v>-452600000</v>
      </c>
      <c r="M1078" s="91">
        <f t="shared" si="104"/>
        <v>13035790000</v>
      </c>
      <c r="N1078" s="91"/>
      <c r="O1078" s="90">
        <v>13024290000</v>
      </c>
      <c r="P1078" s="90">
        <f t="shared" si="105"/>
        <v>13024290000</v>
      </c>
      <c r="Q1078" s="90"/>
      <c r="S1078" s="124">
        <f t="shared" si="106"/>
        <v>13035.79</v>
      </c>
      <c r="T1078" s="124">
        <f t="shared" si="107"/>
        <v>13035.79</v>
      </c>
      <c r="U1078" s="124">
        <f t="shared" si="107"/>
        <v>0</v>
      </c>
      <c r="V1078" s="124">
        <f t="shared" si="107"/>
        <v>13024.29</v>
      </c>
      <c r="W1078" s="124">
        <f t="shared" si="107"/>
        <v>13024.29</v>
      </c>
      <c r="X1078" s="124">
        <f t="shared" si="107"/>
        <v>0</v>
      </c>
    </row>
    <row r="1079" spans="1:24" s="92" customFormat="1" ht="15">
      <c r="A1079" s="116"/>
      <c r="B1079" s="110"/>
      <c r="C1079" s="106" t="str">
        <f t="shared" si="102"/>
        <v/>
      </c>
      <c r="D1079" s="105" t="str">
        <f t="shared" si="103"/>
        <v/>
      </c>
      <c r="E1079" s="115" t="s">
        <v>209</v>
      </c>
      <c r="F1079" s="115" t="s">
        <v>248</v>
      </c>
      <c r="G1079" s="115" t="s">
        <v>519</v>
      </c>
      <c r="H1079" s="133" t="s">
        <v>983</v>
      </c>
      <c r="I1079" s="90">
        <v>5331850000</v>
      </c>
      <c r="J1079" s="89"/>
      <c r="K1079" s="90">
        <v>5477000000</v>
      </c>
      <c r="L1079" s="91">
        <v>-145150000</v>
      </c>
      <c r="M1079" s="91">
        <f t="shared" si="104"/>
        <v>5331850000</v>
      </c>
      <c r="N1079" s="91"/>
      <c r="O1079" s="90">
        <v>5320350000</v>
      </c>
      <c r="P1079" s="90">
        <f t="shared" si="105"/>
        <v>5320350000</v>
      </c>
      <c r="Q1079" s="90"/>
      <c r="S1079" s="124">
        <f t="shared" si="106"/>
        <v>5331.85</v>
      </c>
      <c r="T1079" s="124">
        <f t="shared" si="107"/>
        <v>5331.85</v>
      </c>
      <c r="U1079" s="124">
        <f t="shared" si="107"/>
        <v>0</v>
      </c>
      <c r="V1079" s="124">
        <f t="shared" si="107"/>
        <v>5320.35</v>
      </c>
      <c r="W1079" s="124">
        <f t="shared" si="107"/>
        <v>5320.35</v>
      </c>
      <c r="X1079" s="124">
        <f t="shared" si="107"/>
        <v>0</v>
      </c>
    </row>
    <row r="1080" spans="1:24" s="92" customFormat="1" ht="15">
      <c r="A1080" s="117"/>
      <c r="B1080" s="107"/>
      <c r="C1080" s="106" t="str">
        <f t="shared" si="102"/>
        <v/>
      </c>
      <c r="D1080" s="105" t="str">
        <f t="shared" si="103"/>
        <v/>
      </c>
      <c r="E1080" s="115" t="s">
        <v>209</v>
      </c>
      <c r="F1080" s="115" t="s">
        <v>248</v>
      </c>
      <c r="G1080" s="115" t="s">
        <v>318</v>
      </c>
      <c r="H1080" s="133" t="s">
        <v>983</v>
      </c>
      <c r="I1080" s="90">
        <v>7678940000</v>
      </c>
      <c r="J1080" s="90">
        <v>144800000</v>
      </c>
      <c r="K1080" s="90">
        <v>7866590000</v>
      </c>
      <c r="L1080" s="91">
        <v>-332450000</v>
      </c>
      <c r="M1080" s="91">
        <f t="shared" si="104"/>
        <v>7678940000</v>
      </c>
      <c r="N1080" s="91"/>
      <c r="O1080" s="90">
        <v>7678940000</v>
      </c>
      <c r="P1080" s="90">
        <f t="shared" si="105"/>
        <v>7678940000</v>
      </c>
      <c r="Q1080" s="90"/>
      <c r="S1080" s="124">
        <f t="shared" si="106"/>
        <v>7678.94</v>
      </c>
      <c r="T1080" s="124">
        <f t="shared" si="107"/>
        <v>7678.94</v>
      </c>
      <c r="U1080" s="124">
        <f t="shared" si="107"/>
        <v>0</v>
      </c>
      <c r="V1080" s="124">
        <f t="shared" si="107"/>
        <v>7678.94</v>
      </c>
      <c r="W1080" s="124">
        <f t="shared" si="107"/>
        <v>7678.94</v>
      </c>
      <c r="X1080" s="124">
        <f t="shared" si="107"/>
        <v>0</v>
      </c>
    </row>
    <row r="1081" spans="1:24" s="92" customFormat="1" ht="15">
      <c r="A1081" s="118"/>
      <c r="B1081" s="111"/>
      <c r="C1081" s="106" t="str">
        <f t="shared" si="102"/>
        <v/>
      </c>
      <c r="D1081" s="105" t="str">
        <f t="shared" si="103"/>
        <v/>
      </c>
      <c r="E1081" s="115" t="s">
        <v>222</v>
      </c>
      <c r="F1081" s="115" t="s">
        <v>248</v>
      </c>
      <c r="G1081" s="115" t="s">
        <v>318</v>
      </c>
      <c r="H1081" s="133" t="s">
        <v>983</v>
      </c>
      <c r="I1081" s="90">
        <v>25000000</v>
      </c>
      <c r="J1081" s="89"/>
      <c r="K1081" s="89"/>
      <c r="L1081" s="91">
        <v>25000000</v>
      </c>
      <c r="M1081" s="91">
        <f t="shared" si="104"/>
        <v>25000000</v>
      </c>
      <c r="N1081" s="91"/>
      <c r="O1081" s="90">
        <v>25000000</v>
      </c>
      <c r="P1081" s="90">
        <f t="shared" si="105"/>
        <v>25000000</v>
      </c>
      <c r="Q1081" s="90"/>
      <c r="S1081" s="124">
        <f t="shared" si="106"/>
        <v>25</v>
      </c>
      <c r="T1081" s="124">
        <f t="shared" si="107"/>
        <v>25</v>
      </c>
      <c r="U1081" s="124">
        <f t="shared" si="107"/>
        <v>0</v>
      </c>
      <c r="V1081" s="124">
        <f t="shared" si="107"/>
        <v>25</v>
      </c>
      <c r="W1081" s="124">
        <f t="shared" si="107"/>
        <v>25</v>
      </c>
      <c r="X1081" s="124">
        <f t="shared" si="107"/>
        <v>0</v>
      </c>
    </row>
    <row r="1082" spans="1:24" s="92" customFormat="1" ht="15">
      <c r="A1082" s="115"/>
      <c r="B1082" s="87" t="s">
        <v>223</v>
      </c>
      <c r="C1082" s="106" t="str">
        <f t="shared" si="102"/>
        <v/>
      </c>
      <c r="D1082" s="105" t="str">
        <f t="shared" si="103"/>
        <v/>
      </c>
      <c r="E1082" s="129"/>
      <c r="F1082" s="130"/>
      <c r="G1082" s="130"/>
      <c r="H1082" s="128"/>
      <c r="I1082" s="90">
        <v>2638239189</v>
      </c>
      <c r="J1082" s="89"/>
      <c r="K1082" s="90">
        <v>1926837189</v>
      </c>
      <c r="L1082" s="91">
        <v>711402000</v>
      </c>
      <c r="M1082" s="91">
        <f t="shared" si="104"/>
        <v>2638239189</v>
      </c>
      <c r="N1082" s="91"/>
      <c r="O1082" s="90">
        <v>2353101899</v>
      </c>
      <c r="P1082" s="90">
        <f t="shared" si="105"/>
        <v>2353101899</v>
      </c>
      <c r="Q1082" s="90"/>
      <c r="S1082" s="124">
        <f t="shared" si="106"/>
        <v>2638.2391889999999</v>
      </c>
      <c r="T1082" s="124">
        <f t="shared" si="107"/>
        <v>2638.2391889999999</v>
      </c>
      <c r="U1082" s="124">
        <f t="shared" si="107"/>
        <v>0</v>
      </c>
      <c r="V1082" s="124">
        <f t="shared" si="107"/>
        <v>2353.1018989999998</v>
      </c>
      <c r="W1082" s="124">
        <f t="shared" si="107"/>
        <v>2353.1018989999998</v>
      </c>
      <c r="X1082" s="124">
        <f t="shared" si="107"/>
        <v>0</v>
      </c>
    </row>
    <row r="1083" spans="1:24" s="92" customFormat="1" ht="15">
      <c r="A1083" s="116"/>
      <c r="B1083" s="110"/>
      <c r="C1083" s="106" t="str">
        <f t="shared" si="102"/>
        <v/>
      </c>
      <c r="D1083" s="105" t="str">
        <f t="shared" si="103"/>
        <v/>
      </c>
      <c r="E1083" s="115" t="s">
        <v>224</v>
      </c>
      <c r="F1083" s="115" t="s">
        <v>248</v>
      </c>
      <c r="G1083" s="115" t="s">
        <v>519</v>
      </c>
      <c r="H1083" s="133" t="s">
        <v>983</v>
      </c>
      <c r="I1083" s="90">
        <v>642552000</v>
      </c>
      <c r="J1083" s="89"/>
      <c r="K1083" s="90">
        <v>145150000</v>
      </c>
      <c r="L1083" s="91">
        <v>497402000</v>
      </c>
      <c r="M1083" s="91">
        <f t="shared" si="104"/>
        <v>642552000</v>
      </c>
      <c r="N1083" s="91"/>
      <c r="O1083" s="90">
        <v>642552000</v>
      </c>
      <c r="P1083" s="90">
        <f t="shared" si="105"/>
        <v>642552000</v>
      </c>
      <c r="Q1083" s="90"/>
      <c r="S1083" s="124">
        <f t="shared" si="106"/>
        <v>642.55200000000002</v>
      </c>
      <c r="T1083" s="124">
        <f t="shared" si="107"/>
        <v>642.55200000000002</v>
      </c>
      <c r="U1083" s="124">
        <f t="shared" si="107"/>
        <v>0</v>
      </c>
      <c r="V1083" s="124">
        <f t="shared" si="107"/>
        <v>642.55200000000002</v>
      </c>
      <c r="W1083" s="124">
        <f t="shared" si="107"/>
        <v>642.55200000000002</v>
      </c>
      <c r="X1083" s="124">
        <f t="shared" si="107"/>
        <v>0</v>
      </c>
    </row>
    <row r="1084" spans="1:24" s="92" customFormat="1" ht="15">
      <c r="A1084" s="117"/>
      <c r="B1084" s="107"/>
      <c r="C1084" s="106" t="str">
        <f t="shared" si="102"/>
        <v/>
      </c>
      <c r="D1084" s="105" t="str">
        <f t="shared" si="103"/>
        <v/>
      </c>
      <c r="E1084" s="115" t="s">
        <v>224</v>
      </c>
      <c r="F1084" s="115" t="s">
        <v>248</v>
      </c>
      <c r="G1084" s="115" t="s">
        <v>318</v>
      </c>
      <c r="H1084" s="133" t="s">
        <v>983</v>
      </c>
      <c r="I1084" s="90">
        <v>1781687189</v>
      </c>
      <c r="J1084" s="89"/>
      <c r="K1084" s="90">
        <v>1781687189</v>
      </c>
      <c r="L1084" s="94"/>
      <c r="M1084" s="91">
        <f t="shared" si="104"/>
        <v>1781687189</v>
      </c>
      <c r="N1084" s="94"/>
      <c r="O1084" s="90">
        <v>1654906155</v>
      </c>
      <c r="P1084" s="90">
        <f t="shared" si="105"/>
        <v>1654906155</v>
      </c>
      <c r="Q1084" s="90"/>
      <c r="S1084" s="124">
        <f t="shared" si="106"/>
        <v>1781.687189</v>
      </c>
      <c r="T1084" s="124">
        <f t="shared" si="107"/>
        <v>1781.687189</v>
      </c>
      <c r="U1084" s="124">
        <f t="shared" si="107"/>
        <v>0</v>
      </c>
      <c r="V1084" s="124">
        <f t="shared" si="107"/>
        <v>1654.9061549999999</v>
      </c>
      <c r="W1084" s="124">
        <f t="shared" si="107"/>
        <v>1654.9061549999999</v>
      </c>
      <c r="X1084" s="124">
        <f t="shared" si="107"/>
        <v>0</v>
      </c>
    </row>
    <row r="1085" spans="1:24" s="92" customFormat="1" ht="15">
      <c r="A1085" s="118"/>
      <c r="B1085" s="111"/>
      <c r="C1085" s="106" t="str">
        <f t="shared" si="102"/>
        <v/>
      </c>
      <c r="D1085" s="105" t="str">
        <f t="shared" si="103"/>
        <v/>
      </c>
      <c r="E1085" s="115" t="s">
        <v>210</v>
      </c>
      <c r="F1085" s="115" t="s">
        <v>248</v>
      </c>
      <c r="G1085" s="115" t="s">
        <v>318</v>
      </c>
      <c r="H1085" s="133" t="s">
        <v>983</v>
      </c>
      <c r="I1085" s="90">
        <v>214000000</v>
      </c>
      <c r="J1085" s="89"/>
      <c r="K1085" s="89"/>
      <c r="L1085" s="91">
        <v>214000000</v>
      </c>
      <c r="M1085" s="91">
        <f t="shared" si="104"/>
        <v>214000000</v>
      </c>
      <c r="N1085" s="91"/>
      <c r="O1085" s="90">
        <v>55643744</v>
      </c>
      <c r="P1085" s="90">
        <f t="shared" si="105"/>
        <v>55643744</v>
      </c>
      <c r="Q1085" s="90"/>
      <c r="S1085" s="124">
        <f t="shared" si="106"/>
        <v>214</v>
      </c>
      <c r="T1085" s="124">
        <f t="shared" si="107"/>
        <v>214</v>
      </c>
      <c r="U1085" s="124">
        <f t="shared" si="107"/>
        <v>0</v>
      </c>
      <c r="V1085" s="124">
        <f t="shared" si="107"/>
        <v>55.643743999999998</v>
      </c>
      <c r="W1085" s="124">
        <f t="shared" si="107"/>
        <v>55.643743999999998</v>
      </c>
      <c r="X1085" s="124">
        <f t="shared" si="107"/>
        <v>0</v>
      </c>
    </row>
    <row r="1086" spans="1:24" s="92" customFormat="1" ht="15">
      <c r="A1086" s="115" t="s">
        <v>692</v>
      </c>
      <c r="B1086" s="87" t="s">
        <v>274</v>
      </c>
      <c r="C1086" s="106" t="str">
        <f t="shared" si="102"/>
        <v/>
      </c>
      <c r="D1086" s="105" t="str">
        <f t="shared" si="103"/>
        <v/>
      </c>
      <c r="E1086" s="129"/>
      <c r="F1086" s="130"/>
      <c r="G1086" s="130"/>
      <c r="H1086" s="128"/>
      <c r="I1086" s="90">
        <v>319010000</v>
      </c>
      <c r="J1086" s="89"/>
      <c r="K1086" s="89"/>
      <c r="L1086" s="91">
        <v>319010000</v>
      </c>
      <c r="M1086" s="91">
        <f t="shared" si="104"/>
        <v>319010000</v>
      </c>
      <c r="N1086" s="91"/>
      <c r="O1086" s="90">
        <v>135790000</v>
      </c>
      <c r="P1086" s="90">
        <f t="shared" si="105"/>
        <v>135790000</v>
      </c>
      <c r="Q1086" s="90"/>
      <c r="S1086" s="124">
        <f t="shared" si="106"/>
        <v>319.01</v>
      </c>
      <c r="T1086" s="124">
        <f t="shared" si="107"/>
        <v>319.01</v>
      </c>
      <c r="U1086" s="124">
        <f t="shared" si="107"/>
        <v>0</v>
      </c>
      <c r="V1086" s="124">
        <f t="shared" si="107"/>
        <v>135.79</v>
      </c>
      <c r="W1086" s="124">
        <f t="shared" si="107"/>
        <v>135.79</v>
      </c>
      <c r="X1086" s="124">
        <f t="shared" si="107"/>
        <v>0</v>
      </c>
    </row>
    <row r="1087" spans="1:24" s="92" customFormat="1" ht="15">
      <c r="A1087" s="115"/>
      <c r="B1087" s="87"/>
      <c r="C1087" s="106" t="str">
        <f t="shared" si="102"/>
        <v/>
      </c>
      <c r="D1087" s="105" t="str">
        <f t="shared" si="103"/>
        <v/>
      </c>
      <c r="E1087" s="115" t="s">
        <v>210</v>
      </c>
      <c r="F1087" s="115" t="s">
        <v>248</v>
      </c>
      <c r="G1087" s="115" t="s">
        <v>318</v>
      </c>
      <c r="H1087" s="133" t="s">
        <v>998</v>
      </c>
      <c r="I1087" s="90">
        <v>282510000</v>
      </c>
      <c r="J1087" s="89"/>
      <c r="K1087" s="89"/>
      <c r="L1087" s="91">
        <v>282510000</v>
      </c>
      <c r="M1087" s="91">
        <f t="shared" si="104"/>
        <v>282510000</v>
      </c>
      <c r="N1087" s="91"/>
      <c r="O1087" s="90">
        <v>116490000</v>
      </c>
      <c r="P1087" s="90">
        <f t="shared" si="105"/>
        <v>116490000</v>
      </c>
      <c r="Q1087" s="90"/>
      <c r="S1087" s="124">
        <f t="shared" si="106"/>
        <v>282.51</v>
      </c>
      <c r="T1087" s="124">
        <f t="shared" si="107"/>
        <v>282.51</v>
      </c>
      <c r="U1087" s="124">
        <f t="shared" si="107"/>
        <v>0</v>
      </c>
      <c r="V1087" s="124">
        <f t="shared" si="107"/>
        <v>116.49</v>
      </c>
      <c r="W1087" s="124">
        <f t="shared" si="107"/>
        <v>116.49</v>
      </c>
      <c r="X1087" s="124">
        <f t="shared" si="107"/>
        <v>0</v>
      </c>
    </row>
    <row r="1088" spans="1:24" s="92" customFormat="1" ht="14.25">
      <c r="A1088" s="115"/>
      <c r="B1088" s="96"/>
      <c r="C1088" s="106" t="str">
        <f t="shared" si="102"/>
        <v/>
      </c>
      <c r="D1088" s="105" t="str">
        <f t="shared" si="103"/>
        <v/>
      </c>
      <c r="E1088" s="115"/>
      <c r="F1088" s="115"/>
      <c r="G1088" s="115"/>
      <c r="H1088" s="133"/>
      <c r="I1088" s="97"/>
      <c r="J1088" s="97"/>
      <c r="K1088" s="97"/>
      <c r="L1088" s="98"/>
      <c r="M1088" s="91">
        <f t="shared" si="104"/>
        <v>0</v>
      </c>
      <c r="N1088" s="98"/>
      <c r="O1088" s="97"/>
      <c r="P1088" s="90">
        <f t="shared" si="105"/>
        <v>0</v>
      </c>
      <c r="Q1088" s="97"/>
      <c r="S1088" s="124">
        <f t="shared" si="106"/>
        <v>0</v>
      </c>
      <c r="T1088" s="124">
        <f t="shared" si="107"/>
        <v>0</v>
      </c>
      <c r="U1088" s="124">
        <f t="shared" si="107"/>
        <v>0</v>
      </c>
      <c r="V1088" s="124">
        <f t="shared" si="107"/>
        <v>0</v>
      </c>
      <c r="W1088" s="124">
        <f t="shared" si="107"/>
        <v>0</v>
      </c>
      <c r="X1088" s="124">
        <f t="shared" si="107"/>
        <v>0</v>
      </c>
    </row>
    <row r="1089" spans="1:24" s="92" customFormat="1" ht="15">
      <c r="A1089" s="115"/>
      <c r="B1089" s="87"/>
      <c r="C1089" s="106" t="str">
        <f t="shared" si="102"/>
        <v/>
      </c>
      <c r="D1089" s="105" t="str">
        <f t="shared" si="103"/>
        <v/>
      </c>
      <c r="E1089" s="115" t="s">
        <v>210</v>
      </c>
      <c r="F1089" s="115" t="s">
        <v>248</v>
      </c>
      <c r="G1089" s="115" t="s">
        <v>524</v>
      </c>
      <c r="H1089" s="133" t="s">
        <v>998</v>
      </c>
      <c r="I1089" s="90">
        <v>36500000</v>
      </c>
      <c r="J1089" s="89"/>
      <c r="K1089" s="89"/>
      <c r="L1089" s="91">
        <v>36500000</v>
      </c>
      <c r="M1089" s="91">
        <f t="shared" si="104"/>
        <v>36500000</v>
      </c>
      <c r="N1089" s="91"/>
      <c r="O1089" s="90">
        <v>19300000</v>
      </c>
      <c r="P1089" s="90">
        <f t="shared" si="105"/>
        <v>19300000</v>
      </c>
      <c r="Q1089" s="90"/>
      <c r="S1089" s="124">
        <f t="shared" si="106"/>
        <v>36.5</v>
      </c>
      <c r="T1089" s="124">
        <f t="shared" si="107"/>
        <v>36.5</v>
      </c>
      <c r="U1089" s="124">
        <f t="shared" si="107"/>
        <v>0</v>
      </c>
      <c r="V1089" s="124">
        <f t="shared" si="107"/>
        <v>19.3</v>
      </c>
      <c r="W1089" s="124">
        <f t="shared" si="107"/>
        <v>19.3</v>
      </c>
      <c r="X1089" s="124">
        <f t="shared" si="107"/>
        <v>0</v>
      </c>
    </row>
    <row r="1090" spans="1:24" s="92" customFormat="1" ht="30">
      <c r="A1090" s="115" t="s">
        <v>693</v>
      </c>
      <c r="B1090" s="88" t="s">
        <v>694</v>
      </c>
      <c r="C1090" s="106" t="str">
        <f t="shared" si="102"/>
        <v>1063797</v>
      </c>
      <c r="D1090" s="105" t="str">
        <f t="shared" si="103"/>
        <v>-Hạt Kiểm lâm huyện Tu Mơ Rông</v>
      </c>
      <c r="E1090" s="129"/>
      <c r="F1090" s="130"/>
      <c r="G1090" s="130"/>
      <c r="H1090" s="128"/>
      <c r="I1090" s="90">
        <v>2855100000</v>
      </c>
      <c r="J1090" s="89"/>
      <c r="K1090" s="90">
        <v>2760100000</v>
      </c>
      <c r="L1090" s="91">
        <v>95000000</v>
      </c>
      <c r="M1090" s="91">
        <f t="shared" si="104"/>
        <v>2855100000</v>
      </c>
      <c r="N1090" s="91"/>
      <c r="O1090" s="90">
        <v>2855100000</v>
      </c>
      <c r="P1090" s="90">
        <f t="shared" si="105"/>
        <v>2855100000</v>
      </c>
      <c r="Q1090" s="90"/>
      <c r="S1090" s="124">
        <f t="shared" si="106"/>
        <v>2855.1</v>
      </c>
      <c r="T1090" s="124">
        <f t="shared" si="107"/>
        <v>2855.1</v>
      </c>
      <c r="U1090" s="124">
        <f t="shared" si="107"/>
        <v>0</v>
      </c>
      <c r="V1090" s="124">
        <f t="shared" si="107"/>
        <v>2855.1</v>
      </c>
      <c r="W1090" s="124">
        <f t="shared" si="107"/>
        <v>2855.1</v>
      </c>
      <c r="X1090" s="124">
        <f t="shared" si="107"/>
        <v>0</v>
      </c>
    </row>
    <row r="1091" spans="1:24" s="92" customFormat="1" ht="15">
      <c r="A1091" s="115" t="s">
        <v>695</v>
      </c>
      <c r="B1091" s="93" t="s">
        <v>232</v>
      </c>
      <c r="C1091" s="106" t="str">
        <f t="shared" si="102"/>
        <v/>
      </c>
      <c r="D1091" s="105" t="str">
        <f t="shared" si="103"/>
        <v/>
      </c>
      <c r="E1091" s="129"/>
      <c r="F1091" s="130"/>
      <c r="G1091" s="130"/>
      <c r="H1091" s="128"/>
      <c r="I1091" s="90">
        <v>2855100000</v>
      </c>
      <c r="J1091" s="89"/>
      <c r="K1091" s="90">
        <v>2760100000</v>
      </c>
      <c r="L1091" s="91">
        <v>95000000</v>
      </c>
      <c r="M1091" s="91">
        <f t="shared" si="104"/>
        <v>2855100000</v>
      </c>
      <c r="N1091" s="91"/>
      <c r="O1091" s="90">
        <v>2855100000</v>
      </c>
      <c r="P1091" s="90">
        <f t="shared" si="105"/>
        <v>2855100000</v>
      </c>
      <c r="Q1091" s="90"/>
      <c r="S1091" s="124">
        <f t="shared" si="106"/>
        <v>2855.1</v>
      </c>
      <c r="T1091" s="124">
        <f t="shared" si="107"/>
        <v>2855.1</v>
      </c>
      <c r="U1091" s="124">
        <f t="shared" si="107"/>
        <v>0</v>
      </c>
      <c r="V1091" s="124">
        <f t="shared" si="107"/>
        <v>2855.1</v>
      </c>
      <c r="W1091" s="124">
        <f t="shared" si="107"/>
        <v>2855.1</v>
      </c>
      <c r="X1091" s="124">
        <f t="shared" si="107"/>
        <v>0</v>
      </c>
    </row>
    <row r="1092" spans="1:24" s="92" customFormat="1" ht="15">
      <c r="A1092" s="115"/>
      <c r="B1092" s="93" t="s">
        <v>233</v>
      </c>
      <c r="C1092" s="106" t="str">
        <f t="shared" si="102"/>
        <v/>
      </c>
      <c r="D1092" s="105" t="str">
        <f t="shared" si="103"/>
        <v/>
      </c>
      <c r="E1092" s="129"/>
      <c r="F1092" s="130"/>
      <c r="G1092" s="130"/>
      <c r="H1092" s="128"/>
      <c r="I1092" s="90">
        <v>2728100000</v>
      </c>
      <c r="J1092" s="89"/>
      <c r="K1092" s="90">
        <v>2641100000</v>
      </c>
      <c r="L1092" s="91">
        <v>87000000</v>
      </c>
      <c r="M1092" s="91">
        <f t="shared" si="104"/>
        <v>2728100000</v>
      </c>
      <c r="N1092" s="91"/>
      <c r="O1092" s="90">
        <v>2728100000</v>
      </c>
      <c r="P1092" s="90">
        <f t="shared" si="105"/>
        <v>2728100000</v>
      </c>
      <c r="Q1092" s="90"/>
      <c r="S1092" s="124">
        <f t="shared" si="106"/>
        <v>2728.1</v>
      </c>
      <c r="T1092" s="124">
        <f t="shared" si="107"/>
        <v>2728.1</v>
      </c>
      <c r="U1092" s="124">
        <f t="shared" si="107"/>
        <v>0</v>
      </c>
      <c r="V1092" s="124">
        <f t="shared" si="107"/>
        <v>2728.1</v>
      </c>
      <c r="W1092" s="124">
        <f t="shared" si="107"/>
        <v>2728.1</v>
      </c>
      <c r="X1092" s="124">
        <f t="shared" si="107"/>
        <v>0</v>
      </c>
    </row>
    <row r="1093" spans="1:24" s="92" customFormat="1" ht="15">
      <c r="A1093" s="116"/>
      <c r="B1093" s="110"/>
      <c r="C1093" s="106" t="str">
        <f t="shared" si="102"/>
        <v/>
      </c>
      <c r="D1093" s="105" t="str">
        <f t="shared" si="103"/>
        <v/>
      </c>
      <c r="E1093" s="115" t="s">
        <v>209</v>
      </c>
      <c r="F1093" s="115" t="s">
        <v>241</v>
      </c>
      <c r="G1093" s="115" t="s">
        <v>238</v>
      </c>
      <c r="H1093" s="133" t="s">
        <v>983</v>
      </c>
      <c r="I1093" s="90">
        <v>2641100000</v>
      </c>
      <c r="J1093" s="89"/>
      <c r="K1093" s="90">
        <v>2641100000</v>
      </c>
      <c r="L1093" s="94"/>
      <c r="M1093" s="91">
        <f t="shared" si="104"/>
        <v>2641100000</v>
      </c>
      <c r="N1093" s="94"/>
      <c r="O1093" s="90">
        <v>2641100000</v>
      </c>
      <c r="P1093" s="90">
        <f t="shared" si="105"/>
        <v>2641100000</v>
      </c>
      <c r="Q1093" s="90"/>
      <c r="S1093" s="124">
        <f t="shared" si="106"/>
        <v>2641.1</v>
      </c>
      <c r="T1093" s="124">
        <f t="shared" si="107"/>
        <v>2641.1</v>
      </c>
      <c r="U1093" s="124">
        <f t="shared" si="107"/>
        <v>0</v>
      </c>
      <c r="V1093" s="124">
        <f t="shared" si="107"/>
        <v>2641.1</v>
      </c>
      <c r="W1093" s="124">
        <f t="shared" si="107"/>
        <v>2641.1</v>
      </c>
      <c r="X1093" s="124">
        <f t="shared" si="107"/>
        <v>0</v>
      </c>
    </row>
    <row r="1094" spans="1:24" s="92" customFormat="1" ht="15">
      <c r="A1094" s="118"/>
      <c r="B1094" s="111"/>
      <c r="C1094" s="106" t="str">
        <f t="shared" si="102"/>
        <v/>
      </c>
      <c r="D1094" s="105" t="str">
        <f t="shared" si="103"/>
        <v/>
      </c>
      <c r="E1094" s="115" t="s">
        <v>222</v>
      </c>
      <c r="F1094" s="115" t="s">
        <v>241</v>
      </c>
      <c r="G1094" s="115" t="s">
        <v>238</v>
      </c>
      <c r="H1094" s="133" t="s">
        <v>983</v>
      </c>
      <c r="I1094" s="90">
        <v>87000000</v>
      </c>
      <c r="J1094" s="89"/>
      <c r="K1094" s="89"/>
      <c r="L1094" s="91">
        <v>87000000</v>
      </c>
      <c r="M1094" s="91">
        <f t="shared" si="104"/>
        <v>87000000</v>
      </c>
      <c r="N1094" s="91"/>
      <c r="O1094" s="90">
        <v>87000000</v>
      </c>
      <c r="P1094" s="90">
        <f t="shared" si="105"/>
        <v>87000000</v>
      </c>
      <c r="Q1094" s="90"/>
      <c r="S1094" s="124">
        <f t="shared" si="106"/>
        <v>87</v>
      </c>
      <c r="T1094" s="124">
        <f t="shared" si="107"/>
        <v>87</v>
      </c>
      <c r="U1094" s="124">
        <f t="shared" si="107"/>
        <v>0</v>
      </c>
      <c r="V1094" s="124">
        <f t="shared" si="107"/>
        <v>87</v>
      </c>
      <c r="W1094" s="124">
        <f t="shared" si="107"/>
        <v>87</v>
      </c>
      <c r="X1094" s="124">
        <f t="shared" si="107"/>
        <v>0</v>
      </c>
    </row>
    <row r="1095" spans="1:24" s="92" customFormat="1" ht="15">
      <c r="A1095" s="115"/>
      <c r="B1095" s="93" t="s">
        <v>229</v>
      </c>
      <c r="C1095" s="106" t="str">
        <f t="shared" si="102"/>
        <v/>
      </c>
      <c r="D1095" s="105" t="str">
        <f t="shared" si="103"/>
        <v/>
      </c>
      <c r="E1095" s="129"/>
      <c r="F1095" s="130"/>
      <c r="G1095" s="130"/>
      <c r="H1095" s="128"/>
      <c r="I1095" s="90">
        <v>127000000</v>
      </c>
      <c r="J1095" s="89"/>
      <c r="K1095" s="90">
        <v>119000000</v>
      </c>
      <c r="L1095" s="91">
        <v>8000000</v>
      </c>
      <c r="M1095" s="91">
        <f t="shared" si="104"/>
        <v>127000000</v>
      </c>
      <c r="N1095" s="91"/>
      <c r="O1095" s="90">
        <v>127000000</v>
      </c>
      <c r="P1095" s="90">
        <f t="shared" si="105"/>
        <v>127000000</v>
      </c>
      <c r="Q1095" s="90"/>
      <c r="S1095" s="124">
        <f t="shared" si="106"/>
        <v>127</v>
      </c>
      <c r="T1095" s="124">
        <f t="shared" si="107"/>
        <v>127</v>
      </c>
      <c r="U1095" s="124">
        <f t="shared" si="107"/>
        <v>0</v>
      </c>
      <c r="V1095" s="124">
        <f t="shared" si="107"/>
        <v>127</v>
      </c>
      <c r="W1095" s="124">
        <f t="shared" si="107"/>
        <v>127</v>
      </c>
      <c r="X1095" s="124">
        <f t="shared" si="107"/>
        <v>0</v>
      </c>
    </row>
    <row r="1096" spans="1:24" s="92" customFormat="1" ht="15">
      <c r="A1096" s="116"/>
      <c r="B1096" s="110"/>
      <c r="C1096" s="106" t="str">
        <f t="shared" si="102"/>
        <v/>
      </c>
      <c r="D1096" s="105" t="str">
        <f t="shared" si="103"/>
        <v/>
      </c>
      <c r="E1096" s="115" t="s">
        <v>224</v>
      </c>
      <c r="F1096" s="115" t="s">
        <v>241</v>
      </c>
      <c r="G1096" s="115" t="s">
        <v>242</v>
      </c>
      <c r="H1096" s="133" t="s">
        <v>983</v>
      </c>
      <c r="I1096" s="90">
        <v>119000000</v>
      </c>
      <c r="J1096" s="89"/>
      <c r="K1096" s="90">
        <v>119000000</v>
      </c>
      <c r="L1096" s="94"/>
      <c r="M1096" s="91">
        <f t="shared" si="104"/>
        <v>119000000</v>
      </c>
      <c r="N1096" s="94"/>
      <c r="O1096" s="90">
        <v>119000000</v>
      </c>
      <c r="P1096" s="90">
        <f t="shared" si="105"/>
        <v>119000000</v>
      </c>
      <c r="Q1096" s="90"/>
      <c r="S1096" s="124">
        <f t="shared" si="106"/>
        <v>119</v>
      </c>
      <c r="T1096" s="124">
        <f t="shared" si="107"/>
        <v>119</v>
      </c>
      <c r="U1096" s="124">
        <f t="shared" si="107"/>
        <v>0</v>
      </c>
      <c r="V1096" s="124">
        <f t="shared" si="107"/>
        <v>119</v>
      </c>
      <c r="W1096" s="124">
        <f t="shared" si="107"/>
        <v>119</v>
      </c>
      <c r="X1096" s="124">
        <f t="shared" si="107"/>
        <v>0</v>
      </c>
    </row>
    <row r="1097" spans="1:24" s="92" customFormat="1" ht="15">
      <c r="A1097" s="118"/>
      <c r="B1097" s="111"/>
      <c r="C1097" s="106" t="str">
        <f t="shared" si="102"/>
        <v/>
      </c>
      <c r="D1097" s="105" t="str">
        <f t="shared" si="103"/>
        <v/>
      </c>
      <c r="E1097" s="115" t="s">
        <v>224</v>
      </c>
      <c r="F1097" s="115" t="s">
        <v>241</v>
      </c>
      <c r="G1097" s="115" t="s">
        <v>238</v>
      </c>
      <c r="H1097" s="133" t="s">
        <v>983</v>
      </c>
      <c r="I1097" s="90">
        <v>8000000</v>
      </c>
      <c r="J1097" s="89"/>
      <c r="K1097" s="89"/>
      <c r="L1097" s="91">
        <v>8000000</v>
      </c>
      <c r="M1097" s="91">
        <f t="shared" si="104"/>
        <v>8000000</v>
      </c>
      <c r="N1097" s="91"/>
      <c r="O1097" s="90">
        <v>8000000</v>
      </c>
      <c r="P1097" s="90">
        <f t="shared" si="105"/>
        <v>8000000</v>
      </c>
      <c r="Q1097" s="90"/>
      <c r="S1097" s="124">
        <f t="shared" si="106"/>
        <v>8</v>
      </c>
      <c r="T1097" s="124">
        <f t="shared" si="107"/>
        <v>8</v>
      </c>
      <c r="U1097" s="124">
        <f t="shared" si="107"/>
        <v>0</v>
      </c>
      <c r="V1097" s="124">
        <f t="shared" si="107"/>
        <v>8</v>
      </c>
      <c r="W1097" s="124">
        <f t="shared" si="107"/>
        <v>8</v>
      </c>
      <c r="X1097" s="124">
        <f t="shared" si="107"/>
        <v>0</v>
      </c>
    </row>
    <row r="1098" spans="1:24" s="92" customFormat="1" ht="45">
      <c r="A1098" s="115" t="s">
        <v>696</v>
      </c>
      <c r="B1098" s="88" t="s">
        <v>697</v>
      </c>
      <c r="C1098" s="106" t="str">
        <f t="shared" si="102"/>
        <v>1063798</v>
      </c>
      <c r="D1098" s="105" t="str">
        <f t="shared" si="103"/>
        <v>-Trường Trung học PhS thông Nguyễn Trãi - huyện Ngọc Hồi</v>
      </c>
      <c r="E1098" s="129"/>
      <c r="F1098" s="130"/>
      <c r="G1098" s="130"/>
      <c r="H1098" s="128"/>
      <c r="I1098" s="90">
        <v>6347944000</v>
      </c>
      <c r="J1098" s="89"/>
      <c r="K1098" s="90">
        <v>6247081000</v>
      </c>
      <c r="L1098" s="91">
        <v>100863000</v>
      </c>
      <c r="M1098" s="91">
        <f t="shared" si="104"/>
        <v>6347944000</v>
      </c>
      <c r="N1098" s="91"/>
      <c r="O1098" s="90">
        <v>6347014500</v>
      </c>
      <c r="P1098" s="90">
        <f t="shared" si="105"/>
        <v>6347014500</v>
      </c>
      <c r="Q1098" s="90"/>
      <c r="S1098" s="124">
        <f t="shared" si="106"/>
        <v>6347.9440000000004</v>
      </c>
      <c r="T1098" s="124">
        <f t="shared" si="107"/>
        <v>6347.9440000000004</v>
      </c>
      <c r="U1098" s="124">
        <f t="shared" si="107"/>
        <v>0</v>
      </c>
      <c r="V1098" s="124">
        <f t="shared" si="107"/>
        <v>6347.0145000000002</v>
      </c>
      <c r="W1098" s="124">
        <f t="shared" si="107"/>
        <v>6347.0145000000002</v>
      </c>
      <c r="X1098" s="124">
        <f t="shared" si="107"/>
        <v>0</v>
      </c>
    </row>
    <row r="1099" spans="1:24" s="92" customFormat="1" ht="15">
      <c r="A1099" s="115" t="s">
        <v>698</v>
      </c>
      <c r="B1099" s="93" t="s">
        <v>232</v>
      </c>
      <c r="C1099" s="106" t="str">
        <f t="shared" si="102"/>
        <v/>
      </c>
      <c r="D1099" s="105" t="str">
        <f t="shared" si="103"/>
        <v/>
      </c>
      <c r="E1099" s="129"/>
      <c r="F1099" s="130"/>
      <c r="G1099" s="130"/>
      <c r="H1099" s="128"/>
      <c r="I1099" s="90">
        <v>6347944000</v>
      </c>
      <c r="J1099" s="89"/>
      <c r="K1099" s="90">
        <v>6247081000</v>
      </c>
      <c r="L1099" s="91">
        <v>100863000</v>
      </c>
      <c r="M1099" s="91">
        <f t="shared" si="104"/>
        <v>6347944000</v>
      </c>
      <c r="N1099" s="91"/>
      <c r="O1099" s="90">
        <v>6347014500</v>
      </c>
      <c r="P1099" s="90">
        <f t="shared" si="105"/>
        <v>6347014500</v>
      </c>
      <c r="Q1099" s="90"/>
      <c r="S1099" s="124">
        <f t="shared" si="106"/>
        <v>6347.9440000000004</v>
      </c>
      <c r="T1099" s="124">
        <f t="shared" si="107"/>
        <v>6347.9440000000004</v>
      </c>
      <c r="U1099" s="124">
        <f t="shared" si="107"/>
        <v>0</v>
      </c>
      <c r="V1099" s="124">
        <f t="shared" si="107"/>
        <v>6347.0145000000002</v>
      </c>
      <c r="W1099" s="124">
        <f t="shared" si="107"/>
        <v>6347.0145000000002</v>
      </c>
      <c r="X1099" s="124">
        <f t="shared" si="107"/>
        <v>0</v>
      </c>
    </row>
    <row r="1100" spans="1:24" s="92" customFormat="1" ht="15">
      <c r="A1100" s="115"/>
      <c r="B1100" s="93" t="s">
        <v>233</v>
      </c>
      <c r="C1100" s="106" t="str">
        <f t="shared" si="102"/>
        <v/>
      </c>
      <c r="D1100" s="105" t="str">
        <f t="shared" si="103"/>
        <v/>
      </c>
      <c r="E1100" s="129"/>
      <c r="F1100" s="130"/>
      <c r="G1100" s="130"/>
      <c r="H1100" s="128"/>
      <c r="I1100" s="90">
        <v>5726619000</v>
      </c>
      <c r="J1100" s="89"/>
      <c r="K1100" s="90">
        <v>5630056000</v>
      </c>
      <c r="L1100" s="91">
        <v>96563000</v>
      </c>
      <c r="M1100" s="91">
        <f t="shared" si="104"/>
        <v>5726619000</v>
      </c>
      <c r="N1100" s="91"/>
      <c r="O1100" s="90">
        <v>5726619000</v>
      </c>
      <c r="P1100" s="90">
        <f t="shared" si="105"/>
        <v>5726619000</v>
      </c>
      <c r="Q1100" s="90"/>
      <c r="S1100" s="124">
        <f t="shared" si="106"/>
        <v>5726.6189999999997</v>
      </c>
      <c r="T1100" s="124">
        <f t="shared" ref="T1100:X1150" si="108">M1100/1000000</f>
        <v>5726.6189999999997</v>
      </c>
      <c r="U1100" s="124">
        <f t="shared" si="108"/>
        <v>0</v>
      </c>
      <c r="V1100" s="124">
        <f t="shared" si="108"/>
        <v>5726.6189999999997</v>
      </c>
      <c r="W1100" s="124">
        <f t="shared" si="108"/>
        <v>5726.6189999999997</v>
      </c>
      <c r="X1100" s="124">
        <f t="shared" si="108"/>
        <v>0</v>
      </c>
    </row>
    <row r="1101" spans="1:24" s="92" customFormat="1" ht="15">
      <c r="A1101" s="116"/>
      <c r="B1101" s="110"/>
      <c r="C1101" s="106" t="str">
        <f t="shared" si="102"/>
        <v/>
      </c>
      <c r="D1101" s="105" t="str">
        <f t="shared" si="103"/>
        <v/>
      </c>
      <c r="E1101" s="115" t="s">
        <v>209</v>
      </c>
      <c r="F1101" s="115" t="s">
        <v>220</v>
      </c>
      <c r="G1101" s="115" t="s">
        <v>221</v>
      </c>
      <c r="H1101" s="133" t="s">
        <v>983</v>
      </c>
      <c r="I1101" s="90">
        <v>5630056000</v>
      </c>
      <c r="J1101" s="89"/>
      <c r="K1101" s="90">
        <v>5630056000</v>
      </c>
      <c r="L1101" s="94"/>
      <c r="M1101" s="91">
        <f t="shared" si="104"/>
        <v>5630056000</v>
      </c>
      <c r="N1101" s="94"/>
      <c r="O1101" s="90">
        <v>5630056000</v>
      </c>
      <c r="P1101" s="90">
        <f t="shared" si="105"/>
        <v>5630056000</v>
      </c>
      <c r="Q1101" s="90"/>
      <c r="S1101" s="124">
        <f t="shared" si="106"/>
        <v>5630.0559999999996</v>
      </c>
      <c r="T1101" s="124">
        <f t="shared" si="108"/>
        <v>5630.0559999999996</v>
      </c>
      <c r="U1101" s="124">
        <f t="shared" si="108"/>
        <v>0</v>
      </c>
      <c r="V1101" s="124">
        <f t="shared" si="108"/>
        <v>5630.0559999999996</v>
      </c>
      <c r="W1101" s="124">
        <f t="shared" si="108"/>
        <v>5630.0559999999996</v>
      </c>
      <c r="X1101" s="124">
        <f t="shared" si="108"/>
        <v>0</v>
      </c>
    </row>
    <row r="1102" spans="1:24" s="92" customFormat="1" ht="15">
      <c r="A1102" s="117"/>
      <c r="B1102" s="107"/>
      <c r="C1102" s="106" t="str">
        <f t="shared" si="102"/>
        <v/>
      </c>
      <c r="D1102" s="105" t="str">
        <f t="shared" si="103"/>
        <v/>
      </c>
      <c r="E1102" s="115" t="s">
        <v>222</v>
      </c>
      <c r="F1102" s="115" t="s">
        <v>220</v>
      </c>
      <c r="G1102" s="115" t="s">
        <v>221</v>
      </c>
      <c r="H1102" s="133" t="s">
        <v>983</v>
      </c>
      <c r="I1102" s="90">
        <v>88000000</v>
      </c>
      <c r="J1102" s="89"/>
      <c r="K1102" s="89"/>
      <c r="L1102" s="91">
        <v>88000000</v>
      </c>
      <c r="M1102" s="91">
        <f t="shared" si="104"/>
        <v>88000000</v>
      </c>
      <c r="N1102" s="91"/>
      <c r="O1102" s="90">
        <v>88000000</v>
      </c>
      <c r="P1102" s="90">
        <f t="shared" si="105"/>
        <v>88000000</v>
      </c>
      <c r="Q1102" s="90"/>
      <c r="S1102" s="124">
        <f t="shared" si="106"/>
        <v>88</v>
      </c>
      <c r="T1102" s="124">
        <f t="shared" si="108"/>
        <v>88</v>
      </c>
      <c r="U1102" s="124">
        <f t="shared" si="108"/>
        <v>0</v>
      </c>
      <c r="V1102" s="124">
        <f t="shared" si="108"/>
        <v>88</v>
      </c>
      <c r="W1102" s="124">
        <f t="shared" si="108"/>
        <v>88</v>
      </c>
      <c r="X1102" s="124">
        <f t="shared" si="108"/>
        <v>0</v>
      </c>
    </row>
    <row r="1103" spans="1:24" s="92" customFormat="1" ht="15">
      <c r="A1103" s="118"/>
      <c r="B1103" s="111"/>
      <c r="C1103" s="106" t="str">
        <f t="shared" si="102"/>
        <v/>
      </c>
      <c r="D1103" s="105" t="str">
        <f t="shared" si="103"/>
        <v/>
      </c>
      <c r="E1103" s="115" t="s">
        <v>212</v>
      </c>
      <c r="F1103" s="115" t="s">
        <v>220</v>
      </c>
      <c r="G1103" s="115" t="s">
        <v>221</v>
      </c>
      <c r="H1103" s="133" t="s">
        <v>983</v>
      </c>
      <c r="I1103" s="90">
        <v>8563000</v>
      </c>
      <c r="J1103" s="89"/>
      <c r="K1103" s="89"/>
      <c r="L1103" s="91">
        <v>8563000</v>
      </c>
      <c r="M1103" s="91">
        <f t="shared" si="104"/>
        <v>8563000</v>
      </c>
      <c r="N1103" s="91"/>
      <c r="O1103" s="90">
        <v>8563000</v>
      </c>
      <c r="P1103" s="90">
        <f t="shared" si="105"/>
        <v>8563000</v>
      </c>
      <c r="Q1103" s="90"/>
      <c r="S1103" s="124">
        <f t="shared" si="106"/>
        <v>8.5630000000000006</v>
      </c>
      <c r="T1103" s="124">
        <f t="shared" si="108"/>
        <v>8.5630000000000006</v>
      </c>
      <c r="U1103" s="124">
        <f t="shared" si="108"/>
        <v>0</v>
      </c>
      <c r="V1103" s="124">
        <f t="shared" si="108"/>
        <v>8.5630000000000006</v>
      </c>
      <c r="W1103" s="124">
        <f t="shared" si="108"/>
        <v>8.5630000000000006</v>
      </c>
      <c r="X1103" s="124">
        <f t="shared" si="108"/>
        <v>0</v>
      </c>
    </row>
    <row r="1104" spans="1:24" s="92" customFormat="1" ht="15">
      <c r="A1104" s="115"/>
      <c r="B1104" s="93" t="s">
        <v>229</v>
      </c>
      <c r="C1104" s="106" t="str">
        <f t="shared" si="102"/>
        <v/>
      </c>
      <c r="D1104" s="105" t="str">
        <f t="shared" si="103"/>
        <v/>
      </c>
      <c r="E1104" s="129"/>
      <c r="F1104" s="130"/>
      <c r="G1104" s="130"/>
      <c r="H1104" s="128"/>
      <c r="I1104" s="90">
        <v>621325000</v>
      </c>
      <c r="J1104" s="89"/>
      <c r="K1104" s="90">
        <v>617025000</v>
      </c>
      <c r="L1104" s="91">
        <v>4300000</v>
      </c>
      <c r="M1104" s="91">
        <f t="shared" si="104"/>
        <v>621325000</v>
      </c>
      <c r="N1104" s="91"/>
      <c r="O1104" s="90">
        <v>620395500</v>
      </c>
      <c r="P1104" s="90">
        <f t="shared" si="105"/>
        <v>620395500</v>
      </c>
      <c r="Q1104" s="90"/>
      <c r="S1104" s="124">
        <f t="shared" si="106"/>
        <v>621.32500000000005</v>
      </c>
      <c r="T1104" s="124">
        <f t="shared" si="108"/>
        <v>621.32500000000005</v>
      </c>
      <c r="U1104" s="124">
        <f t="shared" si="108"/>
        <v>0</v>
      </c>
      <c r="V1104" s="124">
        <f t="shared" si="108"/>
        <v>620.39549999999997</v>
      </c>
      <c r="W1104" s="124">
        <f t="shared" si="108"/>
        <v>620.39549999999997</v>
      </c>
      <c r="X1104" s="124">
        <f t="shared" si="108"/>
        <v>0</v>
      </c>
    </row>
    <row r="1105" spans="1:24" s="92" customFormat="1" ht="15">
      <c r="A1105" s="116"/>
      <c r="B1105" s="110"/>
      <c r="C1105" s="106" t="str">
        <f t="shared" si="102"/>
        <v/>
      </c>
      <c r="D1105" s="105" t="str">
        <f t="shared" si="103"/>
        <v/>
      </c>
      <c r="E1105" s="115" t="s">
        <v>224</v>
      </c>
      <c r="F1105" s="115" t="s">
        <v>220</v>
      </c>
      <c r="G1105" s="115" t="s">
        <v>221</v>
      </c>
      <c r="H1105" s="133" t="s">
        <v>983</v>
      </c>
      <c r="I1105" s="90">
        <v>550000000</v>
      </c>
      <c r="J1105" s="89"/>
      <c r="K1105" s="90">
        <v>550000000</v>
      </c>
      <c r="L1105" s="94"/>
      <c r="M1105" s="91">
        <f t="shared" si="104"/>
        <v>550000000</v>
      </c>
      <c r="N1105" s="94"/>
      <c r="O1105" s="90">
        <v>549070500</v>
      </c>
      <c r="P1105" s="90">
        <f t="shared" si="105"/>
        <v>549070500</v>
      </c>
      <c r="Q1105" s="90"/>
      <c r="S1105" s="124">
        <f t="shared" si="106"/>
        <v>550</v>
      </c>
      <c r="T1105" s="124">
        <f t="shared" si="108"/>
        <v>550</v>
      </c>
      <c r="U1105" s="124">
        <f t="shared" si="108"/>
        <v>0</v>
      </c>
      <c r="V1105" s="124">
        <f t="shared" si="108"/>
        <v>549.07050000000004</v>
      </c>
      <c r="W1105" s="124">
        <f t="shared" si="108"/>
        <v>549.07050000000004</v>
      </c>
      <c r="X1105" s="124">
        <f t="shared" si="108"/>
        <v>0</v>
      </c>
    </row>
    <row r="1106" spans="1:24" s="92" customFormat="1" ht="15">
      <c r="A1106" s="118"/>
      <c r="B1106" s="111"/>
      <c r="C1106" s="106" t="str">
        <f t="shared" si="102"/>
        <v/>
      </c>
      <c r="D1106" s="105" t="str">
        <f t="shared" si="103"/>
        <v/>
      </c>
      <c r="E1106" s="115" t="s">
        <v>212</v>
      </c>
      <c r="F1106" s="115" t="s">
        <v>220</v>
      </c>
      <c r="G1106" s="115" t="s">
        <v>221</v>
      </c>
      <c r="H1106" s="133" t="s">
        <v>983</v>
      </c>
      <c r="I1106" s="90">
        <v>71325000</v>
      </c>
      <c r="J1106" s="89"/>
      <c r="K1106" s="90">
        <v>67025000</v>
      </c>
      <c r="L1106" s="91">
        <v>4300000</v>
      </c>
      <c r="M1106" s="91">
        <f t="shared" si="104"/>
        <v>71325000</v>
      </c>
      <c r="N1106" s="91"/>
      <c r="O1106" s="90">
        <v>71325000</v>
      </c>
      <c r="P1106" s="90">
        <f t="shared" si="105"/>
        <v>71325000</v>
      </c>
      <c r="Q1106" s="90"/>
      <c r="S1106" s="124">
        <f t="shared" si="106"/>
        <v>71.325000000000003</v>
      </c>
      <c r="T1106" s="124">
        <f t="shared" si="108"/>
        <v>71.325000000000003</v>
      </c>
      <c r="U1106" s="124">
        <f t="shared" si="108"/>
        <v>0</v>
      </c>
      <c r="V1106" s="124">
        <f t="shared" si="108"/>
        <v>71.325000000000003</v>
      </c>
      <c r="W1106" s="124">
        <f t="shared" si="108"/>
        <v>71.325000000000003</v>
      </c>
      <c r="X1106" s="124">
        <f t="shared" si="108"/>
        <v>0</v>
      </c>
    </row>
    <row r="1107" spans="1:24" s="92" customFormat="1" ht="15">
      <c r="A1107" s="115" t="s">
        <v>699</v>
      </c>
      <c r="B1107" s="93" t="s">
        <v>700</v>
      </c>
      <c r="C1107" s="106" t="str">
        <f t="shared" si="102"/>
        <v>1064680</v>
      </c>
      <c r="D1107" s="105" t="str">
        <f t="shared" si="103"/>
        <v>-SỜ Tư Pháp</v>
      </c>
      <c r="E1107" s="129"/>
      <c r="F1107" s="130"/>
      <c r="G1107" s="130"/>
      <c r="H1107" s="128"/>
      <c r="I1107" s="90">
        <v>5453607532</v>
      </c>
      <c r="J1107" s="90">
        <v>169397532</v>
      </c>
      <c r="K1107" s="90">
        <v>5154842000</v>
      </c>
      <c r="L1107" s="91">
        <v>129368000</v>
      </c>
      <c r="M1107" s="91">
        <f t="shared" si="104"/>
        <v>5453607532</v>
      </c>
      <c r="N1107" s="91"/>
      <c r="O1107" s="90">
        <v>5284987032</v>
      </c>
      <c r="P1107" s="90">
        <f t="shared" si="105"/>
        <v>5284987032</v>
      </c>
      <c r="Q1107" s="90"/>
      <c r="S1107" s="124">
        <f t="shared" si="106"/>
        <v>5453.607532</v>
      </c>
      <c r="T1107" s="124">
        <f t="shared" si="108"/>
        <v>5453.607532</v>
      </c>
      <c r="U1107" s="124">
        <f t="shared" si="108"/>
        <v>0</v>
      </c>
      <c r="V1107" s="124">
        <f t="shared" si="108"/>
        <v>5284.987032</v>
      </c>
      <c r="W1107" s="124">
        <f t="shared" si="108"/>
        <v>5284.987032</v>
      </c>
      <c r="X1107" s="124">
        <f t="shared" si="108"/>
        <v>0</v>
      </c>
    </row>
    <row r="1108" spans="1:24" s="92" customFormat="1" ht="15">
      <c r="A1108" s="115" t="s">
        <v>701</v>
      </c>
      <c r="B1108" s="93" t="s">
        <v>232</v>
      </c>
      <c r="C1108" s="106" t="str">
        <f t="shared" si="102"/>
        <v/>
      </c>
      <c r="D1108" s="105" t="str">
        <f t="shared" si="103"/>
        <v/>
      </c>
      <c r="E1108" s="129"/>
      <c r="F1108" s="130"/>
      <c r="G1108" s="130"/>
      <c r="H1108" s="128"/>
      <c r="I1108" s="90">
        <v>5453607532</v>
      </c>
      <c r="J1108" s="90">
        <v>169397532</v>
      </c>
      <c r="K1108" s="90">
        <v>5154842000</v>
      </c>
      <c r="L1108" s="91">
        <v>129368000</v>
      </c>
      <c r="M1108" s="91">
        <f t="shared" si="104"/>
        <v>5453607532</v>
      </c>
      <c r="N1108" s="91"/>
      <c r="O1108" s="90">
        <v>5284987032</v>
      </c>
      <c r="P1108" s="90">
        <f t="shared" si="105"/>
        <v>5284987032</v>
      </c>
      <c r="Q1108" s="90"/>
      <c r="S1108" s="124">
        <f t="shared" si="106"/>
        <v>5453.607532</v>
      </c>
      <c r="T1108" s="124">
        <f t="shared" si="108"/>
        <v>5453.607532</v>
      </c>
      <c r="U1108" s="124">
        <f t="shared" si="108"/>
        <v>0</v>
      </c>
      <c r="V1108" s="124">
        <f t="shared" si="108"/>
        <v>5284.987032</v>
      </c>
      <c r="W1108" s="124">
        <f t="shared" si="108"/>
        <v>5284.987032</v>
      </c>
      <c r="X1108" s="124">
        <f t="shared" si="108"/>
        <v>0</v>
      </c>
    </row>
    <row r="1109" spans="1:24" s="92" customFormat="1" ht="15">
      <c r="A1109" s="115"/>
      <c r="B1109" s="93" t="s">
        <v>233</v>
      </c>
      <c r="C1109" s="106" t="str">
        <f t="shared" si="102"/>
        <v/>
      </c>
      <c r="D1109" s="105" t="str">
        <f t="shared" si="103"/>
        <v/>
      </c>
      <c r="E1109" s="129"/>
      <c r="F1109" s="130"/>
      <c r="G1109" s="130"/>
      <c r="H1109" s="128"/>
      <c r="I1109" s="90">
        <v>3588786432</v>
      </c>
      <c r="J1109" s="90">
        <v>19476432</v>
      </c>
      <c r="K1109" s="90">
        <v>3519510000</v>
      </c>
      <c r="L1109" s="91">
        <v>49800000</v>
      </c>
      <c r="M1109" s="91">
        <f t="shared" si="104"/>
        <v>3588786432</v>
      </c>
      <c r="N1109" s="91"/>
      <c r="O1109" s="90">
        <v>3588786432</v>
      </c>
      <c r="P1109" s="90">
        <f t="shared" si="105"/>
        <v>3588786432</v>
      </c>
      <c r="Q1109" s="90"/>
      <c r="S1109" s="124">
        <f t="shared" si="106"/>
        <v>3588.7864319999999</v>
      </c>
      <c r="T1109" s="124">
        <f t="shared" si="108"/>
        <v>3588.7864319999999</v>
      </c>
      <c r="U1109" s="124">
        <f t="shared" si="108"/>
        <v>0</v>
      </c>
      <c r="V1109" s="124">
        <f t="shared" si="108"/>
        <v>3588.7864319999999</v>
      </c>
      <c r="W1109" s="124">
        <f t="shared" si="108"/>
        <v>3588.7864319999999</v>
      </c>
      <c r="X1109" s="124">
        <f t="shared" si="108"/>
        <v>0</v>
      </c>
    </row>
    <row r="1110" spans="1:24" s="92" customFormat="1" ht="15">
      <c r="A1110" s="116"/>
      <c r="B1110" s="110"/>
      <c r="C1110" s="106" t="str">
        <f t="shared" ref="C1110:C1173" si="109">IF(B1110&lt;&gt;"",IF(AND(LEFT(B1110,1)&gt;="0",LEFT(B1110,1)&lt;="9"),LEFT(B1110,7),""),"")</f>
        <v/>
      </c>
      <c r="D1110" s="105" t="str">
        <f t="shared" si="103"/>
        <v/>
      </c>
      <c r="E1110" s="115" t="s">
        <v>209</v>
      </c>
      <c r="F1110" s="115" t="s">
        <v>397</v>
      </c>
      <c r="G1110" s="115" t="s">
        <v>238</v>
      </c>
      <c r="H1110" s="133" t="s">
        <v>983</v>
      </c>
      <c r="I1110" s="90">
        <v>3538986432</v>
      </c>
      <c r="J1110" s="90">
        <v>19476432</v>
      </c>
      <c r="K1110" s="90">
        <v>3519510000</v>
      </c>
      <c r="L1110" s="94"/>
      <c r="M1110" s="91">
        <f t="shared" si="104"/>
        <v>3538986432</v>
      </c>
      <c r="N1110" s="94"/>
      <c r="O1110" s="90">
        <v>3538986432</v>
      </c>
      <c r="P1110" s="90">
        <f t="shared" si="105"/>
        <v>3538986432</v>
      </c>
      <c r="Q1110" s="90"/>
      <c r="S1110" s="124">
        <f t="shared" si="106"/>
        <v>3538.9864320000001</v>
      </c>
      <c r="T1110" s="124">
        <f t="shared" si="108"/>
        <v>3538.9864320000001</v>
      </c>
      <c r="U1110" s="124">
        <f t="shared" si="108"/>
        <v>0</v>
      </c>
      <c r="V1110" s="124">
        <f t="shared" si="108"/>
        <v>3538.9864320000001</v>
      </c>
      <c r="W1110" s="124">
        <f t="shared" si="108"/>
        <v>3538.9864320000001</v>
      </c>
      <c r="X1110" s="124">
        <f t="shared" si="108"/>
        <v>0</v>
      </c>
    </row>
    <row r="1111" spans="1:24" s="92" customFormat="1" ht="15">
      <c r="A1111" s="118"/>
      <c r="B1111" s="111"/>
      <c r="C1111" s="106" t="str">
        <f t="shared" si="109"/>
        <v/>
      </c>
      <c r="D1111" s="105" t="str">
        <f t="shared" ref="D1111:D1174" si="110">IF(C1111&lt;&gt;"",RIGHT(B1111,LEN(B1111)-7),"")</f>
        <v/>
      </c>
      <c r="E1111" s="115" t="s">
        <v>222</v>
      </c>
      <c r="F1111" s="115" t="s">
        <v>397</v>
      </c>
      <c r="G1111" s="115" t="s">
        <v>238</v>
      </c>
      <c r="H1111" s="133" t="s">
        <v>983</v>
      </c>
      <c r="I1111" s="90">
        <v>49800000</v>
      </c>
      <c r="J1111" s="89"/>
      <c r="K1111" s="89"/>
      <c r="L1111" s="91">
        <v>49800000</v>
      </c>
      <c r="M1111" s="91">
        <f t="shared" ref="M1111:M1174" si="111">I1111-N1111</f>
        <v>49800000</v>
      </c>
      <c r="N1111" s="91"/>
      <c r="O1111" s="90">
        <v>49800000</v>
      </c>
      <c r="P1111" s="90">
        <f t="shared" ref="P1111:P1174" si="112">O1111-Q1111</f>
        <v>49800000</v>
      </c>
      <c r="Q1111" s="90"/>
      <c r="S1111" s="124">
        <f t="shared" ref="S1111:S1174" si="113">I1111/1000000</f>
        <v>49.8</v>
      </c>
      <c r="T1111" s="124">
        <f t="shared" si="108"/>
        <v>49.8</v>
      </c>
      <c r="U1111" s="124">
        <f t="shared" si="108"/>
        <v>0</v>
      </c>
      <c r="V1111" s="124">
        <f t="shared" si="108"/>
        <v>49.8</v>
      </c>
      <c r="W1111" s="124">
        <f t="shared" si="108"/>
        <v>49.8</v>
      </c>
      <c r="X1111" s="124">
        <f t="shared" si="108"/>
        <v>0</v>
      </c>
    </row>
    <row r="1112" spans="1:24" s="92" customFormat="1" ht="15">
      <c r="A1112" s="115"/>
      <c r="B1112" s="93" t="s">
        <v>229</v>
      </c>
      <c r="C1112" s="106" t="str">
        <f t="shared" si="109"/>
        <v/>
      </c>
      <c r="D1112" s="105" t="str">
        <f t="shared" si="110"/>
        <v/>
      </c>
      <c r="E1112" s="129"/>
      <c r="F1112" s="130"/>
      <c r="G1112" s="130"/>
      <c r="H1112" s="128"/>
      <c r="I1112" s="90">
        <v>1864821100</v>
      </c>
      <c r="J1112" s="90">
        <v>149921100</v>
      </c>
      <c r="K1112" s="90">
        <v>1635332000</v>
      </c>
      <c r="L1112" s="91">
        <v>79568000</v>
      </c>
      <c r="M1112" s="91">
        <f t="shared" si="111"/>
        <v>1864821100</v>
      </c>
      <c r="N1112" s="91"/>
      <c r="O1112" s="90">
        <v>1696200600</v>
      </c>
      <c r="P1112" s="90">
        <f t="shared" si="112"/>
        <v>1696200600</v>
      </c>
      <c r="Q1112" s="90"/>
      <c r="S1112" s="124">
        <f t="shared" si="113"/>
        <v>1864.8210999999999</v>
      </c>
      <c r="T1112" s="124">
        <f t="shared" si="108"/>
        <v>1864.8210999999999</v>
      </c>
      <c r="U1112" s="124">
        <f t="shared" si="108"/>
        <v>0</v>
      </c>
      <c r="V1112" s="124">
        <f t="shared" si="108"/>
        <v>1696.2005999999999</v>
      </c>
      <c r="W1112" s="124">
        <f t="shared" si="108"/>
        <v>1696.2005999999999</v>
      </c>
      <c r="X1112" s="124">
        <f t="shared" si="108"/>
        <v>0</v>
      </c>
    </row>
    <row r="1113" spans="1:24" s="92" customFormat="1" ht="15">
      <c r="A1113" s="116"/>
      <c r="B1113" s="110"/>
      <c r="C1113" s="106" t="str">
        <f t="shared" si="109"/>
        <v/>
      </c>
      <c r="D1113" s="105" t="str">
        <f t="shared" si="110"/>
        <v/>
      </c>
      <c r="E1113" s="115" t="s">
        <v>224</v>
      </c>
      <c r="F1113" s="115" t="s">
        <v>397</v>
      </c>
      <c r="G1113" s="115" t="s">
        <v>398</v>
      </c>
      <c r="H1113" s="133" t="s">
        <v>983</v>
      </c>
      <c r="I1113" s="90">
        <v>1027421100</v>
      </c>
      <c r="J1113" s="90">
        <v>149921100</v>
      </c>
      <c r="K1113" s="90">
        <v>846000000</v>
      </c>
      <c r="L1113" s="91">
        <v>31500000</v>
      </c>
      <c r="M1113" s="91">
        <f t="shared" si="111"/>
        <v>1027421100</v>
      </c>
      <c r="N1113" s="91"/>
      <c r="O1113" s="90">
        <v>858800600</v>
      </c>
      <c r="P1113" s="90">
        <f t="shared" si="112"/>
        <v>858800600</v>
      </c>
      <c r="Q1113" s="90"/>
      <c r="S1113" s="124">
        <f t="shared" si="113"/>
        <v>1027.4211</v>
      </c>
      <c r="T1113" s="124">
        <f t="shared" si="108"/>
        <v>1027.4211</v>
      </c>
      <c r="U1113" s="124">
        <f t="shared" si="108"/>
        <v>0</v>
      </c>
      <c r="V1113" s="124">
        <f t="shared" si="108"/>
        <v>858.80060000000003</v>
      </c>
      <c r="W1113" s="124">
        <f t="shared" si="108"/>
        <v>858.80060000000003</v>
      </c>
      <c r="X1113" s="124">
        <f t="shared" si="108"/>
        <v>0</v>
      </c>
    </row>
    <row r="1114" spans="1:24" s="92" customFormat="1" ht="15">
      <c r="A1114" s="117"/>
      <c r="B1114" s="107"/>
      <c r="C1114" s="106" t="str">
        <f t="shared" si="109"/>
        <v/>
      </c>
      <c r="D1114" s="105" t="str">
        <f t="shared" si="110"/>
        <v/>
      </c>
      <c r="E1114" s="115" t="s">
        <v>224</v>
      </c>
      <c r="F1114" s="115" t="s">
        <v>397</v>
      </c>
      <c r="G1114" s="115" t="s">
        <v>238</v>
      </c>
      <c r="H1114" s="133" t="s">
        <v>983</v>
      </c>
      <c r="I1114" s="90">
        <v>813332000</v>
      </c>
      <c r="J1114" s="89"/>
      <c r="K1114" s="90">
        <v>789332000</v>
      </c>
      <c r="L1114" s="91">
        <v>24000000</v>
      </c>
      <c r="M1114" s="91">
        <f t="shared" si="111"/>
        <v>813332000</v>
      </c>
      <c r="N1114" s="91"/>
      <c r="O1114" s="90">
        <v>813332000</v>
      </c>
      <c r="P1114" s="90">
        <f t="shared" si="112"/>
        <v>813332000</v>
      </c>
      <c r="Q1114" s="90"/>
      <c r="S1114" s="124">
        <f t="shared" si="113"/>
        <v>813.33199999999999</v>
      </c>
      <c r="T1114" s="124">
        <f t="shared" si="108"/>
        <v>813.33199999999999</v>
      </c>
      <c r="U1114" s="124">
        <f t="shared" si="108"/>
        <v>0</v>
      </c>
      <c r="V1114" s="124">
        <f t="shared" si="108"/>
        <v>813.33199999999999</v>
      </c>
      <c r="W1114" s="124">
        <f t="shared" si="108"/>
        <v>813.33199999999999</v>
      </c>
      <c r="X1114" s="124">
        <f t="shared" si="108"/>
        <v>0</v>
      </c>
    </row>
    <row r="1115" spans="1:24" s="92" customFormat="1" ht="15">
      <c r="A1115" s="118"/>
      <c r="B1115" s="111"/>
      <c r="C1115" s="106" t="str">
        <f t="shared" si="109"/>
        <v/>
      </c>
      <c r="D1115" s="105" t="str">
        <f t="shared" si="110"/>
        <v/>
      </c>
      <c r="E1115" s="115" t="s">
        <v>224</v>
      </c>
      <c r="F1115" s="115" t="s">
        <v>397</v>
      </c>
      <c r="G1115" s="115" t="s">
        <v>458</v>
      </c>
      <c r="H1115" s="133" t="s">
        <v>983</v>
      </c>
      <c r="I1115" s="90">
        <v>24068000</v>
      </c>
      <c r="J1115" s="89"/>
      <c r="K1115" s="89"/>
      <c r="L1115" s="91">
        <v>24068000</v>
      </c>
      <c r="M1115" s="91">
        <f t="shared" si="111"/>
        <v>24068000</v>
      </c>
      <c r="N1115" s="91"/>
      <c r="O1115" s="90">
        <v>24068000</v>
      </c>
      <c r="P1115" s="90">
        <f t="shared" si="112"/>
        <v>24068000</v>
      </c>
      <c r="Q1115" s="90"/>
      <c r="S1115" s="124">
        <f t="shared" si="113"/>
        <v>24.068000000000001</v>
      </c>
      <c r="T1115" s="124">
        <f t="shared" si="108"/>
        <v>24.068000000000001</v>
      </c>
      <c r="U1115" s="124">
        <f t="shared" si="108"/>
        <v>0</v>
      </c>
      <c r="V1115" s="124">
        <f t="shared" si="108"/>
        <v>24.068000000000001</v>
      </c>
      <c r="W1115" s="124">
        <f t="shared" si="108"/>
        <v>24.068000000000001</v>
      </c>
      <c r="X1115" s="124">
        <f t="shared" si="108"/>
        <v>0</v>
      </c>
    </row>
    <row r="1116" spans="1:24" s="92" customFormat="1" ht="45">
      <c r="A1116" s="115" t="s">
        <v>702</v>
      </c>
      <c r="B1116" s="88" t="s">
        <v>703</v>
      </c>
      <c r="C1116" s="106" t="str">
        <f t="shared" si="109"/>
        <v>1065149</v>
      </c>
      <c r="D1116" s="105" t="str">
        <f t="shared" si="110"/>
        <v>-Trung Tâm ứng dụng Tiẽn JỘ Khoa Học và Công nghệ Kon Tum</v>
      </c>
      <c r="E1116" s="129"/>
      <c r="F1116" s="130"/>
      <c r="G1116" s="130"/>
      <c r="H1116" s="128"/>
      <c r="I1116" s="90">
        <v>1405882090</v>
      </c>
      <c r="J1116" s="90">
        <v>65282090</v>
      </c>
      <c r="K1116" s="90">
        <v>1338900000</v>
      </c>
      <c r="L1116" s="91">
        <v>1700000</v>
      </c>
      <c r="M1116" s="91">
        <f t="shared" si="111"/>
        <v>1405882090</v>
      </c>
      <c r="N1116" s="91"/>
      <c r="O1116" s="90">
        <v>1337300106</v>
      </c>
      <c r="P1116" s="90">
        <f t="shared" si="112"/>
        <v>1337300106</v>
      </c>
      <c r="Q1116" s="90"/>
      <c r="S1116" s="124">
        <f t="shared" si="113"/>
        <v>1405.8820900000001</v>
      </c>
      <c r="T1116" s="124">
        <f t="shared" si="108"/>
        <v>1405.8820900000001</v>
      </c>
      <c r="U1116" s="124">
        <f t="shared" si="108"/>
        <v>0</v>
      </c>
      <c r="V1116" s="124">
        <f t="shared" si="108"/>
        <v>1337.3001059999999</v>
      </c>
      <c r="W1116" s="124">
        <f t="shared" si="108"/>
        <v>1337.3001059999999</v>
      </c>
      <c r="X1116" s="124">
        <f t="shared" si="108"/>
        <v>0</v>
      </c>
    </row>
    <row r="1117" spans="1:24" s="92" customFormat="1" ht="15">
      <c r="A1117" s="115" t="s">
        <v>704</v>
      </c>
      <c r="B1117" s="93" t="s">
        <v>232</v>
      </c>
      <c r="C1117" s="106" t="str">
        <f t="shared" si="109"/>
        <v/>
      </c>
      <c r="D1117" s="105" t="str">
        <f t="shared" si="110"/>
        <v/>
      </c>
      <c r="E1117" s="129"/>
      <c r="F1117" s="130"/>
      <c r="G1117" s="130"/>
      <c r="H1117" s="128"/>
      <c r="I1117" s="90">
        <v>1405882090</v>
      </c>
      <c r="J1117" s="90">
        <v>65282090</v>
      </c>
      <c r="K1117" s="90">
        <v>1338900000</v>
      </c>
      <c r="L1117" s="91">
        <v>1700000</v>
      </c>
      <c r="M1117" s="91">
        <f t="shared" si="111"/>
        <v>1405882090</v>
      </c>
      <c r="N1117" s="91"/>
      <c r="O1117" s="90">
        <v>1337300106</v>
      </c>
      <c r="P1117" s="90">
        <f t="shared" si="112"/>
        <v>1337300106</v>
      </c>
      <c r="Q1117" s="90"/>
      <c r="S1117" s="124">
        <f t="shared" si="113"/>
        <v>1405.8820900000001</v>
      </c>
      <c r="T1117" s="124">
        <f t="shared" si="108"/>
        <v>1405.8820900000001</v>
      </c>
      <c r="U1117" s="124">
        <f t="shared" si="108"/>
        <v>0</v>
      </c>
      <c r="V1117" s="124">
        <f t="shared" si="108"/>
        <v>1337.3001059999999</v>
      </c>
      <c r="W1117" s="124">
        <f t="shared" si="108"/>
        <v>1337.3001059999999</v>
      </c>
      <c r="X1117" s="124">
        <f t="shared" si="108"/>
        <v>0</v>
      </c>
    </row>
    <row r="1118" spans="1:24" s="92" customFormat="1" ht="15">
      <c r="A1118" s="115"/>
      <c r="B1118" s="93" t="s">
        <v>233</v>
      </c>
      <c r="C1118" s="106" t="str">
        <f t="shared" si="109"/>
        <v/>
      </c>
      <c r="D1118" s="105" t="str">
        <f t="shared" si="110"/>
        <v/>
      </c>
      <c r="E1118" s="129"/>
      <c r="F1118" s="130"/>
      <c r="G1118" s="130"/>
      <c r="H1118" s="128"/>
      <c r="I1118" s="90">
        <v>821600000</v>
      </c>
      <c r="J1118" s="89"/>
      <c r="K1118" s="90">
        <v>819900000</v>
      </c>
      <c r="L1118" s="91">
        <v>1700000</v>
      </c>
      <c r="M1118" s="91">
        <f t="shared" si="111"/>
        <v>821600000</v>
      </c>
      <c r="N1118" s="91"/>
      <c r="O1118" s="90">
        <v>821600000</v>
      </c>
      <c r="P1118" s="90">
        <f t="shared" si="112"/>
        <v>821600000</v>
      </c>
      <c r="Q1118" s="90"/>
      <c r="S1118" s="124">
        <f t="shared" si="113"/>
        <v>821.6</v>
      </c>
      <c r="T1118" s="124">
        <f t="shared" si="108"/>
        <v>821.6</v>
      </c>
      <c r="U1118" s="124">
        <f t="shared" si="108"/>
        <v>0</v>
      </c>
      <c r="V1118" s="124">
        <f t="shared" si="108"/>
        <v>821.6</v>
      </c>
      <c r="W1118" s="124">
        <f t="shared" si="108"/>
        <v>821.6</v>
      </c>
      <c r="X1118" s="124">
        <f t="shared" si="108"/>
        <v>0</v>
      </c>
    </row>
    <row r="1119" spans="1:24" s="92" customFormat="1" ht="14.25">
      <c r="A1119" s="115"/>
      <c r="B1119" s="96"/>
      <c r="C1119" s="106" t="str">
        <f t="shared" si="109"/>
        <v/>
      </c>
      <c r="D1119" s="105" t="str">
        <f t="shared" si="110"/>
        <v/>
      </c>
      <c r="E1119" s="115"/>
      <c r="F1119" s="115"/>
      <c r="G1119" s="115"/>
      <c r="H1119" s="133"/>
      <c r="I1119" s="97"/>
      <c r="J1119" s="97"/>
      <c r="K1119" s="97"/>
      <c r="L1119" s="98"/>
      <c r="M1119" s="91">
        <f t="shared" si="111"/>
        <v>0</v>
      </c>
      <c r="N1119" s="98"/>
      <c r="O1119" s="97"/>
      <c r="P1119" s="90">
        <f t="shared" si="112"/>
        <v>0</v>
      </c>
      <c r="Q1119" s="97"/>
      <c r="S1119" s="124">
        <f t="shared" si="113"/>
        <v>0</v>
      </c>
      <c r="T1119" s="124">
        <f t="shared" si="108"/>
        <v>0</v>
      </c>
      <c r="U1119" s="124">
        <f t="shared" si="108"/>
        <v>0</v>
      </c>
      <c r="V1119" s="124">
        <f t="shared" si="108"/>
        <v>0</v>
      </c>
      <c r="W1119" s="124">
        <f t="shared" si="108"/>
        <v>0</v>
      </c>
      <c r="X1119" s="124">
        <f t="shared" si="108"/>
        <v>0</v>
      </c>
    </row>
    <row r="1120" spans="1:24" s="92" customFormat="1" ht="15">
      <c r="A1120" s="116"/>
      <c r="B1120" s="110"/>
      <c r="C1120" s="106" t="str">
        <f t="shared" si="109"/>
        <v/>
      </c>
      <c r="D1120" s="105" t="str">
        <f t="shared" si="110"/>
        <v/>
      </c>
      <c r="E1120" s="115" t="s">
        <v>209</v>
      </c>
      <c r="F1120" s="115" t="s">
        <v>665</v>
      </c>
      <c r="G1120" s="115" t="s">
        <v>328</v>
      </c>
      <c r="H1120" s="133" t="s">
        <v>983</v>
      </c>
      <c r="I1120" s="90">
        <v>819900000</v>
      </c>
      <c r="J1120" s="89"/>
      <c r="K1120" s="90">
        <v>819900000</v>
      </c>
      <c r="L1120" s="94"/>
      <c r="M1120" s="91">
        <f t="shared" si="111"/>
        <v>819900000</v>
      </c>
      <c r="N1120" s="94"/>
      <c r="O1120" s="90">
        <v>819900000</v>
      </c>
      <c r="P1120" s="90">
        <f t="shared" si="112"/>
        <v>819900000</v>
      </c>
      <c r="Q1120" s="90"/>
      <c r="S1120" s="124">
        <f t="shared" si="113"/>
        <v>819.9</v>
      </c>
      <c r="T1120" s="124">
        <f t="shared" si="108"/>
        <v>819.9</v>
      </c>
      <c r="U1120" s="124">
        <f t="shared" si="108"/>
        <v>0</v>
      </c>
      <c r="V1120" s="124">
        <f t="shared" si="108"/>
        <v>819.9</v>
      </c>
      <c r="W1120" s="124">
        <f t="shared" si="108"/>
        <v>819.9</v>
      </c>
      <c r="X1120" s="124">
        <f t="shared" si="108"/>
        <v>0</v>
      </c>
    </row>
    <row r="1121" spans="1:24" s="92" customFormat="1" ht="15">
      <c r="A1121" s="118"/>
      <c r="B1121" s="111"/>
      <c r="C1121" s="106" t="str">
        <f t="shared" si="109"/>
        <v/>
      </c>
      <c r="D1121" s="105" t="str">
        <f t="shared" si="110"/>
        <v/>
      </c>
      <c r="E1121" s="115" t="s">
        <v>222</v>
      </c>
      <c r="F1121" s="115" t="s">
        <v>665</v>
      </c>
      <c r="G1121" s="115" t="s">
        <v>328</v>
      </c>
      <c r="H1121" s="133" t="s">
        <v>983</v>
      </c>
      <c r="I1121" s="90">
        <v>1700000</v>
      </c>
      <c r="J1121" s="89"/>
      <c r="K1121" s="89"/>
      <c r="L1121" s="91">
        <v>1700000</v>
      </c>
      <c r="M1121" s="91">
        <f t="shared" si="111"/>
        <v>1700000</v>
      </c>
      <c r="N1121" s="91"/>
      <c r="O1121" s="90">
        <v>1700000</v>
      </c>
      <c r="P1121" s="90">
        <f t="shared" si="112"/>
        <v>1700000</v>
      </c>
      <c r="Q1121" s="90"/>
      <c r="S1121" s="124">
        <f t="shared" si="113"/>
        <v>1.7</v>
      </c>
      <c r="T1121" s="124">
        <f t="shared" si="108"/>
        <v>1.7</v>
      </c>
      <c r="U1121" s="124">
        <f t="shared" si="108"/>
        <v>0</v>
      </c>
      <c r="V1121" s="124">
        <f t="shared" si="108"/>
        <v>1.7</v>
      </c>
      <c r="W1121" s="124">
        <f t="shared" si="108"/>
        <v>1.7</v>
      </c>
      <c r="X1121" s="124">
        <f t="shared" si="108"/>
        <v>0</v>
      </c>
    </row>
    <row r="1122" spans="1:24" s="92" customFormat="1" ht="15">
      <c r="A1122" s="115"/>
      <c r="B1122" s="93" t="s">
        <v>229</v>
      </c>
      <c r="C1122" s="106" t="str">
        <f t="shared" si="109"/>
        <v/>
      </c>
      <c r="D1122" s="105" t="str">
        <f t="shared" si="110"/>
        <v/>
      </c>
      <c r="E1122" s="129"/>
      <c r="F1122" s="130"/>
      <c r="G1122" s="130"/>
      <c r="H1122" s="128"/>
      <c r="I1122" s="90">
        <v>584282090</v>
      </c>
      <c r="J1122" s="90">
        <v>65282090</v>
      </c>
      <c r="K1122" s="90">
        <v>519000000</v>
      </c>
      <c r="L1122" s="94"/>
      <c r="M1122" s="91">
        <f t="shared" si="111"/>
        <v>584282090</v>
      </c>
      <c r="N1122" s="94"/>
      <c r="O1122" s="90">
        <v>515700106</v>
      </c>
      <c r="P1122" s="90">
        <f t="shared" si="112"/>
        <v>515700106</v>
      </c>
      <c r="Q1122" s="90"/>
      <c r="S1122" s="124">
        <f t="shared" si="113"/>
        <v>584.28209000000004</v>
      </c>
      <c r="T1122" s="124">
        <f t="shared" si="108"/>
        <v>584.28209000000004</v>
      </c>
      <c r="U1122" s="124">
        <f t="shared" si="108"/>
        <v>0</v>
      </c>
      <c r="V1122" s="124">
        <f t="shared" si="108"/>
        <v>515.70010600000001</v>
      </c>
      <c r="W1122" s="124">
        <f t="shared" si="108"/>
        <v>515.70010600000001</v>
      </c>
      <c r="X1122" s="124">
        <f t="shared" si="108"/>
        <v>0</v>
      </c>
    </row>
    <row r="1123" spans="1:24" s="92" customFormat="1" ht="15">
      <c r="A1123" s="115"/>
      <c r="B1123" s="87"/>
      <c r="C1123" s="106" t="str">
        <f t="shared" si="109"/>
        <v/>
      </c>
      <c r="D1123" s="105" t="str">
        <f t="shared" si="110"/>
        <v/>
      </c>
      <c r="E1123" s="115" t="s">
        <v>224</v>
      </c>
      <c r="F1123" s="115" t="s">
        <v>665</v>
      </c>
      <c r="G1123" s="115" t="s">
        <v>328</v>
      </c>
      <c r="H1123" s="133" t="s">
        <v>983</v>
      </c>
      <c r="I1123" s="90">
        <v>584282090</v>
      </c>
      <c r="J1123" s="90">
        <v>65282090</v>
      </c>
      <c r="K1123" s="90">
        <v>519000000</v>
      </c>
      <c r="L1123" s="94"/>
      <c r="M1123" s="91">
        <f t="shared" si="111"/>
        <v>584282090</v>
      </c>
      <c r="N1123" s="94"/>
      <c r="O1123" s="90">
        <v>515700106</v>
      </c>
      <c r="P1123" s="90">
        <f t="shared" si="112"/>
        <v>515700106</v>
      </c>
      <c r="Q1123" s="90"/>
      <c r="S1123" s="124">
        <f t="shared" si="113"/>
        <v>584.28209000000004</v>
      </c>
      <c r="T1123" s="124">
        <f t="shared" si="108"/>
        <v>584.28209000000004</v>
      </c>
      <c r="U1123" s="124">
        <f t="shared" si="108"/>
        <v>0</v>
      </c>
      <c r="V1123" s="124">
        <f t="shared" si="108"/>
        <v>515.70010600000001</v>
      </c>
      <c r="W1123" s="124">
        <f t="shared" si="108"/>
        <v>515.70010600000001</v>
      </c>
      <c r="X1123" s="124">
        <f t="shared" si="108"/>
        <v>0</v>
      </c>
    </row>
    <row r="1124" spans="1:24" s="92" customFormat="1" ht="30">
      <c r="A1124" s="115" t="s">
        <v>705</v>
      </c>
      <c r="B1124" s="88" t="s">
        <v>706</v>
      </c>
      <c r="C1124" s="106" t="str">
        <f t="shared" si="109"/>
        <v>1065150</v>
      </c>
      <c r="D1124" s="105" t="str">
        <f t="shared" si="110"/>
        <v>-Chi cục Tiêu chuẫn Đo lường Chăt lượng</v>
      </c>
      <c r="E1124" s="129"/>
      <c r="F1124" s="130"/>
      <c r="G1124" s="130"/>
      <c r="H1124" s="128"/>
      <c r="I1124" s="90">
        <v>1371800000</v>
      </c>
      <c r="J1124" s="89"/>
      <c r="K1124" s="90">
        <v>1348000000</v>
      </c>
      <c r="L1124" s="91">
        <v>23800000</v>
      </c>
      <c r="M1124" s="91">
        <f t="shared" si="111"/>
        <v>1371800000</v>
      </c>
      <c r="N1124" s="91"/>
      <c r="O1124" s="90">
        <v>1161647505</v>
      </c>
      <c r="P1124" s="90">
        <f t="shared" si="112"/>
        <v>1161647505</v>
      </c>
      <c r="Q1124" s="90"/>
      <c r="S1124" s="124">
        <f t="shared" si="113"/>
        <v>1371.8</v>
      </c>
      <c r="T1124" s="124">
        <f t="shared" si="108"/>
        <v>1371.8</v>
      </c>
      <c r="U1124" s="124">
        <f t="shared" si="108"/>
        <v>0</v>
      </c>
      <c r="V1124" s="124">
        <f t="shared" si="108"/>
        <v>1161.6475049999999</v>
      </c>
      <c r="W1124" s="124">
        <f t="shared" si="108"/>
        <v>1161.6475049999999</v>
      </c>
      <c r="X1124" s="124">
        <f t="shared" si="108"/>
        <v>0</v>
      </c>
    </row>
    <row r="1125" spans="1:24" s="92" customFormat="1" ht="15">
      <c r="A1125" s="115" t="s">
        <v>707</v>
      </c>
      <c r="B1125" s="93" t="s">
        <v>232</v>
      </c>
      <c r="C1125" s="106" t="str">
        <f t="shared" si="109"/>
        <v/>
      </c>
      <c r="D1125" s="105" t="str">
        <f t="shared" si="110"/>
        <v/>
      </c>
      <c r="E1125" s="129"/>
      <c r="F1125" s="130"/>
      <c r="G1125" s="130"/>
      <c r="H1125" s="128"/>
      <c r="I1125" s="90">
        <v>1371800000</v>
      </c>
      <c r="J1125" s="89"/>
      <c r="K1125" s="90">
        <v>1348000000</v>
      </c>
      <c r="L1125" s="91">
        <v>23800000</v>
      </c>
      <c r="M1125" s="91">
        <f t="shared" si="111"/>
        <v>1371800000</v>
      </c>
      <c r="N1125" s="91"/>
      <c r="O1125" s="90">
        <v>1161647505</v>
      </c>
      <c r="P1125" s="90">
        <f t="shared" si="112"/>
        <v>1161647505</v>
      </c>
      <c r="Q1125" s="90"/>
      <c r="S1125" s="124">
        <f t="shared" si="113"/>
        <v>1371.8</v>
      </c>
      <c r="T1125" s="124">
        <f t="shared" si="108"/>
        <v>1371.8</v>
      </c>
      <c r="U1125" s="124">
        <f t="shared" si="108"/>
        <v>0</v>
      </c>
      <c r="V1125" s="124">
        <f t="shared" si="108"/>
        <v>1161.6475049999999</v>
      </c>
      <c r="W1125" s="124">
        <f t="shared" si="108"/>
        <v>1161.6475049999999</v>
      </c>
      <c r="X1125" s="124">
        <f t="shared" si="108"/>
        <v>0</v>
      </c>
    </row>
    <row r="1126" spans="1:24" s="92" customFormat="1" ht="15">
      <c r="A1126" s="115"/>
      <c r="B1126" s="93" t="s">
        <v>233</v>
      </c>
      <c r="C1126" s="106" t="str">
        <f t="shared" si="109"/>
        <v/>
      </c>
      <c r="D1126" s="105" t="str">
        <f t="shared" si="110"/>
        <v/>
      </c>
      <c r="E1126" s="129"/>
      <c r="F1126" s="130"/>
      <c r="G1126" s="130"/>
      <c r="H1126" s="128"/>
      <c r="I1126" s="90">
        <v>971800000</v>
      </c>
      <c r="J1126" s="89"/>
      <c r="K1126" s="90">
        <v>948000000</v>
      </c>
      <c r="L1126" s="91">
        <v>23800000</v>
      </c>
      <c r="M1126" s="91">
        <f t="shared" si="111"/>
        <v>971800000</v>
      </c>
      <c r="N1126" s="91"/>
      <c r="O1126" s="90">
        <v>971800000</v>
      </c>
      <c r="P1126" s="90">
        <f t="shared" si="112"/>
        <v>971800000</v>
      </c>
      <c r="Q1126" s="90"/>
      <c r="S1126" s="124">
        <f t="shared" si="113"/>
        <v>971.8</v>
      </c>
      <c r="T1126" s="124">
        <f t="shared" si="108"/>
        <v>971.8</v>
      </c>
      <c r="U1126" s="124">
        <f t="shared" si="108"/>
        <v>0</v>
      </c>
      <c r="V1126" s="124">
        <f t="shared" si="108"/>
        <v>971.8</v>
      </c>
      <c r="W1126" s="124">
        <f t="shared" si="108"/>
        <v>971.8</v>
      </c>
      <c r="X1126" s="124">
        <f t="shared" si="108"/>
        <v>0</v>
      </c>
    </row>
    <row r="1127" spans="1:24" s="92" customFormat="1" ht="15">
      <c r="A1127" s="116"/>
      <c r="B1127" s="110"/>
      <c r="C1127" s="106" t="str">
        <f t="shared" si="109"/>
        <v/>
      </c>
      <c r="D1127" s="105" t="str">
        <f t="shared" si="110"/>
        <v/>
      </c>
      <c r="E1127" s="115" t="s">
        <v>209</v>
      </c>
      <c r="F1127" s="115" t="s">
        <v>665</v>
      </c>
      <c r="G1127" s="115" t="s">
        <v>238</v>
      </c>
      <c r="H1127" s="133" t="s">
        <v>983</v>
      </c>
      <c r="I1127" s="90">
        <v>948000000</v>
      </c>
      <c r="J1127" s="89"/>
      <c r="K1127" s="90">
        <v>948000000</v>
      </c>
      <c r="L1127" s="94"/>
      <c r="M1127" s="91">
        <f t="shared" si="111"/>
        <v>948000000</v>
      </c>
      <c r="N1127" s="94"/>
      <c r="O1127" s="90">
        <v>948000000</v>
      </c>
      <c r="P1127" s="90">
        <f t="shared" si="112"/>
        <v>948000000</v>
      </c>
      <c r="Q1127" s="90"/>
      <c r="S1127" s="124">
        <f t="shared" si="113"/>
        <v>948</v>
      </c>
      <c r="T1127" s="124">
        <f t="shared" si="108"/>
        <v>948</v>
      </c>
      <c r="U1127" s="124">
        <f t="shared" si="108"/>
        <v>0</v>
      </c>
      <c r="V1127" s="124">
        <f t="shared" si="108"/>
        <v>948</v>
      </c>
      <c r="W1127" s="124">
        <f t="shared" si="108"/>
        <v>948</v>
      </c>
      <c r="X1127" s="124">
        <f t="shared" si="108"/>
        <v>0</v>
      </c>
    </row>
    <row r="1128" spans="1:24" s="92" customFormat="1" ht="15">
      <c r="A1128" s="118"/>
      <c r="B1128" s="111"/>
      <c r="C1128" s="106" t="str">
        <f t="shared" si="109"/>
        <v/>
      </c>
      <c r="D1128" s="105" t="str">
        <f t="shared" si="110"/>
        <v/>
      </c>
      <c r="E1128" s="115" t="s">
        <v>222</v>
      </c>
      <c r="F1128" s="115" t="s">
        <v>665</v>
      </c>
      <c r="G1128" s="115" t="s">
        <v>238</v>
      </c>
      <c r="H1128" s="133" t="s">
        <v>983</v>
      </c>
      <c r="I1128" s="90">
        <v>23800000</v>
      </c>
      <c r="J1128" s="89"/>
      <c r="K1128" s="89"/>
      <c r="L1128" s="91">
        <v>23800000</v>
      </c>
      <c r="M1128" s="91">
        <f t="shared" si="111"/>
        <v>23800000</v>
      </c>
      <c r="N1128" s="91"/>
      <c r="O1128" s="90">
        <v>23800000</v>
      </c>
      <c r="P1128" s="90">
        <f t="shared" si="112"/>
        <v>23800000</v>
      </c>
      <c r="Q1128" s="90"/>
      <c r="S1128" s="124">
        <f t="shared" si="113"/>
        <v>23.8</v>
      </c>
      <c r="T1128" s="124">
        <f t="shared" si="108"/>
        <v>23.8</v>
      </c>
      <c r="U1128" s="124">
        <f t="shared" si="108"/>
        <v>0</v>
      </c>
      <c r="V1128" s="124">
        <f t="shared" si="108"/>
        <v>23.8</v>
      </c>
      <c r="W1128" s="124">
        <f t="shared" si="108"/>
        <v>23.8</v>
      </c>
      <c r="X1128" s="124">
        <f t="shared" si="108"/>
        <v>0</v>
      </c>
    </row>
    <row r="1129" spans="1:24" s="92" customFormat="1" ht="15">
      <c r="A1129" s="115"/>
      <c r="B1129" s="93" t="s">
        <v>229</v>
      </c>
      <c r="C1129" s="106" t="str">
        <f t="shared" si="109"/>
        <v/>
      </c>
      <c r="D1129" s="105" t="str">
        <f t="shared" si="110"/>
        <v/>
      </c>
      <c r="E1129" s="129"/>
      <c r="F1129" s="130"/>
      <c r="G1129" s="130"/>
      <c r="H1129" s="128"/>
      <c r="I1129" s="90">
        <v>400000000</v>
      </c>
      <c r="J1129" s="89"/>
      <c r="K1129" s="90">
        <v>400000000</v>
      </c>
      <c r="L1129" s="94"/>
      <c r="M1129" s="91">
        <f t="shared" si="111"/>
        <v>400000000</v>
      </c>
      <c r="N1129" s="94"/>
      <c r="O1129" s="90">
        <v>189847505</v>
      </c>
      <c r="P1129" s="90">
        <f t="shared" si="112"/>
        <v>189847505</v>
      </c>
      <c r="Q1129" s="90"/>
      <c r="S1129" s="124">
        <f t="shared" si="113"/>
        <v>400</v>
      </c>
      <c r="T1129" s="124">
        <f t="shared" si="108"/>
        <v>400</v>
      </c>
      <c r="U1129" s="124">
        <f t="shared" si="108"/>
        <v>0</v>
      </c>
      <c r="V1129" s="124">
        <f t="shared" si="108"/>
        <v>189.84750500000001</v>
      </c>
      <c r="W1129" s="124">
        <f t="shared" si="108"/>
        <v>189.84750500000001</v>
      </c>
      <c r="X1129" s="124">
        <f t="shared" si="108"/>
        <v>0</v>
      </c>
    </row>
    <row r="1130" spans="1:24" s="92" customFormat="1" ht="15">
      <c r="A1130" s="115"/>
      <c r="B1130" s="87"/>
      <c r="C1130" s="106" t="str">
        <f t="shared" si="109"/>
        <v/>
      </c>
      <c r="D1130" s="105" t="str">
        <f t="shared" si="110"/>
        <v/>
      </c>
      <c r="E1130" s="115" t="s">
        <v>224</v>
      </c>
      <c r="F1130" s="115" t="s">
        <v>665</v>
      </c>
      <c r="G1130" s="115" t="s">
        <v>328</v>
      </c>
      <c r="H1130" s="133" t="s">
        <v>983</v>
      </c>
      <c r="I1130" s="90">
        <v>400000000</v>
      </c>
      <c r="J1130" s="89"/>
      <c r="K1130" s="90">
        <v>400000000</v>
      </c>
      <c r="L1130" s="94"/>
      <c r="M1130" s="91">
        <f t="shared" si="111"/>
        <v>400000000</v>
      </c>
      <c r="N1130" s="94"/>
      <c r="O1130" s="90">
        <v>189847505</v>
      </c>
      <c r="P1130" s="90">
        <f t="shared" si="112"/>
        <v>189847505</v>
      </c>
      <c r="Q1130" s="90"/>
      <c r="S1130" s="124">
        <f t="shared" si="113"/>
        <v>400</v>
      </c>
      <c r="T1130" s="124">
        <f t="shared" si="108"/>
        <v>400</v>
      </c>
      <c r="U1130" s="124">
        <f t="shared" si="108"/>
        <v>0</v>
      </c>
      <c r="V1130" s="124">
        <f t="shared" si="108"/>
        <v>189.84750500000001</v>
      </c>
      <c r="W1130" s="124">
        <f t="shared" si="108"/>
        <v>189.84750500000001</v>
      </c>
      <c r="X1130" s="124">
        <f t="shared" si="108"/>
        <v>0</v>
      </c>
    </row>
    <row r="1131" spans="1:24" s="92" customFormat="1" ht="15">
      <c r="A1131" s="115" t="s">
        <v>708</v>
      </c>
      <c r="B1131" s="93" t="s">
        <v>709</v>
      </c>
      <c r="C1131" s="106" t="str">
        <f t="shared" si="109"/>
        <v>1065152</v>
      </c>
      <c r="D1131" s="105" t="str">
        <f t="shared" si="110"/>
        <v>-SỜ Tài chính tỉnh Kontum</v>
      </c>
      <c r="E1131" s="129"/>
      <c r="F1131" s="130"/>
      <c r="G1131" s="130"/>
      <c r="H1131" s="128"/>
      <c r="I1131" s="90">
        <v>8988200000</v>
      </c>
      <c r="J1131" s="89"/>
      <c r="K1131" s="90">
        <v>8542000000</v>
      </c>
      <c r="L1131" s="91">
        <v>446200000</v>
      </c>
      <c r="M1131" s="91">
        <f t="shared" si="111"/>
        <v>8988200000</v>
      </c>
      <c r="N1131" s="91"/>
      <c r="O1131" s="90">
        <v>8988200000</v>
      </c>
      <c r="P1131" s="90">
        <f t="shared" si="112"/>
        <v>8988200000</v>
      </c>
      <c r="Q1131" s="90"/>
      <c r="S1131" s="124">
        <f t="shared" si="113"/>
        <v>8988.2000000000007</v>
      </c>
      <c r="T1131" s="124">
        <f t="shared" si="108"/>
        <v>8988.2000000000007</v>
      </c>
      <c r="U1131" s="124">
        <f t="shared" si="108"/>
        <v>0</v>
      </c>
      <c r="V1131" s="124">
        <f t="shared" si="108"/>
        <v>8988.2000000000007</v>
      </c>
      <c r="W1131" s="124">
        <f t="shared" si="108"/>
        <v>8988.2000000000007</v>
      </c>
      <c r="X1131" s="124">
        <f t="shared" si="108"/>
        <v>0</v>
      </c>
    </row>
    <row r="1132" spans="1:24" s="92" customFormat="1" ht="15">
      <c r="A1132" s="115" t="s">
        <v>710</v>
      </c>
      <c r="B1132" s="93" t="s">
        <v>232</v>
      </c>
      <c r="C1132" s="106" t="str">
        <f t="shared" si="109"/>
        <v/>
      </c>
      <c r="D1132" s="105" t="str">
        <f t="shared" si="110"/>
        <v/>
      </c>
      <c r="E1132" s="129"/>
      <c r="F1132" s="130"/>
      <c r="G1132" s="130"/>
      <c r="H1132" s="128"/>
      <c r="I1132" s="90">
        <v>8988200000</v>
      </c>
      <c r="J1132" s="89"/>
      <c r="K1132" s="90">
        <v>8542000000</v>
      </c>
      <c r="L1132" s="91">
        <v>446200000</v>
      </c>
      <c r="M1132" s="91">
        <f t="shared" si="111"/>
        <v>8988200000</v>
      </c>
      <c r="N1132" s="91"/>
      <c r="O1132" s="90">
        <v>8988200000</v>
      </c>
      <c r="P1132" s="90">
        <f t="shared" si="112"/>
        <v>8988200000</v>
      </c>
      <c r="Q1132" s="90"/>
      <c r="S1132" s="124">
        <f t="shared" si="113"/>
        <v>8988.2000000000007</v>
      </c>
      <c r="T1132" s="124">
        <f t="shared" si="108"/>
        <v>8988.2000000000007</v>
      </c>
      <c r="U1132" s="124">
        <f t="shared" si="108"/>
        <v>0</v>
      </c>
      <c r="V1132" s="124">
        <f t="shared" si="108"/>
        <v>8988.2000000000007</v>
      </c>
      <c r="W1132" s="124">
        <f t="shared" si="108"/>
        <v>8988.2000000000007</v>
      </c>
      <c r="X1132" s="124">
        <f t="shared" si="108"/>
        <v>0</v>
      </c>
    </row>
    <row r="1133" spans="1:24" s="92" customFormat="1" ht="15">
      <c r="A1133" s="115"/>
      <c r="B1133" s="93" t="s">
        <v>233</v>
      </c>
      <c r="C1133" s="106" t="str">
        <f t="shared" si="109"/>
        <v/>
      </c>
      <c r="D1133" s="105" t="str">
        <f t="shared" si="110"/>
        <v/>
      </c>
      <c r="E1133" s="129"/>
      <c r="F1133" s="130"/>
      <c r="G1133" s="130"/>
      <c r="H1133" s="128"/>
      <c r="I1133" s="90">
        <v>6720700000</v>
      </c>
      <c r="J1133" s="89"/>
      <c r="K1133" s="90">
        <v>6471000000</v>
      </c>
      <c r="L1133" s="91">
        <v>249700000</v>
      </c>
      <c r="M1133" s="91">
        <f t="shared" si="111"/>
        <v>6720700000</v>
      </c>
      <c r="N1133" s="91"/>
      <c r="O1133" s="90">
        <v>6720700000</v>
      </c>
      <c r="P1133" s="90">
        <f t="shared" si="112"/>
        <v>6720700000</v>
      </c>
      <c r="Q1133" s="90"/>
      <c r="S1133" s="124">
        <f t="shared" si="113"/>
        <v>6720.7</v>
      </c>
      <c r="T1133" s="124">
        <f t="shared" si="108"/>
        <v>6720.7</v>
      </c>
      <c r="U1133" s="124">
        <f t="shared" si="108"/>
        <v>0</v>
      </c>
      <c r="V1133" s="124">
        <f t="shared" si="108"/>
        <v>6720.7</v>
      </c>
      <c r="W1133" s="124">
        <f t="shared" si="108"/>
        <v>6720.7</v>
      </c>
      <c r="X1133" s="124">
        <f t="shared" si="108"/>
        <v>0</v>
      </c>
    </row>
    <row r="1134" spans="1:24" s="92" customFormat="1" ht="15">
      <c r="A1134" s="116"/>
      <c r="B1134" s="110"/>
      <c r="C1134" s="106" t="str">
        <f t="shared" si="109"/>
        <v/>
      </c>
      <c r="D1134" s="105" t="str">
        <f t="shared" si="110"/>
        <v/>
      </c>
      <c r="E1134" s="115" t="s">
        <v>209</v>
      </c>
      <c r="F1134" s="115" t="s">
        <v>711</v>
      </c>
      <c r="G1134" s="115" t="s">
        <v>238</v>
      </c>
      <c r="H1134" s="133" t="s">
        <v>983</v>
      </c>
      <c r="I1134" s="90">
        <v>6553000000</v>
      </c>
      <c r="J1134" s="89"/>
      <c r="K1134" s="90">
        <v>6471000000</v>
      </c>
      <c r="L1134" s="91">
        <v>82000000</v>
      </c>
      <c r="M1134" s="91">
        <f t="shared" si="111"/>
        <v>6553000000</v>
      </c>
      <c r="N1134" s="91"/>
      <c r="O1134" s="90">
        <v>6553000000</v>
      </c>
      <c r="P1134" s="90">
        <f t="shared" si="112"/>
        <v>6553000000</v>
      </c>
      <c r="Q1134" s="90"/>
      <c r="S1134" s="124">
        <f t="shared" si="113"/>
        <v>6553</v>
      </c>
      <c r="T1134" s="124">
        <f t="shared" si="108"/>
        <v>6553</v>
      </c>
      <c r="U1134" s="124">
        <f t="shared" si="108"/>
        <v>0</v>
      </c>
      <c r="V1134" s="124">
        <f t="shared" si="108"/>
        <v>6553</v>
      </c>
      <c r="W1134" s="124">
        <f t="shared" si="108"/>
        <v>6553</v>
      </c>
      <c r="X1134" s="124">
        <f t="shared" si="108"/>
        <v>0</v>
      </c>
    </row>
    <row r="1135" spans="1:24" s="92" customFormat="1" ht="15">
      <c r="A1135" s="118"/>
      <c r="B1135" s="111"/>
      <c r="C1135" s="106" t="str">
        <f t="shared" si="109"/>
        <v/>
      </c>
      <c r="D1135" s="105" t="str">
        <f t="shared" si="110"/>
        <v/>
      </c>
      <c r="E1135" s="115" t="s">
        <v>222</v>
      </c>
      <c r="F1135" s="115" t="s">
        <v>711</v>
      </c>
      <c r="G1135" s="115" t="s">
        <v>238</v>
      </c>
      <c r="H1135" s="133" t="s">
        <v>983</v>
      </c>
      <c r="I1135" s="90">
        <v>167700000</v>
      </c>
      <c r="J1135" s="89"/>
      <c r="K1135" s="89"/>
      <c r="L1135" s="91">
        <v>167700000</v>
      </c>
      <c r="M1135" s="91">
        <f t="shared" si="111"/>
        <v>167700000</v>
      </c>
      <c r="N1135" s="91"/>
      <c r="O1135" s="90">
        <v>167700000</v>
      </c>
      <c r="P1135" s="90">
        <f t="shared" si="112"/>
        <v>167700000</v>
      </c>
      <c r="Q1135" s="90"/>
      <c r="S1135" s="124">
        <f t="shared" si="113"/>
        <v>167.7</v>
      </c>
      <c r="T1135" s="124">
        <f t="shared" si="108"/>
        <v>167.7</v>
      </c>
      <c r="U1135" s="124">
        <f t="shared" si="108"/>
        <v>0</v>
      </c>
      <c r="V1135" s="124">
        <f t="shared" si="108"/>
        <v>167.7</v>
      </c>
      <c r="W1135" s="124">
        <f t="shared" si="108"/>
        <v>167.7</v>
      </c>
      <c r="X1135" s="124">
        <f t="shared" si="108"/>
        <v>0</v>
      </c>
    </row>
    <row r="1136" spans="1:24" s="92" customFormat="1" ht="15">
      <c r="A1136" s="115"/>
      <c r="B1136" s="93" t="s">
        <v>229</v>
      </c>
      <c r="C1136" s="106" t="str">
        <f t="shared" si="109"/>
        <v/>
      </c>
      <c r="D1136" s="105" t="str">
        <f t="shared" si="110"/>
        <v/>
      </c>
      <c r="E1136" s="129"/>
      <c r="F1136" s="130"/>
      <c r="G1136" s="130"/>
      <c r="H1136" s="128"/>
      <c r="I1136" s="90">
        <v>2267500000</v>
      </c>
      <c r="J1136" s="89"/>
      <c r="K1136" s="90">
        <v>2071000000</v>
      </c>
      <c r="L1136" s="91">
        <v>196500000</v>
      </c>
      <c r="M1136" s="91">
        <f t="shared" si="111"/>
        <v>2267500000</v>
      </c>
      <c r="N1136" s="91"/>
      <c r="O1136" s="90">
        <v>2267500000</v>
      </c>
      <c r="P1136" s="90">
        <f t="shared" si="112"/>
        <v>2267500000</v>
      </c>
      <c r="Q1136" s="90"/>
      <c r="S1136" s="124">
        <f t="shared" si="113"/>
        <v>2267.5</v>
      </c>
      <c r="T1136" s="124">
        <f t="shared" si="108"/>
        <v>2267.5</v>
      </c>
      <c r="U1136" s="124">
        <f t="shared" si="108"/>
        <v>0</v>
      </c>
      <c r="V1136" s="124">
        <f t="shared" si="108"/>
        <v>2267.5</v>
      </c>
      <c r="W1136" s="124">
        <f t="shared" si="108"/>
        <v>2267.5</v>
      </c>
      <c r="X1136" s="124">
        <f t="shared" si="108"/>
        <v>0</v>
      </c>
    </row>
    <row r="1137" spans="1:24" s="92" customFormat="1" ht="15">
      <c r="A1137" s="115"/>
      <c r="B1137" s="87"/>
      <c r="C1137" s="106" t="str">
        <f t="shared" si="109"/>
        <v/>
      </c>
      <c r="D1137" s="105" t="str">
        <f t="shared" si="110"/>
        <v/>
      </c>
      <c r="E1137" s="115" t="s">
        <v>224</v>
      </c>
      <c r="F1137" s="115" t="s">
        <v>711</v>
      </c>
      <c r="G1137" s="115" t="s">
        <v>238</v>
      </c>
      <c r="H1137" s="133" t="s">
        <v>983</v>
      </c>
      <c r="I1137" s="90">
        <v>2267500000</v>
      </c>
      <c r="J1137" s="89"/>
      <c r="K1137" s="90">
        <v>2071000000</v>
      </c>
      <c r="L1137" s="91">
        <v>196500000</v>
      </c>
      <c r="M1137" s="91">
        <f t="shared" si="111"/>
        <v>2267500000</v>
      </c>
      <c r="N1137" s="91"/>
      <c r="O1137" s="90">
        <v>2267500000</v>
      </c>
      <c r="P1137" s="90">
        <f t="shared" si="112"/>
        <v>2267500000</v>
      </c>
      <c r="Q1137" s="90"/>
      <c r="S1137" s="124">
        <f t="shared" si="113"/>
        <v>2267.5</v>
      </c>
      <c r="T1137" s="124">
        <f t="shared" si="108"/>
        <v>2267.5</v>
      </c>
      <c r="U1137" s="124">
        <f t="shared" si="108"/>
        <v>0</v>
      </c>
      <c r="V1137" s="124">
        <f t="shared" si="108"/>
        <v>2267.5</v>
      </c>
      <c r="W1137" s="124">
        <f t="shared" si="108"/>
        <v>2267.5</v>
      </c>
      <c r="X1137" s="124">
        <f t="shared" si="108"/>
        <v>0</v>
      </c>
    </row>
    <row r="1138" spans="1:24" s="92" customFormat="1" ht="30">
      <c r="A1138" s="115" t="s">
        <v>712</v>
      </c>
      <c r="B1138" s="88" t="s">
        <v>713</v>
      </c>
      <c r="C1138" s="106" t="str">
        <f t="shared" si="109"/>
        <v>1067980</v>
      </c>
      <c r="D1138" s="105" t="str">
        <f t="shared" si="110"/>
        <v>-Trường Trung học PhS thông Lê Lợi</v>
      </c>
      <c r="E1138" s="129"/>
      <c r="F1138" s="130"/>
      <c r="G1138" s="130"/>
      <c r="H1138" s="128"/>
      <c r="I1138" s="90">
        <v>7747523000</v>
      </c>
      <c r="J1138" s="90">
        <v>145000000</v>
      </c>
      <c r="K1138" s="90">
        <v>7527013000</v>
      </c>
      <c r="L1138" s="91">
        <v>75510000</v>
      </c>
      <c r="M1138" s="91">
        <f t="shared" si="111"/>
        <v>7747523000</v>
      </c>
      <c r="N1138" s="91"/>
      <c r="O1138" s="90">
        <v>7741339129</v>
      </c>
      <c r="P1138" s="90">
        <f t="shared" si="112"/>
        <v>7741339129</v>
      </c>
      <c r="Q1138" s="90"/>
      <c r="S1138" s="124">
        <f t="shared" si="113"/>
        <v>7747.5230000000001</v>
      </c>
      <c r="T1138" s="124">
        <f t="shared" si="108"/>
        <v>7747.5230000000001</v>
      </c>
      <c r="U1138" s="124">
        <f t="shared" si="108"/>
        <v>0</v>
      </c>
      <c r="V1138" s="124">
        <f t="shared" si="108"/>
        <v>7741.339129</v>
      </c>
      <c r="W1138" s="124">
        <f t="shared" si="108"/>
        <v>7741.339129</v>
      </c>
      <c r="X1138" s="124">
        <f t="shared" si="108"/>
        <v>0</v>
      </c>
    </row>
    <row r="1139" spans="1:24" s="92" customFormat="1" ht="15">
      <c r="A1139" s="115" t="s">
        <v>714</v>
      </c>
      <c r="B1139" s="93" t="s">
        <v>232</v>
      </c>
      <c r="C1139" s="106" t="str">
        <f t="shared" si="109"/>
        <v/>
      </c>
      <c r="D1139" s="105" t="str">
        <f t="shared" si="110"/>
        <v/>
      </c>
      <c r="E1139" s="129"/>
      <c r="F1139" s="130"/>
      <c r="G1139" s="130"/>
      <c r="H1139" s="128"/>
      <c r="I1139" s="90">
        <v>7747523000</v>
      </c>
      <c r="J1139" s="90">
        <v>145000000</v>
      </c>
      <c r="K1139" s="90">
        <v>7527013000</v>
      </c>
      <c r="L1139" s="91">
        <v>75510000</v>
      </c>
      <c r="M1139" s="91">
        <f t="shared" si="111"/>
        <v>7747523000</v>
      </c>
      <c r="N1139" s="91"/>
      <c r="O1139" s="90">
        <v>7741339129</v>
      </c>
      <c r="P1139" s="90">
        <f t="shared" si="112"/>
        <v>7741339129</v>
      </c>
      <c r="Q1139" s="90"/>
      <c r="S1139" s="124">
        <f t="shared" si="113"/>
        <v>7747.5230000000001</v>
      </c>
      <c r="T1139" s="124">
        <f t="shared" si="108"/>
        <v>7747.5230000000001</v>
      </c>
      <c r="U1139" s="124">
        <f t="shared" si="108"/>
        <v>0</v>
      </c>
      <c r="V1139" s="124">
        <f t="shared" si="108"/>
        <v>7741.339129</v>
      </c>
      <c r="W1139" s="124">
        <f t="shared" si="108"/>
        <v>7741.339129</v>
      </c>
      <c r="X1139" s="124">
        <f t="shared" si="108"/>
        <v>0</v>
      </c>
    </row>
    <row r="1140" spans="1:24" s="92" customFormat="1" ht="15">
      <c r="A1140" s="115"/>
      <c r="B1140" s="93" t="s">
        <v>233</v>
      </c>
      <c r="C1140" s="106" t="str">
        <f t="shared" si="109"/>
        <v/>
      </c>
      <c r="D1140" s="105" t="str">
        <f t="shared" si="110"/>
        <v/>
      </c>
      <c r="E1140" s="129"/>
      <c r="F1140" s="130"/>
      <c r="G1140" s="130"/>
      <c r="H1140" s="128"/>
      <c r="I1140" s="90">
        <v>7287795000</v>
      </c>
      <c r="J1140" s="90">
        <v>145000000</v>
      </c>
      <c r="K1140" s="90">
        <v>7091685000</v>
      </c>
      <c r="L1140" s="91">
        <v>51110000</v>
      </c>
      <c r="M1140" s="91">
        <f t="shared" si="111"/>
        <v>7287795000</v>
      </c>
      <c r="N1140" s="91"/>
      <c r="O1140" s="90">
        <v>7287795000</v>
      </c>
      <c r="P1140" s="90">
        <f t="shared" si="112"/>
        <v>7287795000</v>
      </c>
      <c r="Q1140" s="90"/>
      <c r="S1140" s="124">
        <f t="shared" si="113"/>
        <v>7287.7950000000001</v>
      </c>
      <c r="T1140" s="124">
        <f t="shared" si="108"/>
        <v>7287.7950000000001</v>
      </c>
      <c r="U1140" s="124">
        <f t="shared" si="108"/>
        <v>0</v>
      </c>
      <c r="V1140" s="124">
        <f t="shared" si="108"/>
        <v>7287.7950000000001</v>
      </c>
      <c r="W1140" s="124">
        <f t="shared" si="108"/>
        <v>7287.7950000000001</v>
      </c>
      <c r="X1140" s="124">
        <f t="shared" si="108"/>
        <v>0</v>
      </c>
    </row>
    <row r="1141" spans="1:24" s="92" customFormat="1" ht="15">
      <c r="A1141" s="116"/>
      <c r="B1141" s="110"/>
      <c r="C1141" s="106" t="str">
        <f t="shared" si="109"/>
        <v/>
      </c>
      <c r="D1141" s="105" t="str">
        <f t="shared" si="110"/>
        <v/>
      </c>
      <c r="E1141" s="115" t="s">
        <v>209</v>
      </c>
      <c r="F1141" s="115" t="s">
        <v>220</v>
      </c>
      <c r="G1141" s="115" t="s">
        <v>221</v>
      </c>
      <c r="H1141" s="133" t="s">
        <v>983</v>
      </c>
      <c r="I1141" s="90">
        <v>7236685000</v>
      </c>
      <c r="J1141" s="90">
        <v>145000000</v>
      </c>
      <c r="K1141" s="90">
        <v>7091685000</v>
      </c>
      <c r="L1141" s="94"/>
      <c r="M1141" s="91">
        <f t="shared" si="111"/>
        <v>7236685000</v>
      </c>
      <c r="N1141" s="94"/>
      <c r="O1141" s="90">
        <v>7236685000</v>
      </c>
      <c r="P1141" s="90">
        <f t="shared" si="112"/>
        <v>7236685000</v>
      </c>
      <c r="Q1141" s="90"/>
      <c r="S1141" s="124">
        <f t="shared" si="113"/>
        <v>7236.6850000000004</v>
      </c>
      <c r="T1141" s="124">
        <f t="shared" si="108"/>
        <v>7236.6850000000004</v>
      </c>
      <c r="U1141" s="124">
        <f t="shared" si="108"/>
        <v>0</v>
      </c>
      <c r="V1141" s="124">
        <f t="shared" si="108"/>
        <v>7236.6850000000004</v>
      </c>
      <c r="W1141" s="124">
        <f t="shared" si="108"/>
        <v>7236.6850000000004</v>
      </c>
      <c r="X1141" s="124">
        <f t="shared" si="108"/>
        <v>0</v>
      </c>
    </row>
    <row r="1142" spans="1:24" s="92" customFormat="1" ht="15">
      <c r="A1142" s="117"/>
      <c r="B1142" s="107"/>
      <c r="C1142" s="106" t="str">
        <f t="shared" si="109"/>
        <v/>
      </c>
      <c r="D1142" s="105" t="str">
        <f t="shared" si="110"/>
        <v/>
      </c>
      <c r="E1142" s="115" t="s">
        <v>222</v>
      </c>
      <c r="F1142" s="115" t="s">
        <v>220</v>
      </c>
      <c r="G1142" s="115" t="s">
        <v>221</v>
      </c>
      <c r="H1142" s="133" t="s">
        <v>983</v>
      </c>
      <c r="I1142" s="90">
        <v>45000000</v>
      </c>
      <c r="J1142" s="89"/>
      <c r="K1142" s="89"/>
      <c r="L1142" s="91">
        <v>45000000</v>
      </c>
      <c r="M1142" s="91">
        <f t="shared" si="111"/>
        <v>45000000</v>
      </c>
      <c r="N1142" s="91"/>
      <c r="O1142" s="90">
        <v>45000000</v>
      </c>
      <c r="P1142" s="90">
        <f t="shared" si="112"/>
        <v>45000000</v>
      </c>
      <c r="Q1142" s="90"/>
      <c r="S1142" s="124">
        <f t="shared" si="113"/>
        <v>45</v>
      </c>
      <c r="T1142" s="124">
        <f t="shared" si="108"/>
        <v>45</v>
      </c>
      <c r="U1142" s="124">
        <f t="shared" si="108"/>
        <v>0</v>
      </c>
      <c r="V1142" s="124">
        <f t="shared" si="108"/>
        <v>45</v>
      </c>
      <c r="W1142" s="124">
        <f t="shared" si="108"/>
        <v>45</v>
      </c>
      <c r="X1142" s="124">
        <f t="shared" si="108"/>
        <v>0</v>
      </c>
    </row>
    <row r="1143" spans="1:24" s="92" customFormat="1" ht="15">
      <c r="A1143" s="118"/>
      <c r="B1143" s="111"/>
      <c r="C1143" s="106" t="str">
        <f t="shared" si="109"/>
        <v/>
      </c>
      <c r="D1143" s="105" t="str">
        <f t="shared" si="110"/>
        <v/>
      </c>
      <c r="E1143" s="115" t="s">
        <v>212</v>
      </c>
      <c r="F1143" s="115" t="s">
        <v>220</v>
      </c>
      <c r="G1143" s="115" t="s">
        <v>221</v>
      </c>
      <c r="H1143" s="133" t="s">
        <v>983</v>
      </c>
      <c r="I1143" s="90">
        <v>6110000</v>
      </c>
      <c r="J1143" s="89"/>
      <c r="K1143" s="89"/>
      <c r="L1143" s="91">
        <v>6110000</v>
      </c>
      <c r="M1143" s="91">
        <f t="shared" si="111"/>
        <v>6110000</v>
      </c>
      <c r="N1143" s="91"/>
      <c r="O1143" s="90">
        <v>6110000</v>
      </c>
      <c r="P1143" s="90">
        <f t="shared" si="112"/>
        <v>6110000</v>
      </c>
      <c r="Q1143" s="90"/>
      <c r="S1143" s="124">
        <f t="shared" si="113"/>
        <v>6.11</v>
      </c>
      <c r="T1143" s="124">
        <f t="shared" si="108"/>
        <v>6.11</v>
      </c>
      <c r="U1143" s="124">
        <f t="shared" si="108"/>
        <v>0</v>
      </c>
      <c r="V1143" s="124">
        <f t="shared" si="108"/>
        <v>6.11</v>
      </c>
      <c r="W1143" s="124">
        <f t="shared" si="108"/>
        <v>6.11</v>
      </c>
      <c r="X1143" s="124">
        <f t="shared" si="108"/>
        <v>0</v>
      </c>
    </row>
    <row r="1144" spans="1:24" s="92" customFormat="1" ht="15">
      <c r="A1144" s="115"/>
      <c r="B1144" s="93" t="s">
        <v>229</v>
      </c>
      <c r="C1144" s="106" t="str">
        <f t="shared" si="109"/>
        <v/>
      </c>
      <c r="D1144" s="105" t="str">
        <f t="shared" si="110"/>
        <v/>
      </c>
      <c r="E1144" s="129"/>
      <c r="F1144" s="130"/>
      <c r="G1144" s="130"/>
      <c r="H1144" s="128"/>
      <c r="I1144" s="90">
        <v>459728000</v>
      </c>
      <c r="J1144" s="89"/>
      <c r="K1144" s="90">
        <v>435328000</v>
      </c>
      <c r="L1144" s="91">
        <v>24400000</v>
      </c>
      <c r="M1144" s="91">
        <f t="shared" si="111"/>
        <v>459728000</v>
      </c>
      <c r="N1144" s="91"/>
      <c r="O1144" s="90">
        <v>453544129</v>
      </c>
      <c r="P1144" s="90">
        <f t="shared" si="112"/>
        <v>453544129</v>
      </c>
      <c r="Q1144" s="90"/>
      <c r="S1144" s="124">
        <f t="shared" si="113"/>
        <v>459.72800000000001</v>
      </c>
      <c r="T1144" s="124">
        <f t="shared" si="108"/>
        <v>459.72800000000001</v>
      </c>
      <c r="U1144" s="124">
        <f t="shared" si="108"/>
        <v>0</v>
      </c>
      <c r="V1144" s="124">
        <f t="shared" si="108"/>
        <v>453.544129</v>
      </c>
      <c r="W1144" s="124">
        <f t="shared" si="108"/>
        <v>453.544129</v>
      </c>
      <c r="X1144" s="124">
        <f t="shared" si="108"/>
        <v>0</v>
      </c>
    </row>
    <row r="1145" spans="1:24" s="92" customFormat="1" ht="15">
      <c r="A1145" s="116"/>
      <c r="B1145" s="110"/>
      <c r="C1145" s="106" t="str">
        <f t="shared" si="109"/>
        <v/>
      </c>
      <c r="D1145" s="105" t="str">
        <f t="shared" si="110"/>
        <v/>
      </c>
      <c r="E1145" s="115" t="s">
        <v>224</v>
      </c>
      <c r="F1145" s="115" t="s">
        <v>220</v>
      </c>
      <c r="G1145" s="115" t="s">
        <v>221</v>
      </c>
      <c r="H1145" s="133" t="s">
        <v>983</v>
      </c>
      <c r="I1145" s="90">
        <v>300000000</v>
      </c>
      <c r="J1145" s="89"/>
      <c r="K1145" s="90">
        <v>300000000</v>
      </c>
      <c r="L1145" s="94"/>
      <c r="M1145" s="91">
        <f t="shared" si="111"/>
        <v>300000000</v>
      </c>
      <c r="N1145" s="94"/>
      <c r="O1145" s="90">
        <v>294176129</v>
      </c>
      <c r="P1145" s="90">
        <f t="shared" si="112"/>
        <v>294176129</v>
      </c>
      <c r="Q1145" s="90"/>
      <c r="S1145" s="124">
        <f t="shared" si="113"/>
        <v>300</v>
      </c>
      <c r="T1145" s="124">
        <f t="shared" si="108"/>
        <v>300</v>
      </c>
      <c r="U1145" s="124">
        <f t="shared" si="108"/>
        <v>0</v>
      </c>
      <c r="V1145" s="124">
        <f t="shared" si="108"/>
        <v>294.176129</v>
      </c>
      <c r="W1145" s="124">
        <f t="shared" si="108"/>
        <v>294.176129</v>
      </c>
      <c r="X1145" s="124">
        <f t="shared" si="108"/>
        <v>0</v>
      </c>
    </row>
    <row r="1146" spans="1:24" s="92" customFormat="1" ht="15">
      <c r="A1146" s="118"/>
      <c r="B1146" s="111"/>
      <c r="C1146" s="106" t="str">
        <f t="shared" si="109"/>
        <v/>
      </c>
      <c r="D1146" s="105" t="str">
        <f t="shared" si="110"/>
        <v/>
      </c>
      <c r="E1146" s="115" t="s">
        <v>212</v>
      </c>
      <c r="F1146" s="115" t="s">
        <v>220</v>
      </c>
      <c r="G1146" s="115" t="s">
        <v>221</v>
      </c>
      <c r="H1146" s="133" t="s">
        <v>983</v>
      </c>
      <c r="I1146" s="90">
        <v>159728000</v>
      </c>
      <c r="J1146" s="89"/>
      <c r="K1146" s="90">
        <v>135328000</v>
      </c>
      <c r="L1146" s="91">
        <v>24400000</v>
      </c>
      <c r="M1146" s="91">
        <f t="shared" si="111"/>
        <v>159728000</v>
      </c>
      <c r="N1146" s="91"/>
      <c r="O1146" s="90">
        <v>159368000</v>
      </c>
      <c r="P1146" s="90">
        <f t="shared" si="112"/>
        <v>159368000</v>
      </c>
      <c r="Q1146" s="90"/>
      <c r="S1146" s="124">
        <f t="shared" si="113"/>
        <v>159.72800000000001</v>
      </c>
      <c r="T1146" s="124">
        <f t="shared" si="108"/>
        <v>159.72800000000001</v>
      </c>
      <c r="U1146" s="124">
        <f t="shared" si="108"/>
        <v>0</v>
      </c>
      <c r="V1146" s="124">
        <f t="shared" si="108"/>
        <v>159.36799999999999</v>
      </c>
      <c r="W1146" s="124">
        <f t="shared" si="108"/>
        <v>159.36799999999999</v>
      </c>
      <c r="X1146" s="124">
        <f t="shared" si="108"/>
        <v>0</v>
      </c>
    </row>
    <row r="1147" spans="1:24" s="92" customFormat="1" ht="30">
      <c r="A1147" s="115" t="s">
        <v>715</v>
      </c>
      <c r="B1147" s="88" t="s">
        <v>716</v>
      </c>
      <c r="C1147" s="106" t="str">
        <f t="shared" si="109"/>
        <v>1068011</v>
      </c>
      <c r="D1147" s="105" t="str">
        <f t="shared" si="110"/>
        <v>-Chi cục Kiểm lâm tỉnh Kon Tum</v>
      </c>
      <c r="E1147" s="129"/>
      <c r="F1147" s="130"/>
      <c r="G1147" s="130"/>
      <c r="H1147" s="128"/>
      <c r="I1147" s="90">
        <v>11165089508</v>
      </c>
      <c r="J1147" s="90">
        <v>1644439508</v>
      </c>
      <c r="K1147" s="90">
        <v>9170400000</v>
      </c>
      <c r="L1147" s="91">
        <v>350250000</v>
      </c>
      <c r="M1147" s="91">
        <f t="shared" si="111"/>
        <v>11165089508</v>
      </c>
      <c r="N1147" s="91"/>
      <c r="O1147" s="90">
        <v>9181406623</v>
      </c>
      <c r="P1147" s="90">
        <f t="shared" si="112"/>
        <v>9181406623</v>
      </c>
      <c r="Q1147" s="90"/>
      <c r="S1147" s="124">
        <f t="shared" si="113"/>
        <v>11165.089507999999</v>
      </c>
      <c r="T1147" s="124">
        <f t="shared" si="108"/>
        <v>11165.089507999999</v>
      </c>
      <c r="U1147" s="124">
        <f t="shared" si="108"/>
        <v>0</v>
      </c>
      <c r="V1147" s="124">
        <f t="shared" si="108"/>
        <v>9181.4066230000008</v>
      </c>
      <c r="W1147" s="124">
        <f t="shared" si="108"/>
        <v>9181.4066230000008</v>
      </c>
      <c r="X1147" s="124">
        <f t="shared" si="108"/>
        <v>0</v>
      </c>
    </row>
    <row r="1148" spans="1:24" s="92" customFormat="1" ht="15">
      <c r="A1148" s="115" t="s">
        <v>717</v>
      </c>
      <c r="B1148" s="93" t="s">
        <v>232</v>
      </c>
      <c r="C1148" s="106" t="str">
        <f t="shared" si="109"/>
        <v/>
      </c>
      <c r="D1148" s="105" t="str">
        <f t="shared" si="110"/>
        <v/>
      </c>
      <c r="E1148" s="129"/>
      <c r="F1148" s="130"/>
      <c r="G1148" s="130"/>
      <c r="H1148" s="128"/>
      <c r="I1148" s="90">
        <v>11165089508</v>
      </c>
      <c r="J1148" s="90">
        <v>1644439508</v>
      </c>
      <c r="K1148" s="90">
        <v>9170400000</v>
      </c>
      <c r="L1148" s="91">
        <v>350250000</v>
      </c>
      <c r="M1148" s="91">
        <f t="shared" si="111"/>
        <v>11165089508</v>
      </c>
      <c r="N1148" s="91"/>
      <c r="O1148" s="90">
        <v>9181406623</v>
      </c>
      <c r="P1148" s="90">
        <f t="shared" si="112"/>
        <v>9181406623</v>
      </c>
      <c r="Q1148" s="90"/>
      <c r="S1148" s="124">
        <f t="shared" si="113"/>
        <v>11165.089507999999</v>
      </c>
      <c r="T1148" s="124">
        <f t="shared" si="108"/>
        <v>11165.089507999999</v>
      </c>
      <c r="U1148" s="124">
        <f t="shared" si="108"/>
        <v>0</v>
      </c>
      <c r="V1148" s="124">
        <f t="shared" si="108"/>
        <v>9181.4066230000008</v>
      </c>
      <c r="W1148" s="124">
        <f t="shared" si="108"/>
        <v>9181.4066230000008</v>
      </c>
      <c r="X1148" s="124">
        <f t="shared" si="108"/>
        <v>0</v>
      </c>
    </row>
    <row r="1149" spans="1:24" s="92" customFormat="1" ht="15">
      <c r="A1149" s="115"/>
      <c r="B1149" s="93" t="s">
        <v>233</v>
      </c>
      <c r="C1149" s="106" t="str">
        <f t="shared" si="109"/>
        <v/>
      </c>
      <c r="D1149" s="105" t="str">
        <f t="shared" si="110"/>
        <v/>
      </c>
      <c r="E1149" s="129"/>
      <c r="F1149" s="130"/>
      <c r="G1149" s="130"/>
      <c r="H1149" s="128"/>
      <c r="I1149" s="90">
        <v>7371839508</v>
      </c>
      <c r="J1149" s="90">
        <v>330439508</v>
      </c>
      <c r="K1149" s="90">
        <v>6991400000</v>
      </c>
      <c r="L1149" s="91">
        <v>50000000</v>
      </c>
      <c r="M1149" s="91">
        <f t="shared" si="111"/>
        <v>7371839508</v>
      </c>
      <c r="N1149" s="91"/>
      <c r="O1149" s="90">
        <v>5987006724</v>
      </c>
      <c r="P1149" s="90">
        <f t="shared" si="112"/>
        <v>5987006724</v>
      </c>
      <c r="Q1149" s="90"/>
      <c r="S1149" s="124">
        <f t="shared" si="113"/>
        <v>7371.839508</v>
      </c>
      <c r="T1149" s="124">
        <f t="shared" si="108"/>
        <v>7371.839508</v>
      </c>
      <c r="U1149" s="124">
        <f t="shared" si="108"/>
        <v>0</v>
      </c>
      <c r="V1149" s="124">
        <f t="shared" si="108"/>
        <v>5987.0067239999998</v>
      </c>
      <c r="W1149" s="124">
        <f t="shared" si="108"/>
        <v>5987.0067239999998</v>
      </c>
      <c r="X1149" s="124">
        <f t="shared" si="108"/>
        <v>0</v>
      </c>
    </row>
    <row r="1150" spans="1:24" s="92" customFormat="1" ht="14.25">
      <c r="A1150" s="115"/>
      <c r="B1150" s="96"/>
      <c r="C1150" s="106" t="str">
        <f t="shared" si="109"/>
        <v/>
      </c>
      <c r="D1150" s="105" t="str">
        <f t="shared" si="110"/>
        <v/>
      </c>
      <c r="E1150" s="115"/>
      <c r="F1150" s="115"/>
      <c r="G1150" s="115"/>
      <c r="H1150" s="133"/>
      <c r="I1150" s="97"/>
      <c r="J1150" s="97"/>
      <c r="K1150" s="97"/>
      <c r="L1150" s="98"/>
      <c r="M1150" s="91">
        <f t="shared" si="111"/>
        <v>0</v>
      </c>
      <c r="N1150" s="98"/>
      <c r="O1150" s="97"/>
      <c r="P1150" s="90">
        <f t="shared" si="112"/>
        <v>0</v>
      </c>
      <c r="Q1150" s="97"/>
      <c r="S1150" s="124">
        <f t="shared" si="113"/>
        <v>0</v>
      </c>
      <c r="T1150" s="124">
        <f t="shared" si="108"/>
        <v>0</v>
      </c>
      <c r="U1150" s="124">
        <f t="shared" si="108"/>
        <v>0</v>
      </c>
      <c r="V1150" s="124">
        <f t="shared" si="108"/>
        <v>0</v>
      </c>
      <c r="W1150" s="124">
        <f t="shared" si="108"/>
        <v>0</v>
      </c>
      <c r="X1150" s="124">
        <f t="shared" si="108"/>
        <v>0</v>
      </c>
    </row>
    <row r="1151" spans="1:24" s="92" customFormat="1" ht="15">
      <c r="A1151" s="116"/>
      <c r="B1151" s="110"/>
      <c r="C1151" s="106" t="str">
        <f t="shared" si="109"/>
        <v/>
      </c>
      <c r="D1151" s="105" t="str">
        <f t="shared" si="110"/>
        <v/>
      </c>
      <c r="E1151" s="115" t="s">
        <v>209</v>
      </c>
      <c r="F1151" s="115" t="s">
        <v>241</v>
      </c>
      <c r="G1151" s="115" t="s">
        <v>238</v>
      </c>
      <c r="H1151" s="133" t="s">
        <v>983</v>
      </c>
      <c r="I1151" s="90">
        <v>7025789508</v>
      </c>
      <c r="J1151" s="90">
        <v>34389508</v>
      </c>
      <c r="K1151" s="90">
        <v>6991400000</v>
      </c>
      <c r="L1151" s="94"/>
      <c r="M1151" s="91">
        <f t="shared" si="111"/>
        <v>7025789508</v>
      </c>
      <c r="N1151" s="94"/>
      <c r="O1151" s="90">
        <v>5690956724</v>
      </c>
      <c r="P1151" s="90">
        <f t="shared" si="112"/>
        <v>5690956724</v>
      </c>
      <c r="Q1151" s="90"/>
      <c r="S1151" s="124">
        <f t="shared" si="113"/>
        <v>7025.7895079999998</v>
      </c>
      <c r="T1151" s="124">
        <f t="shared" ref="T1151:X1201" si="114">M1151/1000000</f>
        <v>7025.7895079999998</v>
      </c>
      <c r="U1151" s="124">
        <f t="shared" si="114"/>
        <v>0</v>
      </c>
      <c r="V1151" s="124">
        <f t="shared" si="114"/>
        <v>5690.9567239999997</v>
      </c>
      <c r="W1151" s="124">
        <f t="shared" si="114"/>
        <v>5690.9567239999997</v>
      </c>
      <c r="X1151" s="124">
        <f t="shared" si="114"/>
        <v>0</v>
      </c>
    </row>
    <row r="1152" spans="1:24" s="92" customFormat="1" ht="15">
      <c r="A1152" s="118"/>
      <c r="B1152" s="111"/>
      <c r="C1152" s="106" t="str">
        <f t="shared" si="109"/>
        <v/>
      </c>
      <c r="D1152" s="105" t="str">
        <f t="shared" si="110"/>
        <v/>
      </c>
      <c r="E1152" s="115" t="s">
        <v>222</v>
      </c>
      <c r="F1152" s="115" t="s">
        <v>241</v>
      </c>
      <c r="G1152" s="115" t="s">
        <v>238</v>
      </c>
      <c r="H1152" s="133" t="s">
        <v>983</v>
      </c>
      <c r="I1152" s="90">
        <v>346050000</v>
      </c>
      <c r="J1152" s="90">
        <v>296050000</v>
      </c>
      <c r="K1152" s="89"/>
      <c r="L1152" s="91">
        <v>50000000</v>
      </c>
      <c r="M1152" s="91">
        <f t="shared" si="111"/>
        <v>346050000</v>
      </c>
      <c r="N1152" s="91"/>
      <c r="O1152" s="90">
        <v>296050000</v>
      </c>
      <c r="P1152" s="90">
        <f t="shared" si="112"/>
        <v>296050000</v>
      </c>
      <c r="Q1152" s="90"/>
      <c r="S1152" s="124">
        <f t="shared" si="113"/>
        <v>346.05</v>
      </c>
      <c r="T1152" s="124">
        <f t="shared" si="114"/>
        <v>346.05</v>
      </c>
      <c r="U1152" s="124">
        <f t="shared" si="114"/>
        <v>0</v>
      </c>
      <c r="V1152" s="124">
        <f t="shared" si="114"/>
        <v>296.05</v>
      </c>
      <c r="W1152" s="124">
        <f t="shared" si="114"/>
        <v>296.05</v>
      </c>
      <c r="X1152" s="124">
        <f t="shared" si="114"/>
        <v>0</v>
      </c>
    </row>
    <row r="1153" spans="1:24" s="92" customFormat="1" ht="15">
      <c r="A1153" s="115"/>
      <c r="B1153" s="93" t="s">
        <v>229</v>
      </c>
      <c r="C1153" s="106" t="str">
        <f t="shared" si="109"/>
        <v/>
      </c>
      <c r="D1153" s="105" t="str">
        <f t="shared" si="110"/>
        <v/>
      </c>
      <c r="E1153" s="129"/>
      <c r="F1153" s="130"/>
      <c r="G1153" s="130"/>
      <c r="H1153" s="128"/>
      <c r="I1153" s="90">
        <v>3793250000</v>
      </c>
      <c r="J1153" s="90">
        <v>1314000000</v>
      </c>
      <c r="K1153" s="90">
        <v>2179000000</v>
      </c>
      <c r="L1153" s="91">
        <v>300250000</v>
      </c>
      <c r="M1153" s="91">
        <f t="shared" si="111"/>
        <v>3793250000</v>
      </c>
      <c r="N1153" s="91"/>
      <c r="O1153" s="90">
        <v>3194399899</v>
      </c>
      <c r="P1153" s="90">
        <f t="shared" si="112"/>
        <v>3194399899</v>
      </c>
      <c r="Q1153" s="90"/>
      <c r="S1153" s="124">
        <f t="shared" si="113"/>
        <v>3793.25</v>
      </c>
      <c r="T1153" s="124">
        <f t="shared" si="114"/>
        <v>3793.25</v>
      </c>
      <c r="U1153" s="124">
        <f t="shared" si="114"/>
        <v>0</v>
      </c>
      <c r="V1153" s="124">
        <f t="shared" si="114"/>
        <v>3194.399899</v>
      </c>
      <c r="W1153" s="124">
        <f t="shared" si="114"/>
        <v>3194.399899</v>
      </c>
      <c r="X1153" s="124">
        <f t="shared" si="114"/>
        <v>0</v>
      </c>
    </row>
    <row r="1154" spans="1:24" s="92" customFormat="1" ht="15">
      <c r="A1154" s="116"/>
      <c r="B1154" s="110"/>
      <c r="C1154" s="106" t="str">
        <f t="shared" si="109"/>
        <v/>
      </c>
      <c r="D1154" s="105" t="str">
        <f t="shared" si="110"/>
        <v/>
      </c>
      <c r="E1154" s="115" t="s">
        <v>224</v>
      </c>
      <c r="F1154" s="115" t="s">
        <v>241</v>
      </c>
      <c r="G1154" s="115" t="s">
        <v>242</v>
      </c>
      <c r="H1154" s="133" t="s">
        <v>983</v>
      </c>
      <c r="I1154" s="90">
        <v>3479000000</v>
      </c>
      <c r="J1154" s="90">
        <v>1314000000</v>
      </c>
      <c r="K1154" s="90">
        <v>2165000000</v>
      </c>
      <c r="L1154" s="94"/>
      <c r="M1154" s="91">
        <f t="shared" si="111"/>
        <v>3479000000</v>
      </c>
      <c r="N1154" s="94"/>
      <c r="O1154" s="90">
        <v>2880456286</v>
      </c>
      <c r="P1154" s="90">
        <f t="shared" si="112"/>
        <v>2880456286</v>
      </c>
      <c r="Q1154" s="90"/>
      <c r="S1154" s="124">
        <f t="shared" si="113"/>
        <v>3479</v>
      </c>
      <c r="T1154" s="124">
        <f t="shared" si="114"/>
        <v>3479</v>
      </c>
      <c r="U1154" s="124">
        <f t="shared" si="114"/>
        <v>0</v>
      </c>
      <c r="V1154" s="124">
        <f t="shared" si="114"/>
        <v>2880.4562860000001</v>
      </c>
      <c r="W1154" s="124">
        <f t="shared" si="114"/>
        <v>2880.4562860000001</v>
      </c>
      <c r="X1154" s="124">
        <f t="shared" si="114"/>
        <v>0</v>
      </c>
    </row>
    <row r="1155" spans="1:24" s="92" customFormat="1" ht="15">
      <c r="A1155" s="118"/>
      <c r="B1155" s="111"/>
      <c r="C1155" s="106" t="str">
        <f t="shared" si="109"/>
        <v/>
      </c>
      <c r="D1155" s="105" t="str">
        <f t="shared" si="110"/>
        <v/>
      </c>
      <c r="E1155" s="115" t="s">
        <v>224</v>
      </c>
      <c r="F1155" s="115" t="s">
        <v>241</v>
      </c>
      <c r="G1155" s="115" t="s">
        <v>238</v>
      </c>
      <c r="H1155" s="133" t="s">
        <v>983</v>
      </c>
      <c r="I1155" s="90">
        <v>314250000</v>
      </c>
      <c r="J1155" s="89"/>
      <c r="K1155" s="90">
        <v>14000000</v>
      </c>
      <c r="L1155" s="91">
        <v>300250000</v>
      </c>
      <c r="M1155" s="91">
        <f t="shared" si="111"/>
        <v>314250000</v>
      </c>
      <c r="N1155" s="91"/>
      <c r="O1155" s="90">
        <v>313943613</v>
      </c>
      <c r="P1155" s="90">
        <f t="shared" si="112"/>
        <v>313943613</v>
      </c>
      <c r="Q1155" s="90"/>
      <c r="S1155" s="124">
        <f t="shared" si="113"/>
        <v>314.25</v>
      </c>
      <c r="T1155" s="124">
        <f t="shared" si="114"/>
        <v>314.25</v>
      </c>
      <c r="U1155" s="124">
        <f t="shared" si="114"/>
        <v>0</v>
      </c>
      <c r="V1155" s="124">
        <f t="shared" si="114"/>
        <v>313.94361300000003</v>
      </c>
      <c r="W1155" s="124">
        <f t="shared" si="114"/>
        <v>313.94361300000003</v>
      </c>
      <c r="X1155" s="124">
        <f t="shared" si="114"/>
        <v>0</v>
      </c>
    </row>
    <row r="1156" spans="1:24" s="92" customFormat="1" ht="30">
      <c r="A1156" s="115" t="s">
        <v>718</v>
      </c>
      <c r="B1156" s="88" t="s">
        <v>719</v>
      </c>
      <c r="C1156" s="106" t="str">
        <f t="shared" si="109"/>
        <v>1078282</v>
      </c>
      <c r="D1156" s="105" t="str">
        <f t="shared" si="110"/>
        <v>-Hội nạn nhân chăt độc Da cam - Điôxin Kontum</v>
      </c>
      <c r="E1156" s="129"/>
      <c r="F1156" s="130"/>
      <c r="G1156" s="130"/>
      <c r="H1156" s="128"/>
      <c r="I1156" s="90">
        <v>378700000</v>
      </c>
      <c r="J1156" s="89"/>
      <c r="K1156" s="90">
        <v>376000000</v>
      </c>
      <c r="L1156" s="91">
        <v>2700000</v>
      </c>
      <c r="M1156" s="91">
        <f t="shared" si="111"/>
        <v>378700000</v>
      </c>
      <c r="N1156" s="91"/>
      <c r="O1156" s="90">
        <v>378700000</v>
      </c>
      <c r="P1156" s="90">
        <f t="shared" si="112"/>
        <v>378700000</v>
      </c>
      <c r="Q1156" s="90"/>
      <c r="S1156" s="124">
        <f t="shared" si="113"/>
        <v>378.7</v>
      </c>
      <c r="T1156" s="124">
        <f t="shared" si="114"/>
        <v>378.7</v>
      </c>
      <c r="U1156" s="124">
        <f t="shared" si="114"/>
        <v>0</v>
      </c>
      <c r="V1156" s="124">
        <f t="shared" si="114"/>
        <v>378.7</v>
      </c>
      <c r="W1156" s="124">
        <f t="shared" si="114"/>
        <v>378.7</v>
      </c>
      <c r="X1156" s="124">
        <f t="shared" si="114"/>
        <v>0</v>
      </c>
    </row>
    <row r="1157" spans="1:24" s="92" customFormat="1" ht="15">
      <c r="A1157" s="115" t="s">
        <v>720</v>
      </c>
      <c r="B1157" s="93" t="s">
        <v>232</v>
      </c>
      <c r="C1157" s="106" t="str">
        <f t="shared" si="109"/>
        <v/>
      </c>
      <c r="D1157" s="105" t="str">
        <f t="shared" si="110"/>
        <v/>
      </c>
      <c r="E1157" s="129"/>
      <c r="F1157" s="130"/>
      <c r="G1157" s="130"/>
      <c r="H1157" s="128"/>
      <c r="I1157" s="90">
        <v>378700000</v>
      </c>
      <c r="J1157" s="89"/>
      <c r="K1157" s="90">
        <v>376000000</v>
      </c>
      <c r="L1157" s="91">
        <v>2700000</v>
      </c>
      <c r="M1157" s="91">
        <f t="shared" si="111"/>
        <v>378700000</v>
      </c>
      <c r="N1157" s="91"/>
      <c r="O1157" s="90">
        <v>378700000</v>
      </c>
      <c r="P1157" s="90">
        <f t="shared" si="112"/>
        <v>378700000</v>
      </c>
      <c r="Q1157" s="90"/>
      <c r="S1157" s="124">
        <f t="shared" si="113"/>
        <v>378.7</v>
      </c>
      <c r="T1157" s="124">
        <f t="shared" si="114"/>
        <v>378.7</v>
      </c>
      <c r="U1157" s="124">
        <f t="shared" si="114"/>
        <v>0</v>
      </c>
      <c r="V1157" s="124">
        <f t="shared" si="114"/>
        <v>378.7</v>
      </c>
      <c r="W1157" s="124">
        <f t="shared" si="114"/>
        <v>378.7</v>
      </c>
      <c r="X1157" s="124">
        <f t="shared" si="114"/>
        <v>0</v>
      </c>
    </row>
    <row r="1158" spans="1:24" s="92" customFormat="1" ht="15">
      <c r="A1158" s="115"/>
      <c r="B1158" s="93" t="s">
        <v>229</v>
      </c>
      <c r="C1158" s="106" t="str">
        <f t="shared" si="109"/>
        <v/>
      </c>
      <c r="D1158" s="105" t="str">
        <f t="shared" si="110"/>
        <v/>
      </c>
      <c r="E1158" s="129"/>
      <c r="F1158" s="130"/>
      <c r="G1158" s="130"/>
      <c r="H1158" s="128"/>
      <c r="I1158" s="90">
        <v>378700000</v>
      </c>
      <c r="J1158" s="89"/>
      <c r="K1158" s="90">
        <v>376000000</v>
      </c>
      <c r="L1158" s="91">
        <v>2700000</v>
      </c>
      <c r="M1158" s="91">
        <f t="shared" si="111"/>
        <v>378700000</v>
      </c>
      <c r="N1158" s="91"/>
      <c r="O1158" s="90">
        <v>378700000</v>
      </c>
      <c r="P1158" s="90">
        <f t="shared" si="112"/>
        <v>378700000</v>
      </c>
      <c r="Q1158" s="90"/>
      <c r="S1158" s="124">
        <f t="shared" si="113"/>
        <v>378.7</v>
      </c>
      <c r="T1158" s="124">
        <f t="shared" si="114"/>
        <v>378.7</v>
      </c>
      <c r="U1158" s="124">
        <f t="shared" si="114"/>
        <v>0</v>
      </c>
      <c r="V1158" s="124">
        <f t="shared" si="114"/>
        <v>378.7</v>
      </c>
      <c r="W1158" s="124">
        <f t="shared" si="114"/>
        <v>378.7</v>
      </c>
      <c r="X1158" s="124">
        <f t="shared" si="114"/>
        <v>0</v>
      </c>
    </row>
    <row r="1159" spans="1:24" s="92" customFormat="1" ht="15">
      <c r="A1159" s="116"/>
      <c r="B1159" s="110"/>
      <c r="C1159" s="106" t="str">
        <f t="shared" si="109"/>
        <v/>
      </c>
      <c r="D1159" s="105" t="str">
        <f t="shared" si="110"/>
        <v/>
      </c>
      <c r="E1159" s="115" t="s">
        <v>224</v>
      </c>
      <c r="F1159" s="115" t="s">
        <v>721</v>
      </c>
      <c r="G1159" s="115" t="s">
        <v>449</v>
      </c>
      <c r="H1159" s="133" t="s">
        <v>983</v>
      </c>
      <c r="I1159" s="90">
        <v>376000000</v>
      </c>
      <c r="J1159" s="89"/>
      <c r="K1159" s="90">
        <v>376000000</v>
      </c>
      <c r="L1159" s="94"/>
      <c r="M1159" s="91">
        <f t="shared" si="111"/>
        <v>376000000</v>
      </c>
      <c r="N1159" s="94"/>
      <c r="O1159" s="90">
        <v>376000000</v>
      </c>
      <c r="P1159" s="90">
        <f t="shared" si="112"/>
        <v>376000000</v>
      </c>
      <c r="Q1159" s="90"/>
      <c r="S1159" s="124">
        <f t="shared" si="113"/>
        <v>376</v>
      </c>
      <c r="T1159" s="124">
        <f t="shared" si="114"/>
        <v>376</v>
      </c>
      <c r="U1159" s="124">
        <f t="shared" si="114"/>
        <v>0</v>
      </c>
      <c r="V1159" s="124">
        <f t="shared" si="114"/>
        <v>376</v>
      </c>
      <c r="W1159" s="124">
        <f t="shared" si="114"/>
        <v>376</v>
      </c>
      <c r="X1159" s="124">
        <f t="shared" si="114"/>
        <v>0</v>
      </c>
    </row>
    <row r="1160" spans="1:24" s="92" customFormat="1" ht="15">
      <c r="A1160" s="118"/>
      <c r="B1160" s="111"/>
      <c r="C1160" s="106" t="str">
        <f t="shared" si="109"/>
        <v/>
      </c>
      <c r="D1160" s="105" t="str">
        <f t="shared" si="110"/>
        <v/>
      </c>
      <c r="E1160" s="115" t="s">
        <v>222</v>
      </c>
      <c r="F1160" s="115" t="s">
        <v>721</v>
      </c>
      <c r="G1160" s="115" t="s">
        <v>449</v>
      </c>
      <c r="H1160" s="133" t="s">
        <v>983</v>
      </c>
      <c r="I1160" s="90">
        <v>2700000</v>
      </c>
      <c r="J1160" s="89"/>
      <c r="K1160" s="89"/>
      <c r="L1160" s="91">
        <v>2700000</v>
      </c>
      <c r="M1160" s="91">
        <f t="shared" si="111"/>
        <v>2700000</v>
      </c>
      <c r="N1160" s="91"/>
      <c r="O1160" s="90">
        <v>2700000</v>
      </c>
      <c r="P1160" s="90">
        <f t="shared" si="112"/>
        <v>2700000</v>
      </c>
      <c r="Q1160" s="90"/>
      <c r="S1160" s="124">
        <f t="shared" si="113"/>
        <v>2.7</v>
      </c>
      <c r="T1160" s="124">
        <f t="shared" si="114"/>
        <v>2.7</v>
      </c>
      <c r="U1160" s="124">
        <f t="shared" si="114"/>
        <v>0</v>
      </c>
      <c r="V1160" s="124">
        <f t="shared" si="114"/>
        <v>2.7</v>
      </c>
      <c r="W1160" s="124">
        <f t="shared" si="114"/>
        <v>2.7</v>
      </c>
      <c r="X1160" s="124">
        <f t="shared" si="114"/>
        <v>0</v>
      </c>
    </row>
    <row r="1161" spans="1:24" s="92" customFormat="1" ht="30">
      <c r="A1161" s="115" t="s">
        <v>722</v>
      </c>
      <c r="B1161" s="93" t="s">
        <v>723</v>
      </c>
      <c r="C1161" s="106" t="str">
        <f t="shared" si="109"/>
        <v>1078283</v>
      </c>
      <c r="D1161" s="105" t="str">
        <f t="shared" si="110"/>
        <v>-Nhà khách Hữu nghị Kontum</v>
      </c>
      <c r="E1161" s="129"/>
      <c r="F1161" s="130"/>
      <c r="G1161" s="130"/>
      <c r="H1161" s="128"/>
      <c r="I1161" s="90">
        <v>390000000</v>
      </c>
      <c r="J1161" s="89"/>
      <c r="K1161" s="90">
        <v>390000000</v>
      </c>
      <c r="L1161" s="94"/>
      <c r="M1161" s="91">
        <f t="shared" si="111"/>
        <v>390000000</v>
      </c>
      <c r="N1161" s="94"/>
      <c r="O1161" s="90">
        <v>390000000</v>
      </c>
      <c r="P1161" s="90">
        <f t="shared" si="112"/>
        <v>390000000</v>
      </c>
      <c r="Q1161" s="90"/>
      <c r="S1161" s="124">
        <f t="shared" si="113"/>
        <v>390</v>
      </c>
      <c r="T1161" s="124">
        <f t="shared" si="114"/>
        <v>390</v>
      </c>
      <c r="U1161" s="124">
        <f t="shared" si="114"/>
        <v>0</v>
      </c>
      <c r="V1161" s="124">
        <f t="shared" si="114"/>
        <v>390</v>
      </c>
      <c r="W1161" s="124">
        <f t="shared" si="114"/>
        <v>390</v>
      </c>
      <c r="X1161" s="124">
        <f t="shared" si="114"/>
        <v>0</v>
      </c>
    </row>
    <row r="1162" spans="1:24" s="92" customFormat="1" ht="15">
      <c r="A1162" s="115" t="s">
        <v>724</v>
      </c>
      <c r="B1162" s="93" t="s">
        <v>232</v>
      </c>
      <c r="C1162" s="106" t="str">
        <f t="shared" si="109"/>
        <v/>
      </c>
      <c r="D1162" s="105" t="str">
        <f t="shared" si="110"/>
        <v/>
      </c>
      <c r="E1162" s="129"/>
      <c r="F1162" s="130"/>
      <c r="G1162" s="130"/>
      <c r="H1162" s="128"/>
      <c r="I1162" s="90">
        <v>390000000</v>
      </c>
      <c r="J1162" s="89"/>
      <c r="K1162" s="90">
        <v>390000000</v>
      </c>
      <c r="L1162" s="94"/>
      <c r="M1162" s="91">
        <f t="shared" si="111"/>
        <v>390000000</v>
      </c>
      <c r="N1162" s="94"/>
      <c r="O1162" s="90">
        <v>390000000</v>
      </c>
      <c r="P1162" s="90">
        <f t="shared" si="112"/>
        <v>390000000</v>
      </c>
      <c r="Q1162" s="90"/>
      <c r="S1162" s="124">
        <f t="shared" si="113"/>
        <v>390</v>
      </c>
      <c r="T1162" s="124">
        <f t="shared" si="114"/>
        <v>390</v>
      </c>
      <c r="U1162" s="124">
        <f t="shared" si="114"/>
        <v>0</v>
      </c>
      <c r="V1162" s="124">
        <f t="shared" si="114"/>
        <v>390</v>
      </c>
      <c r="W1162" s="124">
        <f t="shared" si="114"/>
        <v>390</v>
      </c>
      <c r="X1162" s="124">
        <f t="shared" si="114"/>
        <v>0</v>
      </c>
    </row>
    <row r="1163" spans="1:24" s="92" customFormat="1" ht="15">
      <c r="A1163" s="115"/>
      <c r="B1163" s="93" t="s">
        <v>229</v>
      </c>
      <c r="C1163" s="106" t="str">
        <f t="shared" si="109"/>
        <v/>
      </c>
      <c r="D1163" s="105" t="str">
        <f t="shared" si="110"/>
        <v/>
      </c>
      <c r="E1163" s="129"/>
      <c r="F1163" s="130"/>
      <c r="G1163" s="130"/>
      <c r="H1163" s="128"/>
      <c r="I1163" s="90">
        <v>390000000</v>
      </c>
      <c r="J1163" s="89"/>
      <c r="K1163" s="90">
        <v>390000000</v>
      </c>
      <c r="L1163" s="94"/>
      <c r="M1163" s="91">
        <f t="shared" si="111"/>
        <v>390000000</v>
      </c>
      <c r="N1163" s="94"/>
      <c r="O1163" s="90">
        <v>390000000</v>
      </c>
      <c r="P1163" s="90">
        <f t="shared" si="112"/>
        <v>390000000</v>
      </c>
      <c r="Q1163" s="90"/>
      <c r="S1163" s="124">
        <f t="shared" si="113"/>
        <v>390</v>
      </c>
      <c r="T1163" s="124">
        <f t="shared" si="114"/>
        <v>390</v>
      </c>
      <c r="U1163" s="124">
        <f t="shared" si="114"/>
        <v>0</v>
      </c>
      <c r="V1163" s="124">
        <f t="shared" si="114"/>
        <v>390</v>
      </c>
      <c r="W1163" s="124">
        <f t="shared" si="114"/>
        <v>390</v>
      </c>
      <c r="X1163" s="124">
        <f t="shared" si="114"/>
        <v>0</v>
      </c>
    </row>
    <row r="1164" spans="1:24" s="92" customFormat="1" ht="15">
      <c r="A1164" s="115"/>
      <c r="B1164" s="87"/>
      <c r="C1164" s="106" t="str">
        <f t="shared" si="109"/>
        <v/>
      </c>
      <c r="D1164" s="105" t="str">
        <f t="shared" si="110"/>
        <v/>
      </c>
      <c r="E1164" s="115" t="s">
        <v>224</v>
      </c>
      <c r="F1164" s="115" t="s">
        <v>265</v>
      </c>
      <c r="G1164" s="115" t="s">
        <v>725</v>
      </c>
      <c r="H1164" s="133" t="s">
        <v>983</v>
      </c>
      <c r="I1164" s="90">
        <v>390000000</v>
      </c>
      <c r="J1164" s="89"/>
      <c r="K1164" s="90">
        <v>390000000</v>
      </c>
      <c r="L1164" s="94"/>
      <c r="M1164" s="91">
        <f t="shared" si="111"/>
        <v>390000000</v>
      </c>
      <c r="N1164" s="94"/>
      <c r="O1164" s="90">
        <v>390000000</v>
      </c>
      <c r="P1164" s="90">
        <f t="shared" si="112"/>
        <v>390000000</v>
      </c>
      <c r="Q1164" s="90"/>
      <c r="S1164" s="124">
        <f t="shared" si="113"/>
        <v>390</v>
      </c>
      <c r="T1164" s="124">
        <f t="shared" si="114"/>
        <v>390</v>
      </c>
      <c r="U1164" s="124">
        <f t="shared" si="114"/>
        <v>0</v>
      </c>
      <c r="V1164" s="124">
        <f t="shared" si="114"/>
        <v>390</v>
      </c>
      <c r="W1164" s="124">
        <f t="shared" si="114"/>
        <v>390</v>
      </c>
      <c r="X1164" s="124">
        <f t="shared" si="114"/>
        <v>0</v>
      </c>
    </row>
    <row r="1165" spans="1:24" s="92" customFormat="1" ht="30">
      <c r="A1165" s="115" t="s">
        <v>726</v>
      </c>
      <c r="B1165" s="88" t="s">
        <v>727</v>
      </c>
      <c r="C1165" s="106" t="str">
        <f t="shared" si="109"/>
        <v>1078438</v>
      </c>
      <c r="D1165" s="105" t="str">
        <f t="shared" si="110"/>
        <v>-Văn phòng đăng ký đãt đai tỉnh Kon Tum</v>
      </c>
      <c r="E1165" s="129"/>
      <c r="F1165" s="130"/>
      <c r="G1165" s="130"/>
      <c r="H1165" s="128"/>
      <c r="I1165" s="90">
        <v>7742311853</v>
      </c>
      <c r="J1165" s="90">
        <v>2011411853</v>
      </c>
      <c r="K1165" s="90">
        <v>3338900000</v>
      </c>
      <c r="L1165" s="91">
        <v>2392000000</v>
      </c>
      <c r="M1165" s="91">
        <f t="shared" si="111"/>
        <v>7742311853</v>
      </c>
      <c r="N1165" s="91"/>
      <c r="O1165" s="90">
        <v>6949211171</v>
      </c>
      <c r="P1165" s="90">
        <f t="shared" si="112"/>
        <v>6949211171</v>
      </c>
      <c r="Q1165" s="90"/>
      <c r="S1165" s="124">
        <f t="shared" si="113"/>
        <v>7742.3118530000002</v>
      </c>
      <c r="T1165" s="124">
        <f t="shared" si="114"/>
        <v>7742.3118530000002</v>
      </c>
      <c r="U1165" s="124">
        <f t="shared" si="114"/>
        <v>0</v>
      </c>
      <c r="V1165" s="124">
        <f t="shared" si="114"/>
        <v>6949.2111709999999</v>
      </c>
      <c r="W1165" s="124">
        <f t="shared" si="114"/>
        <v>6949.2111709999999</v>
      </c>
      <c r="X1165" s="124">
        <f t="shared" si="114"/>
        <v>0</v>
      </c>
    </row>
    <row r="1166" spans="1:24" s="92" customFormat="1" ht="15">
      <c r="A1166" s="115" t="s">
        <v>728</v>
      </c>
      <c r="B1166" s="93" t="s">
        <v>232</v>
      </c>
      <c r="C1166" s="106" t="str">
        <f t="shared" si="109"/>
        <v/>
      </c>
      <c r="D1166" s="105" t="str">
        <f t="shared" si="110"/>
        <v/>
      </c>
      <c r="E1166" s="129"/>
      <c r="F1166" s="130"/>
      <c r="G1166" s="130"/>
      <c r="H1166" s="128"/>
      <c r="I1166" s="90">
        <v>7742311853</v>
      </c>
      <c r="J1166" s="90">
        <v>2011411853</v>
      </c>
      <c r="K1166" s="90">
        <v>3338900000</v>
      </c>
      <c r="L1166" s="91">
        <v>2392000000</v>
      </c>
      <c r="M1166" s="91">
        <f t="shared" si="111"/>
        <v>7742311853</v>
      </c>
      <c r="N1166" s="91"/>
      <c r="O1166" s="90">
        <v>6949211171</v>
      </c>
      <c r="P1166" s="90">
        <f t="shared" si="112"/>
        <v>6949211171</v>
      </c>
      <c r="Q1166" s="90"/>
      <c r="S1166" s="124">
        <f t="shared" si="113"/>
        <v>7742.3118530000002</v>
      </c>
      <c r="T1166" s="124">
        <f t="shared" si="114"/>
        <v>7742.3118530000002</v>
      </c>
      <c r="U1166" s="124">
        <f t="shared" si="114"/>
        <v>0</v>
      </c>
      <c r="V1166" s="124">
        <f t="shared" si="114"/>
        <v>6949.2111709999999</v>
      </c>
      <c r="W1166" s="124">
        <f t="shared" si="114"/>
        <v>6949.2111709999999</v>
      </c>
      <c r="X1166" s="124">
        <f t="shared" si="114"/>
        <v>0</v>
      </c>
    </row>
    <row r="1167" spans="1:24" s="92" customFormat="1" ht="15">
      <c r="A1167" s="115"/>
      <c r="B1167" s="93" t="s">
        <v>229</v>
      </c>
      <c r="C1167" s="106" t="str">
        <f t="shared" si="109"/>
        <v/>
      </c>
      <c r="D1167" s="105" t="str">
        <f t="shared" si="110"/>
        <v/>
      </c>
      <c r="E1167" s="129"/>
      <c r="F1167" s="130"/>
      <c r="G1167" s="130"/>
      <c r="H1167" s="128"/>
      <c r="I1167" s="90">
        <v>7742311853</v>
      </c>
      <c r="J1167" s="90">
        <v>2011411853</v>
      </c>
      <c r="K1167" s="90">
        <v>3338900000</v>
      </c>
      <c r="L1167" s="91">
        <v>2392000000</v>
      </c>
      <c r="M1167" s="91">
        <f t="shared" si="111"/>
        <v>7742311853</v>
      </c>
      <c r="N1167" s="91"/>
      <c r="O1167" s="90">
        <v>6949211171</v>
      </c>
      <c r="P1167" s="90">
        <f t="shared" si="112"/>
        <v>6949211171</v>
      </c>
      <c r="Q1167" s="90"/>
      <c r="S1167" s="124">
        <f t="shared" si="113"/>
        <v>7742.3118530000002</v>
      </c>
      <c r="T1167" s="124">
        <f t="shared" si="114"/>
        <v>7742.3118530000002</v>
      </c>
      <c r="U1167" s="124">
        <f t="shared" si="114"/>
        <v>0</v>
      </c>
      <c r="V1167" s="124">
        <f t="shared" si="114"/>
        <v>6949.2111709999999</v>
      </c>
      <c r="W1167" s="124">
        <f t="shared" si="114"/>
        <v>6949.2111709999999</v>
      </c>
      <c r="X1167" s="124">
        <f t="shared" si="114"/>
        <v>0</v>
      </c>
    </row>
    <row r="1168" spans="1:24" s="92" customFormat="1" ht="15">
      <c r="A1168" s="116"/>
      <c r="B1168" s="110"/>
      <c r="C1168" s="106" t="str">
        <f t="shared" si="109"/>
        <v/>
      </c>
      <c r="D1168" s="105" t="str">
        <f t="shared" si="110"/>
        <v/>
      </c>
      <c r="E1168" s="115" t="s">
        <v>224</v>
      </c>
      <c r="F1168" s="115" t="s">
        <v>515</v>
      </c>
      <c r="G1168" s="115" t="s">
        <v>323</v>
      </c>
      <c r="H1168" s="133" t="s">
        <v>983</v>
      </c>
      <c r="I1168" s="90">
        <v>7010311853</v>
      </c>
      <c r="J1168" s="90">
        <v>2011411853</v>
      </c>
      <c r="K1168" s="90">
        <v>3338900000</v>
      </c>
      <c r="L1168" s="91">
        <v>1660000000</v>
      </c>
      <c r="M1168" s="91">
        <f t="shared" si="111"/>
        <v>7010311853</v>
      </c>
      <c r="N1168" s="91"/>
      <c r="O1168" s="90">
        <v>6949211171</v>
      </c>
      <c r="P1168" s="90">
        <f t="shared" si="112"/>
        <v>6949211171</v>
      </c>
      <c r="Q1168" s="90"/>
      <c r="S1168" s="124">
        <f t="shared" si="113"/>
        <v>7010.3118530000002</v>
      </c>
      <c r="T1168" s="124">
        <f t="shared" si="114"/>
        <v>7010.3118530000002</v>
      </c>
      <c r="U1168" s="124">
        <f t="shared" si="114"/>
        <v>0</v>
      </c>
      <c r="V1168" s="124">
        <f t="shared" si="114"/>
        <v>6949.2111709999999</v>
      </c>
      <c r="W1168" s="124">
        <f t="shared" si="114"/>
        <v>6949.2111709999999</v>
      </c>
      <c r="X1168" s="124">
        <f t="shared" si="114"/>
        <v>0</v>
      </c>
    </row>
    <row r="1169" spans="1:24" s="92" customFormat="1" ht="15">
      <c r="A1169" s="118"/>
      <c r="B1169" s="111"/>
      <c r="C1169" s="106" t="str">
        <f t="shared" si="109"/>
        <v/>
      </c>
      <c r="D1169" s="105" t="str">
        <f t="shared" si="110"/>
        <v/>
      </c>
      <c r="E1169" s="115" t="s">
        <v>210</v>
      </c>
      <c r="F1169" s="115" t="s">
        <v>515</v>
      </c>
      <c r="G1169" s="115" t="s">
        <v>323</v>
      </c>
      <c r="H1169" s="133" t="s">
        <v>983</v>
      </c>
      <c r="I1169" s="90">
        <v>732000000</v>
      </c>
      <c r="J1169" s="89"/>
      <c r="K1169" s="89"/>
      <c r="L1169" s="91">
        <v>732000000</v>
      </c>
      <c r="M1169" s="91">
        <f t="shared" si="111"/>
        <v>732000000</v>
      </c>
      <c r="N1169" s="91"/>
      <c r="O1169" s="89"/>
      <c r="P1169" s="90">
        <f t="shared" si="112"/>
        <v>0</v>
      </c>
      <c r="Q1169" s="89"/>
      <c r="S1169" s="124">
        <f t="shared" si="113"/>
        <v>732</v>
      </c>
      <c r="T1169" s="124">
        <f t="shared" si="114"/>
        <v>732</v>
      </c>
      <c r="U1169" s="124">
        <f t="shared" si="114"/>
        <v>0</v>
      </c>
      <c r="V1169" s="124">
        <f t="shared" si="114"/>
        <v>0</v>
      </c>
      <c r="W1169" s="124">
        <f t="shared" si="114"/>
        <v>0</v>
      </c>
      <c r="X1169" s="124">
        <f t="shared" si="114"/>
        <v>0</v>
      </c>
    </row>
    <row r="1170" spans="1:24" s="92" customFormat="1" ht="30">
      <c r="A1170" s="115" t="s">
        <v>729</v>
      </c>
      <c r="B1170" s="93" t="s">
        <v>730</v>
      </c>
      <c r="C1170" s="106" t="str">
        <f t="shared" si="109"/>
        <v>1078439</v>
      </c>
      <c r="D1170" s="105" t="str">
        <f t="shared" si="110"/>
        <v>-Trung tâm Phát triển Quỹđãt</v>
      </c>
      <c r="E1170" s="129"/>
      <c r="F1170" s="130"/>
      <c r="G1170" s="130"/>
      <c r="H1170" s="128"/>
      <c r="I1170" s="90">
        <v>1319300000</v>
      </c>
      <c r="J1170" s="89"/>
      <c r="K1170" s="90">
        <v>574000000</v>
      </c>
      <c r="L1170" s="91">
        <v>745300000</v>
      </c>
      <c r="M1170" s="91">
        <f t="shared" si="111"/>
        <v>1319300000</v>
      </c>
      <c r="N1170" s="91"/>
      <c r="O1170" s="90">
        <v>1209620328</v>
      </c>
      <c r="P1170" s="90">
        <f t="shared" si="112"/>
        <v>1209620328</v>
      </c>
      <c r="Q1170" s="90"/>
      <c r="S1170" s="124">
        <f t="shared" si="113"/>
        <v>1319.3</v>
      </c>
      <c r="T1170" s="124">
        <f t="shared" si="114"/>
        <v>1319.3</v>
      </c>
      <c r="U1170" s="124">
        <f t="shared" si="114"/>
        <v>0</v>
      </c>
      <c r="V1170" s="124">
        <f t="shared" si="114"/>
        <v>1209.620328</v>
      </c>
      <c r="W1170" s="124">
        <f t="shared" si="114"/>
        <v>1209.620328</v>
      </c>
      <c r="X1170" s="124">
        <f t="shared" si="114"/>
        <v>0</v>
      </c>
    </row>
    <row r="1171" spans="1:24" s="92" customFormat="1" ht="15">
      <c r="A1171" s="115" t="s">
        <v>731</v>
      </c>
      <c r="B1171" s="93" t="s">
        <v>232</v>
      </c>
      <c r="C1171" s="106" t="str">
        <f t="shared" si="109"/>
        <v/>
      </c>
      <c r="D1171" s="105" t="str">
        <f t="shared" si="110"/>
        <v/>
      </c>
      <c r="E1171" s="129"/>
      <c r="F1171" s="130"/>
      <c r="G1171" s="130"/>
      <c r="H1171" s="128"/>
      <c r="I1171" s="90">
        <v>1319300000</v>
      </c>
      <c r="J1171" s="89"/>
      <c r="K1171" s="90">
        <v>574000000</v>
      </c>
      <c r="L1171" s="91">
        <v>745300000</v>
      </c>
      <c r="M1171" s="91">
        <f t="shared" si="111"/>
        <v>1319300000</v>
      </c>
      <c r="N1171" s="91"/>
      <c r="O1171" s="90">
        <v>1209620328</v>
      </c>
      <c r="P1171" s="90">
        <f t="shared" si="112"/>
        <v>1209620328</v>
      </c>
      <c r="Q1171" s="90"/>
      <c r="S1171" s="124">
        <f t="shared" si="113"/>
        <v>1319.3</v>
      </c>
      <c r="T1171" s="124">
        <f t="shared" si="114"/>
        <v>1319.3</v>
      </c>
      <c r="U1171" s="124">
        <f t="shared" si="114"/>
        <v>0</v>
      </c>
      <c r="V1171" s="124">
        <f t="shared" si="114"/>
        <v>1209.620328</v>
      </c>
      <c r="W1171" s="124">
        <f t="shared" si="114"/>
        <v>1209.620328</v>
      </c>
      <c r="X1171" s="124">
        <f t="shared" si="114"/>
        <v>0</v>
      </c>
    </row>
    <row r="1172" spans="1:24" s="92" customFormat="1" ht="15">
      <c r="A1172" s="115"/>
      <c r="B1172" s="93" t="s">
        <v>233</v>
      </c>
      <c r="C1172" s="106" t="str">
        <f t="shared" si="109"/>
        <v/>
      </c>
      <c r="D1172" s="105" t="str">
        <f t="shared" si="110"/>
        <v/>
      </c>
      <c r="E1172" s="129"/>
      <c r="F1172" s="130"/>
      <c r="G1172" s="130"/>
      <c r="H1172" s="128"/>
      <c r="I1172" s="89"/>
      <c r="J1172" s="89"/>
      <c r="K1172" s="90">
        <v>-590000000</v>
      </c>
      <c r="L1172" s="91">
        <v>590000000</v>
      </c>
      <c r="M1172" s="91">
        <f t="shared" si="111"/>
        <v>0</v>
      </c>
      <c r="N1172" s="91"/>
      <c r="O1172" s="89"/>
      <c r="P1172" s="90">
        <f t="shared" si="112"/>
        <v>0</v>
      </c>
      <c r="Q1172" s="89"/>
      <c r="S1172" s="124">
        <f t="shared" si="113"/>
        <v>0</v>
      </c>
      <c r="T1172" s="124">
        <f t="shared" si="114"/>
        <v>0</v>
      </c>
      <c r="U1172" s="124">
        <f t="shared" si="114"/>
        <v>0</v>
      </c>
      <c r="V1172" s="124">
        <f t="shared" si="114"/>
        <v>0</v>
      </c>
      <c r="W1172" s="124">
        <f t="shared" si="114"/>
        <v>0</v>
      </c>
      <c r="X1172" s="124">
        <f t="shared" si="114"/>
        <v>0</v>
      </c>
    </row>
    <row r="1173" spans="1:24" s="92" customFormat="1" ht="15">
      <c r="A1173" s="115"/>
      <c r="B1173" s="87"/>
      <c r="C1173" s="106" t="str">
        <f t="shared" si="109"/>
        <v/>
      </c>
      <c r="D1173" s="105" t="str">
        <f t="shared" si="110"/>
        <v/>
      </c>
      <c r="E1173" s="115" t="s">
        <v>209</v>
      </c>
      <c r="F1173" s="115" t="s">
        <v>515</v>
      </c>
      <c r="G1173" s="115" t="s">
        <v>323</v>
      </c>
      <c r="H1173" s="133" t="s">
        <v>983</v>
      </c>
      <c r="I1173" s="89"/>
      <c r="J1173" s="89"/>
      <c r="K1173" s="90">
        <v>-590000000</v>
      </c>
      <c r="L1173" s="91">
        <v>590000000</v>
      </c>
      <c r="M1173" s="91">
        <f t="shared" si="111"/>
        <v>0</v>
      </c>
      <c r="N1173" s="91"/>
      <c r="O1173" s="89"/>
      <c r="P1173" s="90">
        <f t="shared" si="112"/>
        <v>0</v>
      </c>
      <c r="Q1173" s="89"/>
      <c r="S1173" s="124">
        <f t="shared" si="113"/>
        <v>0</v>
      </c>
      <c r="T1173" s="124">
        <f t="shared" si="114"/>
        <v>0</v>
      </c>
      <c r="U1173" s="124">
        <f t="shared" si="114"/>
        <v>0</v>
      </c>
      <c r="V1173" s="124">
        <f t="shared" si="114"/>
        <v>0</v>
      </c>
      <c r="W1173" s="124">
        <f t="shared" si="114"/>
        <v>0</v>
      </c>
      <c r="X1173" s="124">
        <f t="shared" si="114"/>
        <v>0</v>
      </c>
    </row>
    <row r="1174" spans="1:24" s="92" customFormat="1" ht="15">
      <c r="A1174" s="115"/>
      <c r="B1174" s="93" t="s">
        <v>229</v>
      </c>
      <c r="C1174" s="106" t="str">
        <f t="shared" ref="C1174:C1237" si="115">IF(B1174&lt;&gt;"",IF(AND(LEFT(B1174,1)&gt;="0",LEFT(B1174,1)&lt;="9"),LEFT(B1174,7),""),"")</f>
        <v/>
      </c>
      <c r="D1174" s="105" t="str">
        <f t="shared" si="110"/>
        <v/>
      </c>
      <c r="E1174" s="129"/>
      <c r="F1174" s="130"/>
      <c r="G1174" s="130"/>
      <c r="H1174" s="128"/>
      <c r="I1174" s="90">
        <v>1319300000</v>
      </c>
      <c r="J1174" s="89"/>
      <c r="K1174" s="90">
        <v>1164000000</v>
      </c>
      <c r="L1174" s="91">
        <v>155300000</v>
      </c>
      <c r="M1174" s="91">
        <f t="shared" si="111"/>
        <v>1319300000</v>
      </c>
      <c r="N1174" s="91"/>
      <c r="O1174" s="90">
        <v>1209620328</v>
      </c>
      <c r="P1174" s="90">
        <f t="shared" si="112"/>
        <v>1209620328</v>
      </c>
      <c r="Q1174" s="90"/>
      <c r="S1174" s="124">
        <f t="shared" si="113"/>
        <v>1319.3</v>
      </c>
      <c r="T1174" s="124">
        <f t="shared" si="114"/>
        <v>1319.3</v>
      </c>
      <c r="U1174" s="124">
        <f t="shared" si="114"/>
        <v>0</v>
      </c>
      <c r="V1174" s="124">
        <f t="shared" si="114"/>
        <v>1209.620328</v>
      </c>
      <c r="W1174" s="124">
        <f t="shared" si="114"/>
        <v>1209.620328</v>
      </c>
      <c r="X1174" s="124">
        <f t="shared" si="114"/>
        <v>0</v>
      </c>
    </row>
    <row r="1175" spans="1:24" s="92" customFormat="1" ht="15">
      <c r="A1175" s="116"/>
      <c r="B1175" s="110"/>
      <c r="C1175" s="106" t="str">
        <f t="shared" si="115"/>
        <v/>
      </c>
      <c r="D1175" s="105" t="str">
        <f t="shared" ref="D1175:D1238" si="116">IF(C1175&lt;&gt;"",RIGHT(B1175,LEN(B1175)-7),"")</f>
        <v/>
      </c>
      <c r="E1175" s="115" t="s">
        <v>224</v>
      </c>
      <c r="F1175" s="115" t="s">
        <v>515</v>
      </c>
      <c r="G1175" s="115" t="s">
        <v>323</v>
      </c>
      <c r="H1175" s="133" t="s">
        <v>983</v>
      </c>
      <c r="I1175" s="90">
        <v>1290000000</v>
      </c>
      <c r="J1175" s="89"/>
      <c r="K1175" s="90">
        <v>1164000000</v>
      </c>
      <c r="L1175" s="91">
        <v>126000000</v>
      </c>
      <c r="M1175" s="91">
        <f t="shared" ref="M1175:M1238" si="117">I1175-N1175</f>
        <v>1290000000</v>
      </c>
      <c r="N1175" s="91"/>
      <c r="O1175" s="90">
        <v>1180320328</v>
      </c>
      <c r="P1175" s="90">
        <f t="shared" ref="P1175:P1238" si="118">O1175-Q1175</f>
        <v>1180320328</v>
      </c>
      <c r="Q1175" s="90"/>
      <c r="S1175" s="124">
        <f t="shared" ref="S1175:S1238" si="119">I1175/1000000</f>
        <v>1290</v>
      </c>
      <c r="T1175" s="124">
        <f t="shared" si="114"/>
        <v>1290</v>
      </c>
      <c r="U1175" s="124">
        <f t="shared" si="114"/>
        <v>0</v>
      </c>
      <c r="V1175" s="124">
        <f t="shared" si="114"/>
        <v>1180.320328</v>
      </c>
      <c r="W1175" s="124">
        <f t="shared" si="114"/>
        <v>1180.320328</v>
      </c>
      <c r="X1175" s="124">
        <f t="shared" si="114"/>
        <v>0</v>
      </c>
    </row>
    <row r="1176" spans="1:24" s="92" customFormat="1" ht="15">
      <c r="A1176" s="118"/>
      <c r="B1176" s="111"/>
      <c r="C1176" s="106" t="str">
        <f t="shared" si="115"/>
        <v/>
      </c>
      <c r="D1176" s="105" t="str">
        <f t="shared" si="116"/>
        <v/>
      </c>
      <c r="E1176" s="115" t="s">
        <v>222</v>
      </c>
      <c r="F1176" s="115" t="s">
        <v>515</v>
      </c>
      <c r="G1176" s="115" t="s">
        <v>323</v>
      </c>
      <c r="H1176" s="133" t="s">
        <v>983</v>
      </c>
      <c r="I1176" s="90">
        <v>29300000</v>
      </c>
      <c r="J1176" s="89"/>
      <c r="K1176" s="89"/>
      <c r="L1176" s="91">
        <v>29300000</v>
      </c>
      <c r="M1176" s="91">
        <f t="shared" si="117"/>
        <v>29300000</v>
      </c>
      <c r="N1176" s="91"/>
      <c r="O1176" s="90">
        <v>29300000</v>
      </c>
      <c r="P1176" s="90">
        <f t="shared" si="118"/>
        <v>29300000</v>
      </c>
      <c r="Q1176" s="90"/>
      <c r="S1176" s="124">
        <f t="shared" si="119"/>
        <v>29.3</v>
      </c>
      <c r="T1176" s="124">
        <f t="shared" si="114"/>
        <v>29.3</v>
      </c>
      <c r="U1176" s="124">
        <f t="shared" si="114"/>
        <v>0</v>
      </c>
      <c r="V1176" s="124">
        <f t="shared" si="114"/>
        <v>29.3</v>
      </c>
      <c r="W1176" s="124">
        <f t="shared" si="114"/>
        <v>29.3</v>
      </c>
      <c r="X1176" s="124">
        <f t="shared" si="114"/>
        <v>0</v>
      </c>
    </row>
    <row r="1177" spans="1:24" s="92" customFormat="1" ht="30">
      <c r="A1177" s="115" t="s">
        <v>732</v>
      </c>
      <c r="B1177" s="88" t="s">
        <v>733</v>
      </c>
      <c r="C1177" s="106" t="str">
        <f t="shared" si="115"/>
        <v>1081016</v>
      </c>
      <c r="D1177" s="105" t="str">
        <f t="shared" si="116"/>
        <v>-Trường Trung học PhS thông Sa Thăy</v>
      </c>
      <c r="E1177" s="129"/>
      <c r="F1177" s="130"/>
      <c r="G1177" s="130"/>
      <c r="H1177" s="128"/>
      <c r="I1177" s="90">
        <v>6575268000</v>
      </c>
      <c r="J1177" s="89"/>
      <c r="K1177" s="90">
        <v>6026358000</v>
      </c>
      <c r="L1177" s="91">
        <v>548910000</v>
      </c>
      <c r="M1177" s="91">
        <f t="shared" si="117"/>
        <v>6575268000</v>
      </c>
      <c r="N1177" s="91"/>
      <c r="O1177" s="90">
        <v>6149240500</v>
      </c>
      <c r="P1177" s="90">
        <f t="shared" si="118"/>
        <v>6149240500</v>
      </c>
      <c r="Q1177" s="90"/>
      <c r="S1177" s="124">
        <f t="shared" si="119"/>
        <v>6575.268</v>
      </c>
      <c r="T1177" s="124">
        <f t="shared" si="114"/>
        <v>6575.268</v>
      </c>
      <c r="U1177" s="124">
        <f t="shared" si="114"/>
        <v>0</v>
      </c>
      <c r="V1177" s="124">
        <f t="shared" si="114"/>
        <v>6149.2404999999999</v>
      </c>
      <c r="W1177" s="124">
        <f t="shared" si="114"/>
        <v>6149.2404999999999</v>
      </c>
      <c r="X1177" s="124">
        <f t="shared" si="114"/>
        <v>0</v>
      </c>
    </row>
    <row r="1178" spans="1:24" s="92" customFormat="1" ht="15">
      <c r="A1178" s="115" t="s">
        <v>734</v>
      </c>
      <c r="B1178" s="93" t="s">
        <v>232</v>
      </c>
      <c r="C1178" s="106" t="str">
        <f t="shared" si="115"/>
        <v/>
      </c>
      <c r="D1178" s="105" t="str">
        <f t="shared" si="116"/>
        <v/>
      </c>
      <c r="E1178" s="129"/>
      <c r="F1178" s="130"/>
      <c r="G1178" s="130"/>
      <c r="H1178" s="128"/>
      <c r="I1178" s="90">
        <v>6575268000</v>
      </c>
      <c r="J1178" s="89"/>
      <c r="K1178" s="90">
        <v>6026358000</v>
      </c>
      <c r="L1178" s="91">
        <v>548910000</v>
      </c>
      <c r="M1178" s="91">
        <f t="shared" si="117"/>
        <v>6575268000</v>
      </c>
      <c r="N1178" s="91"/>
      <c r="O1178" s="90">
        <v>6149240500</v>
      </c>
      <c r="P1178" s="90">
        <f t="shared" si="118"/>
        <v>6149240500</v>
      </c>
      <c r="Q1178" s="90"/>
      <c r="S1178" s="124">
        <f t="shared" si="119"/>
        <v>6575.268</v>
      </c>
      <c r="T1178" s="124">
        <f t="shared" si="114"/>
        <v>6575.268</v>
      </c>
      <c r="U1178" s="124">
        <f t="shared" si="114"/>
        <v>0</v>
      </c>
      <c r="V1178" s="124">
        <f t="shared" si="114"/>
        <v>6149.2404999999999</v>
      </c>
      <c r="W1178" s="124">
        <f t="shared" si="114"/>
        <v>6149.2404999999999</v>
      </c>
      <c r="X1178" s="124">
        <f t="shared" si="114"/>
        <v>0</v>
      </c>
    </row>
    <row r="1179" spans="1:24" s="92" customFormat="1" ht="15">
      <c r="A1179" s="115"/>
      <c r="B1179" s="93" t="s">
        <v>233</v>
      </c>
      <c r="C1179" s="106" t="str">
        <f t="shared" si="115"/>
        <v/>
      </c>
      <c r="D1179" s="105" t="str">
        <f t="shared" si="116"/>
        <v/>
      </c>
      <c r="E1179" s="129"/>
      <c r="F1179" s="130"/>
      <c r="G1179" s="130"/>
      <c r="H1179" s="128"/>
      <c r="I1179" s="90">
        <v>5589418000</v>
      </c>
      <c r="J1179" s="89"/>
      <c r="K1179" s="90">
        <v>5474408000</v>
      </c>
      <c r="L1179" s="91">
        <v>115010000</v>
      </c>
      <c r="M1179" s="91">
        <f t="shared" si="117"/>
        <v>5589418000</v>
      </c>
      <c r="N1179" s="91"/>
      <c r="O1179" s="90">
        <v>5589418000</v>
      </c>
      <c r="P1179" s="90">
        <f t="shared" si="118"/>
        <v>5589418000</v>
      </c>
      <c r="Q1179" s="90"/>
      <c r="S1179" s="124">
        <f t="shared" si="119"/>
        <v>5589.4179999999997</v>
      </c>
      <c r="T1179" s="124">
        <f t="shared" si="114"/>
        <v>5589.4179999999997</v>
      </c>
      <c r="U1179" s="124">
        <f t="shared" si="114"/>
        <v>0</v>
      </c>
      <c r="V1179" s="124">
        <f t="shared" si="114"/>
        <v>5589.4179999999997</v>
      </c>
      <c r="W1179" s="124">
        <f t="shared" si="114"/>
        <v>5589.4179999999997</v>
      </c>
      <c r="X1179" s="124">
        <f t="shared" si="114"/>
        <v>0</v>
      </c>
    </row>
    <row r="1180" spans="1:24" s="92" customFormat="1" ht="15">
      <c r="A1180" s="115"/>
      <c r="B1180" s="87"/>
      <c r="C1180" s="106" t="str">
        <f t="shared" si="115"/>
        <v/>
      </c>
      <c r="D1180" s="105" t="str">
        <f t="shared" si="116"/>
        <v/>
      </c>
      <c r="E1180" s="115" t="s">
        <v>209</v>
      </c>
      <c r="F1180" s="115" t="s">
        <v>220</v>
      </c>
      <c r="G1180" s="115" t="s">
        <v>221</v>
      </c>
      <c r="H1180" s="133" t="s">
        <v>983</v>
      </c>
      <c r="I1180" s="90">
        <v>5450408000</v>
      </c>
      <c r="J1180" s="89"/>
      <c r="K1180" s="90">
        <v>5450408000</v>
      </c>
      <c r="L1180" s="94"/>
      <c r="M1180" s="91">
        <f t="shared" si="117"/>
        <v>5450408000</v>
      </c>
      <c r="N1180" s="94"/>
      <c r="O1180" s="90">
        <v>5450408000</v>
      </c>
      <c r="P1180" s="90">
        <f t="shared" si="118"/>
        <v>5450408000</v>
      </c>
      <c r="Q1180" s="90"/>
      <c r="S1180" s="124">
        <f t="shared" si="119"/>
        <v>5450.4080000000004</v>
      </c>
      <c r="T1180" s="124">
        <f t="shared" si="114"/>
        <v>5450.4080000000004</v>
      </c>
      <c r="U1180" s="124">
        <f t="shared" si="114"/>
        <v>0</v>
      </c>
      <c r="V1180" s="124">
        <f t="shared" si="114"/>
        <v>5450.4080000000004</v>
      </c>
      <c r="W1180" s="124">
        <f t="shared" si="114"/>
        <v>5450.4080000000004</v>
      </c>
      <c r="X1180" s="124">
        <f t="shared" si="114"/>
        <v>0</v>
      </c>
    </row>
    <row r="1181" spans="1:24" s="92" customFormat="1" ht="14.25">
      <c r="A1181" s="115"/>
      <c r="B1181" s="96"/>
      <c r="C1181" s="106" t="str">
        <f t="shared" si="115"/>
        <v/>
      </c>
      <c r="D1181" s="105" t="str">
        <f t="shared" si="116"/>
        <v/>
      </c>
      <c r="E1181" s="115"/>
      <c r="F1181" s="115"/>
      <c r="G1181" s="115"/>
      <c r="H1181" s="133"/>
      <c r="I1181" s="97"/>
      <c r="J1181" s="97"/>
      <c r="K1181" s="97"/>
      <c r="L1181" s="98"/>
      <c r="M1181" s="91">
        <f t="shared" si="117"/>
        <v>0</v>
      </c>
      <c r="N1181" s="98"/>
      <c r="O1181" s="97"/>
      <c r="P1181" s="90">
        <f t="shared" si="118"/>
        <v>0</v>
      </c>
      <c r="Q1181" s="97"/>
      <c r="S1181" s="124">
        <f t="shared" si="119"/>
        <v>0</v>
      </c>
      <c r="T1181" s="124">
        <f t="shared" si="114"/>
        <v>0</v>
      </c>
      <c r="U1181" s="124">
        <f t="shared" si="114"/>
        <v>0</v>
      </c>
      <c r="V1181" s="124">
        <f t="shared" si="114"/>
        <v>0</v>
      </c>
      <c r="W1181" s="124">
        <f t="shared" si="114"/>
        <v>0</v>
      </c>
      <c r="X1181" s="124">
        <f t="shared" si="114"/>
        <v>0</v>
      </c>
    </row>
    <row r="1182" spans="1:24" s="92" customFormat="1" ht="15">
      <c r="A1182" s="116"/>
      <c r="B1182" s="110"/>
      <c r="C1182" s="106" t="str">
        <f t="shared" si="115"/>
        <v/>
      </c>
      <c r="D1182" s="105" t="str">
        <f t="shared" si="116"/>
        <v/>
      </c>
      <c r="E1182" s="115" t="s">
        <v>222</v>
      </c>
      <c r="F1182" s="115" t="s">
        <v>220</v>
      </c>
      <c r="G1182" s="115" t="s">
        <v>221</v>
      </c>
      <c r="H1182" s="133" t="s">
        <v>983</v>
      </c>
      <c r="I1182" s="90">
        <v>127000000</v>
      </c>
      <c r="J1182" s="89"/>
      <c r="K1182" s="90">
        <v>24000000</v>
      </c>
      <c r="L1182" s="91">
        <v>103000000</v>
      </c>
      <c r="M1182" s="91">
        <f t="shared" si="117"/>
        <v>127000000</v>
      </c>
      <c r="N1182" s="91"/>
      <c r="O1182" s="90">
        <v>127000000</v>
      </c>
      <c r="P1182" s="90">
        <f t="shared" si="118"/>
        <v>127000000</v>
      </c>
      <c r="Q1182" s="90"/>
      <c r="S1182" s="124">
        <f t="shared" si="119"/>
        <v>127</v>
      </c>
      <c r="T1182" s="124">
        <f t="shared" si="114"/>
        <v>127</v>
      </c>
      <c r="U1182" s="124">
        <f t="shared" si="114"/>
        <v>0</v>
      </c>
      <c r="V1182" s="124">
        <f t="shared" si="114"/>
        <v>127</v>
      </c>
      <c r="W1182" s="124">
        <f t="shared" si="114"/>
        <v>127</v>
      </c>
      <c r="X1182" s="124">
        <f t="shared" si="114"/>
        <v>0</v>
      </c>
    </row>
    <row r="1183" spans="1:24" s="92" customFormat="1" ht="15">
      <c r="A1183" s="118"/>
      <c r="B1183" s="111"/>
      <c r="C1183" s="106" t="str">
        <f t="shared" si="115"/>
        <v/>
      </c>
      <c r="D1183" s="105" t="str">
        <f t="shared" si="116"/>
        <v/>
      </c>
      <c r="E1183" s="115" t="s">
        <v>212</v>
      </c>
      <c r="F1183" s="115" t="s">
        <v>220</v>
      </c>
      <c r="G1183" s="115" t="s">
        <v>221</v>
      </c>
      <c r="H1183" s="133" t="s">
        <v>983</v>
      </c>
      <c r="I1183" s="90">
        <v>12010000</v>
      </c>
      <c r="J1183" s="89"/>
      <c r="K1183" s="89"/>
      <c r="L1183" s="91">
        <v>12010000</v>
      </c>
      <c r="M1183" s="91">
        <f t="shared" si="117"/>
        <v>12010000</v>
      </c>
      <c r="N1183" s="91"/>
      <c r="O1183" s="90">
        <v>12010000</v>
      </c>
      <c r="P1183" s="90">
        <f t="shared" si="118"/>
        <v>12010000</v>
      </c>
      <c r="Q1183" s="90"/>
      <c r="S1183" s="124">
        <f t="shared" si="119"/>
        <v>12.01</v>
      </c>
      <c r="T1183" s="124">
        <f t="shared" si="114"/>
        <v>12.01</v>
      </c>
      <c r="U1183" s="124">
        <f t="shared" si="114"/>
        <v>0</v>
      </c>
      <c r="V1183" s="124">
        <f t="shared" si="114"/>
        <v>12.01</v>
      </c>
      <c r="W1183" s="124">
        <f t="shared" si="114"/>
        <v>12.01</v>
      </c>
      <c r="X1183" s="124">
        <f t="shared" si="114"/>
        <v>0</v>
      </c>
    </row>
    <row r="1184" spans="1:24" s="92" customFormat="1" ht="15">
      <c r="A1184" s="115"/>
      <c r="B1184" s="93" t="s">
        <v>229</v>
      </c>
      <c r="C1184" s="106" t="str">
        <f t="shared" si="115"/>
        <v/>
      </c>
      <c r="D1184" s="105" t="str">
        <f t="shared" si="116"/>
        <v/>
      </c>
      <c r="E1184" s="129"/>
      <c r="F1184" s="130"/>
      <c r="G1184" s="130"/>
      <c r="H1184" s="128"/>
      <c r="I1184" s="90">
        <v>985850000</v>
      </c>
      <c r="J1184" s="89"/>
      <c r="K1184" s="90">
        <v>551950000</v>
      </c>
      <c r="L1184" s="91">
        <v>433900000</v>
      </c>
      <c r="M1184" s="91">
        <f t="shared" si="117"/>
        <v>985850000</v>
      </c>
      <c r="N1184" s="91"/>
      <c r="O1184" s="90">
        <v>559822500</v>
      </c>
      <c r="P1184" s="90">
        <f t="shared" si="118"/>
        <v>559822500</v>
      </c>
      <c r="Q1184" s="90"/>
      <c r="S1184" s="124">
        <f t="shared" si="119"/>
        <v>985.85</v>
      </c>
      <c r="T1184" s="124">
        <f t="shared" si="114"/>
        <v>985.85</v>
      </c>
      <c r="U1184" s="124">
        <f t="shared" si="114"/>
        <v>0</v>
      </c>
      <c r="V1184" s="124">
        <f t="shared" si="114"/>
        <v>559.82249999999999</v>
      </c>
      <c r="W1184" s="124">
        <f t="shared" si="114"/>
        <v>559.82249999999999</v>
      </c>
      <c r="X1184" s="124">
        <f t="shared" si="114"/>
        <v>0</v>
      </c>
    </row>
    <row r="1185" spans="1:24" s="92" customFormat="1" ht="15">
      <c r="A1185" s="116"/>
      <c r="B1185" s="110"/>
      <c r="C1185" s="106" t="str">
        <f t="shared" si="115"/>
        <v/>
      </c>
      <c r="D1185" s="105" t="str">
        <f t="shared" si="116"/>
        <v/>
      </c>
      <c r="E1185" s="115" t="s">
        <v>224</v>
      </c>
      <c r="F1185" s="115" t="s">
        <v>220</v>
      </c>
      <c r="G1185" s="115" t="s">
        <v>221</v>
      </c>
      <c r="H1185" s="133" t="s">
        <v>983</v>
      </c>
      <c r="I1185" s="90">
        <v>410000000</v>
      </c>
      <c r="J1185" s="89"/>
      <c r="K1185" s="90">
        <v>410000000</v>
      </c>
      <c r="L1185" s="94"/>
      <c r="M1185" s="91">
        <f t="shared" si="117"/>
        <v>410000000</v>
      </c>
      <c r="N1185" s="94"/>
      <c r="O1185" s="90">
        <v>403272500</v>
      </c>
      <c r="P1185" s="90">
        <f t="shared" si="118"/>
        <v>403272500</v>
      </c>
      <c r="Q1185" s="90"/>
      <c r="S1185" s="124">
        <f t="shared" si="119"/>
        <v>410</v>
      </c>
      <c r="T1185" s="124">
        <f t="shared" si="114"/>
        <v>410</v>
      </c>
      <c r="U1185" s="124">
        <f t="shared" si="114"/>
        <v>0</v>
      </c>
      <c r="V1185" s="124">
        <f t="shared" si="114"/>
        <v>403.27249999999998</v>
      </c>
      <c r="W1185" s="124">
        <f t="shared" si="114"/>
        <v>403.27249999999998</v>
      </c>
      <c r="X1185" s="124">
        <f t="shared" si="114"/>
        <v>0</v>
      </c>
    </row>
    <row r="1186" spans="1:24" s="92" customFormat="1" ht="15">
      <c r="A1186" s="117"/>
      <c r="B1186" s="107"/>
      <c r="C1186" s="106" t="str">
        <f t="shared" si="115"/>
        <v/>
      </c>
      <c r="D1186" s="105" t="str">
        <f t="shared" si="116"/>
        <v/>
      </c>
      <c r="E1186" s="115" t="s">
        <v>210</v>
      </c>
      <c r="F1186" s="115" t="s">
        <v>220</v>
      </c>
      <c r="G1186" s="115" t="s">
        <v>221</v>
      </c>
      <c r="H1186" s="133" t="s">
        <v>983</v>
      </c>
      <c r="I1186" s="90">
        <v>400000000</v>
      </c>
      <c r="J1186" s="89"/>
      <c r="K1186" s="89"/>
      <c r="L1186" s="91">
        <v>400000000</v>
      </c>
      <c r="M1186" s="91">
        <f t="shared" si="117"/>
        <v>400000000</v>
      </c>
      <c r="N1186" s="91"/>
      <c r="O1186" s="89"/>
      <c r="P1186" s="90">
        <f t="shared" si="118"/>
        <v>0</v>
      </c>
      <c r="Q1186" s="89"/>
      <c r="S1186" s="124">
        <f t="shared" si="119"/>
        <v>400</v>
      </c>
      <c r="T1186" s="124">
        <f t="shared" si="114"/>
        <v>400</v>
      </c>
      <c r="U1186" s="124">
        <f t="shared" si="114"/>
        <v>0</v>
      </c>
      <c r="V1186" s="124">
        <f t="shared" si="114"/>
        <v>0</v>
      </c>
      <c r="W1186" s="124">
        <f t="shared" si="114"/>
        <v>0</v>
      </c>
      <c r="X1186" s="124">
        <f t="shared" si="114"/>
        <v>0</v>
      </c>
    </row>
    <row r="1187" spans="1:24" s="92" customFormat="1" ht="15">
      <c r="A1187" s="118"/>
      <c r="B1187" s="111"/>
      <c r="C1187" s="106" t="str">
        <f t="shared" si="115"/>
        <v/>
      </c>
      <c r="D1187" s="105" t="str">
        <f t="shared" si="116"/>
        <v/>
      </c>
      <c r="E1187" s="115" t="s">
        <v>212</v>
      </c>
      <c r="F1187" s="115" t="s">
        <v>220</v>
      </c>
      <c r="G1187" s="115" t="s">
        <v>221</v>
      </c>
      <c r="H1187" s="133" t="s">
        <v>983</v>
      </c>
      <c r="I1187" s="90">
        <v>175850000</v>
      </c>
      <c r="J1187" s="89"/>
      <c r="K1187" s="90">
        <v>141950000</v>
      </c>
      <c r="L1187" s="91">
        <v>33900000</v>
      </c>
      <c r="M1187" s="91">
        <f t="shared" si="117"/>
        <v>175850000</v>
      </c>
      <c r="N1187" s="91"/>
      <c r="O1187" s="90">
        <v>156550000</v>
      </c>
      <c r="P1187" s="90">
        <f t="shared" si="118"/>
        <v>156550000</v>
      </c>
      <c r="Q1187" s="90"/>
      <c r="S1187" s="124">
        <f t="shared" si="119"/>
        <v>175.85</v>
      </c>
      <c r="T1187" s="124">
        <f t="shared" si="114"/>
        <v>175.85</v>
      </c>
      <c r="U1187" s="124">
        <f t="shared" si="114"/>
        <v>0</v>
      </c>
      <c r="V1187" s="124">
        <f t="shared" si="114"/>
        <v>156.55000000000001</v>
      </c>
      <c r="W1187" s="124">
        <f t="shared" si="114"/>
        <v>156.55000000000001</v>
      </c>
      <c r="X1187" s="124">
        <f t="shared" si="114"/>
        <v>0</v>
      </c>
    </row>
    <row r="1188" spans="1:24" s="92" customFormat="1" ht="30">
      <c r="A1188" s="115" t="s">
        <v>735</v>
      </c>
      <c r="B1188" s="88" t="s">
        <v>736</v>
      </c>
      <c r="C1188" s="106" t="str">
        <f t="shared" si="115"/>
        <v>1081017</v>
      </c>
      <c r="D1188" s="105" t="str">
        <f t="shared" si="116"/>
        <v>-Chi cục Dân sổ - Kẽ hoạch lóa Gia đinh - tỉnh Kontum</v>
      </c>
      <c r="E1188" s="129"/>
      <c r="F1188" s="130"/>
      <c r="G1188" s="130"/>
      <c r="H1188" s="128"/>
      <c r="I1188" s="90">
        <v>21077000000</v>
      </c>
      <c r="J1188" s="90">
        <v>882000000</v>
      </c>
      <c r="K1188" s="90">
        <v>15528000000</v>
      </c>
      <c r="L1188" s="91">
        <v>4667000000</v>
      </c>
      <c r="M1188" s="91">
        <f t="shared" si="117"/>
        <v>21077000000</v>
      </c>
      <c r="N1188" s="91"/>
      <c r="O1188" s="90">
        <v>19634993318</v>
      </c>
      <c r="P1188" s="90">
        <f t="shared" si="118"/>
        <v>19634993318</v>
      </c>
      <c r="Q1188" s="90"/>
      <c r="S1188" s="124">
        <f t="shared" si="119"/>
        <v>21077</v>
      </c>
      <c r="T1188" s="124">
        <f t="shared" si="114"/>
        <v>21077</v>
      </c>
      <c r="U1188" s="124">
        <f t="shared" si="114"/>
        <v>0</v>
      </c>
      <c r="V1188" s="124">
        <f t="shared" si="114"/>
        <v>19634.993318000001</v>
      </c>
      <c r="W1188" s="124">
        <f t="shared" si="114"/>
        <v>19634.993318000001</v>
      </c>
      <c r="X1188" s="124">
        <f t="shared" si="114"/>
        <v>0</v>
      </c>
    </row>
    <row r="1189" spans="1:24" s="92" customFormat="1" ht="15">
      <c r="A1189" s="115" t="s">
        <v>737</v>
      </c>
      <c r="B1189" s="93" t="s">
        <v>232</v>
      </c>
      <c r="C1189" s="106" t="str">
        <f t="shared" si="115"/>
        <v/>
      </c>
      <c r="D1189" s="105" t="str">
        <f t="shared" si="116"/>
        <v/>
      </c>
      <c r="E1189" s="129"/>
      <c r="F1189" s="130"/>
      <c r="G1189" s="130"/>
      <c r="H1189" s="128"/>
      <c r="I1189" s="90">
        <v>16717000000</v>
      </c>
      <c r="J1189" s="90">
        <v>882000000</v>
      </c>
      <c r="K1189" s="90">
        <v>15528000000</v>
      </c>
      <c r="L1189" s="91">
        <v>307000000</v>
      </c>
      <c r="M1189" s="91">
        <f t="shared" si="117"/>
        <v>16717000000</v>
      </c>
      <c r="N1189" s="91"/>
      <c r="O1189" s="90">
        <v>16490824044</v>
      </c>
      <c r="P1189" s="90">
        <f t="shared" si="118"/>
        <v>16490824044</v>
      </c>
      <c r="Q1189" s="90"/>
      <c r="S1189" s="124">
        <f t="shared" si="119"/>
        <v>16717</v>
      </c>
      <c r="T1189" s="124">
        <f t="shared" si="114"/>
        <v>16717</v>
      </c>
      <c r="U1189" s="124">
        <f t="shared" si="114"/>
        <v>0</v>
      </c>
      <c r="V1189" s="124">
        <f t="shared" si="114"/>
        <v>16490.824044000001</v>
      </c>
      <c r="W1189" s="124">
        <f t="shared" si="114"/>
        <v>16490.824044000001</v>
      </c>
      <c r="X1189" s="124">
        <f t="shared" si="114"/>
        <v>0</v>
      </c>
    </row>
    <row r="1190" spans="1:24" s="92" customFormat="1" ht="15">
      <c r="A1190" s="115"/>
      <c r="B1190" s="93" t="s">
        <v>233</v>
      </c>
      <c r="C1190" s="106" t="str">
        <f t="shared" si="115"/>
        <v/>
      </c>
      <c r="D1190" s="105" t="str">
        <f t="shared" si="116"/>
        <v/>
      </c>
      <c r="E1190" s="129"/>
      <c r="F1190" s="130"/>
      <c r="G1190" s="130"/>
      <c r="H1190" s="128"/>
      <c r="I1190" s="90">
        <v>1385000000</v>
      </c>
      <c r="J1190" s="89"/>
      <c r="K1190" s="90">
        <v>1348000000</v>
      </c>
      <c r="L1190" s="91">
        <v>37000000</v>
      </c>
      <c r="M1190" s="91">
        <f t="shared" si="117"/>
        <v>1385000000</v>
      </c>
      <c r="N1190" s="91"/>
      <c r="O1190" s="90">
        <v>1385000000</v>
      </c>
      <c r="P1190" s="90">
        <f t="shared" si="118"/>
        <v>1385000000</v>
      </c>
      <c r="Q1190" s="90"/>
      <c r="S1190" s="124">
        <f t="shared" si="119"/>
        <v>1385</v>
      </c>
      <c r="T1190" s="124">
        <f t="shared" si="114"/>
        <v>1385</v>
      </c>
      <c r="U1190" s="124">
        <f t="shared" si="114"/>
        <v>0</v>
      </c>
      <c r="V1190" s="124">
        <f t="shared" si="114"/>
        <v>1385</v>
      </c>
      <c r="W1190" s="124">
        <f t="shared" si="114"/>
        <v>1385</v>
      </c>
      <c r="X1190" s="124">
        <f t="shared" si="114"/>
        <v>0</v>
      </c>
    </row>
    <row r="1191" spans="1:24" s="92" customFormat="1" ht="15">
      <c r="A1191" s="116"/>
      <c r="B1191" s="110"/>
      <c r="C1191" s="106" t="str">
        <f t="shared" si="115"/>
        <v/>
      </c>
      <c r="D1191" s="105" t="str">
        <f t="shared" si="116"/>
        <v/>
      </c>
      <c r="E1191" s="115" t="s">
        <v>209</v>
      </c>
      <c r="F1191" s="115" t="s">
        <v>248</v>
      </c>
      <c r="G1191" s="115" t="s">
        <v>309</v>
      </c>
      <c r="H1191" s="133" t="s">
        <v>983</v>
      </c>
      <c r="I1191" s="90">
        <v>1348000000</v>
      </c>
      <c r="J1191" s="89"/>
      <c r="K1191" s="90">
        <v>1348000000</v>
      </c>
      <c r="L1191" s="94"/>
      <c r="M1191" s="91">
        <f t="shared" si="117"/>
        <v>1348000000</v>
      </c>
      <c r="N1191" s="94"/>
      <c r="O1191" s="90">
        <v>1348000000</v>
      </c>
      <c r="P1191" s="90">
        <f t="shared" si="118"/>
        <v>1348000000</v>
      </c>
      <c r="Q1191" s="90"/>
      <c r="S1191" s="124">
        <f t="shared" si="119"/>
        <v>1348</v>
      </c>
      <c r="T1191" s="124">
        <f t="shared" si="114"/>
        <v>1348</v>
      </c>
      <c r="U1191" s="124">
        <f t="shared" si="114"/>
        <v>0</v>
      </c>
      <c r="V1191" s="124">
        <f t="shared" si="114"/>
        <v>1348</v>
      </c>
      <c r="W1191" s="124">
        <f t="shared" si="114"/>
        <v>1348</v>
      </c>
      <c r="X1191" s="124">
        <f t="shared" si="114"/>
        <v>0</v>
      </c>
    </row>
    <row r="1192" spans="1:24" s="92" customFormat="1" ht="15">
      <c r="A1192" s="118"/>
      <c r="B1192" s="111"/>
      <c r="C1192" s="106" t="str">
        <f t="shared" si="115"/>
        <v/>
      </c>
      <c r="D1192" s="105" t="str">
        <f t="shared" si="116"/>
        <v/>
      </c>
      <c r="E1192" s="115" t="s">
        <v>222</v>
      </c>
      <c r="F1192" s="115" t="s">
        <v>248</v>
      </c>
      <c r="G1192" s="115" t="s">
        <v>309</v>
      </c>
      <c r="H1192" s="133" t="s">
        <v>983</v>
      </c>
      <c r="I1192" s="90">
        <v>37000000</v>
      </c>
      <c r="J1192" s="89"/>
      <c r="K1192" s="89"/>
      <c r="L1192" s="91">
        <v>37000000</v>
      </c>
      <c r="M1192" s="91">
        <f t="shared" si="117"/>
        <v>37000000</v>
      </c>
      <c r="N1192" s="91"/>
      <c r="O1192" s="90">
        <v>37000000</v>
      </c>
      <c r="P1192" s="90">
        <f t="shared" si="118"/>
        <v>37000000</v>
      </c>
      <c r="Q1192" s="90"/>
      <c r="S1192" s="124">
        <f t="shared" si="119"/>
        <v>37</v>
      </c>
      <c r="T1192" s="124">
        <f t="shared" si="114"/>
        <v>37</v>
      </c>
      <c r="U1192" s="124">
        <f t="shared" si="114"/>
        <v>0</v>
      </c>
      <c r="V1192" s="124">
        <f t="shared" si="114"/>
        <v>37</v>
      </c>
      <c r="W1192" s="124">
        <f t="shared" si="114"/>
        <v>37</v>
      </c>
      <c r="X1192" s="124">
        <f t="shared" si="114"/>
        <v>0</v>
      </c>
    </row>
    <row r="1193" spans="1:24" s="92" customFormat="1" ht="15">
      <c r="A1193" s="115"/>
      <c r="B1193" s="93" t="s">
        <v>229</v>
      </c>
      <c r="C1193" s="106" t="str">
        <f t="shared" si="115"/>
        <v/>
      </c>
      <c r="D1193" s="105" t="str">
        <f t="shared" si="116"/>
        <v/>
      </c>
      <c r="E1193" s="129"/>
      <c r="F1193" s="130"/>
      <c r="G1193" s="130"/>
      <c r="H1193" s="128"/>
      <c r="I1193" s="90">
        <v>15332000000</v>
      </c>
      <c r="J1193" s="90">
        <v>882000000</v>
      </c>
      <c r="K1193" s="90">
        <v>14180000000</v>
      </c>
      <c r="L1193" s="91">
        <v>270000000</v>
      </c>
      <c r="M1193" s="91">
        <f t="shared" si="117"/>
        <v>15332000000</v>
      </c>
      <c r="N1193" s="91"/>
      <c r="O1193" s="90">
        <v>15105824044</v>
      </c>
      <c r="P1193" s="90">
        <f t="shared" si="118"/>
        <v>15105824044</v>
      </c>
      <c r="Q1193" s="90"/>
      <c r="S1193" s="124">
        <f t="shared" si="119"/>
        <v>15332</v>
      </c>
      <c r="T1193" s="124">
        <f t="shared" si="114"/>
        <v>15332</v>
      </c>
      <c r="U1193" s="124">
        <f t="shared" si="114"/>
        <v>0</v>
      </c>
      <c r="V1193" s="124">
        <f t="shared" si="114"/>
        <v>15105.824044000001</v>
      </c>
      <c r="W1193" s="124">
        <f t="shared" si="114"/>
        <v>15105.824044000001</v>
      </c>
      <c r="X1193" s="124">
        <f t="shared" si="114"/>
        <v>0</v>
      </c>
    </row>
    <row r="1194" spans="1:24" s="92" customFormat="1" ht="15">
      <c r="A1194" s="116"/>
      <c r="B1194" s="110"/>
      <c r="C1194" s="106" t="str">
        <f t="shared" si="115"/>
        <v/>
      </c>
      <c r="D1194" s="105" t="str">
        <f t="shared" si="116"/>
        <v/>
      </c>
      <c r="E1194" s="115" t="s">
        <v>224</v>
      </c>
      <c r="F1194" s="115" t="s">
        <v>248</v>
      </c>
      <c r="G1194" s="115" t="s">
        <v>524</v>
      </c>
      <c r="H1194" s="133" t="s">
        <v>983</v>
      </c>
      <c r="I1194" s="90">
        <v>15062000000</v>
      </c>
      <c r="J1194" s="90">
        <v>882000000</v>
      </c>
      <c r="K1194" s="90">
        <v>14180000000</v>
      </c>
      <c r="L1194" s="94"/>
      <c r="M1194" s="91">
        <f t="shared" si="117"/>
        <v>15062000000</v>
      </c>
      <c r="N1194" s="94"/>
      <c r="O1194" s="90">
        <v>14835824044</v>
      </c>
      <c r="P1194" s="90">
        <f t="shared" si="118"/>
        <v>14835824044</v>
      </c>
      <c r="Q1194" s="90"/>
      <c r="S1194" s="124">
        <f t="shared" si="119"/>
        <v>15062</v>
      </c>
      <c r="T1194" s="124">
        <f t="shared" si="114"/>
        <v>15062</v>
      </c>
      <c r="U1194" s="124">
        <f t="shared" si="114"/>
        <v>0</v>
      </c>
      <c r="V1194" s="124">
        <f t="shared" si="114"/>
        <v>14835.824044000001</v>
      </c>
      <c r="W1194" s="124">
        <f t="shared" si="114"/>
        <v>14835.824044000001</v>
      </c>
      <c r="X1194" s="124">
        <f t="shared" si="114"/>
        <v>0</v>
      </c>
    </row>
    <row r="1195" spans="1:24" s="92" customFormat="1" ht="15">
      <c r="A1195" s="118"/>
      <c r="B1195" s="111"/>
      <c r="C1195" s="106" t="str">
        <f t="shared" si="115"/>
        <v/>
      </c>
      <c r="D1195" s="105" t="str">
        <f t="shared" si="116"/>
        <v/>
      </c>
      <c r="E1195" s="115" t="s">
        <v>222</v>
      </c>
      <c r="F1195" s="115" t="s">
        <v>248</v>
      </c>
      <c r="G1195" s="115" t="s">
        <v>524</v>
      </c>
      <c r="H1195" s="133" t="s">
        <v>983</v>
      </c>
      <c r="I1195" s="90">
        <v>270000000</v>
      </c>
      <c r="J1195" s="89"/>
      <c r="K1195" s="89"/>
      <c r="L1195" s="91">
        <v>270000000</v>
      </c>
      <c r="M1195" s="91">
        <f t="shared" si="117"/>
        <v>270000000</v>
      </c>
      <c r="N1195" s="91"/>
      <c r="O1195" s="90">
        <v>270000000</v>
      </c>
      <c r="P1195" s="90">
        <f t="shared" si="118"/>
        <v>270000000</v>
      </c>
      <c r="Q1195" s="90"/>
      <c r="S1195" s="124">
        <f t="shared" si="119"/>
        <v>270</v>
      </c>
      <c r="T1195" s="124">
        <f t="shared" si="114"/>
        <v>270</v>
      </c>
      <c r="U1195" s="124">
        <f t="shared" si="114"/>
        <v>0</v>
      </c>
      <c r="V1195" s="124">
        <f t="shared" si="114"/>
        <v>270</v>
      </c>
      <c r="W1195" s="124">
        <f t="shared" si="114"/>
        <v>270</v>
      </c>
      <c r="X1195" s="124">
        <f t="shared" si="114"/>
        <v>0</v>
      </c>
    </row>
    <row r="1196" spans="1:24" s="92" customFormat="1" ht="15">
      <c r="A1196" s="115" t="s">
        <v>738</v>
      </c>
      <c r="B1196" s="93" t="s">
        <v>244</v>
      </c>
      <c r="C1196" s="106" t="str">
        <f t="shared" si="115"/>
        <v/>
      </c>
      <c r="D1196" s="105" t="str">
        <f t="shared" si="116"/>
        <v/>
      </c>
      <c r="E1196" s="129"/>
      <c r="F1196" s="130"/>
      <c r="G1196" s="130"/>
      <c r="H1196" s="128"/>
      <c r="I1196" s="90">
        <v>4360000000</v>
      </c>
      <c r="J1196" s="89"/>
      <c r="K1196" s="89"/>
      <c r="L1196" s="91">
        <v>4360000000</v>
      </c>
      <c r="M1196" s="91">
        <f t="shared" si="117"/>
        <v>4360000000</v>
      </c>
      <c r="N1196" s="91"/>
      <c r="O1196" s="90">
        <v>3144169274</v>
      </c>
      <c r="P1196" s="90">
        <f t="shared" si="118"/>
        <v>3144169274</v>
      </c>
      <c r="Q1196" s="90"/>
      <c r="S1196" s="124">
        <f t="shared" si="119"/>
        <v>4360</v>
      </c>
      <c r="T1196" s="124">
        <f t="shared" si="114"/>
        <v>4360</v>
      </c>
      <c r="U1196" s="124">
        <f t="shared" si="114"/>
        <v>0</v>
      </c>
      <c r="V1196" s="124">
        <f t="shared" si="114"/>
        <v>3144.1692739999999</v>
      </c>
      <c r="W1196" s="124">
        <f t="shared" si="114"/>
        <v>3144.1692739999999</v>
      </c>
      <c r="X1196" s="124">
        <f t="shared" si="114"/>
        <v>0</v>
      </c>
    </row>
    <row r="1197" spans="1:24" s="92" customFormat="1" ht="15">
      <c r="A1197" s="115"/>
      <c r="B1197" s="87"/>
      <c r="C1197" s="106" t="str">
        <f t="shared" si="115"/>
        <v/>
      </c>
      <c r="D1197" s="105" t="str">
        <f t="shared" si="116"/>
        <v/>
      </c>
      <c r="E1197" s="115" t="s">
        <v>210</v>
      </c>
      <c r="F1197" s="115" t="s">
        <v>248</v>
      </c>
      <c r="G1197" s="115" t="s">
        <v>524</v>
      </c>
      <c r="H1197" s="133" t="s">
        <v>998</v>
      </c>
      <c r="I1197" s="90">
        <v>4360000000</v>
      </c>
      <c r="J1197" s="89"/>
      <c r="K1197" s="89"/>
      <c r="L1197" s="91">
        <v>4360000000</v>
      </c>
      <c r="M1197" s="91">
        <f t="shared" si="117"/>
        <v>4360000000</v>
      </c>
      <c r="N1197" s="91"/>
      <c r="O1197" s="90">
        <v>3144169274</v>
      </c>
      <c r="P1197" s="90">
        <f t="shared" si="118"/>
        <v>3144169274</v>
      </c>
      <c r="Q1197" s="90"/>
      <c r="S1197" s="124">
        <f t="shared" si="119"/>
        <v>4360</v>
      </c>
      <c r="T1197" s="124">
        <f t="shared" si="114"/>
        <v>4360</v>
      </c>
      <c r="U1197" s="124">
        <f t="shared" si="114"/>
        <v>0</v>
      </c>
      <c r="V1197" s="124">
        <f t="shared" si="114"/>
        <v>3144.1692739999999</v>
      </c>
      <c r="W1197" s="124">
        <f t="shared" si="114"/>
        <v>3144.1692739999999</v>
      </c>
      <c r="X1197" s="124">
        <f t="shared" si="114"/>
        <v>0</v>
      </c>
    </row>
    <row r="1198" spans="1:24" s="92" customFormat="1" ht="45">
      <c r="A1198" s="115" t="s">
        <v>739</v>
      </c>
      <c r="B1198" s="88" t="s">
        <v>740</v>
      </c>
      <c r="C1198" s="106" t="str">
        <f t="shared" si="115"/>
        <v>1082133</v>
      </c>
      <c r="D1198" s="105" t="str">
        <f t="shared" si="116"/>
        <v>-Trường Trung học PhS thông Chu Văn An huyện Kon Rẫy tỉnh Kon Tum</v>
      </c>
      <c r="E1198" s="129"/>
      <c r="F1198" s="130"/>
      <c r="G1198" s="130"/>
      <c r="H1198" s="128"/>
      <c r="I1198" s="90">
        <v>4279674000</v>
      </c>
      <c r="J1198" s="89"/>
      <c r="K1198" s="90">
        <v>4213856000</v>
      </c>
      <c r="L1198" s="91">
        <v>65818000</v>
      </c>
      <c r="M1198" s="91">
        <f t="shared" si="117"/>
        <v>4279674000</v>
      </c>
      <c r="N1198" s="91"/>
      <c r="O1198" s="90">
        <v>4234641000</v>
      </c>
      <c r="P1198" s="90">
        <f t="shared" si="118"/>
        <v>4234641000</v>
      </c>
      <c r="Q1198" s="90"/>
      <c r="S1198" s="124">
        <f t="shared" si="119"/>
        <v>4279.674</v>
      </c>
      <c r="T1198" s="124">
        <f t="shared" si="114"/>
        <v>4279.674</v>
      </c>
      <c r="U1198" s="124">
        <f t="shared" si="114"/>
        <v>0</v>
      </c>
      <c r="V1198" s="124">
        <f t="shared" si="114"/>
        <v>4234.6409999999996</v>
      </c>
      <c r="W1198" s="124">
        <f t="shared" si="114"/>
        <v>4234.6409999999996</v>
      </c>
      <c r="X1198" s="124">
        <f t="shared" si="114"/>
        <v>0</v>
      </c>
    </row>
    <row r="1199" spans="1:24" s="92" customFormat="1" ht="15">
      <c r="A1199" s="115" t="s">
        <v>741</v>
      </c>
      <c r="B1199" s="93" t="s">
        <v>232</v>
      </c>
      <c r="C1199" s="106" t="str">
        <f t="shared" si="115"/>
        <v/>
      </c>
      <c r="D1199" s="105" t="str">
        <f t="shared" si="116"/>
        <v/>
      </c>
      <c r="E1199" s="129"/>
      <c r="F1199" s="130"/>
      <c r="G1199" s="130"/>
      <c r="H1199" s="128"/>
      <c r="I1199" s="90">
        <v>4279674000</v>
      </c>
      <c r="J1199" s="89"/>
      <c r="K1199" s="90">
        <v>4213856000</v>
      </c>
      <c r="L1199" s="91">
        <v>65818000</v>
      </c>
      <c r="M1199" s="91">
        <f t="shared" si="117"/>
        <v>4279674000</v>
      </c>
      <c r="N1199" s="91"/>
      <c r="O1199" s="90">
        <v>4234641000</v>
      </c>
      <c r="P1199" s="90">
        <f t="shared" si="118"/>
        <v>4234641000</v>
      </c>
      <c r="Q1199" s="90"/>
      <c r="S1199" s="124">
        <f t="shared" si="119"/>
        <v>4279.674</v>
      </c>
      <c r="T1199" s="124">
        <f t="shared" si="114"/>
        <v>4279.674</v>
      </c>
      <c r="U1199" s="124">
        <f t="shared" si="114"/>
        <v>0</v>
      </c>
      <c r="V1199" s="124">
        <f t="shared" si="114"/>
        <v>4234.6409999999996</v>
      </c>
      <c r="W1199" s="124">
        <f t="shared" si="114"/>
        <v>4234.6409999999996</v>
      </c>
      <c r="X1199" s="124">
        <f t="shared" si="114"/>
        <v>0</v>
      </c>
    </row>
    <row r="1200" spans="1:24" s="92" customFormat="1" ht="15">
      <c r="A1200" s="115"/>
      <c r="B1200" s="93" t="s">
        <v>233</v>
      </c>
      <c r="C1200" s="106" t="str">
        <f t="shared" si="115"/>
        <v/>
      </c>
      <c r="D1200" s="105" t="str">
        <f t="shared" si="116"/>
        <v/>
      </c>
      <c r="E1200" s="129"/>
      <c r="F1200" s="130"/>
      <c r="G1200" s="130"/>
      <c r="H1200" s="128"/>
      <c r="I1200" s="90">
        <v>3714734000</v>
      </c>
      <c r="J1200" s="89"/>
      <c r="K1200" s="90">
        <v>3697316000</v>
      </c>
      <c r="L1200" s="91">
        <v>17418000</v>
      </c>
      <c r="M1200" s="91">
        <f t="shared" si="117"/>
        <v>3714734000</v>
      </c>
      <c r="N1200" s="91"/>
      <c r="O1200" s="90">
        <v>3714734000</v>
      </c>
      <c r="P1200" s="90">
        <f t="shared" si="118"/>
        <v>3714734000</v>
      </c>
      <c r="Q1200" s="90"/>
      <c r="S1200" s="124">
        <f t="shared" si="119"/>
        <v>3714.7339999999999</v>
      </c>
      <c r="T1200" s="124">
        <f t="shared" si="114"/>
        <v>3714.7339999999999</v>
      </c>
      <c r="U1200" s="124">
        <f t="shared" si="114"/>
        <v>0</v>
      </c>
      <c r="V1200" s="124">
        <f t="shared" si="114"/>
        <v>3714.7339999999999</v>
      </c>
      <c r="W1200" s="124">
        <f t="shared" si="114"/>
        <v>3714.7339999999999</v>
      </c>
      <c r="X1200" s="124">
        <f t="shared" si="114"/>
        <v>0</v>
      </c>
    </row>
    <row r="1201" spans="1:24" s="92" customFormat="1" ht="15">
      <c r="A1201" s="116"/>
      <c r="B1201" s="110"/>
      <c r="C1201" s="106" t="str">
        <f t="shared" si="115"/>
        <v/>
      </c>
      <c r="D1201" s="105" t="str">
        <f t="shared" si="116"/>
        <v/>
      </c>
      <c r="E1201" s="115" t="s">
        <v>209</v>
      </c>
      <c r="F1201" s="115" t="s">
        <v>220</v>
      </c>
      <c r="G1201" s="115" t="s">
        <v>221</v>
      </c>
      <c r="H1201" s="133" t="s">
        <v>983</v>
      </c>
      <c r="I1201" s="90">
        <v>3697316000</v>
      </c>
      <c r="J1201" s="89"/>
      <c r="K1201" s="90">
        <v>3697316000</v>
      </c>
      <c r="L1201" s="94"/>
      <c r="M1201" s="91">
        <f t="shared" si="117"/>
        <v>3697316000</v>
      </c>
      <c r="N1201" s="94"/>
      <c r="O1201" s="90">
        <v>3697316000</v>
      </c>
      <c r="P1201" s="90">
        <f t="shared" si="118"/>
        <v>3697316000</v>
      </c>
      <c r="Q1201" s="90"/>
      <c r="S1201" s="124">
        <f t="shared" si="119"/>
        <v>3697.3159999999998</v>
      </c>
      <c r="T1201" s="124">
        <f t="shared" si="114"/>
        <v>3697.3159999999998</v>
      </c>
      <c r="U1201" s="124">
        <f t="shared" si="114"/>
        <v>0</v>
      </c>
      <c r="V1201" s="124">
        <f t="shared" si="114"/>
        <v>3697.3159999999998</v>
      </c>
      <c r="W1201" s="124">
        <f t="shared" si="114"/>
        <v>3697.3159999999998</v>
      </c>
      <c r="X1201" s="124">
        <f t="shared" si="114"/>
        <v>0</v>
      </c>
    </row>
    <row r="1202" spans="1:24" s="92" customFormat="1" ht="15">
      <c r="A1202" s="118"/>
      <c r="B1202" s="111"/>
      <c r="C1202" s="106" t="str">
        <f t="shared" si="115"/>
        <v/>
      </c>
      <c r="D1202" s="105" t="str">
        <f t="shared" si="116"/>
        <v/>
      </c>
      <c r="E1202" s="115" t="s">
        <v>212</v>
      </c>
      <c r="F1202" s="115" t="s">
        <v>220</v>
      </c>
      <c r="G1202" s="115" t="s">
        <v>221</v>
      </c>
      <c r="H1202" s="133" t="s">
        <v>983</v>
      </c>
      <c r="I1202" s="90">
        <v>17418000</v>
      </c>
      <c r="J1202" s="89"/>
      <c r="K1202" s="89"/>
      <c r="L1202" s="91">
        <v>17418000</v>
      </c>
      <c r="M1202" s="91">
        <f t="shared" si="117"/>
        <v>17418000</v>
      </c>
      <c r="N1202" s="91"/>
      <c r="O1202" s="90">
        <v>17418000</v>
      </c>
      <c r="P1202" s="90">
        <f t="shared" si="118"/>
        <v>17418000</v>
      </c>
      <c r="Q1202" s="90"/>
      <c r="S1202" s="124">
        <f t="shared" si="119"/>
        <v>17.417999999999999</v>
      </c>
      <c r="T1202" s="124">
        <f t="shared" ref="T1202:X1252" si="120">M1202/1000000</f>
        <v>17.417999999999999</v>
      </c>
      <c r="U1202" s="124">
        <f t="shared" si="120"/>
        <v>0</v>
      </c>
      <c r="V1202" s="124">
        <f t="shared" si="120"/>
        <v>17.417999999999999</v>
      </c>
      <c r="W1202" s="124">
        <f t="shared" si="120"/>
        <v>17.417999999999999</v>
      </c>
      <c r="X1202" s="124">
        <f t="shared" si="120"/>
        <v>0</v>
      </c>
    </row>
    <row r="1203" spans="1:24" s="92" customFormat="1" ht="15">
      <c r="A1203" s="115"/>
      <c r="B1203" s="93" t="s">
        <v>229</v>
      </c>
      <c r="C1203" s="106" t="str">
        <f t="shared" si="115"/>
        <v/>
      </c>
      <c r="D1203" s="105" t="str">
        <f t="shared" si="116"/>
        <v/>
      </c>
      <c r="E1203" s="129"/>
      <c r="F1203" s="130"/>
      <c r="G1203" s="130"/>
      <c r="H1203" s="128"/>
      <c r="I1203" s="90">
        <v>564940000</v>
      </c>
      <c r="J1203" s="89"/>
      <c r="K1203" s="90">
        <v>516540000</v>
      </c>
      <c r="L1203" s="91">
        <v>48400000</v>
      </c>
      <c r="M1203" s="91">
        <f t="shared" si="117"/>
        <v>564940000</v>
      </c>
      <c r="N1203" s="91"/>
      <c r="O1203" s="90">
        <v>519907000</v>
      </c>
      <c r="P1203" s="90">
        <f t="shared" si="118"/>
        <v>519907000</v>
      </c>
      <c r="Q1203" s="90"/>
      <c r="S1203" s="124">
        <f t="shared" si="119"/>
        <v>564.94000000000005</v>
      </c>
      <c r="T1203" s="124">
        <f t="shared" si="120"/>
        <v>564.94000000000005</v>
      </c>
      <c r="U1203" s="124">
        <f t="shared" si="120"/>
        <v>0</v>
      </c>
      <c r="V1203" s="124">
        <f t="shared" si="120"/>
        <v>519.90700000000004</v>
      </c>
      <c r="W1203" s="124">
        <f t="shared" si="120"/>
        <v>519.90700000000004</v>
      </c>
      <c r="X1203" s="124">
        <f t="shared" si="120"/>
        <v>0</v>
      </c>
    </row>
    <row r="1204" spans="1:24" s="92" customFormat="1" ht="15">
      <c r="A1204" s="116"/>
      <c r="B1204" s="110"/>
      <c r="C1204" s="106" t="str">
        <f t="shared" si="115"/>
        <v/>
      </c>
      <c r="D1204" s="105" t="str">
        <f t="shared" si="116"/>
        <v/>
      </c>
      <c r="E1204" s="115" t="s">
        <v>224</v>
      </c>
      <c r="F1204" s="115" t="s">
        <v>220</v>
      </c>
      <c r="G1204" s="115" t="s">
        <v>221</v>
      </c>
      <c r="H1204" s="133" t="s">
        <v>983</v>
      </c>
      <c r="I1204" s="90">
        <v>150000000</v>
      </c>
      <c r="J1204" s="89"/>
      <c r="K1204" s="90">
        <v>150000000</v>
      </c>
      <c r="L1204" s="94"/>
      <c r="M1204" s="91">
        <f t="shared" si="117"/>
        <v>150000000</v>
      </c>
      <c r="N1204" s="94"/>
      <c r="O1204" s="90">
        <v>134675000</v>
      </c>
      <c r="P1204" s="90">
        <f t="shared" si="118"/>
        <v>134675000</v>
      </c>
      <c r="Q1204" s="90"/>
      <c r="S1204" s="124">
        <f t="shared" si="119"/>
        <v>150</v>
      </c>
      <c r="T1204" s="124">
        <f t="shared" si="120"/>
        <v>150</v>
      </c>
      <c r="U1204" s="124">
        <f t="shared" si="120"/>
        <v>0</v>
      </c>
      <c r="V1204" s="124">
        <f t="shared" si="120"/>
        <v>134.67500000000001</v>
      </c>
      <c r="W1204" s="124">
        <f t="shared" si="120"/>
        <v>134.67500000000001</v>
      </c>
      <c r="X1204" s="124">
        <f t="shared" si="120"/>
        <v>0</v>
      </c>
    </row>
    <row r="1205" spans="1:24" s="92" customFormat="1" ht="15">
      <c r="A1205" s="118"/>
      <c r="B1205" s="111"/>
      <c r="C1205" s="106" t="str">
        <f t="shared" si="115"/>
        <v/>
      </c>
      <c r="D1205" s="105" t="str">
        <f t="shared" si="116"/>
        <v/>
      </c>
      <c r="E1205" s="115" t="s">
        <v>212</v>
      </c>
      <c r="F1205" s="115" t="s">
        <v>220</v>
      </c>
      <c r="G1205" s="115" t="s">
        <v>221</v>
      </c>
      <c r="H1205" s="133" t="s">
        <v>983</v>
      </c>
      <c r="I1205" s="90">
        <v>414940000</v>
      </c>
      <c r="J1205" s="89"/>
      <c r="K1205" s="90">
        <v>366540000</v>
      </c>
      <c r="L1205" s="91">
        <v>48400000</v>
      </c>
      <c r="M1205" s="91">
        <f t="shared" si="117"/>
        <v>414940000</v>
      </c>
      <c r="N1205" s="91"/>
      <c r="O1205" s="90">
        <v>385232000</v>
      </c>
      <c r="P1205" s="90">
        <f t="shared" si="118"/>
        <v>385232000</v>
      </c>
      <c r="Q1205" s="90"/>
      <c r="S1205" s="124">
        <f t="shared" si="119"/>
        <v>414.94</v>
      </c>
      <c r="T1205" s="124">
        <f t="shared" si="120"/>
        <v>414.94</v>
      </c>
      <c r="U1205" s="124">
        <f t="shared" si="120"/>
        <v>0</v>
      </c>
      <c r="V1205" s="124">
        <f t="shared" si="120"/>
        <v>385.23200000000003</v>
      </c>
      <c r="W1205" s="124">
        <f t="shared" si="120"/>
        <v>385.23200000000003</v>
      </c>
      <c r="X1205" s="124">
        <f t="shared" si="120"/>
        <v>0</v>
      </c>
    </row>
    <row r="1206" spans="1:24" s="92" customFormat="1" ht="45">
      <c r="A1206" s="115" t="s">
        <v>742</v>
      </c>
      <c r="B1206" s="88" t="s">
        <v>743</v>
      </c>
      <c r="C1206" s="106" t="str">
        <f t="shared" si="115"/>
        <v>1082134</v>
      </c>
      <c r="D1206" s="105" t="str">
        <f t="shared" si="116"/>
        <v>-Trường Trung học PhS thông Lương Thẽ Vinh - huyện Đăk Glei tỉnh Kontum</v>
      </c>
      <c r="E1206" s="129"/>
      <c r="F1206" s="130"/>
      <c r="G1206" s="130"/>
      <c r="H1206" s="128"/>
      <c r="I1206" s="90">
        <v>5627652000</v>
      </c>
      <c r="J1206" s="89"/>
      <c r="K1206" s="90">
        <v>5495688000</v>
      </c>
      <c r="L1206" s="91">
        <v>131964000</v>
      </c>
      <c r="M1206" s="91">
        <f t="shared" si="117"/>
        <v>5627652000</v>
      </c>
      <c r="N1206" s="91"/>
      <c r="O1206" s="90">
        <v>5581075860</v>
      </c>
      <c r="P1206" s="90">
        <f t="shared" si="118"/>
        <v>5581075860</v>
      </c>
      <c r="Q1206" s="90"/>
      <c r="S1206" s="124">
        <f t="shared" si="119"/>
        <v>5627.652</v>
      </c>
      <c r="T1206" s="124">
        <f t="shared" si="120"/>
        <v>5627.652</v>
      </c>
      <c r="U1206" s="124">
        <f t="shared" si="120"/>
        <v>0</v>
      </c>
      <c r="V1206" s="124">
        <f t="shared" si="120"/>
        <v>5581.0758599999999</v>
      </c>
      <c r="W1206" s="124">
        <f t="shared" si="120"/>
        <v>5581.0758599999999</v>
      </c>
      <c r="X1206" s="124">
        <f t="shared" si="120"/>
        <v>0</v>
      </c>
    </row>
    <row r="1207" spans="1:24" s="92" customFormat="1" ht="15">
      <c r="A1207" s="115" t="s">
        <v>744</v>
      </c>
      <c r="B1207" s="93" t="s">
        <v>232</v>
      </c>
      <c r="C1207" s="106" t="str">
        <f t="shared" si="115"/>
        <v/>
      </c>
      <c r="D1207" s="105" t="str">
        <f t="shared" si="116"/>
        <v/>
      </c>
      <c r="E1207" s="129"/>
      <c r="F1207" s="130"/>
      <c r="G1207" s="130"/>
      <c r="H1207" s="128"/>
      <c r="I1207" s="90">
        <v>5627652000</v>
      </c>
      <c r="J1207" s="89"/>
      <c r="K1207" s="90">
        <v>5495688000</v>
      </c>
      <c r="L1207" s="91">
        <v>131964000</v>
      </c>
      <c r="M1207" s="91">
        <f t="shared" si="117"/>
        <v>5627652000</v>
      </c>
      <c r="N1207" s="91"/>
      <c r="O1207" s="90">
        <v>5581075860</v>
      </c>
      <c r="P1207" s="90">
        <f t="shared" si="118"/>
        <v>5581075860</v>
      </c>
      <c r="Q1207" s="90"/>
      <c r="S1207" s="124">
        <f t="shared" si="119"/>
        <v>5627.652</v>
      </c>
      <c r="T1207" s="124">
        <f t="shared" si="120"/>
        <v>5627.652</v>
      </c>
      <c r="U1207" s="124">
        <f t="shared" si="120"/>
        <v>0</v>
      </c>
      <c r="V1207" s="124">
        <f t="shared" si="120"/>
        <v>5581.0758599999999</v>
      </c>
      <c r="W1207" s="124">
        <f t="shared" si="120"/>
        <v>5581.0758599999999</v>
      </c>
      <c r="X1207" s="124">
        <f t="shared" si="120"/>
        <v>0</v>
      </c>
    </row>
    <row r="1208" spans="1:24" s="92" customFormat="1" ht="15">
      <c r="A1208" s="115"/>
      <c r="B1208" s="93" t="s">
        <v>233</v>
      </c>
      <c r="C1208" s="106" t="str">
        <f t="shared" si="115"/>
        <v/>
      </c>
      <c r="D1208" s="105" t="str">
        <f t="shared" si="116"/>
        <v/>
      </c>
      <c r="E1208" s="129"/>
      <c r="F1208" s="130"/>
      <c r="G1208" s="130"/>
      <c r="H1208" s="128"/>
      <c r="I1208" s="90">
        <v>4528102000</v>
      </c>
      <c r="J1208" s="89"/>
      <c r="K1208" s="90">
        <v>4493038000</v>
      </c>
      <c r="L1208" s="91">
        <v>35064000</v>
      </c>
      <c r="M1208" s="91">
        <f t="shared" si="117"/>
        <v>4528102000</v>
      </c>
      <c r="N1208" s="91"/>
      <c r="O1208" s="90">
        <v>4521401560</v>
      </c>
      <c r="P1208" s="90">
        <f t="shared" si="118"/>
        <v>4521401560</v>
      </c>
      <c r="Q1208" s="90"/>
      <c r="S1208" s="124">
        <f t="shared" si="119"/>
        <v>4528.1019999999999</v>
      </c>
      <c r="T1208" s="124">
        <f t="shared" si="120"/>
        <v>4528.1019999999999</v>
      </c>
      <c r="U1208" s="124">
        <f t="shared" si="120"/>
        <v>0</v>
      </c>
      <c r="V1208" s="124">
        <f t="shared" si="120"/>
        <v>4521.4015600000002</v>
      </c>
      <c r="W1208" s="124">
        <f t="shared" si="120"/>
        <v>4521.4015600000002</v>
      </c>
      <c r="X1208" s="124">
        <f t="shared" si="120"/>
        <v>0</v>
      </c>
    </row>
    <row r="1209" spans="1:24" s="92" customFormat="1" ht="15">
      <c r="A1209" s="116"/>
      <c r="B1209" s="110"/>
      <c r="C1209" s="106" t="str">
        <f t="shared" si="115"/>
        <v/>
      </c>
      <c r="D1209" s="105" t="str">
        <f t="shared" si="116"/>
        <v/>
      </c>
      <c r="E1209" s="115" t="s">
        <v>209</v>
      </c>
      <c r="F1209" s="115" t="s">
        <v>220</v>
      </c>
      <c r="G1209" s="115" t="s">
        <v>221</v>
      </c>
      <c r="H1209" s="133" t="s">
        <v>983</v>
      </c>
      <c r="I1209" s="90">
        <v>4388038000</v>
      </c>
      <c r="J1209" s="89"/>
      <c r="K1209" s="90">
        <v>4388038000</v>
      </c>
      <c r="L1209" s="94"/>
      <c r="M1209" s="91">
        <f t="shared" si="117"/>
        <v>4388038000</v>
      </c>
      <c r="N1209" s="94"/>
      <c r="O1209" s="90">
        <v>4388038000</v>
      </c>
      <c r="P1209" s="90">
        <f t="shared" si="118"/>
        <v>4388038000</v>
      </c>
      <c r="Q1209" s="90"/>
      <c r="S1209" s="124">
        <f t="shared" si="119"/>
        <v>4388.0379999999996</v>
      </c>
      <c r="T1209" s="124">
        <f t="shared" si="120"/>
        <v>4388.0379999999996</v>
      </c>
      <c r="U1209" s="124">
        <f t="shared" si="120"/>
        <v>0</v>
      </c>
      <c r="V1209" s="124">
        <f t="shared" si="120"/>
        <v>4388.0379999999996</v>
      </c>
      <c r="W1209" s="124">
        <f t="shared" si="120"/>
        <v>4388.0379999999996</v>
      </c>
      <c r="X1209" s="124">
        <f t="shared" si="120"/>
        <v>0</v>
      </c>
    </row>
    <row r="1210" spans="1:24" s="92" customFormat="1" ht="15">
      <c r="A1210" s="118"/>
      <c r="B1210" s="111"/>
      <c r="C1210" s="106" t="str">
        <f t="shared" si="115"/>
        <v/>
      </c>
      <c r="D1210" s="105" t="str">
        <f t="shared" si="116"/>
        <v/>
      </c>
      <c r="E1210" s="115" t="s">
        <v>222</v>
      </c>
      <c r="F1210" s="115" t="s">
        <v>220</v>
      </c>
      <c r="G1210" s="115" t="s">
        <v>221</v>
      </c>
      <c r="H1210" s="133" t="s">
        <v>983</v>
      </c>
      <c r="I1210" s="90">
        <v>105000000</v>
      </c>
      <c r="J1210" s="89"/>
      <c r="K1210" s="90">
        <v>105000000</v>
      </c>
      <c r="L1210" s="94"/>
      <c r="M1210" s="91">
        <f t="shared" si="117"/>
        <v>105000000</v>
      </c>
      <c r="N1210" s="94"/>
      <c r="O1210" s="90">
        <v>105000000</v>
      </c>
      <c r="P1210" s="90">
        <f t="shared" si="118"/>
        <v>105000000</v>
      </c>
      <c r="Q1210" s="90"/>
      <c r="S1210" s="124">
        <f t="shared" si="119"/>
        <v>105</v>
      </c>
      <c r="T1210" s="124">
        <f t="shared" si="120"/>
        <v>105</v>
      </c>
      <c r="U1210" s="124">
        <f t="shared" si="120"/>
        <v>0</v>
      </c>
      <c r="V1210" s="124">
        <f t="shared" si="120"/>
        <v>105</v>
      </c>
      <c r="W1210" s="124">
        <f t="shared" si="120"/>
        <v>105</v>
      </c>
      <c r="X1210" s="124">
        <f t="shared" si="120"/>
        <v>0</v>
      </c>
    </row>
    <row r="1211" spans="1:24" s="92" customFormat="1" ht="14.25">
      <c r="A1211" s="115"/>
      <c r="B1211" s="96"/>
      <c r="C1211" s="106" t="str">
        <f t="shared" si="115"/>
        <v/>
      </c>
      <c r="D1211" s="105" t="str">
        <f t="shared" si="116"/>
        <v/>
      </c>
      <c r="E1211" s="115"/>
      <c r="F1211" s="115"/>
      <c r="G1211" s="115"/>
      <c r="H1211" s="133"/>
      <c r="I1211" s="97"/>
      <c r="J1211" s="97"/>
      <c r="K1211" s="97"/>
      <c r="L1211" s="98"/>
      <c r="M1211" s="91">
        <f t="shared" si="117"/>
        <v>0</v>
      </c>
      <c r="N1211" s="98"/>
      <c r="O1211" s="97"/>
      <c r="P1211" s="90">
        <f t="shared" si="118"/>
        <v>0</v>
      </c>
      <c r="Q1211" s="97"/>
      <c r="S1211" s="124">
        <f t="shared" si="119"/>
        <v>0</v>
      </c>
      <c r="T1211" s="124">
        <f t="shared" si="120"/>
        <v>0</v>
      </c>
      <c r="U1211" s="124">
        <f t="shared" si="120"/>
        <v>0</v>
      </c>
      <c r="V1211" s="124">
        <f t="shared" si="120"/>
        <v>0</v>
      </c>
      <c r="W1211" s="124">
        <f t="shared" si="120"/>
        <v>0</v>
      </c>
      <c r="X1211" s="124">
        <f t="shared" si="120"/>
        <v>0</v>
      </c>
    </row>
    <row r="1212" spans="1:24" s="92" customFormat="1" ht="15">
      <c r="A1212" s="115"/>
      <c r="B1212" s="87"/>
      <c r="C1212" s="106" t="str">
        <f t="shared" si="115"/>
        <v/>
      </c>
      <c r="D1212" s="105" t="str">
        <f t="shared" si="116"/>
        <v/>
      </c>
      <c r="E1212" s="115" t="s">
        <v>212</v>
      </c>
      <c r="F1212" s="115" t="s">
        <v>220</v>
      </c>
      <c r="G1212" s="115" t="s">
        <v>221</v>
      </c>
      <c r="H1212" s="133" t="s">
        <v>983</v>
      </c>
      <c r="I1212" s="90">
        <v>35064000</v>
      </c>
      <c r="J1212" s="89"/>
      <c r="K1212" s="89"/>
      <c r="L1212" s="91">
        <v>35064000</v>
      </c>
      <c r="M1212" s="91">
        <f t="shared" si="117"/>
        <v>35064000</v>
      </c>
      <c r="N1212" s="91"/>
      <c r="O1212" s="90">
        <v>28363560</v>
      </c>
      <c r="P1212" s="90">
        <f t="shared" si="118"/>
        <v>28363560</v>
      </c>
      <c r="Q1212" s="90"/>
      <c r="S1212" s="124">
        <f t="shared" si="119"/>
        <v>35.064</v>
      </c>
      <c r="T1212" s="124">
        <f t="shared" si="120"/>
        <v>35.064</v>
      </c>
      <c r="U1212" s="124">
        <f t="shared" si="120"/>
        <v>0</v>
      </c>
      <c r="V1212" s="124">
        <f t="shared" si="120"/>
        <v>28.36356</v>
      </c>
      <c r="W1212" s="124">
        <f t="shared" si="120"/>
        <v>28.36356</v>
      </c>
      <c r="X1212" s="124">
        <f t="shared" si="120"/>
        <v>0</v>
      </c>
    </row>
    <row r="1213" spans="1:24" s="92" customFormat="1" ht="15">
      <c r="A1213" s="115"/>
      <c r="B1213" s="87" t="s">
        <v>223</v>
      </c>
      <c r="C1213" s="106" t="str">
        <f t="shared" si="115"/>
        <v/>
      </c>
      <c r="D1213" s="105" t="str">
        <f t="shared" si="116"/>
        <v/>
      </c>
      <c r="E1213" s="129"/>
      <c r="F1213" s="130"/>
      <c r="G1213" s="130"/>
      <c r="H1213" s="128"/>
      <c r="I1213" s="90">
        <v>1099550000</v>
      </c>
      <c r="J1213" s="89"/>
      <c r="K1213" s="90">
        <v>1002650000</v>
      </c>
      <c r="L1213" s="91">
        <v>96900000</v>
      </c>
      <c r="M1213" s="91">
        <f t="shared" si="117"/>
        <v>1099550000</v>
      </c>
      <c r="N1213" s="91"/>
      <c r="O1213" s="90">
        <v>1059674300</v>
      </c>
      <c r="P1213" s="90">
        <f t="shared" si="118"/>
        <v>1059674300</v>
      </c>
      <c r="Q1213" s="90"/>
      <c r="S1213" s="124">
        <f t="shared" si="119"/>
        <v>1099.55</v>
      </c>
      <c r="T1213" s="124">
        <f t="shared" si="120"/>
        <v>1099.55</v>
      </c>
      <c r="U1213" s="124">
        <f t="shared" si="120"/>
        <v>0</v>
      </c>
      <c r="V1213" s="124">
        <f t="shared" si="120"/>
        <v>1059.6742999999999</v>
      </c>
      <c r="W1213" s="124">
        <f t="shared" si="120"/>
        <v>1059.6742999999999</v>
      </c>
      <c r="X1213" s="124">
        <f t="shared" si="120"/>
        <v>0</v>
      </c>
    </row>
    <row r="1214" spans="1:24" s="92" customFormat="1" ht="15">
      <c r="A1214" s="116"/>
      <c r="B1214" s="110"/>
      <c r="C1214" s="106" t="str">
        <f t="shared" si="115"/>
        <v/>
      </c>
      <c r="D1214" s="105" t="str">
        <f t="shared" si="116"/>
        <v/>
      </c>
      <c r="E1214" s="115" t="s">
        <v>224</v>
      </c>
      <c r="F1214" s="115" t="s">
        <v>220</v>
      </c>
      <c r="G1214" s="115" t="s">
        <v>221</v>
      </c>
      <c r="H1214" s="133" t="s">
        <v>983</v>
      </c>
      <c r="I1214" s="90">
        <v>300000000</v>
      </c>
      <c r="J1214" s="89"/>
      <c r="K1214" s="90">
        <v>300000000</v>
      </c>
      <c r="L1214" s="94"/>
      <c r="M1214" s="91">
        <f t="shared" si="117"/>
        <v>300000000</v>
      </c>
      <c r="N1214" s="94"/>
      <c r="O1214" s="90">
        <v>293224300</v>
      </c>
      <c r="P1214" s="90">
        <f t="shared" si="118"/>
        <v>293224300</v>
      </c>
      <c r="Q1214" s="90"/>
      <c r="S1214" s="124">
        <f t="shared" si="119"/>
        <v>300</v>
      </c>
      <c r="T1214" s="124">
        <f t="shared" si="120"/>
        <v>300</v>
      </c>
      <c r="U1214" s="124">
        <f t="shared" si="120"/>
        <v>0</v>
      </c>
      <c r="V1214" s="124">
        <f t="shared" si="120"/>
        <v>293.22430000000003</v>
      </c>
      <c r="W1214" s="124">
        <f t="shared" si="120"/>
        <v>293.22430000000003</v>
      </c>
      <c r="X1214" s="124">
        <f t="shared" si="120"/>
        <v>0</v>
      </c>
    </row>
    <row r="1215" spans="1:24" s="92" customFormat="1" ht="15">
      <c r="A1215" s="118"/>
      <c r="B1215" s="111"/>
      <c r="C1215" s="106" t="str">
        <f t="shared" si="115"/>
        <v/>
      </c>
      <c r="D1215" s="105" t="str">
        <f t="shared" si="116"/>
        <v/>
      </c>
      <c r="E1215" s="115" t="s">
        <v>212</v>
      </c>
      <c r="F1215" s="115" t="s">
        <v>220</v>
      </c>
      <c r="G1215" s="115" t="s">
        <v>221</v>
      </c>
      <c r="H1215" s="133" t="s">
        <v>983</v>
      </c>
      <c r="I1215" s="90">
        <v>799550000</v>
      </c>
      <c r="J1215" s="89"/>
      <c r="K1215" s="90">
        <v>702650000</v>
      </c>
      <c r="L1215" s="91">
        <v>96900000</v>
      </c>
      <c r="M1215" s="91">
        <f t="shared" si="117"/>
        <v>799550000</v>
      </c>
      <c r="N1215" s="91"/>
      <c r="O1215" s="90">
        <v>766450000</v>
      </c>
      <c r="P1215" s="90">
        <f t="shared" si="118"/>
        <v>766450000</v>
      </c>
      <c r="Q1215" s="90"/>
      <c r="S1215" s="124">
        <f t="shared" si="119"/>
        <v>799.55</v>
      </c>
      <c r="T1215" s="124">
        <f t="shared" si="120"/>
        <v>799.55</v>
      </c>
      <c r="U1215" s="124">
        <f t="shared" si="120"/>
        <v>0</v>
      </c>
      <c r="V1215" s="124">
        <f t="shared" si="120"/>
        <v>766.45</v>
      </c>
      <c r="W1215" s="124">
        <f t="shared" si="120"/>
        <v>766.45</v>
      </c>
      <c r="X1215" s="124">
        <f t="shared" si="120"/>
        <v>0</v>
      </c>
    </row>
    <row r="1216" spans="1:24" s="92" customFormat="1" ht="31.5">
      <c r="A1216" s="115" t="s">
        <v>745</v>
      </c>
      <c r="B1216" s="99" t="s">
        <v>746</v>
      </c>
      <c r="C1216" s="106" t="str">
        <f t="shared" si="115"/>
        <v>1082143</v>
      </c>
      <c r="D1216" s="105" t="str">
        <f t="shared" si="116"/>
        <v>-Đội Kiềm lâm cơ động -3CCCRs61</v>
      </c>
      <c r="E1216" s="129"/>
      <c r="F1216" s="130"/>
      <c r="G1216" s="130"/>
      <c r="H1216" s="128"/>
      <c r="I1216" s="90">
        <v>3019365039</v>
      </c>
      <c r="J1216" s="90">
        <v>128365039</v>
      </c>
      <c r="K1216" s="90">
        <v>2805000000</v>
      </c>
      <c r="L1216" s="91">
        <v>86000000</v>
      </c>
      <c r="M1216" s="91">
        <f t="shared" si="117"/>
        <v>3019365039</v>
      </c>
      <c r="N1216" s="91"/>
      <c r="O1216" s="90">
        <v>3018215039</v>
      </c>
      <c r="P1216" s="90">
        <f t="shared" si="118"/>
        <v>3018215039</v>
      </c>
      <c r="Q1216" s="90"/>
      <c r="S1216" s="124">
        <f t="shared" si="119"/>
        <v>3019.3650389999998</v>
      </c>
      <c r="T1216" s="124">
        <f t="shared" si="120"/>
        <v>3019.3650389999998</v>
      </c>
      <c r="U1216" s="124">
        <f t="shared" si="120"/>
        <v>0</v>
      </c>
      <c r="V1216" s="124">
        <f t="shared" si="120"/>
        <v>3018.2150390000002</v>
      </c>
      <c r="W1216" s="124">
        <f t="shared" si="120"/>
        <v>3018.2150390000002</v>
      </c>
      <c r="X1216" s="124">
        <f t="shared" si="120"/>
        <v>0</v>
      </c>
    </row>
    <row r="1217" spans="1:24" s="92" customFormat="1" ht="15">
      <c r="A1217" s="115" t="s">
        <v>747</v>
      </c>
      <c r="B1217" s="87" t="s">
        <v>218</v>
      </c>
      <c r="C1217" s="106" t="str">
        <f t="shared" si="115"/>
        <v/>
      </c>
      <c r="D1217" s="105" t="str">
        <f t="shared" si="116"/>
        <v/>
      </c>
      <c r="E1217" s="129"/>
      <c r="F1217" s="130"/>
      <c r="G1217" s="130"/>
      <c r="H1217" s="128"/>
      <c r="I1217" s="90">
        <v>3019365039</v>
      </c>
      <c r="J1217" s="90">
        <v>128365039</v>
      </c>
      <c r="K1217" s="90">
        <v>2805000000</v>
      </c>
      <c r="L1217" s="91">
        <v>86000000</v>
      </c>
      <c r="M1217" s="91">
        <f t="shared" si="117"/>
        <v>3019365039</v>
      </c>
      <c r="N1217" s="91"/>
      <c r="O1217" s="90">
        <v>3018215039</v>
      </c>
      <c r="P1217" s="90">
        <f t="shared" si="118"/>
        <v>3018215039</v>
      </c>
      <c r="Q1217" s="90"/>
      <c r="S1217" s="124">
        <f t="shared" si="119"/>
        <v>3019.3650389999998</v>
      </c>
      <c r="T1217" s="124">
        <f t="shared" si="120"/>
        <v>3019.3650389999998</v>
      </c>
      <c r="U1217" s="124">
        <f t="shared" si="120"/>
        <v>0</v>
      </c>
      <c r="V1217" s="124">
        <f t="shared" si="120"/>
        <v>3018.2150390000002</v>
      </c>
      <c r="W1217" s="124">
        <f t="shared" si="120"/>
        <v>3018.2150390000002</v>
      </c>
      <c r="X1217" s="124">
        <f t="shared" si="120"/>
        <v>0</v>
      </c>
    </row>
    <row r="1218" spans="1:24" s="92" customFormat="1" ht="15">
      <c r="A1218" s="115"/>
      <c r="B1218" s="87" t="s">
        <v>219</v>
      </c>
      <c r="C1218" s="106" t="str">
        <f t="shared" si="115"/>
        <v/>
      </c>
      <c r="D1218" s="105" t="str">
        <f t="shared" si="116"/>
        <v/>
      </c>
      <c r="E1218" s="129"/>
      <c r="F1218" s="130"/>
      <c r="G1218" s="130"/>
      <c r="H1218" s="128"/>
      <c r="I1218" s="90">
        <v>2899365039</v>
      </c>
      <c r="J1218" s="90">
        <v>128365039</v>
      </c>
      <c r="K1218" s="90">
        <v>2693000000</v>
      </c>
      <c r="L1218" s="91">
        <v>78000000</v>
      </c>
      <c r="M1218" s="91">
        <f t="shared" si="117"/>
        <v>2899365039</v>
      </c>
      <c r="N1218" s="91"/>
      <c r="O1218" s="90">
        <v>2899365039</v>
      </c>
      <c r="P1218" s="90">
        <f t="shared" si="118"/>
        <v>2899365039</v>
      </c>
      <c r="Q1218" s="90"/>
      <c r="S1218" s="124">
        <f t="shared" si="119"/>
        <v>2899.3650389999998</v>
      </c>
      <c r="T1218" s="124">
        <f t="shared" si="120"/>
        <v>2899.3650389999998</v>
      </c>
      <c r="U1218" s="124">
        <f t="shared" si="120"/>
        <v>0</v>
      </c>
      <c r="V1218" s="124">
        <f t="shared" si="120"/>
        <v>2899.3650389999998</v>
      </c>
      <c r="W1218" s="124">
        <f t="shared" si="120"/>
        <v>2899.3650389999998</v>
      </c>
      <c r="X1218" s="124">
        <f t="shared" si="120"/>
        <v>0</v>
      </c>
    </row>
    <row r="1219" spans="1:24" s="92" customFormat="1" ht="15">
      <c r="A1219" s="116"/>
      <c r="B1219" s="110"/>
      <c r="C1219" s="106" t="str">
        <f t="shared" si="115"/>
        <v/>
      </c>
      <c r="D1219" s="105" t="str">
        <f t="shared" si="116"/>
        <v/>
      </c>
      <c r="E1219" s="115" t="s">
        <v>209</v>
      </c>
      <c r="F1219" s="115" t="s">
        <v>241</v>
      </c>
      <c r="G1219" s="115" t="s">
        <v>238</v>
      </c>
      <c r="H1219" s="133" t="s">
        <v>983</v>
      </c>
      <c r="I1219" s="90">
        <v>2693000000</v>
      </c>
      <c r="J1219" s="89"/>
      <c r="K1219" s="90">
        <v>2693000000</v>
      </c>
      <c r="L1219" s="94"/>
      <c r="M1219" s="91">
        <f t="shared" si="117"/>
        <v>2693000000</v>
      </c>
      <c r="N1219" s="94"/>
      <c r="O1219" s="90">
        <v>2693000000</v>
      </c>
      <c r="P1219" s="90">
        <f t="shared" si="118"/>
        <v>2693000000</v>
      </c>
      <c r="Q1219" s="90"/>
      <c r="S1219" s="124">
        <f t="shared" si="119"/>
        <v>2693</v>
      </c>
      <c r="T1219" s="124">
        <f t="shared" si="120"/>
        <v>2693</v>
      </c>
      <c r="U1219" s="124">
        <f t="shared" si="120"/>
        <v>0</v>
      </c>
      <c r="V1219" s="124">
        <f t="shared" si="120"/>
        <v>2693</v>
      </c>
      <c r="W1219" s="124">
        <f t="shared" si="120"/>
        <v>2693</v>
      </c>
      <c r="X1219" s="124">
        <f t="shared" si="120"/>
        <v>0</v>
      </c>
    </row>
    <row r="1220" spans="1:24" s="92" customFormat="1" ht="15">
      <c r="A1220" s="118"/>
      <c r="B1220" s="111"/>
      <c r="C1220" s="106" t="str">
        <f t="shared" si="115"/>
        <v/>
      </c>
      <c r="D1220" s="105" t="str">
        <f t="shared" si="116"/>
        <v/>
      </c>
      <c r="E1220" s="115" t="s">
        <v>222</v>
      </c>
      <c r="F1220" s="115" t="s">
        <v>241</v>
      </c>
      <c r="G1220" s="115" t="s">
        <v>238</v>
      </c>
      <c r="H1220" s="133" t="s">
        <v>983</v>
      </c>
      <c r="I1220" s="90">
        <v>206365039</v>
      </c>
      <c r="J1220" s="90">
        <v>128365039</v>
      </c>
      <c r="K1220" s="89"/>
      <c r="L1220" s="91">
        <v>78000000</v>
      </c>
      <c r="M1220" s="91">
        <f t="shared" si="117"/>
        <v>206365039</v>
      </c>
      <c r="N1220" s="91"/>
      <c r="O1220" s="90">
        <v>206365039</v>
      </c>
      <c r="P1220" s="90">
        <f t="shared" si="118"/>
        <v>206365039</v>
      </c>
      <c r="Q1220" s="90"/>
      <c r="S1220" s="124">
        <f t="shared" si="119"/>
        <v>206.365039</v>
      </c>
      <c r="T1220" s="124">
        <f t="shared" si="120"/>
        <v>206.365039</v>
      </c>
      <c r="U1220" s="124">
        <f t="shared" si="120"/>
        <v>0</v>
      </c>
      <c r="V1220" s="124">
        <f t="shared" si="120"/>
        <v>206.365039</v>
      </c>
      <c r="W1220" s="124">
        <f t="shared" si="120"/>
        <v>206.365039</v>
      </c>
      <c r="X1220" s="124">
        <f t="shared" si="120"/>
        <v>0</v>
      </c>
    </row>
    <row r="1221" spans="1:24" s="92" customFormat="1" ht="15">
      <c r="A1221" s="115"/>
      <c r="B1221" s="87" t="s">
        <v>223</v>
      </c>
      <c r="C1221" s="106" t="str">
        <f t="shared" si="115"/>
        <v/>
      </c>
      <c r="D1221" s="105" t="str">
        <f t="shared" si="116"/>
        <v/>
      </c>
      <c r="E1221" s="129"/>
      <c r="F1221" s="130"/>
      <c r="G1221" s="130"/>
      <c r="H1221" s="128"/>
      <c r="I1221" s="90">
        <v>120000000</v>
      </c>
      <c r="J1221" s="89"/>
      <c r="K1221" s="90">
        <v>112000000</v>
      </c>
      <c r="L1221" s="91">
        <v>8000000</v>
      </c>
      <c r="M1221" s="91">
        <f t="shared" si="117"/>
        <v>120000000</v>
      </c>
      <c r="N1221" s="91"/>
      <c r="O1221" s="90">
        <v>118850000</v>
      </c>
      <c r="P1221" s="90">
        <f t="shared" si="118"/>
        <v>118850000</v>
      </c>
      <c r="Q1221" s="90"/>
      <c r="S1221" s="124">
        <f t="shared" si="119"/>
        <v>120</v>
      </c>
      <c r="T1221" s="124">
        <f t="shared" si="120"/>
        <v>120</v>
      </c>
      <c r="U1221" s="124">
        <f t="shared" si="120"/>
        <v>0</v>
      </c>
      <c r="V1221" s="124">
        <f t="shared" si="120"/>
        <v>118.85</v>
      </c>
      <c r="W1221" s="124">
        <f t="shared" si="120"/>
        <v>118.85</v>
      </c>
      <c r="X1221" s="124">
        <f t="shared" si="120"/>
        <v>0</v>
      </c>
    </row>
    <row r="1222" spans="1:24" s="92" customFormat="1" ht="15">
      <c r="A1222" s="116"/>
      <c r="B1222" s="110"/>
      <c r="C1222" s="106" t="str">
        <f t="shared" si="115"/>
        <v/>
      </c>
      <c r="D1222" s="105" t="str">
        <f t="shared" si="116"/>
        <v/>
      </c>
      <c r="E1222" s="115" t="s">
        <v>224</v>
      </c>
      <c r="F1222" s="115" t="s">
        <v>241</v>
      </c>
      <c r="G1222" s="115" t="s">
        <v>242</v>
      </c>
      <c r="H1222" s="133" t="s">
        <v>983</v>
      </c>
      <c r="I1222" s="90">
        <v>112000000</v>
      </c>
      <c r="J1222" s="89"/>
      <c r="K1222" s="90">
        <v>112000000</v>
      </c>
      <c r="L1222" s="94"/>
      <c r="M1222" s="91">
        <f t="shared" si="117"/>
        <v>112000000</v>
      </c>
      <c r="N1222" s="94"/>
      <c r="O1222" s="90">
        <v>110850000</v>
      </c>
      <c r="P1222" s="90">
        <f t="shared" si="118"/>
        <v>110850000</v>
      </c>
      <c r="Q1222" s="90"/>
      <c r="S1222" s="124">
        <f t="shared" si="119"/>
        <v>112</v>
      </c>
      <c r="T1222" s="124">
        <f t="shared" si="120"/>
        <v>112</v>
      </c>
      <c r="U1222" s="124">
        <f t="shared" si="120"/>
        <v>0</v>
      </c>
      <c r="V1222" s="124">
        <f t="shared" si="120"/>
        <v>110.85</v>
      </c>
      <c r="W1222" s="124">
        <f t="shared" si="120"/>
        <v>110.85</v>
      </c>
      <c r="X1222" s="124">
        <f t="shared" si="120"/>
        <v>0</v>
      </c>
    </row>
    <row r="1223" spans="1:24" s="92" customFormat="1" ht="15">
      <c r="A1223" s="118"/>
      <c r="B1223" s="111"/>
      <c r="C1223" s="106" t="str">
        <f t="shared" si="115"/>
        <v/>
      </c>
      <c r="D1223" s="105" t="str">
        <f t="shared" si="116"/>
        <v/>
      </c>
      <c r="E1223" s="115" t="s">
        <v>224</v>
      </c>
      <c r="F1223" s="115" t="s">
        <v>241</v>
      </c>
      <c r="G1223" s="115" t="s">
        <v>238</v>
      </c>
      <c r="H1223" s="133" t="s">
        <v>983</v>
      </c>
      <c r="I1223" s="90">
        <v>8000000</v>
      </c>
      <c r="J1223" s="89"/>
      <c r="K1223" s="89"/>
      <c r="L1223" s="91">
        <v>8000000</v>
      </c>
      <c r="M1223" s="91">
        <f t="shared" si="117"/>
        <v>8000000</v>
      </c>
      <c r="N1223" s="91"/>
      <c r="O1223" s="90">
        <v>8000000</v>
      </c>
      <c r="P1223" s="90">
        <f t="shared" si="118"/>
        <v>8000000</v>
      </c>
      <c r="Q1223" s="90"/>
      <c r="S1223" s="124">
        <f t="shared" si="119"/>
        <v>8</v>
      </c>
      <c r="T1223" s="124">
        <f t="shared" si="120"/>
        <v>8</v>
      </c>
      <c r="U1223" s="124">
        <f t="shared" si="120"/>
        <v>0</v>
      </c>
      <c r="V1223" s="124">
        <f t="shared" si="120"/>
        <v>8</v>
      </c>
      <c r="W1223" s="124">
        <f t="shared" si="120"/>
        <v>8</v>
      </c>
      <c r="X1223" s="124">
        <f t="shared" si="120"/>
        <v>0</v>
      </c>
    </row>
    <row r="1224" spans="1:24" s="92" customFormat="1" ht="30">
      <c r="A1224" s="115" t="s">
        <v>748</v>
      </c>
      <c r="B1224" s="99" t="s">
        <v>749</v>
      </c>
      <c r="C1224" s="106" t="str">
        <f t="shared" si="115"/>
        <v>1082144</v>
      </c>
      <c r="D1224" s="105" t="str">
        <f t="shared" si="116"/>
        <v>-Đội Kiểm lâm Cơ động --’CCCR số 2</v>
      </c>
      <c r="E1224" s="129"/>
      <c r="F1224" s="130"/>
      <c r="G1224" s="130"/>
      <c r="H1224" s="128"/>
      <c r="I1224" s="90">
        <v>2142000000</v>
      </c>
      <c r="J1224" s="89"/>
      <c r="K1224" s="90">
        <v>2087000000</v>
      </c>
      <c r="L1224" s="91">
        <v>55000000</v>
      </c>
      <c r="M1224" s="91">
        <f t="shared" si="117"/>
        <v>2142000000</v>
      </c>
      <c r="N1224" s="91"/>
      <c r="O1224" s="90">
        <v>2142000000</v>
      </c>
      <c r="P1224" s="90">
        <f t="shared" si="118"/>
        <v>2142000000</v>
      </c>
      <c r="Q1224" s="90"/>
      <c r="S1224" s="124">
        <f t="shared" si="119"/>
        <v>2142</v>
      </c>
      <c r="T1224" s="124">
        <f t="shared" si="120"/>
        <v>2142</v>
      </c>
      <c r="U1224" s="124">
        <f t="shared" si="120"/>
        <v>0</v>
      </c>
      <c r="V1224" s="124">
        <f t="shared" si="120"/>
        <v>2142</v>
      </c>
      <c r="W1224" s="124">
        <f t="shared" si="120"/>
        <v>2142</v>
      </c>
      <c r="X1224" s="124">
        <f t="shared" si="120"/>
        <v>0</v>
      </c>
    </row>
    <row r="1225" spans="1:24" s="92" customFormat="1" ht="15">
      <c r="A1225" s="115" t="s">
        <v>750</v>
      </c>
      <c r="B1225" s="87" t="s">
        <v>218</v>
      </c>
      <c r="C1225" s="106" t="str">
        <f t="shared" si="115"/>
        <v/>
      </c>
      <c r="D1225" s="105" t="str">
        <f t="shared" si="116"/>
        <v/>
      </c>
      <c r="E1225" s="129"/>
      <c r="F1225" s="130"/>
      <c r="G1225" s="130"/>
      <c r="H1225" s="128"/>
      <c r="I1225" s="90">
        <v>2142000000</v>
      </c>
      <c r="J1225" s="89"/>
      <c r="K1225" s="90">
        <v>2087000000</v>
      </c>
      <c r="L1225" s="91">
        <v>55000000</v>
      </c>
      <c r="M1225" s="91">
        <f t="shared" si="117"/>
        <v>2142000000</v>
      </c>
      <c r="N1225" s="91"/>
      <c r="O1225" s="90">
        <v>2142000000</v>
      </c>
      <c r="P1225" s="90">
        <f t="shared" si="118"/>
        <v>2142000000</v>
      </c>
      <c r="Q1225" s="90"/>
      <c r="S1225" s="124">
        <f t="shared" si="119"/>
        <v>2142</v>
      </c>
      <c r="T1225" s="124">
        <f t="shared" si="120"/>
        <v>2142</v>
      </c>
      <c r="U1225" s="124">
        <f t="shared" si="120"/>
        <v>0</v>
      </c>
      <c r="V1225" s="124">
        <f t="shared" si="120"/>
        <v>2142</v>
      </c>
      <c r="W1225" s="124">
        <f t="shared" si="120"/>
        <v>2142</v>
      </c>
      <c r="X1225" s="124">
        <f t="shared" si="120"/>
        <v>0</v>
      </c>
    </row>
    <row r="1226" spans="1:24" s="92" customFormat="1" ht="15">
      <c r="A1226" s="115"/>
      <c r="B1226" s="87" t="s">
        <v>219</v>
      </c>
      <c r="C1226" s="106" t="str">
        <f t="shared" si="115"/>
        <v/>
      </c>
      <c r="D1226" s="105" t="str">
        <f t="shared" si="116"/>
        <v/>
      </c>
      <c r="E1226" s="129"/>
      <c r="F1226" s="130"/>
      <c r="G1226" s="130"/>
      <c r="H1226" s="128"/>
      <c r="I1226" s="90">
        <v>2046000000</v>
      </c>
      <c r="J1226" s="89"/>
      <c r="K1226" s="90">
        <v>1991000000</v>
      </c>
      <c r="L1226" s="91">
        <v>55000000</v>
      </c>
      <c r="M1226" s="91">
        <f t="shared" si="117"/>
        <v>2046000000</v>
      </c>
      <c r="N1226" s="91"/>
      <c r="O1226" s="90">
        <v>2046000000</v>
      </c>
      <c r="P1226" s="90">
        <f t="shared" si="118"/>
        <v>2046000000</v>
      </c>
      <c r="Q1226" s="90"/>
      <c r="S1226" s="124">
        <f t="shared" si="119"/>
        <v>2046</v>
      </c>
      <c r="T1226" s="124">
        <f t="shared" si="120"/>
        <v>2046</v>
      </c>
      <c r="U1226" s="124">
        <f t="shared" si="120"/>
        <v>0</v>
      </c>
      <c r="V1226" s="124">
        <f t="shared" si="120"/>
        <v>2046</v>
      </c>
      <c r="W1226" s="124">
        <f t="shared" si="120"/>
        <v>2046</v>
      </c>
      <c r="X1226" s="124">
        <f t="shared" si="120"/>
        <v>0</v>
      </c>
    </row>
    <row r="1227" spans="1:24" s="92" customFormat="1" ht="15">
      <c r="A1227" s="116"/>
      <c r="B1227" s="110"/>
      <c r="C1227" s="106" t="str">
        <f t="shared" si="115"/>
        <v/>
      </c>
      <c r="D1227" s="105" t="str">
        <f t="shared" si="116"/>
        <v/>
      </c>
      <c r="E1227" s="115" t="s">
        <v>209</v>
      </c>
      <c r="F1227" s="115" t="s">
        <v>241</v>
      </c>
      <c r="G1227" s="115" t="s">
        <v>238</v>
      </c>
      <c r="H1227" s="133" t="s">
        <v>983</v>
      </c>
      <c r="I1227" s="90">
        <v>1991000000</v>
      </c>
      <c r="J1227" s="89"/>
      <c r="K1227" s="90">
        <v>1991000000</v>
      </c>
      <c r="L1227" s="94"/>
      <c r="M1227" s="91">
        <f t="shared" si="117"/>
        <v>1991000000</v>
      </c>
      <c r="N1227" s="94"/>
      <c r="O1227" s="90">
        <v>1991000000</v>
      </c>
      <c r="P1227" s="90">
        <f t="shared" si="118"/>
        <v>1991000000</v>
      </c>
      <c r="Q1227" s="90"/>
      <c r="S1227" s="124">
        <f t="shared" si="119"/>
        <v>1991</v>
      </c>
      <c r="T1227" s="124">
        <f t="shared" si="120"/>
        <v>1991</v>
      </c>
      <c r="U1227" s="124">
        <f t="shared" si="120"/>
        <v>0</v>
      </c>
      <c r="V1227" s="124">
        <f t="shared" si="120"/>
        <v>1991</v>
      </c>
      <c r="W1227" s="124">
        <f t="shared" si="120"/>
        <v>1991</v>
      </c>
      <c r="X1227" s="124">
        <f t="shared" si="120"/>
        <v>0</v>
      </c>
    </row>
    <row r="1228" spans="1:24" s="92" customFormat="1" ht="15">
      <c r="A1228" s="118"/>
      <c r="B1228" s="111"/>
      <c r="C1228" s="106" t="str">
        <f t="shared" si="115"/>
        <v/>
      </c>
      <c r="D1228" s="105" t="str">
        <f t="shared" si="116"/>
        <v/>
      </c>
      <c r="E1228" s="115" t="s">
        <v>222</v>
      </c>
      <c r="F1228" s="115" t="s">
        <v>241</v>
      </c>
      <c r="G1228" s="115" t="s">
        <v>238</v>
      </c>
      <c r="H1228" s="133" t="s">
        <v>983</v>
      </c>
      <c r="I1228" s="90">
        <v>55000000</v>
      </c>
      <c r="J1228" s="89"/>
      <c r="K1228" s="89"/>
      <c r="L1228" s="91">
        <v>55000000</v>
      </c>
      <c r="M1228" s="91">
        <f t="shared" si="117"/>
        <v>55000000</v>
      </c>
      <c r="N1228" s="91"/>
      <c r="O1228" s="90">
        <v>55000000</v>
      </c>
      <c r="P1228" s="90">
        <f t="shared" si="118"/>
        <v>55000000</v>
      </c>
      <c r="Q1228" s="90"/>
      <c r="S1228" s="124">
        <f t="shared" si="119"/>
        <v>55</v>
      </c>
      <c r="T1228" s="124">
        <f t="shared" si="120"/>
        <v>55</v>
      </c>
      <c r="U1228" s="124">
        <f t="shared" si="120"/>
        <v>0</v>
      </c>
      <c r="V1228" s="124">
        <f t="shared" si="120"/>
        <v>55</v>
      </c>
      <c r="W1228" s="124">
        <f t="shared" si="120"/>
        <v>55</v>
      </c>
      <c r="X1228" s="124">
        <f t="shared" si="120"/>
        <v>0</v>
      </c>
    </row>
    <row r="1229" spans="1:24" s="92" customFormat="1" ht="15">
      <c r="A1229" s="115"/>
      <c r="B1229" s="87" t="s">
        <v>223</v>
      </c>
      <c r="C1229" s="106" t="str">
        <f t="shared" si="115"/>
        <v/>
      </c>
      <c r="D1229" s="105" t="str">
        <f t="shared" si="116"/>
        <v/>
      </c>
      <c r="E1229" s="129"/>
      <c r="F1229" s="130"/>
      <c r="G1229" s="130"/>
      <c r="H1229" s="128"/>
      <c r="I1229" s="90">
        <v>96000000</v>
      </c>
      <c r="J1229" s="89"/>
      <c r="K1229" s="90">
        <v>96000000</v>
      </c>
      <c r="L1229" s="94"/>
      <c r="M1229" s="91">
        <f t="shared" si="117"/>
        <v>96000000</v>
      </c>
      <c r="N1229" s="94"/>
      <c r="O1229" s="90">
        <v>96000000</v>
      </c>
      <c r="P1229" s="90">
        <f t="shared" si="118"/>
        <v>96000000</v>
      </c>
      <c r="Q1229" s="90"/>
      <c r="S1229" s="124">
        <f t="shared" si="119"/>
        <v>96</v>
      </c>
      <c r="T1229" s="124">
        <f t="shared" si="120"/>
        <v>96</v>
      </c>
      <c r="U1229" s="124">
        <f t="shared" si="120"/>
        <v>0</v>
      </c>
      <c r="V1229" s="124">
        <f t="shared" si="120"/>
        <v>96</v>
      </c>
      <c r="W1229" s="124">
        <f t="shared" si="120"/>
        <v>96</v>
      </c>
      <c r="X1229" s="124">
        <f t="shared" si="120"/>
        <v>0</v>
      </c>
    </row>
    <row r="1230" spans="1:24" s="92" customFormat="1" ht="15">
      <c r="A1230" s="115"/>
      <c r="B1230" s="87"/>
      <c r="C1230" s="106" t="str">
        <f t="shared" si="115"/>
        <v/>
      </c>
      <c r="D1230" s="105" t="str">
        <f t="shared" si="116"/>
        <v/>
      </c>
      <c r="E1230" s="115" t="s">
        <v>224</v>
      </c>
      <c r="F1230" s="115" t="s">
        <v>241</v>
      </c>
      <c r="G1230" s="115" t="s">
        <v>242</v>
      </c>
      <c r="H1230" s="133" t="s">
        <v>983</v>
      </c>
      <c r="I1230" s="90">
        <v>96000000</v>
      </c>
      <c r="J1230" s="89"/>
      <c r="K1230" s="90">
        <v>96000000</v>
      </c>
      <c r="L1230" s="94"/>
      <c r="M1230" s="91">
        <f t="shared" si="117"/>
        <v>96000000</v>
      </c>
      <c r="N1230" s="94"/>
      <c r="O1230" s="90">
        <v>96000000</v>
      </c>
      <c r="P1230" s="90">
        <f t="shared" si="118"/>
        <v>96000000</v>
      </c>
      <c r="Q1230" s="90"/>
      <c r="S1230" s="124">
        <f t="shared" si="119"/>
        <v>96</v>
      </c>
      <c r="T1230" s="124">
        <f t="shared" si="120"/>
        <v>96</v>
      </c>
      <c r="U1230" s="124">
        <f t="shared" si="120"/>
        <v>0</v>
      </c>
      <c r="V1230" s="124">
        <f t="shared" si="120"/>
        <v>96</v>
      </c>
      <c r="W1230" s="124">
        <f t="shared" si="120"/>
        <v>96</v>
      </c>
      <c r="X1230" s="124">
        <f t="shared" si="120"/>
        <v>0</v>
      </c>
    </row>
    <row r="1231" spans="1:24" s="92" customFormat="1" ht="31.5">
      <c r="A1231" s="115" t="s">
        <v>751</v>
      </c>
      <c r="B1231" s="99" t="s">
        <v>752</v>
      </c>
      <c r="C1231" s="106" t="str">
        <f t="shared" si="115"/>
        <v>1082145</v>
      </c>
      <c r="D1231" s="105" t="str">
        <f t="shared" si="116"/>
        <v>-Đội Kiềm lâm Cơ động &amp; 3CCCRs63</v>
      </c>
      <c r="E1231" s="129"/>
      <c r="F1231" s="130"/>
      <c r="G1231" s="130"/>
      <c r="H1231" s="128"/>
      <c r="I1231" s="90">
        <v>2371984127</v>
      </c>
      <c r="J1231" s="90">
        <v>46984127</v>
      </c>
      <c r="K1231" s="90">
        <v>2253000000</v>
      </c>
      <c r="L1231" s="91">
        <v>72000000</v>
      </c>
      <c r="M1231" s="91">
        <f t="shared" si="117"/>
        <v>2371984127</v>
      </c>
      <c r="N1231" s="91"/>
      <c r="O1231" s="90">
        <v>2371984127</v>
      </c>
      <c r="P1231" s="90">
        <f t="shared" si="118"/>
        <v>2371984127</v>
      </c>
      <c r="Q1231" s="90"/>
      <c r="S1231" s="124">
        <f t="shared" si="119"/>
        <v>2371.9841270000002</v>
      </c>
      <c r="T1231" s="124">
        <f t="shared" si="120"/>
        <v>2371.9841270000002</v>
      </c>
      <c r="U1231" s="124">
        <f t="shared" si="120"/>
        <v>0</v>
      </c>
      <c r="V1231" s="124">
        <f t="shared" si="120"/>
        <v>2371.9841270000002</v>
      </c>
      <c r="W1231" s="124">
        <f t="shared" si="120"/>
        <v>2371.9841270000002</v>
      </c>
      <c r="X1231" s="124">
        <f t="shared" si="120"/>
        <v>0</v>
      </c>
    </row>
    <row r="1232" spans="1:24" s="92" customFormat="1" ht="15">
      <c r="A1232" s="115" t="s">
        <v>753</v>
      </c>
      <c r="B1232" s="87" t="s">
        <v>218</v>
      </c>
      <c r="C1232" s="106" t="str">
        <f t="shared" si="115"/>
        <v/>
      </c>
      <c r="D1232" s="105" t="str">
        <f t="shared" si="116"/>
        <v/>
      </c>
      <c r="E1232" s="129"/>
      <c r="F1232" s="130"/>
      <c r="G1232" s="130"/>
      <c r="H1232" s="128"/>
      <c r="I1232" s="90">
        <v>2371984127</v>
      </c>
      <c r="J1232" s="90">
        <v>46984127</v>
      </c>
      <c r="K1232" s="90">
        <v>2253000000</v>
      </c>
      <c r="L1232" s="91">
        <v>72000000</v>
      </c>
      <c r="M1232" s="91">
        <f t="shared" si="117"/>
        <v>2371984127</v>
      </c>
      <c r="N1232" s="91"/>
      <c r="O1232" s="90">
        <v>2371984127</v>
      </c>
      <c r="P1232" s="90">
        <f t="shared" si="118"/>
        <v>2371984127</v>
      </c>
      <c r="Q1232" s="90"/>
      <c r="S1232" s="124">
        <f t="shared" si="119"/>
        <v>2371.9841270000002</v>
      </c>
      <c r="T1232" s="124">
        <f t="shared" si="120"/>
        <v>2371.9841270000002</v>
      </c>
      <c r="U1232" s="124">
        <f t="shared" si="120"/>
        <v>0</v>
      </c>
      <c r="V1232" s="124">
        <f t="shared" si="120"/>
        <v>2371.9841270000002</v>
      </c>
      <c r="W1232" s="124">
        <f t="shared" si="120"/>
        <v>2371.9841270000002</v>
      </c>
      <c r="X1232" s="124">
        <f t="shared" si="120"/>
        <v>0</v>
      </c>
    </row>
    <row r="1233" spans="1:24" s="92" customFormat="1" ht="15">
      <c r="A1233" s="115"/>
      <c r="B1233" s="87" t="s">
        <v>219</v>
      </c>
      <c r="C1233" s="106" t="str">
        <f t="shared" si="115"/>
        <v/>
      </c>
      <c r="D1233" s="105" t="str">
        <f t="shared" si="116"/>
        <v/>
      </c>
      <c r="E1233" s="129"/>
      <c r="F1233" s="130"/>
      <c r="G1233" s="130"/>
      <c r="H1233" s="128"/>
      <c r="I1233" s="90">
        <v>2268984127</v>
      </c>
      <c r="J1233" s="90">
        <v>46984127</v>
      </c>
      <c r="K1233" s="90">
        <v>2150000000</v>
      </c>
      <c r="L1233" s="91">
        <v>72000000</v>
      </c>
      <c r="M1233" s="91">
        <f t="shared" si="117"/>
        <v>2268984127</v>
      </c>
      <c r="N1233" s="91"/>
      <c r="O1233" s="90">
        <v>2268984127</v>
      </c>
      <c r="P1233" s="90">
        <f t="shared" si="118"/>
        <v>2268984127</v>
      </c>
      <c r="Q1233" s="90"/>
      <c r="S1233" s="124">
        <f t="shared" si="119"/>
        <v>2268.9841270000002</v>
      </c>
      <c r="T1233" s="124">
        <f t="shared" si="120"/>
        <v>2268.9841270000002</v>
      </c>
      <c r="U1233" s="124">
        <f t="shared" si="120"/>
        <v>0</v>
      </c>
      <c r="V1233" s="124">
        <f t="shared" si="120"/>
        <v>2268.9841270000002</v>
      </c>
      <c r="W1233" s="124">
        <f t="shared" si="120"/>
        <v>2268.9841270000002</v>
      </c>
      <c r="X1233" s="124">
        <f t="shared" si="120"/>
        <v>0</v>
      </c>
    </row>
    <row r="1234" spans="1:24" s="92" customFormat="1" ht="15">
      <c r="A1234" s="116"/>
      <c r="B1234" s="110"/>
      <c r="C1234" s="106" t="str">
        <f t="shared" si="115"/>
        <v/>
      </c>
      <c r="D1234" s="105" t="str">
        <f t="shared" si="116"/>
        <v/>
      </c>
      <c r="E1234" s="115" t="s">
        <v>209</v>
      </c>
      <c r="F1234" s="115" t="s">
        <v>241</v>
      </c>
      <c r="G1234" s="115" t="s">
        <v>238</v>
      </c>
      <c r="H1234" s="133" t="s">
        <v>983</v>
      </c>
      <c r="I1234" s="90">
        <v>2150000000</v>
      </c>
      <c r="J1234" s="89"/>
      <c r="K1234" s="90">
        <v>2150000000</v>
      </c>
      <c r="L1234" s="94"/>
      <c r="M1234" s="91">
        <f t="shared" si="117"/>
        <v>2150000000</v>
      </c>
      <c r="N1234" s="94"/>
      <c r="O1234" s="90">
        <v>2150000000</v>
      </c>
      <c r="P1234" s="90">
        <f t="shared" si="118"/>
        <v>2150000000</v>
      </c>
      <c r="Q1234" s="90"/>
      <c r="S1234" s="124">
        <f t="shared" si="119"/>
        <v>2150</v>
      </c>
      <c r="T1234" s="124">
        <f t="shared" si="120"/>
        <v>2150</v>
      </c>
      <c r="U1234" s="124">
        <f t="shared" si="120"/>
        <v>0</v>
      </c>
      <c r="V1234" s="124">
        <f t="shared" si="120"/>
        <v>2150</v>
      </c>
      <c r="W1234" s="124">
        <f t="shared" si="120"/>
        <v>2150</v>
      </c>
      <c r="X1234" s="124">
        <f t="shared" si="120"/>
        <v>0</v>
      </c>
    </row>
    <row r="1235" spans="1:24" s="92" customFormat="1" ht="15">
      <c r="A1235" s="118"/>
      <c r="B1235" s="111"/>
      <c r="C1235" s="106" t="str">
        <f t="shared" si="115"/>
        <v/>
      </c>
      <c r="D1235" s="105" t="str">
        <f t="shared" si="116"/>
        <v/>
      </c>
      <c r="E1235" s="115" t="s">
        <v>222</v>
      </c>
      <c r="F1235" s="115" t="s">
        <v>241</v>
      </c>
      <c r="G1235" s="115" t="s">
        <v>238</v>
      </c>
      <c r="H1235" s="133" t="s">
        <v>983</v>
      </c>
      <c r="I1235" s="90">
        <v>118984127</v>
      </c>
      <c r="J1235" s="90">
        <v>46984127</v>
      </c>
      <c r="K1235" s="89"/>
      <c r="L1235" s="91">
        <v>72000000</v>
      </c>
      <c r="M1235" s="91">
        <f t="shared" si="117"/>
        <v>118984127</v>
      </c>
      <c r="N1235" s="91"/>
      <c r="O1235" s="90">
        <v>118984127</v>
      </c>
      <c r="P1235" s="90">
        <f t="shared" si="118"/>
        <v>118984127</v>
      </c>
      <c r="Q1235" s="90"/>
      <c r="S1235" s="124">
        <f t="shared" si="119"/>
        <v>118.984127</v>
      </c>
      <c r="T1235" s="124">
        <f t="shared" si="120"/>
        <v>118.984127</v>
      </c>
      <c r="U1235" s="124">
        <f t="shared" si="120"/>
        <v>0</v>
      </c>
      <c r="V1235" s="124">
        <f t="shared" si="120"/>
        <v>118.984127</v>
      </c>
      <c r="W1235" s="124">
        <f t="shared" si="120"/>
        <v>118.984127</v>
      </c>
      <c r="X1235" s="124">
        <f t="shared" si="120"/>
        <v>0</v>
      </c>
    </row>
    <row r="1236" spans="1:24" s="92" customFormat="1" ht="15">
      <c r="A1236" s="115"/>
      <c r="B1236" s="87" t="s">
        <v>223</v>
      </c>
      <c r="C1236" s="106" t="str">
        <f t="shared" si="115"/>
        <v/>
      </c>
      <c r="D1236" s="105" t="str">
        <f t="shared" si="116"/>
        <v/>
      </c>
      <c r="E1236" s="129"/>
      <c r="F1236" s="130"/>
      <c r="G1236" s="130"/>
      <c r="H1236" s="128"/>
      <c r="I1236" s="90">
        <v>103000000</v>
      </c>
      <c r="J1236" s="89"/>
      <c r="K1236" s="90">
        <v>103000000</v>
      </c>
      <c r="L1236" s="94"/>
      <c r="M1236" s="91">
        <f t="shared" si="117"/>
        <v>103000000</v>
      </c>
      <c r="N1236" s="94"/>
      <c r="O1236" s="90">
        <v>103000000</v>
      </c>
      <c r="P1236" s="90">
        <f t="shared" si="118"/>
        <v>103000000</v>
      </c>
      <c r="Q1236" s="90"/>
      <c r="S1236" s="124">
        <f t="shared" si="119"/>
        <v>103</v>
      </c>
      <c r="T1236" s="124">
        <f t="shared" si="120"/>
        <v>103</v>
      </c>
      <c r="U1236" s="124">
        <f t="shared" si="120"/>
        <v>0</v>
      </c>
      <c r="V1236" s="124">
        <f t="shared" si="120"/>
        <v>103</v>
      </c>
      <c r="W1236" s="124">
        <f t="shared" si="120"/>
        <v>103</v>
      </c>
      <c r="X1236" s="124">
        <f t="shared" si="120"/>
        <v>0</v>
      </c>
    </row>
    <row r="1237" spans="1:24" s="92" customFormat="1" ht="15">
      <c r="A1237" s="115"/>
      <c r="B1237" s="87"/>
      <c r="C1237" s="106" t="str">
        <f t="shared" si="115"/>
        <v/>
      </c>
      <c r="D1237" s="105" t="str">
        <f t="shared" si="116"/>
        <v/>
      </c>
      <c r="E1237" s="115" t="s">
        <v>224</v>
      </c>
      <c r="F1237" s="115" t="s">
        <v>241</v>
      </c>
      <c r="G1237" s="115" t="s">
        <v>242</v>
      </c>
      <c r="H1237" s="133" t="s">
        <v>983</v>
      </c>
      <c r="I1237" s="90">
        <v>103000000</v>
      </c>
      <c r="J1237" s="89"/>
      <c r="K1237" s="90">
        <v>103000000</v>
      </c>
      <c r="L1237" s="94"/>
      <c r="M1237" s="91">
        <f t="shared" si="117"/>
        <v>103000000</v>
      </c>
      <c r="N1237" s="94"/>
      <c r="O1237" s="90">
        <v>103000000</v>
      </c>
      <c r="P1237" s="90">
        <f t="shared" si="118"/>
        <v>103000000</v>
      </c>
      <c r="Q1237" s="90"/>
      <c r="S1237" s="124">
        <f t="shared" si="119"/>
        <v>103</v>
      </c>
      <c r="T1237" s="124">
        <f t="shared" si="120"/>
        <v>103</v>
      </c>
      <c r="U1237" s="124">
        <f t="shared" si="120"/>
        <v>0</v>
      </c>
      <c r="V1237" s="124">
        <f t="shared" si="120"/>
        <v>103</v>
      </c>
      <c r="W1237" s="124">
        <f t="shared" si="120"/>
        <v>103</v>
      </c>
      <c r="X1237" s="124">
        <f t="shared" si="120"/>
        <v>0</v>
      </c>
    </row>
    <row r="1238" spans="1:24" s="92" customFormat="1" ht="15">
      <c r="A1238" s="115" t="s">
        <v>754</v>
      </c>
      <c r="B1238" s="87" t="s">
        <v>755</v>
      </c>
      <c r="C1238" s="106" t="str">
        <f t="shared" ref="C1238:C1301" si="121">IF(B1238&lt;&gt;"",IF(AND(LEFT(B1238,1)&gt;="0",LEFT(B1238,1)&lt;="9"),LEFT(B1238,7),""),"")</f>
        <v>1082897</v>
      </c>
      <c r="D1238" s="105" t="str">
        <f t="shared" si="116"/>
        <v>-BQL Rừng phòng hộ Đăk Hà</v>
      </c>
      <c r="E1238" s="129"/>
      <c r="F1238" s="130"/>
      <c r="G1238" s="130"/>
      <c r="H1238" s="128"/>
      <c r="I1238" s="90">
        <v>3556000000</v>
      </c>
      <c r="J1238" s="89"/>
      <c r="K1238" s="90">
        <v>2410000000</v>
      </c>
      <c r="L1238" s="91">
        <v>1146000000</v>
      </c>
      <c r="M1238" s="91">
        <f t="shared" si="117"/>
        <v>3556000000</v>
      </c>
      <c r="N1238" s="91"/>
      <c r="O1238" s="90">
        <v>2468000000</v>
      </c>
      <c r="P1238" s="90">
        <f t="shared" si="118"/>
        <v>2468000000</v>
      </c>
      <c r="Q1238" s="90"/>
      <c r="S1238" s="124">
        <f t="shared" si="119"/>
        <v>3556</v>
      </c>
      <c r="T1238" s="124">
        <f t="shared" si="120"/>
        <v>3556</v>
      </c>
      <c r="U1238" s="124">
        <f t="shared" si="120"/>
        <v>0</v>
      </c>
      <c r="V1238" s="124">
        <f t="shared" si="120"/>
        <v>2468</v>
      </c>
      <c r="W1238" s="124">
        <f t="shared" si="120"/>
        <v>2468</v>
      </c>
      <c r="X1238" s="124">
        <f t="shared" si="120"/>
        <v>0</v>
      </c>
    </row>
    <row r="1239" spans="1:24" s="92" customFormat="1" ht="15">
      <c r="A1239" s="115" t="s">
        <v>756</v>
      </c>
      <c r="B1239" s="87" t="s">
        <v>218</v>
      </c>
      <c r="C1239" s="106" t="str">
        <f t="shared" si="121"/>
        <v/>
      </c>
      <c r="D1239" s="105" t="str">
        <f t="shared" ref="D1239:D1302" si="122">IF(C1239&lt;&gt;"",RIGHT(B1239,LEN(B1239)-7),"")</f>
        <v/>
      </c>
      <c r="E1239" s="129"/>
      <c r="F1239" s="130"/>
      <c r="G1239" s="130"/>
      <c r="H1239" s="128"/>
      <c r="I1239" s="90">
        <v>2468000000</v>
      </c>
      <c r="J1239" s="89"/>
      <c r="K1239" s="90">
        <v>2410000000</v>
      </c>
      <c r="L1239" s="91">
        <v>58000000</v>
      </c>
      <c r="M1239" s="91">
        <f t="shared" ref="M1239:M1302" si="123">I1239-N1239</f>
        <v>2468000000</v>
      </c>
      <c r="N1239" s="91"/>
      <c r="O1239" s="90">
        <v>2468000000</v>
      </c>
      <c r="P1239" s="90">
        <f t="shared" ref="P1239:P1302" si="124">O1239-Q1239</f>
        <v>2468000000</v>
      </c>
      <c r="Q1239" s="90"/>
      <c r="S1239" s="124">
        <f t="shared" ref="S1239:S1302" si="125">I1239/1000000</f>
        <v>2468</v>
      </c>
      <c r="T1239" s="124">
        <f t="shared" si="120"/>
        <v>2468</v>
      </c>
      <c r="U1239" s="124">
        <f t="shared" si="120"/>
        <v>0</v>
      </c>
      <c r="V1239" s="124">
        <f t="shared" si="120"/>
        <v>2468</v>
      </c>
      <c r="W1239" s="124">
        <f t="shared" si="120"/>
        <v>2468</v>
      </c>
      <c r="X1239" s="124">
        <f t="shared" si="120"/>
        <v>0</v>
      </c>
    </row>
    <row r="1240" spans="1:24" s="92" customFormat="1" ht="15">
      <c r="A1240" s="115"/>
      <c r="B1240" s="87" t="s">
        <v>223</v>
      </c>
      <c r="C1240" s="106" t="str">
        <f t="shared" si="121"/>
        <v/>
      </c>
      <c r="D1240" s="105" t="str">
        <f t="shared" si="122"/>
        <v/>
      </c>
      <c r="E1240" s="129"/>
      <c r="F1240" s="130"/>
      <c r="G1240" s="130"/>
      <c r="H1240" s="128"/>
      <c r="I1240" s="90">
        <v>2468000000</v>
      </c>
      <c r="J1240" s="89"/>
      <c r="K1240" s="90">
        <v>2410000000</v>
      </c>
      <c r="L1240" s="91">
        <v>58000000</v>
      </c>
      <c r="M1240" s="91">
        <f t="shared" si="123"/>
        <v>2468000000</v>
      </c>
      <c r="N1240" s="91"/>
      <c r="O1240" s="90">
        <v>2468000000</v>
      </c>
      <c r="P1240" s="90">
        <f t="shared" si="124"/>
        <v>2468000000</v>
      </c>
      <c r="Q1240" s="90"/>
      <c r="S1240" s="124">
        <f t="shared" si="125"/>
        <v>2468</v>
      </c>
      <c r="T1240" s="124">
        <f t="shared" si="120"/>
        <v>2468</v>
      </c>
      <c r="U1240" s="124">
        <f t="shared" si="120"/>
        <v>0</v>
      </c>
      <c r="V1240" s="124">
        <f t="shared" si="120"/>
        <v>2468</v>
      </c>
      <c r="W1240" s="124">
        <f t="shared" si="120"/>
        <v>2468</v>
      </c>
      <c r="X1240" s="124">
        <f t="shared" si="120"/>
        <v>0</v>
      </c>
    </row>
    <row r="1241" spans="1:24" s="92" customFormat="1" ht="15">
      <c r="A1241" s="115"/>
      <c r="B1241" s="87"/>
      <c r="C1241" s="106" t="str">
        <f t="shared" si="121"/>
        <v/>
      </c>
      <c r="D1241" s="105" t="str">
        <f t="shared" si="122"/>
        <v/>
      </c>
      <c r="E1241" s="115" t="s">
        <v>224</v>
      </c>
      <c r="F1241" s="115" t="s">
        <v>241</v>
      </c>
      <c r="G1241" s="115" t="s">
        <v>242</v>
      </c>
      <c r="H1241" s="133" t="s">
        <v>983</v>
      </c>
      <c r="I1241" s="90">
        <v>2410000000</v>
      </c>
      <c r="J1241" s="89"/>
      <c r="K1241" s="90">
        <v>2410000000</v>
      </c>
      <c r="L1241" s="94"/>
      <c r="M1241" s="91">
        <f t="shared" si="123"/>
        <v>2410000000</v>
      </c>
      <c r="N1241" s="94"/>
      <c r="O1241" s="90">
        <v>2410000000</v>
      </c>
      <c r="P1241" s="90">
        <f t="shared" si="124"/>
        <v>2410000000</v>
      </c>
      <c r="Q1241" s="90"/>
      <c r="S1241" s="124">
        <f t="shared" si="125"/>
        <v>2410</v>
      </c>
      <c r="T1241" s="124">
        <f t="shared" si="120"/>
        <v>2410</v>
      </c>
      <c r="U1241" s="124">
        <f t="shared" si="120"/>
        <v>0</v>
      </c>
      <c r="V1241" s="124">
        <f t="shared" si="120"/>
        <v>2410</v>
      </c>
      <c r="W1241" s="124">
        <f t="shared" si="120"/>
        <v>2410</v>
      </c>
      <c r="X1241" s="124">
        <f t="shared" si="120"/>
        <v>0</v>
      </c>
    </row>
    <row r="1242" spans="1:24" s="92" customFormat="1" ht="14.25">
      <c r="A1242" s="115"/>
      <c r="B1242" s="96"/>
      <c r="C1242" s="106" t="str">
        <f t="shared" si="121"/>
        <v/>
      </c>
      <c r="D1242" s="105" t="str">
        <f t="shared" si="122"/>
        <v/>
      </c>
      <c r="E1242" s="115"/>
      <c r="F1242" s="115"/>
      <c r="G1242" s="115"/>
      <c r="H1242" s="133"/>
      <c r="I1242" s="97"/>
      <c r="J1242" s="97"/>
      <c r="K1242" s="97"/>
      <c r="L1242" s="98"/>
      <c r="M1242" s="91">
        <f t="shared" si="123"/>
        <v>0</v>
      </c>
      <c r="N1242" s="98"/>
      <c r="O1242" s="97"/>
      <c r="P1242" s="90">
        <f t="shared" si="124"/>
        <v>0</v>
      </c>
      <c r="Q1242" s="97"/>
      <c r="S1242" s="124">
        <f t="shared" si="125"/>
        <v>0</v>
      </c>
      <c r="T1242" s="124">
        <f t="shared" si="120"/>
        <v>0</v>
      </c>
      <c r="U1242" s="124">
        <f t="shared" si="120"/>
        <v>0</v>
      </c>
      <c r="V1242" s="124">
        <f t="shared" si="120"/>
        <v>0</v>
      </c>
      <c r="W1242" s="124">
        <f t="shared" si="120"/>
        <v>0</v>
      </c>
      <c r="X1242" s="124">
        <f t="shared" si="120"/>
        <v>0</v>
      </c>
    </row>
    <row r="1243" spans="1:24" s="92" customFormat="1" ht="15">
      <c r="A1243" s="115"/>
      <c r="B1243" s="87"/>
      <c r="C1243" s="106" t="str">
        <f t="shared" si="121"/>
        <v/>
      </c>
      <c r="D1243" s="105" t="str">
        <f t="shared" si="122"/>
        <v/>
      </c>
      <c r="E1243" s="115" t="s">
        <v>222</v>
      </c>
      <c r="F1243" s="115" t="s">
        <v>241</v>
      </c>
      <c r="G1243" s="115" t="s">
        <v>242</v>
      </c>
      <c r="H1243" s="133" t="s">
        <v>983</v>
      </c>
      <c r="I1243" s="90">
        <v>58000000</v>
      </c>
      <c r="J1243" s="89"/>
      <c r="K1243" s="89"/>
      <c r="L1243" s="91">
        <v>58000000</v>
      </c>
      <c r="M1243" s="91">
        <f t="shared" si="123"/>
        <v>58000000</v>
      </c>
      <c r="N1243" s="91"/>
      <c r="O1243" s="90">
        <v>58000000</v>
      </c>
      <c r="P1243" s="90">
        <f t="shared" si="124"/>
        <v>58000000</v>
      </c>
      <c r="Q1243" s="90"/>
      <c r="S1243" s="124">
        <f t="shared" si="125"/>
        <v>58</v>
      </c>
      <c r="T1243" s="124">
        <f t="shared" si="120"/>
        <v>58</v>
      </c>
      <c r="U1243" s="124">
        <f t="shared" si="120"/>
        <v>0</v>
      </c>
      <c r="V1243" s="124">
        <f t="shared" si="120"/>
        <v>58</v>
      </c>
      <c r="W1243" s="124">
        <f t="shared" si="120"/>
        <v>58</v>
      </c>
      <c r="X1243" s="124">
        <f t="shared" si="120"/>
        <v>0</v>
      </c>
    </row>
    <row r="1244" spans="1:24" s="92" customFormat="1" ht="15">
      <c r="A1244" s="115" t="s">
        <v>757</v>
      </c>
      <c r="B1244" s="87" t="s">
        <v>274</v>
      </c>
      <c r="C1244" s="106" t="str">
        <f t="shared" si="121"/>
        <v/>
      </c>
      <c r="D1244" s="105" t="str">
        <f t="shared" si="122"/>
        <v/>
      </c>
      <c r="E1244" s="129"/>
      <c r="F1244" s="130"/>
      <c r="G1244" s="130"/>
      <c r="H1244" s="128"/>
      <c r="I1244" s="90">
        <v>1088000000</v>
      </c>
      <c r="J1244" s="89"/>
      <c r="K1244" s="89"/>
      <c r="L1244" s="91">
        <v>1088000000</v>
      </c>
      <c r="M1244" s="91">
        <f t="shared" si="123"/>
        <v>1088000000</v>
      </c>
      <c r="N1244" s="91"/>
      <c r="O1244" s="89"/>
      <c r="P1244" s="90">
        <f t="shared" si="124"/>
        <v>0</v>
      </c>
      <c r="Q1244" s="89"/>
      <c r="S1244" s="124">
        <f t="shared" si="125"/>
        <v>1088</v>
      </c>
      <c r="T1244" s="124">
        <f t="shared" si="120"/>
        <v>1088</v>
      </c>
      <c r="U1244" s="124">
        <f t="shared" si="120"/>
        <v>0</v>
      </c>
      <c r="V1244" s="124">
        <f t="shared" si="120"/>
        <v>0</v>
      </c>
      <c r="W1244" s="124">
        <f t="shared" si="120"/>
        <v>0</v>
      </c>
      <c r="X1244" s="124">
        <f t="shared" si="120"/>
        <v>0</v>
      </c>
    </row>
    <row r="1245" spans="1:24" s="92" customFormat="1" ht="15">
      <c r="A1245" s="115"/>
      <c r="B1245" s="87"/>
      <c r="C1245" s="106" t="str">
        <f t="shared" si="121"/>
        <v/>
      </c>
      <c r="D1245" s="105" t="str">
        <f t="shared" si="122"/>
        <v/>
      </c>
      <c r="E1245" s="115" t="s">
        <v>210</v>
      </c>
      <c r="F1245" s="115" t="s">
        <v>241</v>
      </c>
      <c r="G1245" s="115" t="s">
        <v>242</v>
      </c>
      <c r="H1245" s="133" t="s">
        <v>984</v>
      </c>
      <c r="I1245" s="90">
        <v>1088000000</v>
      </c>
      <c r="J1245" s="89"/>
      <c r="K1245" s="89"/>
      <c r="L1245" s="91">
        <v>1088000000</v>
      </c>
      <c r="M1245" s="91">
        <f t="shared" si="123"/>
        <v>1088000000</v>
      </c>
      <c r="N1245" s="91"/>
      <c r="O1245" s="89"/>
      <c r="P1245" s="90">
        <f t="shared" si="124"/>
        <v>0</v>
      </c>
      <c r="Q1245" s="89"/>
      <c r="S1245" s="124">
        <f t="shared" si="125"/>
        <v>1088</v>
      </c>
      <c r="T1245" s="124">
        <f t="shared" si="120"/>
        <v>1088</v>
      </c>
      <c r="U1245" s="124">
        <f t="shared" si="120"/>
        <v>0</v>
      </c>
      <c r="V1245" s="124">
        <f t="shared" si="120"/>
        <v>0</v>
      </c>
      <c r="W1245" s="124">
        <f t="shared" si="120"/>
        <v>0</v>
      </c>
      <c r="X1245" s="124">
        <f t="shared" si="120"/>
        <v>0</v>
      </c>
    </row>
    <row r="1246" spans="1:24" s="92" customFormat="1" ht="45">
      <c r="A1246" s="115" t="s">
        <v>758</v>
      </c>
      <c r="B1246" s="99" t="s">
        <v>759</v>
      </c>
      <c r="C1246" s="106" t="str">
        <f t="shared" si="121"/>
        <v>1082898</v>
      </c>
      <c r="D1246" s="105" t="str">
        <f t="shared" si="122"/>
        <v>-BQL Rừng Phòng hộ Tu Mơ Rông - huyện Tu Mơ Rông - tỉnh &lt;ontum</v>
      </c>
      <c r="E1246" s="129"/>
      <c r="F1246" s="130"/>
      <c r="G1246" s="130"/>
      <c r="H1246" s="128"/>
      <c r="I1246" s="90">
        <v>3471500000</v>
      </c>
      <c r="J1246" s="89"/>
      <c r="K1246" s="90">
        <v>2604000000</v>
      </c>
      <c r="L1246" s="91">
        <v>867500000</v>
      </c>
      <c r="M1246" s="91">
        <f t="shared" si="123"/>
        <v>3471500000</v>
      </c>
      <c r="N1246" s="91"/>
      <c r="O1246" s="90">
        <v>2673500000</v>
      </c>
      <c r="P1246" s="90">
        <f t="shared" si="124"/>
        <v>2673500000</v>
      </c>
      <c r="Q1246" s="90"/>
      <c r="S1246" s="124">
        <f t="shared" si="125"/>
        <v>3471.5</v>
      </c>
      <c r="T1246" s="124">
        <f t="shared" si="120"/>
        <v>3471.5</v>
      </c>
      <c r="U1246" s="124">
        <f t="shared" si="120"/>
        <v>0</v>
      </c>
      <c r="V1246" s="124">
        <f t="shared" si="120"/>
        <v>2673.5</v>
      </c>
      <c r="W1246" s="124">
        <f t="shared" si="120"/>
        <v>2673.5</v>
      </c>
      <c r="X1246" s="124">
        <f t="shared" si="120"/>
        <v>0</v>
      </c>
    </row>
    <row r="1247" spans="1:24" s="92" customFormat="1" ht="15">
      <c r="A1247" s="115" t="s">
        <v>760</v>
      </c>
      <c r="B1247" s="87" t="s">
        <v>218</v>
      </c>
      <c r="C1247" s="106" t="str">
        <f t="shared" si="121"/>
        <v/>
      </c>
      <c r="D1247" s="105" t="str">
        <f t="shared" si="122"/>
        <v/>
      </c>
      <c r="E1247" s="129"/>
      <c r="F1247" s="130"/>
      <c r="G1247" s="130"/>
      <c r="H1247" s="128"/>
      <c r="I1247" s="90">
        <v>2673500000</v>
      </c>
      <c r="J1247" s="89"/>
      <c r="K1247" s="90">
        <v>2604000000</v>
      </c>
      <c r="L1247" s="91">
        <v>69500000</v>
      </c>
      <c r="M1247" s="91">
        <f t="shared" si="123"/>
        <v>2673500000</v>
      </c>
      <c r="N1247" s="91"/>
      <c r="O1247" s="90">
        <v>2673500000</v>
      </c>
      <c r="P1247" s="90">
        <f t="shared" si="124"/>
        <v>2673500000</v>
      </c>
      <c r="Q1247" s="90"/>
      <c r="S1247" s="124">
        <f t="shared" si="125"/>
        <v>2673.5</v>
      </c>
      <c r="T1247" s="124">
        <f t="shared" si="120"/>
        <v>2673.5</v>
      </c>
      <c r="U1247" s="124">
        <f t="shared" si="120"/>
        <v>0</v>
      </c>
      <c r="V1247" s="124">
        <f t="shared" si="120"/>
        <v>2673.5</v>
      </c>
      <c r="W1247" s="124">
        <f t="shared" si="120"/>
        <v>2673.5</v>
      </c>
      <c r="X1247" s="124">
        <f t="shared" si="120"/>
        <v>0</v>
      </c>
    </row>
    <row r="1248" spans="1:24" s="92" customFormat="1" ht="15">
      <c r="A1248" s="115"/>
      <c r="B1248" s="87" t="s">
        <v>223</v>
      </c>
      <c r="C1248" s="106" t="str">
        <f t="shared" si="121"/>
        <v/>
      </c>
      <c r="D1248" s="105" t="str">
        <f t="shared" si="122"/>
        <v/>
      </c>
      <c r="E1248" s="129"/>
      <c r="F1248" s="130"/>
      <c r="G1248" s="130"/>
      <c r="H1248" s="128"/>
      <c r="I1248" s="90">
        <v>2673500000</v>
      </c>
      <c r="J1248" s="89"/>
      <c r="K1248" s="90">
        <v>2604000000</v>
      </c>
      <c r="L1248" s="91">
        <v>69500000</v>
      </c>
      <c r="M1248" s="91">
        <f t="shared" si="123"/>
        <v>2673500000</v>
      </c>
      <c r="N1248" s="91"/>
      <c r="O1248" s="90">
        <v>2673500000</v>
      </c>
      <c r="P1248" s="90">
        <f t="shared" si="124"/>
        <v>2673500000</v>
      </c>
      <c r="Q1248" s="90"/>
      <c r="S1248" s="124">
        <f t="shared" si="125"/>
        <v>2673.5</v>
      </c>
      <c r="T1248" s="124">
        <f t="shared" si="120"/>
        <v>2673.5</v>
      </c>
      <c r="U1248" s="124">
        <f t="shared" si="120"/>
        <v>0</v>
      </c>
      <c r="V1248" s="124">
        <f t="shared" si="120"/>
        <v>2673.5</v>
      </c>
      <c r="W1248" s="124">
        <f t="shared" si="120"/>
        <v>2673.5</v>
      </c>
      <c r="X1248" s="124">
        <f t="shared" si="120"/>
        <v>0</v>
      </c>
    </row>
    <row r="1249" spans="1:24" s="92" customFormat="1" ht="15">
      <c r="A1249" s="116"/>
      <c r="B1249" s="110"/>
      <c r="C1249" s="106" t="str">
        <f t="shared" si="121"/>
        <v/>
      </c>
      <c r="D1249" s="105" t="str">
        <f t="shared" si="122"/>
        <v/>
      </c>
      <c r="E1249" s="115" t="s">
        <v>224</v>
      </c>
      <c r="F1249" s="115" t="s">
        <v>241</v>
      </c>
      <c r="G1249" s="115" t="s">
        <v>242</v>
      </c>
      <c r="H1249" s="133" t="s">
        <v>983</v>
      </c>
      <c r="I1249" s="90">
        <v>2604000000</v>
      </c>
      <c r="J1249" s="89"/>
      <c r="K1249" s="90">
        <v>2604000000</v>
      </c>
      <c r="L1249" s="94"/>
      <c r="M1249" s="91">
        <f t="shared" si="123"/>
        <v>2604000000</v>
      </c>
      <c r="N1249" s="94"/>
      <c r="O1249" s="90">
        <v>2604000000</v>
      </c>
      <c r="P1249" s="90">
        <f t="shared" si="124"/>
        <v>2604000000</v>
      </c>
      <c r="Q1249" s="90"/>
      <c r="S1249" s="124">
        <f t="shared" si="125"/>
        <v>2604</v>
      </c>
      <c r="T1249" s="124">
        <f t="shared" si="120"/>
        <v>2604</v>
      </c>
      <c r="U1249" s="124">
        <f t="shared" si="120"/>
        <v>0</v>
      </c>
      <c r="V1249" s="124">
        <f t="shared" si="120"/>
        <v>2604</v>
      </c>
      <c r="W1249" s="124">
        <f t="shared" si="120"/>
        <v>2604</v>
      </c>
      <c r="X1249" s="124">
        <f t="shared" si="120"/>
        <v>0</v>
      </c>
    </row>
    <row r="1250" spans="1:24" s="92" customFormat="1" ht="15">
      <c r="A1250" s="118"/>
      <c r="B1250" s="111"/>
      <c r="C1250" s="106" t="str">
        <f t="shared" si="121"/>
        <v/>
      </c>
      <c r="D1250" s="105" t="str">
        <f t="shared" si="122"/>
        <v/>
      </c>
      <c r="E1250" s="115" t="s">
        <v>222</v>
      </c>
      <c r="F1250" s="115" t="s">
        <v>241</v>
      </c>
      <c r="G1250" s="115" t="s">
        <v>242</v>
      </c>
      <c r="H1250" s="133" t="s">
        <v>983</v>
      </c>
      <c r="I1250" s="90">
        <v>69500000</v>
      </c>
      <c r="J1250" s="89"/>
      <c r="K1250" s="89"/>
      <c r="L1250" s="91">
        <v>69500000</v>
      </c>
      <c r="M1250" s="91">
        <f t="shared" si="123"/>
        <v>69500000</v>
      </c>
      <c r="N1250" s="91"/>
      <c r="O1250" s="90">
        <v>69500000</v>
      </c>
      <c r="P1250" s="90">
        <f t="shared" si="124"/>
        <v>69500000</v>
      </c>
      <c r="Q1250" s="90"/>
      <c r="S1250" s="124">
        <f t="shared" si="125"/>
        <v>69.5</v>
      </c>
      <c r="T1250" s="124">
        <f t="shared" si="120"/>
        <v>69.5</v>
      </c>
      <c r="U1250" s="124">
        <f t="shared" si="120"/>
        <v>0</v>
      </c>
      <c r="V1250" s="124">
        <f t="shared" si="120"/>
        <v>69.5</v>
      </c>
      <c r="W1250" s="124">
        <f t="shared" si="120"/>
        <v>69.5</v>
      </c>
      <c r="X1250" s="124">
        <f t="shared" si="120"/>
        <v>0</v>
      </c>
    </row>
    <row r="1251" spans="1:24" s="92" customFormat="1" ht="15">
      <c r="A1251" s="115" t="s">
        <v>761</v>
      </c>
      <c r="B1251" s="87" t="s">
        <v>274</v>
      </c>
      <c r="C1251" s="106" t="str">
        <f t="shared" si="121"/>
        <v/>
      </c>
      <c r="D1251" s="105" t="str">
        <f t="shared" si="122"/>
        <v/>
      </c>
      <c r="E1251" s="129"/>
      <c r="F1251" s="130"/>
      <c r="G1251" s="130"/>
      <c r="H1251" s="128"/>
      <c r="I1251" s="90">
        <v>798000000</v>
      </c>
      <c r="J1251" s="89"/>
      <c r="K1251" s="89"/>
      <c r="L1251" s="91">
        <v>798000000</v>
      </c>
      <c r="M1251" s="91">
        <f t="shared" si="123"/>
        <v>798000000</v>
      </c>
      <c r="N1251" s="91"/>
      <c r="O1251" s="89"/>
      <c r="P1251" s="90">
        <f t="shared" si="124"/>
        <v>0</v>
      </c>
      <c r="Q1251" s="89"/>
      <c r="S1251" s="124">
        <f t="shared" si="125"/>
        <v>798</v>
      </c>
      <c r="T1251" s="124">
        <f t="shared" si="120"/>
        <v>798</v>
      </c>
      <c r="U1251" s="124">
        <f t="shared" si="120"/>
        <v>0</v>
      </c>
      <c r="V1251" s="124">
        <f t="shared" si="120"/>
        <v>0</v>
      </c>
      <c r="W1251" s="124">
        <f t="shared" si="120"/>
        <v>0</v>
      </c>
      <c r="X1251" s="124">
        <f t="shared" si="120"/>
        <v>0</v>
      </c>
    </row>
    <row r="1252" spans="1:24" s="92" customFormat="1" ht="15">
      <c r="A1252" s="115"/>
      <c r="B1252" s="87"/>
      <c r="C1252" s="106" t="str">
        <f t="shared" si="121"/>
        <v/>
      </c>
      <c r="D1252" s="105" t="str">
        <f t="shared" si="122"/>
        <v/>
      </c>
      <c r="E1252" s="115" t="s">
        <v>210</v>
      </c>
      <c r="F1252" s="115" t="s">
        <v>241</v>
      </c>
      <c r="G1252" s="115" t="s">
        <v>242</v>
      </c>
      <c r="H1252" s="133" t="s">
        <v>984</v>
      </c>
      <c r="I1252" s="90">
        <v>798000000</v>
      </c>
      <c r="J1252" s="89"/>
      <c r="K1252" s="89"/>
      <c r="L1252" s="91">
        <v>798000000</v>
      </c>
      <c r="M1252" s="91">
        <f t="shared" si="123"/>
        <v>798000000</v>
      </c>
      <c r="N1252" s="91"/>
      <c r="O1252" s="89"/>
      <c r="P1252" s="90">
        <f t="shared" si="124"/>
        <v>0</v>
      </c>
      <c r="Q1252" s="89"/>
      <c r="S1252" s="124">
        <f t="shared" si="125"/>
        <v>798</v>
      </c>
      <c r="T1252" s="124">
        <f t="shared" si="120"/>
        <v>798</v>
      </c>
      <c r="U1252" s="124">
        <f t="shared" si="120"/>
        <v>0</v>
      </c>
      <c r="V1252" s="124">
        <f t="shared" si="120"/>
        <v>0</v>
      </c>
      <c r="W1252" s="124">
        <f t="shared" si="120"/>
        <v>0</v>
      </c>
      <c r="X1252" s="124">
        <f t="shared" si="120"/>
        <v>0</v>
      </c>
    </row>
    <row r="1253" spans="1:24" s="92" customFormat="1" ht="30">
      <c r="A1253" s="115" t="s">
        <v>762</v>
      </c>
      <c r="B1253" s="99" t="s">
        <v>763</v>
      </c>
      <c r="C1253" s="106" t="str">
        <f t="shared" si="121"/>
        <v>1083231</v>
      </c>
      <c r="D1253" s="105" t="str">
        <f t="shared" si="122"/>
        <v>-Bệnh viện Đa khoa Khu vực Mgọc hồi</v>
      </c>
      <c r="E1253" s="129"/>
      <c r="F1253" s="130"/>
      <c r="G1253" s="130"/>
      <c r="H1253" s="128"/>
      <c r="I1253" s="90">
        <v>6442360000</v>
      </c>
      <c r="J1253" s="89"/>
      <c r="K1253" s="90">
        <v>6244360000</v>
      </c>
      <c r="L1253" s="91">
        <v>198000000</v>
      </c>
      <c r="M1253" s="91">
        <f t="shared" si="123"/>
        <v>6442360000</v>
      </c>
      <c r="N1253" s="91"/>
      <c r="O1253" s="90">
        <v>5354498909</v>
      </c>
      <c r="P1253" s="90">
        <f t="shared" si="124"/>
        <v>5354498909</v>
      </c>
      <c r="Q1253" s="90"/>
      <c r="S1253" s="124">
        <f t="shared" si="125"/>
        <v>6442.36</v>
      </c>
      <c r="T1253" s="124">
        <f t="shared" ref="T1253:X1303" si="126">M1253/1000000</f>
        <v>6442.36</v>
      </c>
      <c r="U1253" s="124">
        <f t="shared" si="126"/>
        <v>0</v>
      </c>
      <c r="V1253" s="124">
        <f t="shared" si="126"/>
        <v>5354.4989089999999</v>
      </c>
      <c r="W1253" s="124">
        <f t="shared" si="126"/>
        <v>5354.4989089999999</v>
      </c>
      <c r="X1253" s="124">
        <f t="shared" si="126"/>
        <v>0</v>
      </c>
    </row>
    <row r="1254" spans="1:24" s="92" customFormat="1" ht="15">
      <c r="A1254" s="115" t="s">
        <v>764</v>
      </c>
      <c r="B1254" s="87" t="s">
        <v>218</v>
      </c>
      <c r="C1254" s="106" t="str">
        <f t="shared" si="121"/>
        <v/>
      </c>
      <c r="D1254" s="105" t="str">
        <f t="shared" si="122"/>
        <v/>
      </c>
      <c r="E1254" s="129"/>
      <c r="F1254" s="130"/>
      <c r="G1254" s="130"/>
      <c r="H1254" s="128"/>
      <c r="I1254" s="90">
        <v>6442360000</v>
      </c>
      <c r="J1254" s="89"/>
      <c r="K1254" s="90">
        <v>6244360000</v>
      </c>
      <c r="L1254" s="91">
        <v>198000000</v>
      </c>
      <c r="M1254" s="91">
        <f t="shared" si="123"/>
        <v>6442360000</v>
      </c>
      <c r="N1254" s="91"/>
      <c r="O1254" s="90">
        <v>5354498909</v>
      </c>
      <c r="P1254" s="90">
        <f t="shared" si="124"/>
        <v>5354498909</v>
      </c>
      <c r="Q1254" s="90"/>
      <c r="S1254" s="124">
        <f t="shared" si="125"/>
        <v>6442.36</v>
      </c>
      <c r="T1254" s="124">
        <f t="shared" si="126"/>
        <v>6442.36</v>
      </c>
      <c r="U1254" s="124">
        <f t="shared" si="126"/>
        <v>0</v>
      </c>
      <c r="V1254" s="124">
        <f t="shared" si="126"/>
        <v>5354.4989089999999</v>
      </c>
      <c r="W1254" s="124">
        <f t="shared" si="126"/>
        <v>5354.4989089999999</v>
      </c>
      <c r="X1254" s="124">
        <f t="shared" si="126"/>
        <v>0</v>
      </c>
    </row>
    <row r="1255" spans="1:24" s="92" customFormat="1" ht="15">
      <c r="A1255" s="115"/>
      <c r="B1255" s="87" t="s">
        <v>219</v>
      </c>
      <c r="C1255" s="106" t="str">
        <f t="shared" si="121"/>
        <v/>
      </c>
      <c r="D1255" s="105" t="str">
        <f t="shared" si="122"/>
        <v/>
      </c>
      <c r="E1255" s="129"/>
      <c r="F1255" s="130"/>
      <c r="G1255" s="130"/>
      <c r="H1255" s="128"/>
      <c r="I1255" s="90">
        <v>4694360000</v>
      </c>
      <c r="J1255" s="89"/>
      <c r="K1255" s="90">
        <v>4694360000</v>
      </c>
      <c r="L1255" s="94"/>
      <c r="M1255" s="91">
        <f t="shared" si="123"/>
        <v>4694360000</v>
      </c>
      <c r="N1255" s="94"/>
      <c r="O1255" s="90">
        <v>4694360000</v>
      </c>
      <c r="P1255" s="90">
        <f t="shared" si="124"/>
        <v>4694360000</v>
      </c>
      <c r="Q1255" s="90"/>
      <c r="S1255" s="124">
        <f t="shared" si="125"/>
        <v>4694.3599999999997</v>
      </c>
      <c r="T1255" s="124">
        <f t="shared" si="126"/>
        <v>4694.3599999999997</v>
      </c>
      <c r="U1255" s="124">
        <f t="shared" si="126"/>
        <v>0</v>
      </c>
      <c r="V1255" s="124">
        <f t="shared" si="126"/>
        <v>4694.3599999999997</v>
      </c>
      <c r="W1255" s="124">
        <f t="shared" si="126"/>
        <v>4694.3599999999997</v>
      </c>
      <c r="X1255" s="124">
        <f t="shared" si="126"/>
        <v>0</v>
      </c>
    </row>
    <row r="1256" spans="1:24" s="92" customFormat="1" ht="15">
      <c r="A1256" s="115"/>
      <c r="B1256" s="87"/>
      <c r="C1256" s="106" t="str">
        <f t="shared" si="121"/>
        <v/>
      </c>
      <c r="D1256" s="105" t="str">
        <f t="shared" si="122"/>
        <v/>
      </c>
      <c r="E1256" s="115" t="s">
        <v>209</v>
      </c>
      <c r="F1256" s="115" t="s">
        <v>248</v>
      </c>
      <c r="G1256" s="115" t="s">
        <v>519</v>
      </c>
      <c r="H1256" s="133" t="s">
        <v>983</v>
      </c>
      <c r="I1256" s="90">
        <v>4694360000</v>
      </c>
      <c r="J1256" s="89"/>
      <c r="K1256" s="90">
        <v>4694360000</v>
      </c>
      <c r="L1256" s="94"/>
      <c r="M1256" s="91">
        <f t="shared" si="123"/>
        <v>4694360000</v>
      </c>
      <c r="N1256" s="94"/>
      <c r="O1256" s="90">
        <v>4694360000</v>
      </c>
      <c r="P1256" s="90">
        <f t="shared" si="124"/>
        <v>4694360000</v>
      </c>
      <c r="Q1256" s="90"/>
      <c r="S1256" s="124">
        <f t="shared" si="125"/>
        <v>4694.3599999999997</v>
      </c>
      <c r="T1256" s="124">
        <f t="shared" si="126"/>
        <v>4694.3599999999997</v>
      </c>
      <c r="U1256" s="124">
        <f t="shared" si="126"/>
        <v>0</v>
      </c>
      <c r="V1256" s="124">
        <f t="shared" si="126"/>
        <v>4694.3599999999997</v>
      </c>
      <c r="W1256" s="124">
        <f t="shared" si="126"/>
        <v>4694.3599999999997</v>
      </c>
      <c r="X1256" s="124">
        <f t="shared" si="126"/>
        <v>0</v>
      </c>
    </row>
    <row r="1257" spans="1:24" s="92" customFormat="1" ht="15">
      <c r="A1257" s="115"/>
      <c r="B1257" s="87" t="s">
        <v>223</v>
      </c>
      <c r="C1257" s="106" t="str">
        <f t="shared" si="121"/>
        <v/>
      </c>
      <c r="D1257" s="105" t="str">
        <f t="shared" si="122"/>
        <v/>
      </c>
      <c r="E1257" s="129"/>
      <c r="F1257" s="130"/>
      <c r="G1257" s="130"/>
      <c r="H1257" s="128"/>
      <c r="I1257" s="90">
        <v>1748000000</v>
      </c>
      <c r="J1257" s="89"/>
      <c r="K1257" s="90">
        <v>1550000000</v>
      </c>
      <c r="L1257" s="91">
        <v>198000000</v>
      </c>
      <c r="M1257" s="91">
        <f t="shared" si="123"/>
        <v>1748000000</v>
      </c>
      <c r="N1257" s="91"/>
      <c r="O1257" s="90">
        <v>660138909</v>
      </c>
      <c r="P1257" s="90">
        <f t="shared" si="124"/>
        <v>660138909</v>
      </c>
      <c r="Q1257" s="90"/>
      <c r="S1257" s="124">
        <f t="shared" si="125"/>
        <v>1748</v>
      </c>
      <c r="T1257" s="124">
        <f t="shared" si="126"/>
        <v>1748</v>
      </c>
      <c r="U1257" s="124">
        <f t="shared" si="126"/>
        <v>0</v>
      </c>
      <c r="V1257" s="124">
        <f t="shared" si="126"/>
        <v>660.13890900000001</v>
      </c>
      <c r="W1257" s="124">
        <f t="shared" si="126"/>
        <v>660.13890900000001</v>
      </c>
      <c r="X1257" s="124">
        <f t="shared" si="126"/>
        <v>0</v>
      </c>
    </row>
    <row r="1258" spans="1:24" s="92" customFormat="1" ht="15">
      <c r="A1258" s="115"/>
      <c r="B1258" s="87"/>
      <c r="C1258" s="106" t="str">
        <f t="shared" si="121"/>
        <v/>
      </c>
      <c r="D1258" s="105" t="str">
        <f t="shared" si="122"/>
        <v/>
      </c>
      <c r="E1258" s="115" t="s">
        <v>224</v>
      </c>
      <c r="F1258" s="115" t="s">
        <v>248</v>
      </c>
      <c r="G1258" s="115" t="s">
        <v>519</v>
      </c>
      <c r="H1258" s="133" t="s">
        <v>983</v>
      </c>
      <c r="I1258" s="90">
        <v>1748000000</v>
      </c>
      <c r="J1258" s="89"/>
      <c r="K1258" s="90">
        <v>1550000000</v>
      </c>
      <c r="L1258" s="91">
        <v>198000000</v>
      </c>
      <c r="M1258" s="91">
        <f t="shared" si="123"/>
        <v>1748000000</v>
      </c>
      <c r="N1258" s="91"/>
      <c r="O1258" s="90">
        <v>660138909</v>
      </c>
      <c r="P1258" s="90">
        <f t="shared" si="124"/>
        <v>660138909</v>
      </c>
      <c r="Q1258" s="90"/>
      <c r="S1258" s="124">
        <f t="shared" si="125"/>
        <v>1748</v>
      </c>
      <c r="T1258" s="124">
        <f t="shared" si="126"/>
        <v>1748</v>
      </c>
      <c r="U1258" s="124">
        <f t="shared" si="126"/>
        <v>0</v>
      </c>
      <c r="V1258" s="124">
        <f t="shared" si="126"/>
        <v>660.13890900000001</v>
      </c>
      <c r="W1258" s="124">
        <f t="shared" si="126"/>
        <v>660.13890900000001</v>
      </c>
      <c r="X1258" s="124">
        <f t="shared" si="126"/>
        <v>0</v>
      </c>
    </row>
    <row r="1259" spans="1:24" s="92" customFormat="1" ht="30">
      <c r="A1259" s="115" t="s">
        <v>765</v>
      </c>
      <c r="B1259" s="99" t="s">
        <v>766</v>
      </c>
      <c r="C1259" s="106" t="str">
        <f t="shared" si="121"/>
        <v>1084079</v>
      </c>
      <c r="D1259" s="105" t="str">
        <f t="shared" si="122"/>
        <v>-Trung Tâm Công nghệ rhông tin và TruyỄn thông</v>
      </c>
      <c r="E1259" s="129"/>
      <c r="F1259" s="130"/>
      <c r="G1259" s="130"/>
      <c r="H1259" s="128"/>
      <c r="I1259" s="90">
        <v>542600000</v>
      </c>
      <c r="J1259" s="89"/>
      <c r="K1259" s="90">
        <v>542600000</v>
      </c>
      <c r="L1259" s="94"/>
      <c r="M1259" s="91">
        <f t="shared" si="123"/>
        <v>542600000</v>
      </c>
      <c r="N1259" s="94"/>
      <c r="O1259" s="90">
        <v>485095010</v>
      </c>
      <c r="P1259" s="90">
        <f t="shared" si="124"/>
        <v>485095010</v>
      </c>
      <c r="Q1259" s="90"/>
      <c r="S1259" s="124">
        <f t="shared" si="125"/>
        <v>542.6</v>
      </c>
      <c r="T1259" s="124">
        <f t="shared" si="126"/>
        <v>542.6</v>
      </c>
      <c r="U1259" s="124">
        <f t="shared" si="126"/>
        <v>0</v>
      </c>
      <c r="V1259" s="124">
        <f t="shared" si="126"/>
        <v>485.09501</v>
      </c>
      <c r="W1259" s="124">
        <f t="shared" si="126"/>
        <v>485.09501</v>
      </c>
      <c r="X1259" s="124">
        <f t="shared" si="126"/>
        <v>0</v>
      </c>
    </row>
    <row r="1260" spans="1:24" s="92" customFormat="1" ht="15">
      <c r="A1260" s="115" t="s">
        <v>767</v>
      </c>
      <c r="B1260" s="87" t="s">
        <v>218</v>
      </c>
      <c r="C1260" s="106" t="str">
        <f t="shared" si="121"/>
        <v/>
      </c>
      <c r="D1260" s="105" t="str">
        <f t="shared" si="122"/>
        <v/>
      </c>
      <c r="E1260" s="129"/>
      <c r="F1260" s="130"/>
      <c r="G1260" s="130"/>
      <c r="H1260" s="128"/>
      <c r="I1260" s="90">
        <v>542600000</v>
      </c>
      <c r="J1260" s="89"/>
      <c r="K1260" s="90">
        <v>542600000</v>
      </c>
      <c r="L1260" s="94"/>
      <c r="M1260" s="91">
        <f t="shared" si="123"/>
        <v>542600000</v>
      </c>
      <c r="N1260" s="94"/>
      <c r="O1260" s="90">
        <v>485095010</v>
      </c>
      <c r="P1260" s="90">
        <f t="shared" si="124"/>
        <v>485095010</v>
      </c>
      <c r="Q1260" s="90"/>
      <c r="S1260" s="124">
        <f t="shared" si="125"/>
        <v>542.6</v>
      </c>
      <c r="T1260" s="124">
        <f t="shared" si="126"/>
        <v>542.6</v>
      </c>
      <c r="U1260" s="124">
        <f t="shared" si="126"/>
        <v>0</v>
      </c>
      <c r="V1260" s="124">
        <f t="shared" si="126"/>
        <v>485.09501</v>
      </c>
      <c r="W1260" s="124">
        <f t="shared" si="126"/>
        <v>485.09501</v>
      </c>
      <c r="X1260" s="124">
        <f t="shared" si="126"/>
        <v>0</v>
      </c>
    </row>
    <row r="1261" spans="1:24" s="92" customFormat="1" ht="15">
      <c r="A1261" s="115"/>
      <c r="B1261" s="87" t="s">
        <v>219</v>
      </c>
      <c r="C1261" s="106" t="str">
        <f t="shared" si="121"/>
        <v/>
      </c>
      <c r="D1261" s="105" t="str">
        <f t="shared" si="122"/>
        <v/>
      </c>
      <c r="E1261" s="129"/>
      <c r="F1261" s="130"/>
      <c r="G1261" s="130"/>
      <c r="H1261" s="128"/>
      <c r="I1261" s="90">
        <v>262600000</v>
      </c>
      <c r="J1261" s="89"/>
      <c r="K1261" s="90">
        <v>306940000</v>
      </c>
      <c r="L1261" s="91">
        <v>-44340000</v>
      </c>
      <c r="M1261" s="91">
        <f t="shared" si="123"/>
        <v>262600000</v>
      </c>
      <c r="N1261" s="91"/>
      <c r="O1261" s="90">
        <v>262600000</v>
      </c>
      <c r="P1261" s="90">
        <f t="shared" si="124"/>
        <v>262600000</v>
      </c>
      <c r="Q1261" s="90"/>
      <c r="S1261" s="124">
        <f t="shared" si="125"/>
        <v>262.60000000000002</v>
      </c>
      <c r="T1261" s="124">
        <f t="shared" si="126"/>
        <v>262.60000000000002</v>
      </c>
      <c r="U1261" s="124">
        <f t="shared" si="126"/>
        <v>0</v>
      </c>
      <c r="V1261" s="124">
        <f t="shared" si="126"/>
        <v>262.60000000000002</v>
      </c>
      <c r="W1261" s="124">
        <f t="shared" si="126"/>
        <v>262.60000000000002</v>
      </c>
      <c r="X1261" s="124">
        <f t="shared" si="126"/>
        <v>0</v>
      </c>
    </row>
    <row r="1262" spans="1:24" s="92" customFormat="1" ht="15">
      <c r="A1262" s="115"/>
      <c r="B1262" s="87"/>
      <c r="C1262" s="106" t="str">
        <f t="shared" si="121"/>
        <v/>
      </c>
      <c r="D1262" s="105" t="str">
        <f t="shared" si="122"/>
        <v/>
      </c>
      <c r="E1262" s="115" t="s">
        <v>209</v>
      </c>
      <c r="F1262" s="115" t="s">
        <v>683</v>
      </c>
      <c r="G1262" s="115" t="s">
        <v>768</v>
      </c>
      <c r="H1262" s="133" t="s">
        <v>983</v>
      </c>
      <c r="I1262" s="90">
        <v>262600000</v>
      </c>
      <c r="J1262" s="89"/>
      <c r="K1262" s="90">
        <v>306940000</v>
      </c>
      <c r="L1262" s="91">
        <v>-44340000</v>
      </c>
      <c r="M1262" s="91">
        <f t="shared" si="123"/>
        <v>262600000</v>
      </c>
      <c r="N1262" s="91"/>
      <c r="O1262" s="90">
        <v>262600000</v>
      </c>
      <c r="P1262" s="90">
        <f t="shared" si="124"/>
        <v>262600000</v>
      </c>
      <c r="Q1262" s="90"/>
      <c r="S1262" s="124">
        <f t="shared" si="125"/>
        <v>262.60000000000002</v>
      </c>
      <c r="T1262" s="124">
        <f t="shared" si="126"/>
        <v>262.60000000000002</v>
      </c>
      <c r="U1262" s="124">
        <f t="shared" si="126"/>
        <v>0</v>
      </c>
      <c r="V1262" s="124">
        <f t="shared" si="126"/>
        <v>262.60000000000002</v>
      </c>
      <c r="W1262" s="124">
        <f t="shared" si="126"/>
        <v>262.60000000000002</v>
      </c>
      <c r="X1262" s="124">
        <f t="shared" si="126"/>
        <v>0</v>
      </c>
    </row>
    <row r="1263" spans="1:24" s="92" customFormat="1" ht="15">
      <c r="A1263" s="115"/>
      <c r="B1263" s="87" t="s">
        <v>223</v>
      </c>
      <c r="C1263" s="106" t="str">
        <f t="shared" si="121"/>
        <v/>
      </c>
      <c r="D1263" s="105" t="str">
        <f t="shared" si="122"/>
        <v/>
      </c>
      <c r="E1263" s="129"/>
      <c r="F1263" s="130"/>
      <c r="G1263" s="130"/>
      <c r="H1263" s="128"/>
      <c r="I1263" s="90">
        <v>280000000</v>
      </c>
      <c r="J1263" s="89"/>
      <c r="K1263" s="90">
        <v>235660000</v>
      </c>
      <c r="L1263" s="91">
        <v>44340000</v>
      </c>
      <c r="M1263" s="91">
        <f t="shared" si="123"/>
        <v>280000000</v>
      </c>
      <c r="N1263" s="91"/>
      <c r="O1263" s="90">
        <v>222495010</v>
      </c>
      <c r="P1263" s="90">
        <f t="shared" si="124"/>
        <v>222495010</v>
      </c>
      <c r="Q1263" s="90"/>
      <c r="S1263" s="124">
        <f t="shared" si="125"/>
        <v>280</v>
      </c>
      <c r="T1263" s="124">
        <f t="shared" si="126"/>
        <v>280</v>
      </c>
      <c r="U1263" s="124">
        <f t="shared" si="126"/>
        <v>0</v>
      </c>
      <c r="V1263" s="124">
        <f t="shared" si="126"/>
        <v>222.49501000000001</v>
      </c>
      <c r="W1263" s="124">
        <f t="shared" si="126"/>
        <v>222.49501000000001</v>
      </c>
      <c r="X1263" s="124">
        <f t="shared" si="126"/>
        <v>0</v>
      </c>
    </row>
    <row r="1264" spans="1:24" s="92" customFormat="1" ht="15">
      <c r="A1264" s="115"/>
      <c r="B1264" s="87"/>
      <c r="C1264" s="106" t="str">
        <f t="shared" si="121"/>
        <v/>
      </c>
      <c r="D1264" s="105" t="str">
        <f t="shared" si="122"/>
        <v/>
      </c>
      <c r="E1264" s="115" t="s">
        <v>224</v>
      </c>
      <c r="F1264" s="115" t="s">
        <v>683</v>
      </c>
      <c r="G1264" s="115" t="s">
        <v>768</v>
      </c>
      <c r="H1264" s="133" t="s">
        <v>983</v>
      </c>
      <c r="I1264" s="90">
        <v>280000000</v>
      </c>
      <c r="J1264" s="89"/>
      <c r="K1264" s="90">
        <v>235660000</v>
      </c>
      <c r="L1264" s="91">
        <v>44340000</v>
      </c>
      <c r="M1264" s="91">
        <f t="shared" si="123"/>
        <v>280000000</v>
      </c>
      <c r="N1264" s="91"/>
      <c r="O1264" s="90">
        <v>222495010</v>
      </c>
      <c r="P1264" s="90">
        <f t="shared" si="124"/>
        <v>222495010</v>
      </c>
      <c r="Q1264" s="90"/>
      <c r="S1264" s="124">
        <f t="shared" si="125"/>
        <v>280</v>
      </c>
      <c r="T1264" s="124">
        <f t="shared" si="126"/>
        <v>280</v>
      </c>
      <c r="U1264" s="124">
        <f t="shared" si="126"/>
        <v>0</v>
      </c>
      <c r="V1264" s="124">
        <f t="shared" si="126"/>
        <v>222.49501000000001</v>
      </c>
      <c r="W1264" s="124">
        <f t="shared" si="126"/>
        <v>222.49501000000001</v>
      </c>
      <c r="X1264" s="124">
        <f t="shared" si="126"/>
        <v>0</v>
      </c>
    </row>
    <row r="1265" spans="1:24" s="92" customFormat="1" ht="30">
      <c r="A1265" s="115" t="s">
        <v>769</v>
      </c>
      <c r="B1265" s="99" t="s">
        <v>770</v>
      </c>
      <c r="C1265" s="106" t="str">
        <f t="shared" si="121"/>
        <v>1090829</v>
      </c>
      <c r="D1265" s="105" t="str">
        <f t="shared" si="122"/>
        <v>-Trung tâm Dịch vụ đãu giá tà' sản</v>
      </c>
      <c r="E1265" s="129"/>
      <c r="F1265" s="130"/>
      <c r="G1265" s="130"/>
      <c r="H1265" s="128"/>
      <c r="I1265" s="90">
        <v>286000000</v>
      </c>
      <c r="J1265" s="89"/>
      <c r="K1265" s="90">
        <v>446253000</v>
      </c>
      <c r="L1265" s="91">
        <v>-160253000</v>
      </c>
      <c r="M1265" s="91">
        <f t="shared" si="123"/>
        <v>286000000</v>
      </c>
      <c r="N1265" s="91"/>
      <c r="O1265" s="90">
        <v>286000000</v>
      </c>
      <c r="P1265" s="90">
        <f t="shared" si="124"/>
        <v>286000000</v>
      </c>
      <c r="Q1265" s="90"/>
      <c r="S1265" s="124">
        <f t="shared" si="125"/>
        <v>286</v>
      </c>
      <c r="T1265" s="124">
        <f t="shared" si="126"/>
        <v>286</v>
      </c>
      <c r="U1265" s="124">
        <f t="shared" si="126"/>
        <v>0</v>
      </c>
      <c r="V1265" s="124">
        <f t="shared" si="126"/>
        <v>286</v>
      </c>
      <c r="W1265" s="124">
        <f t="shared" si="126"/>
        <v>286</v>
      </c>
      <c r="X1265" s="124">
        <f t="shared" si="126"/>
        <v>0</v>
      </c>
    </row>
    <row r="1266" spans="1:24" s="92" customFormat="1" ht="15">
      <c r="A1266" s="115" t="s">
        <v>771</v>
      </c>
      <c r="B1266" s="87" t="s">
        <v>218</v>
      </c>
      <c r="C1266" s="106" t="str">
        <f t="shared" si="121"/>
        <v/>
      </c>
      <c r="D1266" s="105" t="str">
        <f t="shared" si="122"/>
        <v/>
      </c>
      <c r="E1266" s="129"/>
      <c r="F1266" s="130"/>
      <c r="G1266" s="130"/>
      <c r="H1266" s="128"/>
      <c r="I1266" s="90">
        <v>286000000</v>
      </c>
      <c r="J1266" s="89"/>
      <c r="K1266" s="90">
        <v>446253000</v>
      </c>
      <c r="L1266" s="91">
        <v>-160253000</v>
      </c>
      <c r="M1266" s="91">
        <f t="shared" si="123"/>
        <v>286000000</v>
      </c>
      <c r="N1266" s="91"/>
      <c r="O1266" s="90">
        <v>286000000</v>
      </c>
      <c r="P1266" s="90">
        <f t="shared" si="124"/>
        <v>286000000</v>
      </c>
      <c r="Q1266" s="90"/>
      <c r="S1266" s="124">
        <f t="shared" si="125"/>
        <v>286</v>
      </c>
      <c r="T1266" s="124">
        <f t="shared" si="126"/>
        <v>286</v>
      </c>
      <c r="U1266" s="124">
        <f t="shared" si="126"/>
        <v>0</v>
      </c>
      <c r="V1266" s="124">
        <f t="shared" si="126"/>
        <v>286</v>
      </c>
      <c r="W1266" s="124">
        <f t="shared" si="126"/>
        <v>286</v>
      </c>
      <c r="X1266" s="124">
        <f t="shared" si="126"/>
        <v>0</v>
      </c>
    </row>
    <row r="1267" spans="1:24" s="92" customFormat="1" ht="15">
      <c r="A1267" s="115"/>
      <c r="B1267" s="87" t="s">
        <v>219</v>
      </c>
      <c r="C1267" s="106" t="str">
        <f t="shared" si="121"/>
        <v/>
      </c>
      <c r="D1267" s="105" t="str">
        <f t="shared" si="122"/>
        <v/>
      </c>
      <c r="E1267" s="129"/>
      <c r="F1267" s="130"/>
      <c r="G1267" s="130"/>
      <c r="H1267" s="128"/>
      <c r="I1267" s="90">
        <v>286000000</v>
      </c>
      <c r="J1267" s="89"/>
      <c r="K1267" s="90">
        <v>446253000</v>
      </c>
      <c r="L1267" s="91">
        <v>-160253000</v>
      </c>
      <c r="M1267" s="91">
        <f t="shared" si="123"/>
        <v>286000000</v>
      </c>
      <c r="N1267" s="91"/>
      <c r="O1267" s="90">
        <v>286000000</v>
      </c>
      <c r="P1267" s="90">
        <f t="shared" si="124"/>
        <v>286000000</v>
      </c>
      <c r="Q1267" s="90"/>
      <c r="S1267" s="124">
        <f t="shared" si="125"/>
        <v>286</v>
      </c>
      <c r="T1267" s="124">
        <f t="shared" si="126"/>
        <v>286</v>
      </c>
      <c r="U1267" s="124">
        <f t="shared" si="126"/>
        <v>0</v>
      </c>
      <c r="V1267" s="124">
        <f t="shared" si="126"/>
        <v>286</v>
      </c>
      <c r="W1267" s="124">
        <f t="shared" si="126"/>
        <v>286</v>
      </c>
      <c r="X1267" s="124">
        <f t="shared" si="126"/>
        <v>0</v>
      </c>
    </row>
    <row r="1268" spans="1:24" s="92" customFormat="1" ht="15">
      <c r="A1268" s="115"/>
      <c r="B1268" s="87"/>
      <c r="C1268" s="106" t="str">
        <f t="shared" si="121"/>
        <v/>
      </c>
      <c r="D1268" s="105" t="str">
        <f t="shared" si="122"/>
        <v/>
      </c>
      <c r="E1268" s="115" t="s">
        <v>209</v>
      </c>
      <c r="F1268" s="115" t="s">
        <v>397</v>
      </c>
      <c r="G1268" s="115" t="s">
        <v>398</v>
      </c>
      <c r="H1268" s="133" t="s">
        <v>983</v>
      </c>
      <c r="I1268" s="90">
        <v>286000000</v>
      </c>
      <c r="J1268" s="89"/>
      <c r="K1268" s="90">
        <v>446253000</v>
      </c>
      <c r="L1268" s="91">
        <v>-160253000</v>
      </c>
      <c r="M1268" s="91">
        <f t="shared" si="123"/>
        <v>286000000</v>
      </c>
      <c r="N1268" s="91"/>
      <c r="O1268" s="90">
        <v>286000000</v>
      </c>
      <c r="P1268" s="90">
        <f t="shared" si="124"/>
        <v>286000000</v>
      </c>
      <c r="Q1268" s="90"/>
      <c r="S1268" s="124">
        <f t="shared" si="125"/>
        <v>286</v>
      </c>
      <c r="T1268" s="124">
        <f t="shared" si="126"/>
        <v>286</v>
      </c>
      <c r="U1268" s="124">
        <f t="shared" si="126"/>
        <v>0</v>
      </c>
      <c r="V1268" s="124">
        <f t="shared" si="126"/>
        <v>286</v>
      </c>
      <c r="W1268" s="124">
        <f t="shared" si="126"/>
        <v>286</v>
      </c>
      <c r="X1268" s="124">
        <f t="shared" si="126"/>
        <v>0</v>
      </c>
    </row>
    <row r="1269" spans="1:24" s="92" customFormat="1" ht="30">
      <c r="A1269" s="115" t="s">
        <v>772</v>
      </c>
      <c r="B1269" s="99" t="s">
        <v>773</v>
      </c>
      <c r="C1269" s="106" t="str">
        <f t="shared" si="121"/>
        <v>1093133</v>
      </c>
      <c r="D1269" s="105" t="str">
        <f t="shared" si="122"/>
        <v>-Ban Quản lý Rừng phòng hộ &lt;on Rẫy</v>
      </c>
      <c r="E1269" s="129"/>
      <c r="F1269" s="130"/>
      <c r="G1269" s="130"/>
      <c r="H1269" s="128"/>
      <c r="I1269" s="90">
        <v>3787000000</v>
      </c>
      <c r="J1269" s="89"/>
      <c r="K1269" s="90">
        <v>2330000000</v>
      </c>
      <c r="L1269" s="91">
        <v>1457000000</v>
      </c>
      <c r="M1269" s="91">
        <f t="shared" si="123"/>
        <v>3787000000</v>
      </c>
      <c r="N1269" s="91"/>
      <c r="O1269" s="90">
        <v>3785094000</v>
      </c>
      <c r="P1269" s="90">
        <f t="shared" si="124"/>
        <v>3785094000</v>
      </c>
      <c r="Q1269" s="90"/>
      <c r="S1269" s="124">
        <f t="shared" si="125"/>
        <v>3787</v>
      </c>
      <c r="T1269" s="124">
        <f t="shared" si="126"/>
        <v>3787</v>
      </c>
      <c r="U1269" s="124">
        <f t="shared" si="126"/>
        <v>0</v>
      </c>
      <c r="V1269" s="124">
        <f t="shared" si="126"/>
        <v>3785.0940000000001</v>
      </c>
      <c r="W1269" s="124">
        <f t="shared" si="126"/>
        <v>3785.0940000000001</v>
      </c>
      <c r="X1269" s="124">
        <f t="shared" si="126"/>
        <v>0</v>
      </c>
    </row>
    <row r="1270" spans="1:24" s="92" customFormat="1" ht="15">
      <c r="A1270" s="115" t="s">
        <v>774</v>
      </c>
      <c r="B1270" s="87" t="s">
        <v>218</v>
      </c>
      <c r="C1270" s="106" t="str">
        <f t="shared" si="121"/>
        <v/>
      </c>
      <c r="D1270" s="105" t="str">
        <f t="shared" si="122"/>
        <v/>
      </c>
      <c r="E1270" s="129"/>
      <c r="F1270" s="130"/>
      <c r="G1270" s="130"/>
      <c r="H1270" s="128"/>
      <c r="I1270" s="90">
        <v>2330000000</v>
      </c>
      <c r="J1270" s="89"/>
      <c r="K1270" s="90">
        <v>2330000000</v>
      </c>
      <c r="L1270" s="94"/>
      <c r="M1270" s="91">
        <f t="shared" si="123"/>
        <v>2330000000</v>
      </c>
      <c r="N1270" s="94"/>
      <c r="O1270" s="90">
        <v>2330000000</v>
      </c>
      <c r="P1270" s="90">
        <f t="shared" si="124"/>
        <v>2330000000</v>
      </c>
      <c r="Q1270" s="90"/>
      <c r="S1270" s="124">
        <f t="shared" si="125"/>
        <v>2330</v>
      </c>
      <c r="T1270" s="124">
        <f t="shared" si="126"/>
        <v>2330</v>
      </c>
      <c r="U1270" s="124">
        <f t="shared" si="126"/>
        <v>0</v>
      </c>
      <c r="V1270" s="124">
        <f t="shared" si="126"/>
        <v>2330</v>
      </c>
      <c r="W1270" s="124">
        <f t="shared" si="126"/>
        <v>2330</v>
      </c>
      <c r="X1270" s="124">
        <f t="shared" si="126"/>
        <v>0</v>
      </c>
    </row>
    <row r="1271" spans="1:24" s="92" customFormat="1" ht="15">
      <c r="A1271" s="115"/>
      <c r="B1271" s="87" t="s">
        <v>223</v>
      </c>
      <c r="C1271" s="106" t="str">
        <f t="shared" si="121"/>
        <v/>
      </c>
      <c r="D1271" s="105" t="str">
        <f t="shared" si="122"/>
        <v/>
      </c>
      <c r="E1271" s="129"/>
      <c r="F1271" s="130"/>
      <c r="G1271" s="130"/>
      <c r="H1271" s="128"/>
      <c r="I1271" s="90">
        <v>2330000000</v>
      </c>
      <c r="J1271" s="89"/>
      <c r="K1271" s="90">
        <v>2330000000</v>
      </c>
      <c r="L1271" s="94"/>
      <c r="M1271" s="91">
        <f t="shared" si="123"/>
        <v>2330000000</v>
      </c>
      <c r="N1271" s="94"/>
      <c r="O1271" s="90">
        <v>2330000000</v>
      </c>
      <c r="P1271" s="90">
        <f t="shared" si="124"/>
        <v>2330000000</v>
      </c>
      <c r="Q1271" s="90"/>
      <c r="S1271" s="124">
        <f t="shared" si="125"/>
        <v>2330</v>
      </c>
      <c r="T1271" s="124">
        <f t="shared" si="126"/>
        <v>2330</v>
      </c>
      <c r="U1271" s="124">
        <f t="shared" si="126"/>
        <v>0</v>
      </c>
      <c r="V1271" s="124">
        <f t="shared" si="126"/>
        <v>2330</v>
      </c>
      <c r="W1271" s="124">
        <f t="shared" si="126"/>
        <v>2330</v>
      </c>
      <c r="X1271" s="124">
        <f t="shared" si="126"/>
        <v>0</v>
      </c>
    </row>
    <row r="1272" spans="1:24" s="92" customFormat="1" ht="15">
      <c r="A1272" s="115"/>
      <c r="B1272" s="87"/>
      <c r="C1272" s="106" t="str">
        <f t="shared" si="121"/>
        <v/>
      </c>
      <c r="D1272" s="105" t="str">
        <f t="shared" si="122"/>
        <v/>
      </c>
      <c r="E1272" s="115" t="s">
        <v>224</v>
      </c>
      <c r="F1272" s="115" t="s">
        <v>241</v>
      </c>
      <c r="G1272" s="115" t="s">
        <v>242</v>
      </c>
      <c r="H1272" s="133" t="s">
        <v>983</v>
      </c>
      <c r="I1272" s="90">
        <v>2330000000</v>
      </c>
      <c r="J1272" s="89"/>
      <c r="K1272" s="90">
        <v>2330000000</v>
      </c>
      <c r="L1272" s="94"/>
      <c r="M1272" s="91">
        <f t="shared" si="123"/>
        <v>2330000000</v>
      </c>
      <c r="N1272" s="94"/>
      <c r="O1272" s="90">
        <v>2330000000</v>
      </c>
      <c r="P1272" s="90">
        <f t="shared" si="124"/>
        <v>2330000000</v>
      </c>
      <c r="Q1272" s="90"/>
      <c r="S1272" s="124">
        <f t="shared" si="125"/>
        <v>2330</v>
      </c>
      <c r="T1272" s="124">
        <f t="shared" si="126"/>
        <v>2330</v>
      </c>
      <c r="U1272" s="124">
        <f t="shared" si="126"/>
        <v>0</v>
      </c>
      <c r="V1272" s="124">
        <f t="shared" si="126"/>
        <v>2330</v>
      </c>
      <c r="W1272" s="124">
        <f t="shared" si="126"/>
        <v>2330</v>
      </c>
      <c r="X1272" s="124">
        <f t="shared" si="126"/>
        <v>0</v>
      </c>
    </row>
    <row r="1273" spans="1:24" s="92" customFormat="1" ht="14.25">
      <c r="A1273" s="115"/>
      <c r="B1273" s="96"/>
      <c r="C1273" s="106" t="str">
        <f t="shared" si="121"/>
        <v/>
      </c>
      <c r="D1273" s="105" t="str">
        <f t="shared" si="122"/>
        <v/>
      </c>
      <c r="E1273" s="115"/>
      <c r="F1273" s="115"/>
      <c r="G1273" s="115"/>
      <c r="H1273" s="133"/>
      <c r="I1273" s="97"/>
      <c r="J1273" s="97"/>
      <c r="K1273" s="97"/>
      <c r="L1273" s="98"/>
      <c r="M1273" s="91">
        <f t="shared" si="123"/>
        <v>0</v>
      </c>
      <c r="N1273" s="98"/>
      <c r="O1273" s="97"/>
      <c r="P1273" s="90">
        <f t="shared" si="124"/>
        <v>0</v>
      </c>
      <c r="Q1273" s="97"/>
      <c r="S1273" s="124">
        <f t="shared" si="125"/>
        <v>0</v>
      </c>
      <c r="T1273" s="124">
        <f t="shared" si="126"/>
        <v>0</v>
      </c>
      <c r="U1273" s="124">
        <f t="shared" si="126"/>
        <v>0</v>
      </c>
      <c r="V1273" s="124">
        <f t="shared" si="126"/>
        <v>0</v>
      </c>
      <c r="W1273" s="124">
        <f t="shared" si="126"/>
        <v>0</v>
      </c>
      <c r="X1273" s="124">
        <f t="shared" si="126"/>
        <v>0</v>
      </c>
    </row>
    <row r="1274" spans="1:24" s="92" customFormat="1" ht="15">
      <c r="A1274" s="115" t="s">
        <v>775</v>
      </c>
      <c r="B1274" s="93" t="s">
        <v>274</v>
      </c>
      <c r="C1274" s="106" t="str">
        <f t="shared" si="121"/>
        <v/>
      </c>
      <c r="D1274" s="105" t="str">
        <f t="shared" si="122"/>
        <v/>
      </c>
      <c r="E1274" s="129"/>
      <c r="F1274" s="130"/>
      <c r="G1274" s="130"/>
      <c r="H1274" s="128"/>
      <c r="I1274" s="90">
        <v>1457000000</v>
      </c>
      <c r="J1274" s="89"/>
      <c r="K1274" s="89"/>
      <c r="L1274" s="91">
        <v>1457000000</v>
      </c>
      <c r="M1274" s="91">
        <f t="shared" si="123"/>
        <v>1457000000</v>
      </c>
      <c r="N1274" s="91"/>
      <c r="O1274" s="90">
        <v>1455094000</v>
      </c>
      <c r="P1274" s="90">
        <f t="shared" si="124"/>
        <v>1455094000</v>
      </c>
      <c r="Q1274" s="90"/>
      <c r="S1274" s="124">
        <f t="shared" si="125"/>
        <v>1457</v>
      </c>
      <c r="T1274" s="124">
        <f t="shared" si="126"/>
        <v>1457</v>
      </c>
      <c r="U1274" s="124">
        <f t="shared" si="126"/>
        <v>0</v>
      </c>
      <c r="V1274" s="124">
        <f t="shared" si="126"/>
        <v>1455.0940000000001</v>
      </c>
      <c r="W1274" s="124">
        <f t="shared" si="126"/>
        <v>1455.0940000000001</v>
      </c>
      <c r="X1274" s="124">
        <f t="shared" si="126"/>
        <v>0</v>
      </c>
    </row>
    <row r="1275" spans="1:24" s="92" customFormat="1" ht="15">
      <c r="A1275" s="115"/>
      <c r="B1275" s="87"/>
      <c r="C1275" s="106" t="str">
        <f t="shared" si="121"/>
        <v/>
      </c>
      <c r="D1275" s="105" t="str">
        <f t="shared" si="122"/>
        <v/>
      </c>
      <c r="E1275" s="115" t="s">
        <v>210</v>
      </c>
      <c r="F1275" s="115" t="s">
        <v>241</v>
      </c>
      <c r="G1275" s="115" t="s">
        <v>242</v>
      </c>
      <c r="H1275" s="133" t="s">
        <v>984</v>
      </c>
      <c r="I1275" s="90">
        <v>1457000000</v>
      </c>
      <c r="J1275" s="89"/>
      <c r="K1275" s="89"/>
      <c r="L1275" s="91">
        <v>1457000000</v>
      </c>
      <c r="M1275" s="91">
        <f t="shared" si="123"/>
        <v>1457000000</v>
      </c>
      <c r="N1275" s="91"/>
      <c r="O1275" s="90">
        <v>1455094000</v>
      </c>
      <c r="P1275" s="90">
        <f t="shared" si="124"/>
        <v>1455094000</v>
      </c>
      <c r="Q1275" s="90"/>
      <c r="S1275" s="124">
        <f t="shared" si="125"/>
        <v>1457</v>
      </c>
      <c r="T1275" s="124">
        <f t="shared" si="126"/>
        <v>1457</v>
      </c>
      <c r="U1275" s="124">
        <f t="shared" si="126"/>
        <v>0</v>
      </c>
      <c r="V1275" s="124">
        <f t="shared" si="126"/>
        <v>1455.0940000000001</v>
      </c>
      <c r="W1275" s="124">
        <f t="shared" si="126"/>
        <v>1455.0940000000001</v>
      </c>
      <c r="X1275" s="124">
        <f t="shared" si="126"/>
        <v>0</v>
      </c>
    </row>
    <row r="1276" spans="1:24" s="92" customFormat="1" ht="30">
      <c r="A1276" s="115" t="s">
        <v>776</v>
      </c>
      <c r="B1276" s="93" t="s">
        <v>777</v>
      </c>
      <c r="C1276" s="106" t="str">
        <f t="shared" si="121"/>
        <v>1093434</v>
      </c>
      <c r="D1276" s="105" t="str">
        <f t="shared" si="122"/>
        <v>-Hội Cựu Giáo chức Kontum</v>
      </c>
      <c r="E1276" s="129"/>
      <c r="F1276" s="130"/>
      <c r="G1276" s="130"/>
      <c r="H1276" s="128"/>
      <c r="I1276" s="90">
        <v>25200000</v>
      </c>
      <c r="J1276" s="89"/>
      <c r="K1276" s="90">
        <v>20000000</v>
      </c>
      <c r="L1276" s="91">
        <v>5200000</v>
      </c>
      <c r="M1276" s="91">
        <f t="shared" si="123"/>
        <v>25200000</v>
      </c>
      <c r="N1276" s="91"/>
      <c r="O1276" s="90">
        <v>25200000</v>
      </c>
      <c r="P1276" s="90">
        <f t="shared" si="124"/>
        <v>25200000</v>
      </c>
      <c r="Q1276" s="90"/>
      <c r="S1276" s="124">
        <f t="shared" si="125"/>
        <v>25.2</v>
      </c>
      <c r="T1276" s="124">
        <f t="shared" si="126"/>
        <v>25.2</v>
      </c>
      <c r="U1276" s="124">
        <f t="shared" si="126"/>
        <v>0</v>
      </c>
      <c r="V1276" s="124">
        <f t="shared" si="126"/>
        <v>25.2</v>
      </c>
      <c r="W1276" s="124">
        <f t="shared" si="126"/>
        <v>25.2</v>
      </c>
      <c r="X1276" s="124">
        <f t="shared" si="126"/>
        <v>0</v>
      </c>
    </row>
    <row r="1277" spans="1:24" s="92" customFormat="1" ht="15">
      <c r="A1277" s="115" t="s">
        <v>778</v>
      </c>
      <c r="B1277" s="93" t="s">
        <v>218</v>
      </c>
      <c r="C1277" s="106" t="str">
        <f t="shared" si="121"/>
        <v/>
      </c>
      <c r="D1277" s="105" t="str">
        <f t="shared" si="122"/>
        <v/>
      </c>
      <c r="E1277" s="129"/>
      <c r="F1277" s="130"/>
      <c r="G1277" s="130"/>
      <c r="H1277" s="128"/>
      <c r="I1277" s="90">
        <v>25200000</v>
      </c>
      <c r="J1277" s="89"/>
      <c r="K1277" s="90">
        <v>20000000</v>
      </c>
      <c r="L1277" s="91">
        <v>5200000</v>
      </c>
      <c r="M1277" s="91">
        <f t="shared" si="123"/>
        <v>25200000</v>
      </c>
      <c r="N1277" s="91"/>
      <c r="O1277" s="90">
        <v>25200000</v>
      </c>
      <c r="P1277" s="90">
        <f t="shared" si="124"/>
        <v>25200000</v>
      </c>
      <c r="Q1277" s="90"/>
      <c r="S1277" s="124">
        <f t="shared" si="125"/>
        <v>25.2</v>
      </c>
      <c r="T1277" s="124">
        <f t="shared" si="126"/>
        <v>25.2</v>
      </c>
      <c r="U1277" s="124">
        <f t="shared" si="126"/>
        <v>0</v>
      </c>
      <c r="V1277" s="124">
        <f t="shared" si="126"/>
        <v>25.2</v>
      </c>
      <c r="W1277" s="124">
        <f t="shared" si="126"/>
        <v>25.2</v>
      </c>
      <c r="X1277" s="124">
        <f t="shared" si="126"/>
        <v>0</v>
      </c>
    </row>
    <row r="1278" spans="1:24" s="92" customFormat="1" ht="15">
      <c r="A1278" s="115"/>
      <c r="B1278" s="93" t="s">
        <v>223</v>
      </c>
      <c r="C1278" s="106" t="str">
        <f t="shared" si="121"/>
        <v/>
      </c>
      <c r="D1278" s="105" t="str">
        <f t="shared" si="122"/>
        <v/>
      </c>
      <c r="E1278" s="129"/>
      <c r="F1278" s="130"/>
      <c r="G1278" s="130"/>
      <c r="H1278" s="128"/>
      <c r="I1278" s="90">
        <v>25200000</v>
      </c>
      <c r="J1278" s="89"/>
      <c r="K1278" s="90">
        <v>20000000</v>
      </c>
      <c r="L1278" s="91">
        <v>5200000</v>
      </c>
      <c r="M1278" s="91">
        <f t="shared" si="123"/>
        <v>25200000</v>
      </c>
      <c r="N1278" s="91"/>
      <c r="O1278" s="90">
        <v>25200000</v>
      </c>
      <c r="P1278" s="90">
        <f t="shared" si="124"/>
        <v>25200000</v>
      </c>
      <c r="Q1278" s="90"/>
      <c r="S1278" s="124">
        <f t="shared" si="125"/>
        <v>25.2</v>
      </c>
      <c r="T1278" s="124">
        <f t="shared" si="126"/>
        <v>25.2</v>
      </c>
      <c r="U1278" s="124">
        <f t="shared" si="126"/>
        <v>0</v>
      </c>
      <c r="V1278" s="124">
        <f t="shared" si="126"/>
        <v>25.2</v>
      </c>
      <c r="W1278" s="124">
        <f t="shared" si="126"/>
        <v>25.2</v>
      </c>
      <c r="X1278" s="124">
        <f t="shared" si="126"/>
        <v>0</v>
      </c>
    </row>
    <row r="1279" spans="1:24" s="92" customFormat="1" ht="15">
      <c r="A1279" s="116"/>
      <c r="B1279" s="110"/>
      <c r="C1279" s="106" t="str">
        <f t="shared" si="121"/>
        <v/>
      </c>
      <c r="D1279" s="105" t="str">
        <f t="shared" si="122"/>
        <v/>
      </c>
      <c r="E1279" s="115" t="s">
        <v>224</v>
      </c>
      <c r="F1279" s="115" t="s">
        <v>303</v>
      </c>
      <c r="G1279" s="115" t="s">
        <v>449</v>
      </c>
      <c r="H1279" s="133" t="s">
        <v>983</v>
      </c>
      <c r="I1279" s="90">
        <v>20000000</v>
      </c>
      <c r="J1279" s="89"/>
      <c r="K1279" s="90">
        <v>20000000</v>
      </c>
      <c r="L1279" s="94"/>
      <c r="M1279" s="91">
        <f t="shared" si="123"/>
        <v>20000000</v>
      </c>
      <c r="N1279" s="94"/>
      <c r="O1279" s="90">
        <v>20000000</v>
      </c>
      <c r="P1279" s="90">
        <f t="shared" si="124"/>
        <v>20000000</v>
      </c>
      <c r="Q1279" s="90"/>
      <c r="S1279" s="124">
        <f t="shared" si="125"/>
        <v>20</v>
      </c>
      <c r="T1279" s="124">
        <f t="shared" si="126"/>
        <v>20</v>
      </c>
      <c r="U1279" s="124">
        <f t="shared" si="126"/>
        <v>0</v>
      </c>
      <c r="V1279" s="124">
        <f t="shared" si="126"/>
        <v>20</v>
      </c>
      <c r="W1279" s="124">
        <f t="shared" si="126"/>
        <v>20</v>
      </c>
      <c r="X1279" s="124">
        <f t="shared" si="126"/>
        <v>0</v>
      </c>
    </row>
    <row r="1280" spans="1:24" s="92" customFormat="1" ht="15">
      <c r="A1280" s="118"/>
      <c r="B1280" s="111"/>
      <c r="C1280" s="106" t="str">
        <f t="shared" si="121"/>
        <v/>
      </c>
      <c r="D1280" s="105" t="str">
        <f t="shared" si="122"/>
        <v/>
      </c>
      <c r="E1280" s="115" t="s">
        <v>210</v>
      </c>
      <c r="F1280" s="115" t="s">
        <v>303</v>
      </c>
      <c r="G1280" s="115" t="s">
        <v>449</v>
      </c>
      <c r="H1280" s="133" t="s">
        <v>983</v>
      </c>
      <c r="I1280" s="90">
        <v>5200000</v>
      </c>
      <c r="J1280" s="89"/>
      <c r="K1280" s="89"/>
      <c r="L1280" s="91">
        <v>5200000</v>
      </c>
      <c r="M1280" s="91">
        <f t="shared" si="123"/>
        <v>5200000</v>
      </c>
      <c r="N1280" s="91"/>
      <c r="O1280" s="90">
        <v>5200000</v>
      </c>
      <c r="P1280" s="90">
        <f t="shared" si="124"/>
        <v>5200000</v>
      </c>
      <c r="Q1280" s="90"/>
      <c r="S1280" s="124">
        <f t="shared" si="125"/>
        <v>5.2</v>
      </c>
      <c r="T1280" s="124">
        <f t="shared" si="126"/>
        <v>5.2</v>
      </c>
      <c r="U1280" s="124">
        <f t="shared" si="126"/>
        <v>0</v>
      </c>
      <c r="V1280" s="124">
        <f t="shared" si="126"/>
        <v>5.2</v>
      </c>
      <c r="W1280" s="124">
        <f t="shared" si="126"/>
        <v>5.2</v>
      </c>
      <c r="X1280" s="124">
        <f t="shared" si="126"/>
        <v>0</v>
      </c>
    </row>
    <row r="1281" spans="1:24" s="92" customFormat="1" ht="15">
      <c r="A1281" s="115" t="s">
        <v>779</v>
      </c>
      <c r="B1281" s="93" t="s">
        <v>780</v>
      </c>
      <c r="C1281" s="106" t="str">
        <f t="shared" si="121"/>
        <v>1093512</v>
      </c>
      <c r="D1281" s="105" t="str">
        <f t="shared" si="122"/>
        <v>-Hội Luật gia tỉnh Kontum</v>
      </c>
      <c r="E1281" s="129"/>
      <c r="F1281" s="130"/>
      <c r="G1281" s="130"/>
      <c r="H1281" s="128"/>
      <c r="I1281" s="90">
        <v>255700000</v>
      </c>
      <c r="J1281" s="89"/>
      <c r="K1281" s="90">
        <v>233000000</v>
      </c>
      <c r="L1281" s="91">
        <v>22700000</v>
      </c>
      <c r="M1281" s="91">
        <f t="shared" si="123"/>
        <v>255700000</v>
      </c>
      <c r="N1281" s="91"/>
      <c r="O1281" s="90">
        <v>255700000</v>
      </c>
      <c r="P1281" s="90">
        <f t="shared" si="124"/>
        <v>255700000</v>
      </c>
      <c r="Q1281" s="90"/>
      <c r="S1281" s="124">
        <f t="shared" si="125"/>
        <v>255.7</v>
      </c>
      <c r="T1281" s="124">
        <f t="shared" si="126"/>
        <v>255.7</v>
      </c>
      <c r="U1281" s="124">
        <f t="shared" si="126"/>
        <v>0</v>
      </c>
      <c r="V1281" s="124">
        <f t="shared" si="126"/>
        <v>255.7</v>
      </c>
      <c r="W1281" s="124">
        <f t="shared" si="126"/>
        <v>255.7</v>
      </c>
      <c r="X1281" s="124">
        <f t="shared" si="126"/>
        <v>0</v>
      </c>
    </row>
    <row r="1282" spans="1:24" s="92" customFormat="1" ht="15">
      <c r="A1282" s="115" t="s">
        <v>781</v>
      </c>
      <c r="B1282" s="93" t="s">
        <v>218</v>
      </c>
      <c r="C1282" s="106" t="str">
        <f t="shared" si="121"/>
        <v/>
      </c>
      <c r="D1282" s="105" t="str">
        <f t="shared" si="122"/>
        <v/>
      </c>
      <c r="E1282" s="129"/>
      <c r="F1282" s="130"/>
      <c r="G1282" s="130"/>
      <c r="H1282" s="128"/>
      <c r="I1282" s="90">
        <v>255700000</v>
      </c>
      <c r="J1282" s="89"/>
      <c r="K1282" s="90">
        <v>233000000</v>
      </c>
      <c r="L1282" s="91">
        <v>22700000</v>
      </c>
      <c r="M1282" s="91">
        <f t="shared" si="123"/>
        <v>255700000</v>
      </c>
      <c r="N1282" s="91"/>
      <c r="O1282" s="90">
        <v>255700000</v>
      </c>
      <c r="P1282" s="90">
        <f t="shared" si="124"/>
        <v>255700000</v>
      </c>
      <c r="Q1282" s="90"/>
      <c r="S1282" s="124">
        <f t="shared" si="125"/>
        <v>255.7</v>
      </c>
      <c r="T1282" s="124">
        <f t="shared" si="126"/>
        <v>255.7</v>
      </c>
      <c r="U1282" s="124">
        <f t="shared" si="126"/>
        <v>0</v>
      </c>
      <c r="V1282" s="124">
        <f t="shared" si="126"/>
        <v>255.7</v>
      </c>
      <c r="W1282" s="124">
        <f t="shared" si="126"/>
        <v>255.7</v>
      </c>
      <c r="X1282" s="124">
        <f t="shared" si="126"/>
        <v>0</v>
      </c>
    </row>
    <row r="1283" spans="1:24" s="92" customFormat="1" ht="15">
      <c r="A1283" s="115"/>
      <c r="B1283" s="93" t="s">
        <v>223</v>
      </c>
      <c r="C1283" s="106" t="str">
        <f t="shared" si="121"/>
        <v/>
      </c>
      <c r="D1283" s="105" t="str">
        <f t="shared" si="122"/>
        <v/>
      </c>
      <c r="E1283" s="129"/>
      <c r="F1283" s="130"/>
      <c r="G1283" s="130"/>
      <c r="H1283" s="128"/>
      <c r="I1283" s="90">
        <v>255700000</v>
      </c>
      <c r="J1283" s="89"/>
      <c r="K1283" s="90">
        <v>233000000</v>
      </c>
      <c r="L1283" s="91">
        <v>22700000</v>
      </c>
      <c r="M1283" s="91">
        <f t="shared" si="123"/>
        <v>255700000</v>
      </c>
      <c r="N1283" s="91"/>
      <c r="O1283" s="90">
        <v>255700000</v>
      </c>
      <c r="P1283" s="90">
        <f t="shared" si="124"/>
        <v>255700000</v>
      </c>
      <c r="Q1283" s="90"/>
      <c r="S1283" s="124">
        <f t="shared" si="125"/>
        <v>255.7</v>
      </c>
      <c r="T1283" s="124">
        <f t="shared" si="126"/>
        <v>255.7</v>
      </c>
      <c r="U1283" s="124">
        <f t="shared" si="126"/>
        <v>0</v>
      </c>
      <c r="V1283" s="124">
        <f t="shared" si="126"/>
        <v>255.7</v>
      </c>
      <c r="W1283" s="124">
        <f t="shared" si="126"/>
        <v>255.7</v>
      </c>
      <c r="X1283" s="124">
        <f t="shared" si="126"/>
        <v>0</v>
      </c>
    </row>
    <row r="1284" spans="1:24" s="92" customFormat="1" ht="15">
      <c r="A1284" s="116"/>
      <c r="B1284" s="110"/>
      <c r="C1284" s="106" t="str">
        <f t="shared" si="121"/>
        <v/>
      </c>
      <c r="D1284" s="105" t="str">
        <f t="shared" si="122"/>
        <v/>
      </c>
      <c r="E1284" s="115" t="s">
        <v>224</v>
      </c>
      <c r="F1284" s="115" t="s">
        <v>519</v>
      </c>
      <c r="G1284" s="115" t="s">
        <v>449</v>
      </c>
      <c r="H1284" s="133" t="s">
        <v>983</v>
      </c>
      <c r="I1284" s="90">
        <v>253000000</v>
      </c>
      <c r="J1284" s="89"/>
      <c r="K1284" s="90">
        <v>233000000</v>
      </c>
      <c r="L1284" s="91">
        <v>20000000</v>
      </c>
      <c r="M1284" s="91">
        <f t="shared" si="123"/>
        <v>253000000</v>
      </c>
      <c r="N1284" s="91"/>
      <c r="O1284" s="90">
        <v>253000000</v>
      </c>
      <c r="P1284" s="90">
        <f t="shared" si="124"/>
        <v>253000000</v>
      </c>
      <c r="Q1284" s="90"/>
      <c r="S1284" s="124">
        <f t="shared" si="125"/>
        <v>253</v>
      </c>
      <c r="T1284" s="124">
        <f t="shared" si="126"/>
        <v>253</v>
      </c>
      <c r="U1284" s="124">
        <f t="shared" si="126"/>
        <v>0</v>
      </c>
      <c r="V1284" s="124">
        <f t="shared" si="126"/>
        <v>253</v>
      </c>
      <c r="W1284" s="124">
        <f t="shared" si="126"/>
        <v>253</v>
      </c>
      <c r="X1284" s="124">
        <f t="shared" si="126"/>
        <v>0</v>
      </c>
    </row>
    <row r="1285" spans="1:24" s="92" customFormat="1" ht="15">
      <c r="A1285" s="118"/>
      <c r="B1285" s="111"/>
      <c r="C1285" s="106" t="str">
        <f t="shared" si="121"/>
        <v/>
      </c>
      <c r="D1285" s="105" t="str">
        <f t="shared" si="122"/>
        <v/>
      </c>
      <c r="E1285" s="115" t="s">
        <v>222</v>
      </c>
      <c r="F1285" s="115" t="s">
        <v>519</v>
      </c>
      <c r="G1285" s="115" t="s">
        <v>449</v>
      </c>
      <c r="H1285" s="133" t="s">
        <v>983</v>
      </c>
      <c r="I1285" s="90">
        <v>2700000</v>
      </c>
      <c r="J1285" s="89"/>
      <c r="K1285" s="89"/>
      <c r="L1285" s="91">
        <v>2700000</v>
      </c>
      <c r="M1285" s="91">
        <f t="shared" si="123"/>
        <v>2700000</v>
      </c>
      <c r="N1285" s="91"/>
      <c r="O1285" s="90">
        <v>2700000</v>
      </c>
      <c r="P1285" s="90">
        <f t="shared" si="124"/>
        <v>2700000</v>
      </c>
      <c r="Q1285" s="90"/>
      <c r="S1285" s="124">
        <f t="shared" si="125"/>
        <v>2.7</v>
      </c>
      <c r="T1285" s="124">
        <f t="shared" si="126"/>
        <v>2.7</v>
      </c>
      <c r="U1285" s="124">
        <f t="shared" si="126"/>
        <v>0</v>
      </c>
      <c r="V1285" s="124">
        <f t="shared" si="126"/>
        <v>2.7</v>
      </c>
      <c r="W1285" s="124">
        <f t="shared" si="126"/>
        <v>2.7</v>
      </c>
      <c r="X1285" s="124">
        <f t="shared" si="126"/>
        <v>0</v>
      </c>
    </row>
    <row r="1286" spans="1:24" s="92" customFormat="1" ht="15">
      <c r="A1286" s="115" t="s">
        <v>782</v>
      </c>
      <c r="B1286" s="93" t="s">
        <v>783</v>
      </c>
      <c r="C1286" s="106" t="str">
        <f t="shared" si="121"/>
        <v>1093795</v>
      </c>
      <c r="D1286" s="105" t="str">
        <f t="shared" si="122"/>
        <v>-Ban Liên lạc Tù chính trj</v>
      </c>
      <c r="E1286" s="129"/>
      <c r="F1286" s="130"/>
      <c r="G1286" s="130"/>
      <c r="H1286" s="128"/>
      <c r="I1286" s="90">
        <v>246000000</v>
      </c>
      <c r="J1286" s="89"/>
      <c r="K1286" s="90">
        <v>158000000</v>
      </c>
      <c r="L1286" s="91">
        <v>88000000</v>
      </c>
      <c r="M1286" s="91">
        <f t="shared" si="123"/>
        <v>246000000</v>
      </c>
      <c r="N1286" s="91"/>
      <c r="O1286" s="90">
        <v>246000000</v>
      </c>
      <c r="P1286" s="90">
        <f t="shared" si="124"/>
        <v>246000000</v>
      </c>
      <c r="Q1286" s="90"/>
      <c r="S1286" s="124">
        <f t="shared" si="125"/>
        <v>246</v>
      </c>
      <c r="T1286" s="124">
        <f t="shared" si="126"/>
        <v>246</v>
      </c>
      <c r="U1286" s="124">
        <f t="shared" si="126"/>
        <v>0</v>
      </c>
      <c r="V1286" s="124">
        <f t="shared" si="126"/>
        <v>246</v>
      </c>
      <c r="W1286" s="124">
        <f t="shared" si="126"/>
        <v>246</v>
      </c>
      <c r="X1286" s="124">
        <f t="shared" si="126"/>
        <v>0</v>
      </c>
    </row>
    <row r="1287" spans="1:24" s="92" customFormat="1" ht="15">
      <c r="A1287" s="115" t="s">
        <v>784</v>
      </c>
      <c r="B1287" s="93" t="s">
        <v>218</v>
      </c>
      <c r="C1287" s="106" t="str">
        <f t="shared" si="121"/>
        <v/>
      </c>
      <c r="D1287" s="105" t="str">
        <f t="shared" si="122"/>
        <v/>
      </c>
      <c r="E1287" s="129"/>
      <c r="F1287" s="130"/>
      <c r="G1287" s="130"/>
      <c r="H1287" s="128"/>
      <c r="I1287" s="90">
        <v>246000000</v>
      </c>
      <c r="J1287" s="89"/>
      <c r="K1287" s="90">
        <v>158000000</v>
      </c>
      <c r="L1287" s="91">
        <v>88000000</v>
      </c>
      <c r="M1287" s="91">
        <f t="shared" si="123"/>
        <v>246000000</v>
      </c>
      <c r="N1287" s="91"/>
      <c r="O1287" s="90">
        <v>246000000</v>
      </c>
      <c r="P1287" s="90">
        <f t="shared" si="124"/>
        <v>246000000</v>
      </c>
      <c r="Q1287" s="90"/>
      <c r="S1287" s="124">
        <f t="shared" si="125"/>
        <v>246</v>
      </c>
      <c r="T1287" s="124">
        <f t="shared" si="126"/>
        <v>246</v>
      </c>
      <c r="U1287" s="124">
        <f t="shared" si="126"/>
        <v>0</v>
      </c>
      <c r="V1287" s="124">
        <f t="shared" si="126"/>
        <v>246</v>
      </c>
      <c r="W1287" s="124">
        <f t="shared" si="126"/>
        <v>246</v>
      </c>
      <c r="X1287" s="124">
        <f t="shared" si="126"/>
        <v>0</v>
      </c>
    </row>
    <row r="1288" spans="1:24" s="92" customFormat="1" ht="15">
      <c r="A1288" s="115"/>
      <c r="B1288" s="93" t="s">
        <v>223</v>
      </c>
      <c r="C1288" s="106" t="str">
        <f t="shared" si="121"/>
        <v/>
      </c>
      <c r="D1288" s="105" t="str">
        <f t="shared" si="122"/>
        <v/>
      </c>
      <c r="E1288" s="129"/>
      <c r="F1288" s="130"/>
      <c r="G1288" s="130"/>
      <c r="H1288" s="128"/>
      <c r="I1288" s="90">
        <v>246000000</v>
      </c>
      <c r="J1288" s="89"/>
      <c r="K1288" s="90">
        <v>158000000</v>
      </c>
      <c r="L1288" s="91">
        <v>88000000</v>
      </c>
      <c r="M1288" s="91">
        <f t="shared" si="123"/>
        <v>246000000</v>
      </c>
      <c r="N1288" s="91"/>
      <c r="O1288" s="90">
        <v>246000000</v>
      </c>
      <c r="P1288" s="90">
        <f t="shared" si="124"/>
        <v>246000000</v>
      </c>
      <c r="Q1288" s="90"/>
      <c r="S1288" s="124">
        <f t="shared" si="125"/>
        <v>246</v>
      </c>
      <c r="T1288" s="124">
        <f t="shared" si="126"/>
        <v>246</v>
      </c>
      <c r="U1288" s="124">
        <f t="shared" si="126"/>
        <v>0</v>
      </c>
      <c r="V1288" s="124">
        <f t="shared" si="126"/>
        <v>246</v>
      </c>
      <c r="W1288" s="124">
        <f t="shared" si="126"/>
        <v>246</v>
      </c>
      <c r="X1288" s="124">
        <f t="shared" si="126"/>
        <v>0</v>
      </c>
    </row>
    <row r="1289" spans="1:24" s="92" customFormat="1" ht="15">
      <c r="A1289" s="115"/>
      <c r="B1289" s="87"/>
      <c r="C1289" s="106" t="str">
        <f t="shared" si="121"/>
        <v/>
      </c>
      <c r="D1289" s="105" t="str">
        <f t="shared" si="122"/>
        <v/>
      </c>
      <c r="E1289" s="115" t="s">
        <v>224</v>
      </c>
      <c r="F1289" s="115" t="s">
        <v>303</v>
      </c>
      <c r="G1289" s="115" t="s">
        <v>449</v>
      </c>
      <c r="H1289" s="133" t="s">
        <v>983</v>
      </c>
      <c r="I1289" s="90">
        <v>246000000</v>
      </c>
      <c r="J1289" s="89"/>
      <c r="K1289" s="90">
        <v>158000000</v>
      </c>
      <c r="L1289" s="91">
        <v>88000000</v>
      </c>
      <c r="M1289" s="91">
        <f t="shared" si="123"/>
        <v>246000000</v>
      </c>
      <c r="N1289" s="91"/>
      <c r="O1289" s="90">
        <v>246000000</v>
      </c>
      <c r="P1289" s="90">
        <f t="shared" si="124"/>
        <v>246000000</v>
      </c>
      <c r="Q1289" s="90"/>
      <c r="S1289" s="124">
        <f t="shared" si="125"/>
        <v>246</v>
      </c>
      <c r="T1289" s="124">
        <f t="shared" si="126"/>
        <v>246</v>
      </c>
      <c r="U1289" s="124">
        <f t="shared" si="126"/>
        <v>0</v>
      </c>
      <c r="V1289" s="124">
        <f t="shared" si="126"/>
        <v>246</v>
      </c>
      <c r="W1289" s="124">
        <f t="shared" si="126"/>
        <v>246</v>
      </c>
      <c r="X1289" s="124">
        <f t="shared" si="126"/>
        <v>0</v>
      </c>
    </row>
    <row r="1290" spans="1:24" s="92" customFormat="1" ht="30">
      <c r="A1290" s="115" t="s">
        <v>785</v>
      </c>
      <c r="B1290" s="93" t="s">
        <v>786</v>
      </c>
      <c r="C1290" s="106" t="str">
        <f t="shared" si="121"/>
        <v>1093848</v>
      </c>
      <c r="D1290" s="105" t="str">
        <f t="shared" si="122"/>
        <v>-Hội Khuyẽn học tỉnh Kontum</v>
      </c>
      <c r="E1290" s="129"/>
      <c r="F1290" s="130"/>
      <c r="G1290" s="130"/>
      <c r="H1290" s="128"/>
      <c r="I1290" s="90">
        <v>270700000</v>
      </c>
      <c r="J1290" s="89"/>
      <c r="K1290" s="90">
        <v>257000000</v>
      </c>
      <c r="L1290" s="91">
        <v>13700000</v>
      </c>
      <c r="M1290" s="91">
        <f t="shared" si="123"/>
        <v>270700000</v>
      </c>
      <c r="N1290" s="91"/>
      <c r="O1290" s="90">
        <v>270700000</v>
      </c>
      <c r="P1290" s="90">
        <f t="shared" si="124"/>
        <v>270700000</v>
      </c>
      <c r="Q1290" s="90"/>
      <c r="S1290" s="124">
        <f t="shared" si="125"/>
        <v>270.7</v>
      </c>
      <c r="T1290" s="124">
        <f t="shared" si="126"/>
        <v>270.7</v>
      </c>
      <c r="U1290" s="124">
        <f t="shared" si="126"/>
        <v>0</v>
      </c>
      <c r="V1290" s="124">
        <f t="shared" si="126"/>
        <v>270.7</v>
      </c>
      <c r="W1290" s="124">
        <f t="shared" si="126"/>
        <v>270.7</v>
      </c>
      <c r="X1290" s="124">
        <f t="shared" si="126"/>
        <v>0</v>
      </c>
    </row>
    <row r="1291" spans="1:24" s="92" customFormat="1" ht="15">
      <c r="A1291" s="115" t="s">
        <v>787</v>
      </c>
      <c r="B1291" s="93" t="s">
        <v>218</v>
      </c>
      <c r="C1291" s="106" t="str">
        <f t="shared" si="121"/>
        <v/>
      </c>
      <c r="D1291" s="105" t="str">
        <f t="shared" si="122"/>
        <v/>
      </c>
      <c r="E1291" s="129"/>
      <c r="F1291" s="130"/>
      <c r="G1291" s="130"/>
      <c r="H1291" s="128"/>
      <c r="I1291" s="90">
        <v>270700000</v>
      </c>
      <c r="J1291" s="89"/>
      <c r="K1291" s="90">
        <v>257000000</v>
      </c>
      <c r="L1291" s="91">
        <v>13700000</v>
      </c>
      <c r="M1291" s="91">
        <f t="shared" si="123"/>
        <v>270700000</v>
      </c>
      <c r="N1291" s="91"/>
      <c r="O1291" s="90">
        <v>270700000</v>
      </c>
      <c r="P1291" s="90">
        <f t="shared" si="124"/>
        <v>270700000</v>
      </c>
      <c r="Q1291" s="90"/>
      <c r="S1291" s="124">
        <f t="shared" si="125"/>
        <v>270.7</v>
      </c>
      <c r="T1291" s="124">
        <f t="shared" si="126"/>
        <v>270.7</v>
      </c>
      <c r="U1291" s="124">
        <f t="shared" si="126"/>
        <v>0</v>
      </c>
      <c r="V1291" s="124">
        <f t="shared" si="126"/>
        <v>270.7</v>
      </c>
      <c r="W1291" s="124">
        <f t="shared" si="126"/>
        <v>270.7</v>
      </c>
      <c r="X1291" s="124">
        <f t="shared" si="126"/>
        <v>0</v>
      </c>
    </row>
    <row r="1292" spans="1:24" s="92" customFormat="1" ht="15">
      <c r="A1292" s="115"/>
      <c r="B1292" s="93" t="s">
        <v>223</v>
      </c>
      <c r="C1292" s="106" t="str">
        <f t="shared" si="121"/>
        <v/>
      </c>
      <c r="D1292" s="105" t="str">
        <f t="shared" si="122"/>
        <v/>
      </c>
      <c r="E1292" s="129"/>
      <c r="F1292" s="130"/>
      <c r="G1292" s="130"/>
      <c r="H1292" s="128"/>
      <c r="I1292" s="90">
        <v>270700000</v>
      </c>
      <c r="J1292" s="89"/>
      <c r="K1292" s="90">
        <v>257000000</v>
      </c>
      <c r="L1292" s="91">
        <v>13700000</v>
      </c>
      <c r="M1292" s="91">
        <f t="shared" si="123"/>
        <v>270700000</v>
      </c>
      <c r="N1292" s="91"/>
      <c r="O1292" s="90">
        <v>270700000</v>
      </c>
      <c r="P1292" s="90">
        <f t="shared" si="124"/>
        <v>270700000</v>
      </c>
      <c r="Q1292" s="90"/>
      <c r="S1292" s="124">
        <f t="shared" si="125"/>
        <v>270.7</v>
      </c>
      <c r="T1292" s="124">
        <f t="shared" si="126"/>
        <v>270.7</v>
      </c>
      <c r="U1292" s="124">
        <f t="shared" si="126"/>
        <v>0</v>
      </c>
      <c r="V1292" s="124">
        <f t="shared" si="126"/>
        <v>270.7</v>
      </c>
      <c r="W1292" s="124">
        <f t="shared" si="126"/>
        <v>270.7</v>
      </c>
      <c r="X1292" s="124">
        <f t="shared" si="126"/>
        <v>0</v>
      </c>
    </row>
    <row r="1293" spans="1:24" s="92" customFormat="1" ht="15">
      <c r="A1293" s="116"/>
      <c r="B1293" s="110"/>
      <c r="C1293" s="106" t="str">
        <f t="shared" si="121"/>
        <v/>
      </c>
      <c r="D1293" s="105" t="str">
        <f t="shared" si="122"/>
        <v/>
      </c>
      <c r="E1293" s="115" t="s">
        <v>224</v>
      </c>
      <c r="F1293" s="115" t="s">
        <v>788</v>
      </c>
      <c r="G1293" s="115" t="s">
        <v>329</v>
      </c>
      <c r="H1293" s="133" t="s">
        <v>983</v>
      </c>
      <c r="I1293" s="90">
        <v>268000000</v>
      </c>
      <c r="J1293" s="89"/>
      <c r="K1293" s="90">
        <v>257000000</v>
      </c>
      <c r="L1293" s="91">
        <v>11000000</v>
      </c>
      <c r="M1293" s="91">
        <f t="shared" si="123"/>
        <v>268000000</v>
      </c>
      <c r="N1293" s="91"/>
      <c r="O1293" s="90">
        <v>268000000</v>
      </c>
      <c r="P1293" s="90">
        <f t="shared" si="124"/>
        <v>268000000</v>
      </c>
      <c r="Q1293" s="90"/>
      <c r="S1293" s="124">
        <f t="shared" si="125"/>
        <v>268</v>
      </c>
      <c r="T1293" s="124">
        <f t="shared" si="126"/>
        <v>268</v>
      </c>
      <c r="U1293" s="124">
        <f t="shared" si="126"/>
        <v>0</v>
      </c>
      <c r="V1293" s="124">
        <f t="shared" si="126"/>
        <v>268</v>
      </c>
      <c r="W1293" s="124">
        <f t="shared" si="126"/>
        <v>268</v>
      </c>
      <c r="X1293" s="124">
        <f t="shared" si="126"/>
        <v>0</v>
      </c>
    </row>
    <row r="1294" spans="1:24" s="92" customFormat="1" ht="15">
      <c r="A1294" s="118"/>
      <c r="B1294" s="111"/>
      <c r="C1294" s="106" t="str">
        <f t="shared" si="121"/>
        <v/>
      </c>
      <c r="D1294" s="105" t="str">
        <f t="shared" si="122"/>
        <v/>
      </c>
      <c r="E1294" s="115" t="s">
        <v>222</v>
      </c>
      <c r="F1294" s="115" t="s">
        <v>788</v>
      </c>
      <c r="G1294" s="115" t="s">
        <v>329</v>
      </c>
      <c r="H1294" s="133" t="s">
        <v>983</v>
      </c>
      <c r="I1294" s="90">
        <v>2700000</v>
      </c>
      <c r="J1294" s="89"/>
      <c r="K1294" s="89"/>
      <c r="L1294" s="91">
        <v>2700000</v>
      </c>
      <c r="M1294" s="91">
        <f t="shared" si="123"/>
        <v>2700000</v>
      </c>
      <c r="N1294" s="91"/>
      <c r="O1294" s="90">
        <v>2700000</v>
      </c>
      <c r="P1294" s="90">
        <f t="shared" si="124"/>
        <v>2700000</v>
      </c>
      <c r="Q1294" s="90"/>
      <c r="S1294" s="124">
        <f t="shared" si="125"/>
        <v>2.7</v>
      </c>
      <c r="T1294" s="124">
        <f t="shared" si="126"/>
        <v>2.7</v>
      </c>
      <c r="U1294" s="124">
        <f t="shared" si="126"/>
        <v>0</v>
      </c>
      <c r="V1294" s="124">
        <f t="shared" si="126"/>
        <v>2.7</v>
      </c>
      <c r="W1294" s="124">
        <f t="shared" si="126"/>
        <v>2.7</v>
      </c>
      <c r="X1294" s="124">
        <f t="shared" si="126"/>
        <v>0</v>
      </c>
    </row>
    <row r="1295" spans="1:24" s="92" customFormat="1" ht="30">
      <c r="A1295" s="115" t="s">
        <v>789</v>
      </c>
      <c r="B1295" s="88" t="s">
        <v>790</v>
      </c>
      <c r="C1295" s="106" t="str">
        <f t="shared" si="121"/>
        <v>1093941</v>
      </c>
      <c r="D1295" s="105" t="str">
        <f t="shared" si="122"/>
        <v>-Trường PhS thông Dân tộc Mội trú huyện Kon Rẫy</v>
      </c>
      <c r="E1295" s="129"/>
      <c r="F1295" s="130"/>
      <c r="G1295" s="130"/>
      <c r="H1295" s="128"/>
      <c r="I1295" s="90">
        <v>9229943000</v>
      </c>
      <c r="J1295" s="89"/>
      <c r="K1295" s="90">
        <v>8294934000</v>
      </c>
      <c r="L1295" s="91">
        <v>935009000</v>
      </c>
      <c r="M1295" s="91">
        <f t="shared" si="123"/>
        <v>9229943000</v>
      </c>
      <c r="N1295" s="91"/>
      <c r="O1295" s="90">
        <v>8459215000</v>
      </c>
      <c r="P1295" s="90">
        <f t="shared" si="124"/>
        <v>8459215000</v>
      </c>
      <c r="Q1295" s="90"/>
      <c r="S1295" s="124">
        <f t="shared" si="125"/>
        <v>9229.9429999999993</v>
      </c>
      <c r="T1295" s="124">
        <f t="shared" si="126"/>
        <v>9229.9429999999993</v>
      </c>
      <c r="U1295" s="124">
        <f t="shared" si="126"/>
        <v>0</v>
      </c>
      <c r="V1295" s="124">
        <f t="shared" si="126"/>
        <v>8459.2150000000001</v>
      </c>
      <c r="W1295" s="124">
        <f t="shared" si="126"/>
        <v>8459.2150000000001</v>
      </c>
      <c r="X1295" s="124">
        <f t="shared" si="126"/>
        <v>0</v>
      </c>
    </row>
    <row r="1296" spans="1:24" s="92" customFormat="1" ht="15">
      <c r="A1296" s="115" t="s">
        <v>791</v>
      </c>
      <c r="B1296" s="93" t="s">
        <v>218</v>
      </c>
      <c r="C1296" s="106" t="str">
        <f t="shared" si="121"/>
        <v/>
      </c>
      <c r="D1296" s="105" t="str">
        <f t="shared" si="122"/>
        <v/>
      </c>
      <c r="E1296" s="129"/>
      <c r="F1296" s="130"/>
      <c r="G1296" s="130"/>
      <c r="H1296" s="128"/>
      <c r="I1296" s="90">
        <v>9229943000</v>
      </c>
      <c r="J1296" s="89"/>
      <c r="K1296" s="90">
        <v>8294934000</v>
      </c>
      <c r="L1296" s="91">
        <v>935009000</v>
      </c>
      <c r="M1296" s="91">
        <f t="shared" si="123"/>
        <v>9229943000</v>
      </c>
      <c r="N1296" s="91"/>
      <c r="O1296" s="90">
        <v>8459215000</v>
      </c>
      <c r="P1296" s="90">
        <f t="shared" si="124"/>
        <v>8459215000</v>
      </c>
      <c r="Q1296" s="90"/>
      <c r="S1296" s="124">
        <f t="shared" si="125"/>
        <v>9229.9429999999993</v>
      </c>
      <c r="T1296" s="124">
        <f t="shared" si="126"/>
        <v>9229.9429999999993</v>
      </c>
      <c r="U1296" s="124">
        <f t="shared" si="126"/>
        <v>0</v>
      </c>
      <c r="V1296" s="124">
        <f t="shared" si="126"/>
        <v>8459.2150000000001</v>
      </c>
      <c r="W1296" s="124">
        <f t="shared" si="126"/>
        <v>8459.2150000000001</v>
      </c>
      <c r="X1296" s="124">
        <f t="shared" si="126"/>
        <v>0</v>
      </c>
    </row>
    <row r="1297" spans="1:24" s="92" customFormat="1" ht="15">
      <c r="A1297" s="115"/>
      <c r="B1297" s="93" t="s">
        <v>219</v>
      </c>
      <c r="C1297" s="106" t="str">
        <f t="shared" si="121"/>
        <v/>
      </c>
      <c r="D1297" s="105" t="str">
        <f t="shared" si="122"/>
        <v/>
      </c>
      <c r="E1297" s="129"/>
      <c r="F1297" s="130"/>
      <c r="G1297" s="130"/>
      <c r="H1297" s="128"/>
      <c r="I1297" s="90">
        <v>5473030000</v>
      </c>
      <c r="J1297" s="89"/>
      <c r="K1297" s="90">
        <v>5320370000</v>
      </c>
      <c r="L1297" s="91">
        <v>152660000</v>
      </c>
      <c r="M1297" s="91">
        <f t="shared" si="123"/>
        <v>5473030000</v>
      </c>
      <c r="N1297" s="91"/>
      <c r="O1297" s="90">
        <v>5473030000</v>
      </c>
      <c r="P1297" s="90">
        <f t="shared" si="124"/>
        <v>5473030000</v>
      </c>
      <c r="Q1297" s="90"/>
      <c r="S1297" s="124">
        <f t="shared" si="125"/>
        <v>5473.03</v>
      </c>
      <c r="T1297" s="124">
        <f t="shared" si="126"/>
        <v>5473.03</v>
      </c>
      <c r="U1297" s="124">
        <f t="shared" si="126"/>
        <v>0</v>
      </c>
      <c r="V1297" s="124">
        <f t="shared" si="126"/>
        <v>5473.03</v>
      </c>
      <c r="W1297" s="124">
        <f t="shared" si="126"/>
        <v>5473.03</v>
      </c>
      <c r="X1297" s="124">
        <f t="shared" si="126"/>
        <v>0</v>
      </c>
    </row>
    <row r="1298" spans="1:24" s="92" customFormat="1" ht="15">
      <c r="A1298" s="116"/>
      <c r="B1298" s="110"/>
      <c r="C1298" s="106" t="str">
        <f t="shared" si="121"/>
        <v/>
      </c>
      <c r="D1298" s="105" t="str">
        <f t="shared" si="122"/>
        <v/>
      </c>
      <c r="E1298" s="115" t="s">
        <v>209</v>
      </c>
      <c r="F1298" s="115" t="s">
        <v>220</v>
      </c>
      <c r="G1298" s="115" t="s">
        <v>228</v>
      </c>
      <c r="H1298" s="133" t="s">
        <v>983</v>
      </c>
      <c r="I1298" s="90">
        <v>5320370000</v>
      </c>
      <c r="J1298" s="89"/>
      <c r="K1298" s="90">
        <v>5320370000</v>
      </c>
      <c r="L1298" s="94"/>
      <c r="M1298" s="91">
        <f t="shared" si="123"/>
        <v>5320370000</v>
      </c>
      <c r="N1298" s="94"/>
      <c r="O1298" s="90">
        <v>5320370000</v>
      </c>
      <c r="P1298" s="90">
        <f t="shared" si="124"/>
        <v>5320370000</v>
      </c>
      <c r="Q1298" s="90"/>
      <c r="S1298" s="124">
        <f t="shared" si="125"/>
        <v>5320.37</v>
      </c>
      <c r="T1298" s="124">
        <f t="shared" si="126"/>
        <v>5320.37</v>
      </c>
      <c r="U1298" s="124">
        <f t="shared" si="126"/>
        <v>0</v>
      </c>
      <c r="V1298" s="124">
        <f t="shared" si="126"/>
        <v>5320.37</v>
      </c>
      <c r="W1298" s="124">
        <f t="shared" si="126"/>
        <v>5320.37</v>
      </c>
      <c r="X1298" s="124">
        <f t="shared" si="126"/>
        <v>0</v>
      </c>
    </row>
    <row r="1299" spans="1:24" s="92" customFormat="1" ht="15">
      <c r="A1299" s="117"/>
      <c r="B1299" s="107"/>
      <c r="C1299" s="106" t="str">
        <f t="shared" si="121"/>
        <v/>
      </c>
      <c r="D1299" s="105" t="str">
        <f t="shared" si="122"/>
        <v/>
      </c>
      <c r="E1299" s="115" t="s">
        <v>222</v>
      </c>
      <c r="F1299" s="115" t="s">
        <v>220</v>
      </c>
      <c r="G1299" s="115" t="s">
        <v>228</v>
      </c>
      <c r="H1299" s="133" t="s">
        <v>983</v>
      </c>
      <c r="I1299" s="90">
        <v>152000000</v>
      </c>
      <c r="J1299" s="89"/>
      <c r="K1299" s="89"/>
      <c r="L1299" s="91">
        <v>152000000</v>
      </c>
      <c r="M1299" s="91">
        <f t="shared" si="123"/>
        <v>152000000</v>
      </c>
      <c r="N1299" s="91"/>
      <c r="O1299" s="90">
        <v>152000000</v>
      </c>
      <c r="P1299" s="90">
        <f t="shared" si="124"/>
        <v>152000000</v>
      </c>
      <c r="Q1299" s="90"/>
      <c r="S1299" s="124">
        <f t="shared" si="125"/>
        <v>152</v>
      </c>
      <c r="T1299" s="124">
        <f t="shared" si="126"/>
        <v>152</v>
      </c>
      <c r="U1299" s="124">
        <f t="shared" si="126"/>
        <v>0</v>
      </c>
      <c r="V1299" s="124">
        <f t="shared" si="126"/>
        <v>152</v>
      </c>
      <c r="W1299" s="124">
        <f t="shared" si="126"/>
        <v>152</v>
      </c>
      <c r="X1299" s="124">
        <f t="shared" si="126"/>
        <v>0</v>
      </c>
    </row>
    <row r="1300" spans="1:24" s="92" customFormat="1" ht="15">
      <c r="A1300" s="118"/>
      <c r="B1300" s="111"/>
      <c r="C1300" s="106" t="str">
        <f t="shared" si="121"/>
        <v/>
      </c>
      <c r="D1300" s="105" t="str">
        <f t="shared" si="122"/>
        <v/>
      </c>
      <c r="E1300" s="115" t="s">
        <v>212</v>
      </c>
      <c r="F1300" s="115" t="s">
        <v>220</v>
      </c>
      <c r="G1300" s="115" t="s">
        <v>228</v>
      </c>
      <c r="H1300" s="133" t="s">
        <v>983</v>
      </c>
      <c r="I1300" s="90">
        <v>660000</v>
      </c>
      <c r="J1300" s="89"/>
      <c r="K1300" s="89"/>
      <c r="L1300" s="91">
        <v>660000</v>
      </c>
      <c r="M1300" s="91">
        <f t="shared" si="123"/>
        <v>660000</v>
      </c>
      <c r="N1300" s="91"/>
      <c r="O1300" s="90">
        <v>660000</v>
      </c>
      <c r="P1300" s="90">
        <f t="shared" si="124"/>
        <v>660000</v>
      </c>
      <c r="Q1300" s="90"/>
      <c r="S1300" s="124">
        <f t="shared" si="125"/>
        <v>0.66</v>
      </c>
      <c r="T1300" s="124">
        <f t="shared" si="126"/>
        <v>0.66</v>
      </c>
      <c r="U1300" s="124">
        <f t="shared" si="126"/>
        <v>0</v>
      </c>
      <c r="V1300" s="124">
        <f t="shared" si="126"/>
        <v>0.66</v>
      </c>
      <c r="W1300" s="124">
        <f t="shared" si="126"/>
        <v>0.66</v>
      </c>
      <c r="X1300" s="124">
        <f t="shared" si="126"/>
        <v>0</v>
      </c>
    </row>
    <row r="1301" spans="1:24" s="92" customFormat="1" ht="15">
      <c r="A1301" s="115"/>
      <c r="B1301" s="93" t="s">
        <v>223</v>
      </c>
      <c r="C1301" s="106" t="str">
        <f t="shared" si="121"/>
        <v/>
      </c>
      <c r="D1301" s="105" t="str">
        <f t="shared" si="122"/>
        <v/>
      </c>
      <c r="E1301" s="129"/>
      <c r="F1301" s="130"/>
      <c r="G1301" s="130"/>
      <c r="H1301" s="128"/>
      <c r="I1301" s="90">
        <v>3756913000</v>
      </c>
      <c r="J1301" s="89"/>
      <c r="K1301" s="90">
        <v>2974564000</v>
      </c>
      <c r="L1301" s="91">
        <v>782349000</v>
      </c>
      <c r="M1301" s="91">
        <f t="shared" si="123"/>
        <v>3756913000</v>
      </c>
      <c r="N1301" s="91"/>
      <c r="O1301" s="90">
        <v>2986185000</v>
      </c>
      <c r="P1301" s="90">
        <f t="shared" si="124"/>
        <v>2986185000</v>
      </c>
      <c r="Q1301" s="90"/>
      <c r="S1301" s="124">
        <f t="shared" si="125"/>
        <v>3756.913</v>
      </c>
      <c r="T1301" s="124">
        <f t="shared" si="126"/>
        <v>3756.913</v>
      </c>
      <c r="U1301" s="124">
        <f t="shared" si="126"/>
        <v>0</v>
      </c>
      <c r="V1301" s="124">
        <f t="shared" si="126"/>
        <v>2986.1849999999999</v>
      </c>
      <c r="W1301" s="124">
        <f t="shared" si="126"/>
        <v>2986.1849999999999</v>
      </c>
      <c r="X1301" s="124">
        <f t="shared" si="126"/>
        <v>0</v>
      </c>
    </row>
    <row r="1302" spans="1:24" s="92" customFormat="1" ht="15">
      <c r="A1302" s="116"/>
      <c r="B1302" s="110"/>
      <c r="C1302" s="106" t="str">
        <f t="shared" ref="C1302:C1365" si="127">IF(B1302&lt;&gt;"",IF(AND(LEFT(B1302,1)&gt;="0",LEFT(B1302,1)&lt;="9"),LEFT(B1302,7),""),"")</f>
        <v/>
      </c>
      <c r="D1302" s="105" t="str">
        <f t="shared" si="122"/>
        <v/>
      </c>
      <c r="E1302" s="115" t="s">
        <v>224</v>
      </c>
      <c r="F1302" s="115" t="s">
        <v>220</v>
      </c>
      <c r="G1302" s="115" t="s">
        <v>228</v>
      </c>
      <c r="H1302" s="133" t="s">
        <v>983</v>
      </c>
      <c r="I1302" s="90">
        <v>674569000</v>
      </c>
      <c r="J1302" s="89"/>
      <c r="K1302" s="90">
        <v>294020000</v>
      </c>
      <c r="L1302" s="91">
        <v>380549000</v>
      </c>
      <c r="M1302" s="91">
        <f t="shared" si="123"/>
        <v>674569000</v>
      </c>
      <c r="N1302" s="91"/>
      <c r="O1302" s="90">
        <v>674569000</v>
      </c>
      <c r="P1302" s="90">
        <f t="shared" si="124"/>
        <v>674569000</v>
      </c>
      <c r="Q1302" s="90"/>
      <c r="S1302" s="124">
        <f t="shared" si="125"/>
        <v>674.56899999999996</v>
      </c>
      <c r="T1302" s="124">
        <f t="shared" si="126"/>
        <v>674.56899999999996</v>
      </c>
      <c r="U1302" s="124">
        <f t="shared" si="126"/>
        <v>0</v>
      </c>
      <c r="V1302" s="124">
        <f t="shared" si="126"/>
        <v>674.56899999999996</v>
      </c>
      <c r="W1302" s="124">
        <f t="shared" si="126"/>
        <v>674.56899999999996</v>
      </c>
      <c r="X1302" s="124">
        <f t="shared" si="126"/>
        <v>0</v>
      </c>
    </row>
    <row r="1303" spans="1:24" s="92" customFormat="1" ht="15">
      <c r="A1303" s="118"/>
      <c r="B1303" s="111"/>
      <c r="C1303" s="106" t="str">
        <f t="shared" si="127"/>
        <v/>
      </c>
      <c r="D1303" s="105" t="str">
        <f t="shared" ref="D1303:D1366" si="128">IF(C1303&lt;&gt;"",RIGHT(B1303,LEN(B1303)-7),"")</f>
        <v/>
      </c>
      <c r="E1303" s="115" t="s">
        <v>222</v>
      </c>
      <c r="F1303" s="115" t="s">
        <v>220</v>
      </c>
      <c r="G1303" s="115" t="s">
        <v>228</v>
      </c>
      <c r="H1303" s="133" t="s">
        <v>983</v>
      </c>
      <c r="I1303" s="90">
        <v>2680544000</v>
      </c>
      <c r="J1303" s="89"/>
      <c r="K1303" s="90">
        <v>2680544000</v>
      </c>
      <c r="L1303" s="94"/>
      <c r="M1303" s="91">
        <f t="shared" ref="M1303:M1366" si="129">I1303-N1303</f>
        <v>2680544000</v>
      </c>
      <c r="N1303" s="94"/>
      <c r="O1303" s="90">
        <v>2309816000</v>
      </c>
      <c r="P1303" s="90">
        <f t="shared" ref="P1303:P1366" si="130">O1303-Q1303</f>
        <v>2309816000</v>
      </c>
      <c r="Q1303" s="90"/>
      <c r="S1303" s="124">
        <f t="shared" ref="S1303:S1366" si="131">I1303/1000000</f>
        <v>2680.5439999999999</v>
      </c>
      <c r="T1303" s="124">
        <f t="shared" si="126"/>
        <v>2680.5439999999999</v>
      </c>
      <c r="U1303" s="124">
        <f t="shared" si="126"/>
        <v>0</v>
      </c>
      <c r="V1303" s="124">
        <f t="shared" si="126"/>
        <v>2309.8159999999998</v>
      </c>
      <c r="W1303" s="124">
        <f t="shared" si="126"/>
        <v>2309.8159999999998</v>
      </c>
      <c r="X1303" s="124">
        <f t="shared" si="126"/>
        <v>0</v>
      </c>
    </row>
    <row r="1304" spans="1:24" s="92" customFormat="1" ht="14.25">
      <c r="A1304" s="115"/>
      <c r="B1304" s="96"/>
      <c r="C1304" s="106" t="str">
        <f t="shared" si="127"/>
        <v/>
      </c>
      <c r="D1304" s="105" t="str">
        <f t="shared" si="128"/>
        <v/>
      </c>
      <c r="E1304" s="115"/>
      <c r="F1304" s="115"/>
      <c r="G1304" s="115"/>
      <c r="H1304" s="133"/>
      <c r="I1304" s="97"/>
      <c r="J1304" s="97"/>
      <c r="K1304" s="97"/>
      <c r="L1304" s="98"/>
      <c r="M1304" s="91">
        <f t="shared" si="129"/>
        <v>0</v>
      </c>
      <c r="N1304" s="98"/>
      <c r="O1304" s="97"/>
      <c r="P1304" s="90">
        <f t="shared" si="130"/>
        <v>0</v>
      </c>
      <c r="Q1304" s="97"/>
      <c r="S1304" s="124">
        <f t="shared" si="131"/>
        <v>0</v>
      </c>
      <c r="T1304" s="124">
        <f t="shared" ref="T1304:X1354" si="132">M1304/1000000</f>
        <v>0</v>
      </c>
      <c r="U1304" s="124">
        <f t="shared" si="132"/>
        <v>0</v>
      </c>
      <c r="V1304" s="124">
        <f t="shared" si="132"/>
        <v>0</v>
      </c>
      <c r="W1304" s="124">
        <f t="shared" si="132"/>
        <v>0</v>
      </c>
      <c r="X1304" s="124">
        <f t="shared" si="132"/>
        <v>0</v>
      </c>
    </row>
    <row r="1305" spans="1:24" s="92" customFormat="1" ht="15">
      <c r="A1305" s="116"/>
      <c r="B1305" s="110"/>
      <c r="C1305" s="106" t="str">
        <f t="shared" si="127"/>
        <v/>
      </c>
      <c r="D1305" s="105" t="str">
        <f t="shared" si="128"/>
        <v/>
      </c>
      <c r="E1305" s="115" t="s">
        <v>210</v>
      </c>
      <c r="F1305" s="115" t="s">
        <v>220</v>
      </c>
      <c r="G1305" s="115" t="s">
        <v>228</v>
      </c>
      <c r="H1305" s="133" t="s">
        <v>983</v>
      </c>
      <c r="I1305" s="90">
        <v>400000000</v>
      </c>
      <c r="J1305" s="89"/>
      <c r="K1305" s="89"/>
      <c r="L1305" s="91">
        <v>400000000</v>
      </c>
      <c r="M1305" s="91">
        <f t="shared" si="129"/>
        <v>400000000</v>
      </c>
      <c r="N1305" s="91"/>
      <c r="O1305" s="89"/>
      <c r="P1305" s="90">
        <f t="shared" si="130"/>
        <v>0</v>
      </c>
      <c r="Q1305" s="89"/>
      <c r="S1305" s="124">
        <f t="shared" si="131"/>
        <v>400</v>
      </c>
      <c r="T1305" s="124">
        <f t="shared" si="132"/>
        <v>400</v>
      </c>
      <c r="U1305" s="124">
        <f t="shared" si="132"/>
        <v>0</v>
      </c>
      <c r="V1305" s="124">
        <f t="shared" si="132"/>
        <v>0</v>
      </c>
      <c r="W1305" s="124">
        <f t="shared" si="132"/>
        <v>0</v>
      </c>
      <c r="X1305" s="124">
        <f t="shared" si="132"/>
        <v>0</v>
      </c>
    </row>
    <row r="1306" spans="1:24" s="92" customFormat="1" ht="15">
      <c r="A1306" s="118"/>
      <c r="B1306" s="111"/>
      <c r="C1306" s="106" t="str">
        <f t="shared" si="127"/>
        <v/>
      </c>
      <c r="D1306" s="105" t="str">
        <f t="shared" si="128"/>
        <v/>
      </c>
      <c r="E1306" s="115" t="s">
        <v>212</v>
      </c>
      <c r="F1306" s="115" t="s">
        <v>220</v>
      </c>
      <c r="G1306" s="115" t="s">
        <v>228</v>
      </c>
      <c r="H1306" s="133" t="s">
        <v>983</v>
      </c>
      <c r="I1306" s="90">
        <v>1800000</v>
      </c>
      <c r="J1306" s="89"/>
      <c r="K1306" s="89"/>
      <c r="L1306" s="91">
        <v>1800000</v>
      </c>
      <c r="M1306" s="91">
        <f t="shared" si="129"/>
        <v>1800000</v>
      </c>
      <c r="N1306" s="91"/>
      <c r="O1306" s="90">
        <v>1800000</v>
      </c>
      <c r="P1306" s="90">
        <f t="shared" si="130"/>
        <v>1800000</v>
      </c>
      <c r="Q1306" s="90"/>
      <c r="S1306" s="124">
        <f t="shared" si="131"/>
        <v>1.8</v>
      </c>
      <c r="T1306" s="124">
        <f t="shared" si="132"/>
        <v>1.8</v>
      </c>
      <c r="U1306" s="124">
        <f t="shared" si="132"/>
        <v>0</v>
      </c>
      <c r="V1306" s="124">
        <f t="shared" si="132"/>
        <v>1.8</v>
      </c>
      <c r="W1306" s="124">
        <f t="shared" si="132"/>
        <v>1.8</v>
      </c>
      <c r="X1306" s="124">
        <f t="shared" si="132"/>
        <v>0</v>
      </c>
    </row>
    <row r="1307" spans="1:24" s="92" customFormat="1" ht="45">
      <c r="A1307" s="115" t="s">
        <v>792</v>
      </c>
      <c r="B1307" s="88" t="s">
        <v>793</v>
      </c>
      <c r="C1307" s="106" t="str">
        <f t="shared" si="127"/>
        <v>1094591</v>
      </c>
      <c r="D1307" s="105" t="str">
        <f t="shared" si="128"/>
        <v>-Hội bảo vệ QuyỄn trẻ em và Bảo trợ Người khuyẽt tật tỉnh Kon Tum</v>
      </c>
      <c r="E1307" s="129"/>
      <c r="F1307" s="130"/>
      <c r="G1307" s="130"/>
      <c r="H1307" s="128"/>
      <c r="I1307" s="90">
        <v>387700000</v>
      </c>
      <c r="J1307" s="89"/>
      <c r="K1307" s="90">
        <v>385000000</v>
      </c>
      <c r="L1307" s="91">
        <v>2700000</v>
      </c>
      <c r="M1307" s="91">
        <f t="shared" si="129"/>
        <v>387700000</v>
      </c>
      <c r="N1307" s="91"/>
      <c r="O1307" s="90">
        <v>387700000</v>
      </c>
      <c r="P1307" s="90">
        <f t="shared" si="130"/>
        <v>387700000</v>
      </c>
      <c r="Q1307" s="90"/>
      <c r="S1307" s="124">
        <f t="shared" si="131"/>
        <v>387.7</v>
      </c>
      <c r="T1307" s="124">
        <f t="shared" si="132"/>
        <v>387.7</v>
      </c>
      <c r="U1307" s="124">
        <f t="shared" si="132"/>
        <v>0</v>
      </c>
      <c r="V1307" s="124">
        <f t="shared" si="132"/>
        <v>387.7</v>
      </c>
      <c r="W1307" s="124">
        <f t="shared" si="132"/>
        <v>387.7</v>
      </c>
      <c r="X1307" s="124">
        <f t="shared" si="132"/>
        <v>0</v>
      </c>
    </row>
    <row r="1308" spans="1:24" s="92" customFormat="1" ht="15">
      <c r="A1308" s="115" t="s">
        <v>794</v>
      </c>
      <c r="B1308" s="93" t="s">
        <v>232</v>
      </c>
      <c r="C1308" s="106" t="str">
        <f t="shared" si="127"/>
        <v/>
      </c>
      <c r="D1308" s="105" t="str">
        <f t="shared" si="128"/>
        <v/>
      </c>
      <c r="E1308" s="129"/>
      <c r="F1308" s="130"/>
      <c r="G1308" s="130"/>
      <c r="H1308" s="128"/>
      <c r="I1308" s="90">
        <v>387700000</v>
      </c>
      <c r="J1308" s="89"/>
      <c r="K1308" s="90">
        <v>385000000</v>
      </c>
      <c r="L1308" s="91">
        <v>2700000</v>
      </c>
      <c r="M1308" s="91">
        <f t="shared" si="129"/>
        <v>387700000</v>
      </c>
      <c r="N1308" s="91"/>
      <c r="O1308" s="90">
        <v>387700000</v>
      </c>
      <c r="P1308" s="90">
        <f t="shared" si="130"/>
        <v>387700000</v>
      </c>
      <c r="Q1308" s="90"/>
      <c r="S1308" s="124">
        <f t="shared" si="131"/>
        <v>387.7</v>
      </c>
      <c r="T1308" s="124">
        <f t="shared" si="132"/>
        <v>387.7</v>
      </c>
      <c r="U1308" s="124">
        <f t="shared" si="132"/>
        <v>0</v>
      </c>
      <c r="V1308" s="124">
        <f t="shared" si="132"/>
        <v>387.7</v>
      </c>
      <c r="W1308" s="124">
        <f t="shared" si="132"/>
        <v>387.7</v>
      </c>
      <c r="X1308" s="124">
        <f t="shared" si="132"/>
        <v>0</v>
      </c>
    </row>
    <row r="1309" spans="1:24" s="92" customFormat="1" ht="15">
      <c r="A1309" s="115"/>
      <c r="B1309" s="93" t="s">
        <v>229</v>
      </c>
      <c r="C1309" s="106" t="str">
        <f t="shared" si="127"/>
        <v/>
      </c>
      <c r="D1309" s="105" t="str">
        <f t="shared" si="128"/>
        <v/>
      </c>
      <c r="E1309" s="129"/>
      <c r="F1309" s="130"/>
      <c r="G1309" s="130"/>
      <c r="H1309" s="128"/>
      <c r="I1309" s="90">
        <v>387700000</v>
      </c>
      <c r="J1309" s="89"/>
      <c r="K1309" s="90">
        <v>385000000</v>
      </c>
      <c r="L1309" s="91">
        <v>2700000</v>
      </c>
      <c r="M1309" s="91">
        <f t="shared" si="129"/>
        <v>387700000</v>
      </c>
      <c r="N1309" s="91"/>
      <c r="O1309" s="90">
        <v>387700000</v>
      </c>
      <c r="P1309" s="90">
        <f t="shared" si="130"/>
        <v>387700000</v>
      </c>
      <c r="Q1309" s="90"/>
      <c r="S1309" s="124">
        <f t="shared" si="131"/>
        <v>387.7</v>
      </c>
      <c r="T1309" s="124">
        <f t="shared" si="132"/>
        <v>387.7</v>
      </c>
      <c r="U1309" s="124">
        <f t="shared" si="132"/>
        <v>0</v>
      </c>
      <c r="V1309" s="124">
        <f t="shared" si="132"/>
        <v>387.7</v>
      </c>
      <c r="W1309" s="124">
        <f t="shared" si="132"/>
        <v>387.7</v>
      </c>
      <c r="X1309" s="124">
        <f t="shared" si="132"/>
        <v>0</v>
      </c>
    </row>
    <row r="1310" spans="1:24" s="92" customFormat="1" ht="15">
      <c r="A1310" s="116"/>
      <c r="B1310" s="110"/>
      <c r="C1310" s="106" t="str">
        <f t="shared" si="127"/>
        <v/>
      </c>
      <c r="D1310" s="105" t="str">
        <f t="shared" si="128"/>
        <v/>
      </c>
      <c r="E1310" s="115" t="s">
        <v>224</v>
      </c>
      <c r="F1310" s="115" t="s">
        <v>795</v>
      </c>
      <c r="G1310" s="115" t="s">
        <v>449</v>
      </c>
      <c r="H1310" s="133" t="s">
        <v>983</v>
      </c>
      <c r="I1310" s="90">
        <v>385000000</v>
      </c>
      <c r="J1310" s="89"/>
      <c r="K1310" s="90">
        <v>385000000</v>
      </c>
      <c r="L1310" s="94"/>
      <c r="M1310" s="91">
        <f t="shared" si="129"/>
        <v>385000000</v>
      </c>
      <c r="N1310" s="94"/>
      <c r="O1310" s="90">
        <v>385000000</v>
      </c>
      <c r="P1310" s="90">
        <f t="shared" si="130"/>
        <v>385000000</v>
      </c>
      <c r="Q1310" s="90"/>
      <c r="S1310" s="124">
        <f t="shared" si="131"/>
        <v>385</v>
      </c>
      <c r="T1310" s="124">
        <f t="shared" si="132"/>
        <v>385</v>
      </c>
      <c r="U1310" s="124">
        <f t="shared" si="132"/>
        <v>0</v>
      </c>
      <c r="V1310" s="124">
        <f t="shared" si="132"/>
        <v>385</v>
      </c>
      <c r="W1310" s="124">
        <f t="shared" si="132"/>
        <v>385</v>
      </c>
      <c r="X1310" s="124">
        <f t="shared" si="132"/>
        <v>0</v>
      </c>
    </row>
    <row r="1311" spans="1:24" s="92" customFormat="1" ht="15">
      <c r="A1311" s="118"/>
      <c r="B1311" s="111"/>
      <c r="C1311" s="106" t="str">
        <f t="shared" si="127"/>
        <v/>
      </c>
      <c r="D1311" s="105" t="str">
        <f t="shared" si="128"/>
        <v/>
      </c>
      <c r="E1311" s="115" t="s">
        <v>222</v>
      </c>
      <c r="F1311" s="115" t="s">
        <v>795</v>
      </c>
      <c r="G1311" s="115" t="s">
        <v>449</v>
      </c>
      <c r="H1311" s="133" t="s">
        <v>983</v>
      </c>
      <c r="I1311" s="90">
        <v>2700000</v>
      </c>
      <c r="J1311" s="89"/>
      <c r="K1311" s="89"/>
      <c r="L1311" s="91">
        <v>2700000</v>
      </c>
      <c r="M1311" s="91">
        <f t="shared" si="129"/>
        <v>2700000</v>
      </c>
      <c r="N1311" s="91"/>
      <c r="O1311" s="90">
        <v>2700000</v>
      </c>
      <c r="P1311" s="90">
        <f t="shared" si="130"/>
        <v>2700000</v>
      </c>
      <c r="Q1311" s="90"/>
      <c r="S1311" s="124">
        <f t="shared" si="131"/>
        <v>2.7</v>
      </c>
      <c r="T1311" s="124">
        <f t="shared" si="132"/>
        <v>2.7</v>
      </c>
      <c r="U1311" s="124">
        <f t="shared" si="132"/>
        <v>0</v>
      </c>
      <c r="V1311" s="124">
        <f t="shared" si="132"/>
        <v>2.7</v>
      </c>
      <c r="W1311" s="124">
        <f t="shared" si="132"/>
        <v>2.7</v>
      </c>
      <c r="X1311" s="124">
        <f t="shared" si="132"/>
        <v>0</v>
      </c>
    </row>
    <row r="1312" spans="1:24" s="92" customFormat="1" ht="30">
      <c r="A1312" s="115" t="s">
        <v>796</v>
      </c>
      <c r="B1312" s="88" t="s">
        <v>797</v>
      </c>
      <c r="C1312" s="106" t="str">
        <f t="shared" si="127"/>
        <v>1094963</v>
      </c>
      <c r="D1312" s="105" t="str">
        <f t="shared" si="128"/>
        <v>-Hội Cựu Thanh niên xung phong tỉnh Kon Tum</v>
      </c>
      <c r="E1312" s="129"/>
      <c r="F1312" s="130"/>
      <c r="G1312" s="130"/>
      <c r="H1312" s="128"/>
      <c r="I1312" s="90">
        <v>306100000</v>
      </c>
      <c r="J1312" s="89"/>
      <c r="K1312" s="90">
        <v>290000000</v>
      </c>
      <c r="L1312" s="91">
        <v>16100000</v>
      </c>
      <c r="M1312" s="91">
        <f t="shared" si="129"/>
        <v>306100000</v>
      </c>
      <c r="N1312" s="91"/>
      <c r="O1312" s="90">
        <v>306100000</v>
      </c>
      <c r="P1312" s="90">
        <f t="shared" si="130"/>
        <v>306100000</v>
      </c>
      <c r="Q1312" s="90"/>
      <c r="S1312" s="124">
        <f t="shared" si="131"/>
        <v>306.10000000000002</v>
      </c>
      <c r="T1312" s="124">
        <f t="shared" si="132"/>
        <v>306.10000000000002</v>
      </c>
      <c r="U1312" s="124">
        <f t="shared" si="132"/>
        <v>0</v>
      </c>
      <c r="V1312" s="124">
        <f t="shared" si="132"/>
        <v>306.10000000000002</v>
      </c>
      <c r="W1312" s="124">
        <f t="shared" si="132"/>
        <v>306.10000000000002</v>
      </c>
      <c r="X1312" s="124">
        <f t="shared" si="132"/>
        <v>0</v>
      </c>
    </row>
    <row r="1313" spans="1:24" s="92" customFormat="1" ht="15">
      <c r="A1313" s="115" t="s">
        <v>798</v>
      </c>
      <c r="B1313" s="93" t="s">
        <v>232</v>
      </c>
      <c r="C1313" s="106" t="str">
        <f t="shared" si="127"/>
        <v/>
      </c>
      <c r="D1313" s="105" t="str">
        <f t="shared" si="128"/>
        <v/>
      </c>
      <c r="E1313" s="129"/>
      <c r="F1313" s="130"/>
      <c r="G1313" s="130"/>
      <c r="H1313" s="128"/>
      <c r="I1313" s="90">
        <v>306100000</v>
      </c>
      <c r="J1313" s="89"/>
      <c r="K1313" s="90">
        <v>290000000</v>
      </c>
      <c r="L1313" s="91">
        <v>16100000</v>
      </c>
      <c r="M1313" s="91">
        <f t="shared" si="129"/>
        <v>306100000</v>
      </c>
      <c r="N1313" s="91"/>
      <c r="O1313" s="90">
        <v>306100000</v>
      </c>
      <c r="P1313" s="90">
        <f t="shared" si="130"/>
        <v>306100000</v>
      </c>
      <c r="Q1313" s="90"/>
      <c r="S1313" s="124">
        <f t="shared" si="131"/>
        <v>306.10000000000002</v>
      </c>
      <c r="T1313" s="124">
        <f t="shared" si="132"/>
        <v>306.10000000000002</v>
      </c>
      <c r="U1313" s="124">
        <f t="shared" si="132"/>
        <v>0</v>
      </c>
      <c r="V1313" s="124">
        <f t="shared" si="132"/>
        <v>306.10000000000002</v>
      </c>
      <c r="W1313" s="124">
        <f t="shared" si="132"/>
        <v>306.10000000000002</v>
      </c>
      <c r="X1313" s="124">
        <f t="shared" si="132"/>
        <v>0</v>
      </c>
    </row>
    <row r="1314" spans="1:24" s="92" customFormat="1" ht="15">
      <c r="A1314" s="115"/>
      <c r="B1314" s="93" t="s">
        <v>229</v>
      </c>
      <c r="C1314" s="106" t="str">
        <f t="shared" si="127"/>
        <v/>
      </c>
      <c r="D1314" s="105" t="str">
        <f t="shared" si="128"/>
        <v/>
      </c>
      <c r="E1314" s="129"/>
      <c r="F1314" s="130"/>
      <c r="G1314" s="130"/>
      <c r="H1314" s="128"/>
      <c r="I1314" s="90">
        <v>306100000</v>
      </c>
      <c r="J1314" s="89"/>
      <c r="K1314" s="90">
        <v>290000000</v>
      </c>
      <c r="L1314" s="91">
        <v>16100000</v>
      </c>
      <c r="M1314" s="91">
        <f t="shared" si="129"/>
        <v>306100000</v>
      </c>
      <c r="N1314" s="91"/>
      <c r="O1314" s="90">
        <v>306100000</v>
      </c>
      <c r="P1314" s="90">
        <f t="shared" si="130"/>
        <v>306100000</v>
      </c>
      <c r="Q1314" s="90"/>
      <c r="S1314" s="124">
        <f t="shared" si="131"/>
        <v>306.10000000000002</v>
      </c>
      <c r="T1314" s="124">
        <f t="shared" si="132"/>
        <v>306.10000000000002</v>
      </c>
      <c r="U1314" s="124">
        <f t="shared" si="132"/>
        <v>0</v>
      </c>
      <c r="V1314" s="124">
        <f t="shared" si="132"/>
        <v>306.10000000000002</v>
      </c>
      <c r="W1314" s="124">
        <f t="shared" si="132"/>
        <v>306.10000000000002</v>
      </c>
      <c r="X1314" s="124">
        <f t="shared" si="132"/>
        <v>0</v>
      </c>
    </row>
    <row r="1315" spans="1:24" s="92" customFormat="1" ht="15">
      <c r="A1315" s="116"/>
      <c r="B1315" s="110"/>
      <c r="C1315" s="106" t="str">
        <f t="shared" si="127"/>
        <v/>
      </c>
      <c r="D1315" s="105" t="str">
        <f t="shared" si="128"/>
        <v/>
      </c>
      <c r="E1315" s="115" t="s">
        <v>224</v>
      </c>
      <c r="F1315" s="115" t="s">
        <v>799</v>
      </c>
      <c r="G1315" s="115" t="s">
        <v>449</v>
      </c>
      <c r="H1315" s="133" t="s">
        <v>983</v>
      </c>
      <c r="I1315" s="90">
        <v>303400000</v>
      </c>
      <c r="J1315" s="89"/>
      <c r="K1315" s="90">
        <v>290000000</v>
      </c>
      <c r="L1315" s="91">
        <v>13400000</v>
      </c>
      <c r="M1315" s="91">
        <f t="shared" si="129"/>
        <v>303400000</v>
      </c>
      <c r="N1315" s="91"/>
      <c r="O1315" s="90">
        <v>303400000</v>
      </c>
      <c r="P1315" s="90">
        <f t="shared" si="130"/>
        <v>303400000</v>
      </c>
      <c r="Q1315" s="90"/>
      <c r="S1315" s="124">
        <f t="shared" si="131"/>
        <v>303.39999999999998</v>
      </c>
      <c r="T1315" s="124">
        <f t="shared" si="132"/>
        <v>303.39999999999998</v>
      </c>
      <c r="U1315" s="124">
        <f t="shared" si="132"/>
        <v>0</v>
      </c>
      <c r="V1315" s="124">
        <f t="shared" si="132"/>
        <v>303.39999999999998</v>
      </c>
      <c r="W1315" s="124">
        <f t="shared" si="132"/>
        <v>303.39999999999998</v>
      </c>
      <c r="X1315" s="124">
        <f t="shared" si="132"/>
        <v>0</v>
      </c>
    </row>
    <row r="1316" spans="1:24" s="92" customFormat="1" ht="15">
      <c r="A1316" s="118"/>
      <c r="B1316" s="111"/>
      <c r="C1316" s="106" t="str">
        <f t="shared" si="127"/>
        <v/>
      </c>
      <c r="D1316" s="105" t="str">
        <f t="shared" si="128"/>
        <v/>
      </c>
      <c r="E1316" s="115" t="s">
        <v>222</v>
      </c>
      <c r="F1316" s="115" t="s">
        <v>799</v>
      </c>
      <c r="G1316" s="115" t="s">
        <v>449</v>
      </c>
      <c r="H1316" s="133" t="s">
        <v>983</v>
      </c>
      <c r="I1316" s="90">
        <v>2700000</v>
      </c>
      <c r="J1316" s="89"/>
      <c r="K1316" s="89"/>
      <c r="L1316" s="91">
        <v>2700000</v>
      </c>
      <c r="M1316" s="91">
        <f t="shared" si="129"/>
        <v>2700000</v>
      </c>
      <c r="N1316" s="91"/>
      <c r="O1316" s="90">
        <v>2700000</v>
      </c>
      <c r="P1316" s="90">
        <f t="shared" si="130"/>
        <v>2700000</v>
      </c>
      <c r="Q1316" s="90"/>
      <c r="S1316" s="124">
        <f t="shared" si="131"/>
        <v>2.7</v>
      </c>
      <c r="T1316" s="124">
        <f t="shared" si="132"/>
        <v>2.7</v>
      </c>
      <c r="U1316" s="124">
        <f t="shared" si="132"/>
        <v>0</v>
      </c>
      <c r="V1316" s="124">
        <f t="shared" si="132"/>
        <v>2.7</v>
      </c>
      <c r="W1316" s="124">
        <f t="shared" si="132"/>
        <v>2.7</v>
      </c>
      <c r="X1316" s="124">
        <f t="shared" si="132"/>
        <v>0</v>
      </c>
    </row>
    <row r="1317" spans="1:24" s="92" customFormat="1" ht="30">
      <c r="A1317" s="115" t="s">
        <v>800</v>
      </c>
      <c r="B1317" s="88" t="s">
        <v>801</v>
      </c>
      <c r="C1317" s="106" t="str">
        <f t="shared" si="127"/>
        <v>1095546</v>
      </c>
      <c r="D1317" s="105" t="str">
        <f t="shared" si="128"/>
        <v>-Hội đSng Nhân dân tinh Kontum</v>
      </c>
      <c r="E1317" s="129"/>
      <c r="F1317" s="130"/>
      <c r="G1317" s="130"/>
      <c r="H1317" s="128"/>
      <c r="I1317" s="90">
        <v>4872000000</v>
      </c>
      <c r="J1317" s="89"/>
      <c r="K1317" s="90">
        <v>4872000000</v>
      </c>
      <c r="L1317" s="94"/>
      <c r="M1317" s="91">
        <f t="shared" si="129"/>
        <v>4872000000</v>
      </c>
      <c r="N1317" s="94"/>
      <c r="O1317" s="90">
        <v>4485877400</v>
      </c>
      <c r="P1317" s="90">
        <f t="shared" si="130"/>
        <v>4485877400</v>
      </c>
      <c r="Q1317" s="90"/>
      <c r="S1317" s="124">
        <f t="shared" si="131"/>
        <v>4872</v>
      </c>
      <c r="T1317" s="124">
        <f t="shared" si="132"/>
        <v>4872</v>
      </c>
      <c r="U1317" s="124">
        <f t="shared" si="132"/>
        <v>0</v>
      </c>
      <c r="V1317" s="124">
        <f t="shared" si="132"/>
        <v>4485.8774000000003</v>
      </c>
      <c r="W1317" s="124">
        <f t="shared" si="132"/>
        <v>4485.8774000000003</v>
      </c>
      <c r="X1317" s="124">
        <f t="shared" si="132"/>
        <v>0</v>
      </c>
    </row>
    <row r="1318" spans="1:24" s="92" customFormat="1" ht="15">
      <c r="A1318" s="115" t="s">
        <v>802</v>
      </c>
      <c r="B1318" s="93" t="s">
        <v>232</v>
      </c>
      <c r="C1318" s="106" t="str">
        <f t="shared" si="127"/>
        <v/>
      </c>
      <c r="D1318" s="105" t="str">
        <f t="shared" si="128"/>
        <v/>
      </c>
      <c r="E1318" s="129"/>
      <c r="F1318" s="130"/>
      <c r="G1318" s="130"/>
      <c r="H1318" s="128"/>
      <c r="I1318" s="90">
        <v>4872000000</v>
      </c>
      <c r="J1318" s="89"/>
      <c r="K1318" s="90">
        <v>4872000000</v>
      </c>
      <c r="L1318" s="94"/>
      <c r="M1318" s="91">
        <f t="shared" si="129"/>
        <v>4872000000</v>
      </c>
      <c r="N1318" s="94"/>
      <c r="O1318" s="90">
        <v>4485877400</v>
      </c>
      <c r="P1318" s="90">
        <f t="shared" si="130"/>
        <v>4485877400</v>
      </c>
      <c r="Q1318" s="90"/>
      <c r="S1318" s="124">
        <f t="shared" si="131"/>
        <v>4872</v>
      </c>
      <c r="T1318" s="124">
        <f t="shared" si="132"/>
        <v>4872</v>
      </c>
      <c r="U1318" s="124">
        <f t="shared" si="132"/>
        <v>0</v>
      </c>
      <c r="V1318" s="124">
        <f t="shared" si="132"/>
        <v>4485.8774000000003</v>
      </c>
      <c r="W1318" s="124">
        <f t="shared" si="132"/>
        <v>4485.8774000000003</v>
      </c>
      <c r="X1318" s="124">
        <f t="shared" si="132"/>
        <v>0</v>
      </c>
    </row>
    <row r="1319" spans="1:24" s="92" customFormat="1" ht="15">
      <c r="A1319" s="115"/>
      <c r="B1319" s="93" t="s">
        <v>229</v>
      </c>
      <c r="C1319" s="106" t="str">
        <f t="shared" si="127"/>
        <v/>
      </c>
      <c r="D1319" s="105" t="str">
        <f t="shared" si="128"/>
        <v/>
      </c>
      <c r="E1319" s="129"/>
      <c r="F1319" s="130"/>
      <c r="G1319" s="130"/>
      <c r="H1319" s="128"/>
      <c r="I1319" s="90">
        <v>4872000000</v>
      </c>
      <c r="J1319" s="89"/>
      <c r="K1319" s="90">
        <v>4872000000</v>
      </c>
      <c r="L1319" s="94"/>
      <c r="M1319" s="91">
        <f t="shared" si="129"/>
        <v>4872000000</v>
      </c>
      <c r="N1319" s="94"/>
      <c r="O1319" s="90">
        <v>4485877400</v>
      </c>
      <c r="P1319" s="90">
        <f t="shared" si="130"/>
        <v>4485877400</v>
      </c>
      <c r="Q1319" s="90"/>
      <c r="S1319" s="124">
        <f t="shared" si="131"/>
        <v>4872</v>
      </c>
      <c r="T1319" s="124">
        <f t="shared" si="132"/>
        <v>4872</v>
      </c>
      <c r="U1319" s="124">
        <f t="shared" si="132"/>
        <v>0</v>
      </c>
      <c r="V1319" s="124">
        <f t="shared" si="132"/>
        <v>4485.8774000000003</v>
      </c>
      <c r="W1319" s="124">
        <f t="shared" si="132"/>
        <v>4485.8774000000003</v>
      </c>
      <c r="X1319" s="124">
        <f t="shared" si="132"/>
        <v>0</v>
      </c>
    </row>
    <row r="1320" spans="1:24" s="92" customFormat="1" ht="15">
      <c r="A1320" s="115"/>
      <c r="B1320" s="87"/>
      <c r="C1320" s="106" t="str">
        <f t="shared" si="127"/>
        <v/>
      </c>
      <c r="D1320" s="105" t="str">
        <f t="shared" si="128"/>
        <v/>
      </c>
      <c r="E1320" s="115" t="s">
        <v>224</v>
      </c>
      <c r="F1320" s="115" t="s">
        <v>237</v>
      </c>
      <c r="G1320" s="115" t="s">
        <v>238</v>
      </c>
      <c r="H1320" s="133" t="s">
        <v>983</v>
      </c>
      <c r="I1320" s="90">
        <v>4872000000</v>
      </c>
      <c r="J1320" s="89"/>
      <c r="K1320" s="90">
        <v>4872000000</v>
      </c>
      <c r="L1320" s="94"/>
      <c r="M1320" s="91">
        <f t="shared" si="129"/>
        <v>4872000000</v>
      </c>
      <c r="N1320" s="94"/>
      <c r="O1320" s="90">
        <v>4485877400</v>
      </c>
      <c r="P1320" s="90">
        <f t="shared" si="130"/>
        <v>4485877400</v>
      </c>
      <c r="Q1320" s="90"/>
      <c r="S1320" s="124">
        <f t="shared" si="131"/>
        <v>4872</v>
      </c>
      <c r="T1320" s="124">
        <f t="shared" si="132"/>
        <v>4872</v>
      </c>
      <c r="U1320" s="124">
        <f t="shared" si="132"/>
        <v>0</v>
      </c>
      <c r="V1320" s="124">
        <f t="shared" si="132"/>
        <v>4485.8774000000003</v>
      </c>
      <c r="W1320" s="124">
        <f t="shared" si="132"/>
        <v>4485.8774000000003</v>
      </c>
      <c r="X1320" s="124">
        <f t="shared" si="132"/>
        <v>0</v>
      </c>
    </row>
    <row r="1321" spans="1:24" s="92" customFormat="1" ht="45">
      <c r="A1321" s="115" t="s">
        <v>803</v>
      </c>
      <c r="B1321" s="88" t="s">
        <v>804</v>
      </c>
      <c r="C1321" s="106" t="str">
        <f t="shared" si="127"/>
        <v>1096607</v>
      </c>
      <c r="D1321" s="105" t="str">
        <f t="shared" si="128"/>
        <v>-Trung tâm Quan trắc tài nguyên và môi trường tỉnh Kon Tum</v>
      </c>
      <c r="E1321" s="129"/>
      <c r="F1321" s="130"/>
      <c r="G1321" s="130"/>
      <c r="H1321" s="128"/>
      <c r="I1321" s="90">
        <v>1069100000</v>
      </c>
      <c r="J1321" s="89"/>
      <c r="K1321" s="90">
        <v>1069100000</v>
      </c>
      <c r="L1321" s="94"/>
      <c r="M1321" s="91">
        <f t="shared" si="129"/>
        <v>1069100000</v>
      </c>
      <c r="N1321" s="94"/>
      <c r="O1321" s="90">
        <v>1069100000</v>
      </c>
      <c r="P1321" s="90">
        <f t="shared" si="130"/>
        <v>1069100000</v>
      </c>
      <c r="Q1321" s="90"/>
      <c r="S1321" s="124">
        <f t="shared" si="131"/>
        <v>1069.0999999999999</v>
      </c>
      <c r="T1321" s="124">
        <f t="shared" si="132"/>
        <v>1069.0999999999999</v>
      </c>
      <c r="U1321" s="124">
        <f t="shared" si="132"/>
        <v>0</v>
      </c>
      <c r="V1321" s="124">
        <f t="shared" si="132"/>
        <v>1069.0999999999999</v>
      </c>
      <c r="W1321" s="124">
        <f t="shared" si="132"/>
        <v>1069.0999999999999</v>
      </c>
      <c r="X1321" s="124">
        <f t="shared" si="132"/>
        <v>0</v>
      </c>
    </row>
    <row r="1322" spans="1:24" s="92" customFormat="1" ht="15">
      <c r="A1322" s="115" t="s">
        <v>805</v>
      </c>
      <c r="B1322" s="93" t="s">
        <v>232</v>
      </c>
      <c r="C1322" s="106" t="str">
        <f t="shared" si="127"/>
        <v/>
      </c>
      <c r="D1322" s="105" t="str">
        <f t="shared" si="128"/>
        <v/>
      </c>
      <c r="E1322" s="129"/>
      <c r="F1322" s="130"/>
      <c r="G1322" s="130"/>
      <c r="H1322" s="128"/>
      <c r="I1322" s="90">
        <v>1069100000</v>
      </c>
      <c r="J1322" s="89"/>
      <c r="K1322" s="90">
        <v>1069100000</v>
      </c>
      <c r="L1322" s="94"/>
      <c r="M1322" s="91">
        <f t="shared" si="129"/>
        <v>1069100000</v>
      </c>
      <c r="N1322" s="94"/>
      <c r="O1322" s="90">
        <v>1069100000</v>
      </c>
      <c r="P1322" s="90">
        <f t="shared" si="130"/>
        <v>1069100000</v>
      </c>
      <c r="Q1322" s="90"/>
      <c r="S1322" s="124">
        <f t="shared" si="131"/>
        <v>1069.0999999999999</v>
      </c>
      <c r="T1322" s="124">
        <f t="shared" si="132"/>
        <v>1069.0999999999999</v>
      </c>
      <c r="U1322" s="124">
        <f t="shared" si="132"/>
        <v>0</v>
      </c>
      <c r="V1322" s="124">
        <f t="shared" si="132"/>
        <v>1069.0999999999999</v>
      </c>
      <c r="W1322" s="124">
        <f t="shared" si="132"/>
        <v>1069.0999999999999</v>
      </c>
      <c r="X1322" s="124">
        <f t="shared" si="132"/>
        <v>0</v>
      </c>
    </row>
    <row r="1323" spans="1:24" s="92" customFormat="1" ht="15">
      <c r="A1323" s="115"/>
      <c r="B1323" s="93" t="s">
        <v>229</v>
      </c>
      <c r="C1323" s="106" t="str">
        <f t="shared" si="127"/>
        <v/>
      </c>
      <c r="D1323" s="105" t="str">
        <f t="shared" si="128"/>
        <v/>
      </c>
      <c r="E1323" s="129"/>
      <c r="F1323" s="130"/>
      <c r="G1323" s="130"/>
      <c r="H1323" s="128"/>
      <c r="I1323" s="90">
        <v>1069100000</v>
      </c>
      <c r="J1323" s="89"/>
      <c r="K1323" s="90">
        <v>1069100000</v>
      </c>
      <c r="L1323" s="94"/>
      <c r="M1323" s="91">
        <f t="shared" si="129"/>
        <v>1069100000</v>
      </c>
      <c r="N1323" s="94"/>
      <c r="O1323" s="90">
        <v>1069100000</v>
      </c>
      <c r="P1323" s="90">
        <f t="shared" si="130"/>
        <v>1069100000</v>
      </c>
      <c r="Q1323" s="90"/>
      <c r="S1323" s="124">
        <f t="shared" si="131"/>
        <v>1069.0999999999999</v>
      </c>
      <c r="T1323" s="124">
        <f t="shared" si="132"/>
        <v>1069.0999999999999</v>
      </c>
      <c r="U1323" s="124">
        <f t="shared" si="132"/>
        <v>0</v>
      </c>
      <c r="V1323" s="124">
        <f t="shared" si="132"/>
        <v>1069.0999999999999</v>
      </c>
      <c r="W1323" s="124">
        <f t="shared" si="132"/>
        <v>1069.0999999999999</v>
      </c>
      <c r="X1323" s="124">
        <f t="shared" si="132"/>
        <v>0</v>
      </c>
    </row>
    <row r="1324" spans="1:24" s="92" customFormat="1" ht="15">
      <c r="A1324" s="116"/>
      <c r="B1324" s="110"/>
      <c r="C1324" s="106" t="str">
        <f t="shared" si="127"/>
        <v/>
      </c>
      <c r="D1324" s="105" t="str">
        <f t="shared" si="128"/>
        <v/>
      </c>
      <c r="E1324" s="115" t="s">
        <v>224</v>
      </c>
      <c r="F1324" s="115" t="s">
        <v>515</v>
      </c>
      <c r="G1324" s="115" t="s">
        <v>806</v>
      </c>
      <c r="H1324" s="133" t="s">
        <v>983</v>
      </c>
      <c r="I1324" s="90">
        <v>479100000</v>
      </c>
      <c r="J1324" s="89"/>
      <c r="K1324" s="90">
        <v>479100000</v>
      </c>
      <c r="L1324" s="94"/>
      <c r="M1324" s="91">
        <f t="shared" si="129"/>
        <v>479100000</v>
      </c>
      <c r="N1324" s="94"/>
      <c r="O1324" s="90">
        <v>479100000</v>
      </c>
      <c r="P1324" s="90">
        <f t="shared" si="130"/>
        <v>479100000</v>
      </c>
      <c r="Q1324" s="90"/>
      <c r="S1324" s="124">
        <f t="shared" si="131"/>
        <v>479.1</v>
      </c>
      <c r="T1324" s="124">
        <f t="shared" si="132"/>
        <v>479.1</v>
      </c>
      <c r="U1324" s="124">
        <f t="shared" si="132"/>
        <v>0</v>
      </c>
      <c r="V1324" s="124">
        <f t="shared" si="132"/>
        <v>479.1</v>
      </c>
      <c r="W1324" s="124">
        <f t="shared" si="132"/>
        <v>479.1</v>
      </c>
      <c r="X1324" s="124">
        <f t="shared" si="132"/>
        <v>0</v>
      </c>
    </row>
    <row r="1325" spans="1:24" s="92" customFormat="1" ht="15">
      <c r="A1325" s="118"/>
      <c r="B1325" s="111"/>
      <c r="C1325" s="106" t="str">
        <f t="shared" si="127"/>
        <v/>
      </c>
      <c r="D1325" s="105" t="str">
        <f t="shared" si="128"/>
        <v/>
      </c>
      <c r="E1325" s="115" t="s">
        <v>224</v>
      </c>
      <c r="F1325" s="115" t="s">
        <v>515</v>
      </c>
      <c r="G1325" s="115" t="s">
        <v>626</v>
      </c>
      <c r="H1325" s="133" t="s">
        <v>983</v>
      </c>
      <c r="I1325" s="90">
        <v>590000000</v>
      </c>
      <c r="J1325" s="89"/>
      <c r="K1325" s="90">
        <v>590000000</v>
      </c>
      <c r="L1325" s="94"/>
      <c r="M1325" s="91">
        <f t="shared" si="129"/>
        <v>590000000</v>
      </c>
      <c r="N1325" s="94"/>
      <c r="O1325" s="90">
        <v>590000000</v>
      </c>
      <c r="P1325" s="90">
        <f t="shared" si="130"/>
        <v>590000000</v>
      </c>
      <c r="Q1325" s="90"/>
      <c r="S1325" s="124">
        <f t="shared" si="131"/>
        <v>590</v>
      </c>
      <c r="T1325" s="124">
        <f t="shared" si="132"/>
        <v>590</v>
      </c>
      <c r="U1325" s="124">
        <f t="shared" si="132"/>
        <v>0</v>
      </c>
      <c r="V1325" s="124">
        <f t="shared" si="132"/>
        <v>590</v>
      </c>
      <c r="W1325" s="124">
        <f t="shared" si="132"/>
        <v>590</v>
      </c>
      <c r="X1325" s="124">
        <f t="shared" si="132"/>
        <v>0</v>
      </c>
    </row>
    <row r="1326" spans="1:24" s="92" customFormat="1" ht="15">
      <c r="A1326" s="115" t="s">
        <v>807</v>
      </c>
      <c r="B1326" s="93" t="s">
        <v>808</v>
      </c>
      <c r="C1326" s="106" t="str">
        <f t="shared" si="127"/>
        <v>1096916</v>
      </c>
      <c r="D1326" s="105" t="str">
        <f t="shared" si="128"/>
        <v>-Đoàn Luật sư tỉnh Kontum</v>
      </c>
      <c r="E1326" s="129"/>
      <c r="F1326" s="130"/>
      <c r="G1326" s="130"/>
      <c r="H1326" s="128"/>
      <c r="I1326" s="90">
        <v>90000000</v>
      </c>
      <c r="J1326" s="89"/>
      <c r="K1326" s="90">
        <v>50000000</v>
      </c>
      <c r="L1326" s="91">
        <v>40000000</v>
      </c>
      <c r="M1326" s="91">
        <f t="shared" si="129"/>
        <v>90000000</v>
      </c>
      <c r="N1326" s="91"/>
      <c r="O1326" s="90">
        <v>90000000</v>
      </c>
      <c r="P1326" s="90">
        <f t="shared" si="130"/>
        <v>90000000</v>
      </c>
      <c r="Q1326" s="90"/>
      <c r="S1326" s="124">
        <f t="shared" si="131"/>
        <v>90</v>
      </c>
      <c r="T1326" s="124">
        <f t="shared" si="132"/>
        <v>90</v>
      </c>
      <c r="U1326" s="124">
        <f t="shared" si="132"/>
        <v>0</v>
      </c>
      <c r="V1326" s="124">
        <f t="shared" si="132"/>
        <v>90</v>
      </c>
      <c r="W1326" s="124">
        <f t="shared" si="132"/>
        <v>90</v>
      </c>
      <c r="X1326" s="124">
        <f t="shared" si="132"/>
        <v>0</v>
      </c>
    </row>
    <row r="1327" spans="1:24" s="92" customFormat="1" ht="15">
      <c r="A1327" s="115" t="s">
        <v>809</v>
      </c>
      <c r="B1327" s="93" t="s">
        <v>232</v>
      </c>
      <c r="C1327" s="106" t="str">
        <f t="shared" si="127"/>
        <v/>
      </c>
      <c r="D1327" s="105" t="str">
        <f t="shared" si="128"/>
        <v/>
      </c>
      <c r="E1327" s="129"/>
      <c r="F1327" s="130"/>
      <c r="G1327" s="130"/>
      <c r="H1327" s="128"/>
      <c r="I1327" s="90">
        <v>90000000</v>
      </c>
      <c r="J1327" s="89"/>
      <c r="K1327" s="90">
        <v>50000000</v>
      </c>
      <c r="L1327" s="91">
        <v>40000000</v>
      </c>
      <c r="M1327" s="91">
        <f t="shared" si="129"/>
        <v>90000000</v>
      </c>
      <c r="N1327" s="91"/>
      <c r="O1327" s="90">
        <v>90000000</v>
      </c>
      <c r="P1327" s="90">
        <f t="shared" si="130"/>
        <v>90000000</v>
      </c>
      <c r="Q1327" s="90"/>
      <c r="S1327" s="124">
        <f t="shared" si="131"/>
        <v>90</v>
      </c>
      <c r="T1327" s="124">
        <f t="shared" si="132"/>
        <v>90</v>
      </c>
      <c r="U1327" s="124">
        <f t="shared" si="132"/>
        <v>0</v>
      </c>
      <c r="V1327" s="124">
        <f t="shared" si="132"/>
        <v>90</v>
      </c>
      <c r="W1327" s="124">
        <f t="shared" si="132"/>
        <v>90</v>
      </c>
      <c r="X1327" s="124">
        <f t="shared" si="132"/>
        <v>0</v>
      </c>
    </row>
    <row r="1328" spans="1:24" s="92" customFormat="1" ht="15">
      <c r="A1328" s="115"/>
      <c r="B1328" s="93" t="s">
        <v>229</v>
      </c>
      <c r="C1328" s="106" t="str">
        <f t="shared" si="127"/>
        <v/>
      </c>
      <c r="D1328" s="105" t="str">
        <f t="shared" si="128"/>
        <v/>
      </c>
      <c r="E1328" s="129"/>
      <c r="F1328" s="130"/>
      <c r="G1328" s="130"/>
      <c r="H1328" s="128"/>
      <c r="I1328" s="90">
        <v>90000000</v>
      </c>
      <c r="J1328" s="89"/>
      <c r="K1328" s="90">
        <v>50000000</v>
      </c>
      <c r="L1328" s="91">
        <v>40000000</v>
      </c>
      <c r="M1328" s="91">
        <f t="shared" si="129"/>
        <v>90000000</v>
      </c>
      <c r="N1328" s="91"/>
      <c r="O1328" s="90">
        <v>90000000</v>
      </c>
      <c r="P1328" s="90">
        <f t="shared" si="130"/>
        <v>90000000</v>
      </c>
      <c r="Q1328" s="90"/>
      <c r="S1328" s="124">
        <f t="shared" si="131"/>
        <v>90</v>
      </c>
      <c r="T1328" s="124">
        <f t="shared" si="132"/>
        <v>90</v>
      </c>
      <c r="U1328" s="124">
        <f t="shared" si="132"/>
        <v>0</v>
      </c>
      <c r="V1328" s="124">
        <f t="shared" si="132"/>
        <v>90</v>
      </c>
      <c r="W1328" s="124">
        <f t="shared" si="132"/>
        <v>90</v>
      </c>
      <c r="X1328" s="124">
        <f t="shared" si="132"/>
        <v>0</v>
      </c>
    </row>
    <row r="1329" spans="1:24" s="92" customFormat="1" ht="15">
      <c r="A1329" s="115"/>
      <c r="B1329" s="87"/>
      <c r="C1329" s="106" t="str">
        <f t="shared" si="127"/>
        <v/>
      </c>
      <c r="D1329" s="105" t="str">
        <f t="shared" si="128"/>
        <v/>
      </c>
      <c r="E1329" s="115" t="s">
        <v>224</v>
      </c>
      <c r="F1329" s="115" t="s">
        <v>303</v>
      </c>
      <c r="G1329" s="115" t="s">
        <v>449</v>
      </c>
      <c r="H1329" s="133" t="s">
        <v>983</v>
      </c>
      <c r="I1329" s="90">
        <v>90000000</v>
      </c>
      <c r="J1329" s="89"/>
      <c r="K1329" s="90">
        <v>50000000</v>
      </c>
      <c r="L1329" s="91">
        <v>40000000</v>
      </c>
      <c r="M1329" s="91">
        <f t="shared" si="129"/>
        <v>90000000</v>
      </c>
      <c r="N1329" s="91"/>
      <c r="O1329" s="90">
        <v>90000000</v>
      </c>
      <c r="P1329" s="90">
        <f t="shared" si="130"/>
        <v>90000000</v>
      </c>
      <c r="Q1329" s="90"/>
      <c r="S1329" s="124">
        <f t="shared" si="131"/>
        <v>90</v>
      </c>
      <c r="T1329" s="124">
        <f t="shared" si="132"/>
        <v>90</v>
      </c>
      <c r="U1329" s="124">
        <f t="shared" si="132"/>
        <v>0</v>
      </c>
      <c r="V1329" s="124">
        <f t="shared" si="132"/>
        <v>90</v>
      </c>
      <c r="W1329" s="124">
        <f t="shared" si="132"/>
        <v>90</v>
      </c>
      <c r="X1329" s="124">
        <f t="shared" si="132"/>
        <v>0</v>
      </c>
    </row>
    <row r="1330" spans="1:24" s="92" customFormat="1" ht="15">
      <c r="A1330" s="115" t="s">
        <v>810</v>
      </c>
      <c r="B1330" s="93" t="s">
        <v>811</v>
      </c>
      <c r="C1330" s="106" t="str">
        <f t="shared" si="127"/>
        <v>1098089</v>
      </c>
      <c r="D1330" s="105" t="str">
        <f t="shared" si="128"/>
        <v>-Hội Nhà báo</v>
      </c>
      <c r="E1330" s="129"/>
      <c r="F1330" s="130"/>
      <c r="G1330" s="130"/>
      <c r="H1330" s="128"/>
      <c r="I1330" s="90">
        <v>949731750</v>
      </c>
      <c r="J1330" s="90">
        <v>24231750</v>
      </c>
      <c r="K1330" s="90">
        <v>820000000</v>
      </c>
      <c r="L1330" s="91">
        <v>105500000</v>
      </c>
      <c r="M1330" s="91">
        <f t="shared" si="129"/>
        <v>949731750</v>
      </c>
      <c r="N1330" s="91"/>
      <c r="O1330" s="90">
        <v>912785750</v>
      </c>
      <c r="P1330" s="90">
        <f t="shared" si="130"/>
        <v>912785750</v>
      </c>
      <c r="Q1330" s="90"/>
      <c r="S1330" s="124">
        <f t="shared" si="131"/>
        <v>949.73175000000003</v>
      </c>
      <c r="T1330" s="124">
        <f t="shared" si="132"/>
        <v>949.73175000000003</v>
      </c>
      <c r="U1330" s="124">
        <f t="shared" si="132"/>
        <v>0</v>
      </c>
      <c r="V1330" s="124">
        <f t="shared" si="132"/>
        <v>912.78575000000001</v>
      </c>
      <c r="W1330" s="124">
        <f t="shared" si="132"/>
        <v>912.78575000000001</v>
      </c>
      <c r="X1330" s="124">
        <f t="shared" si="132"/>
        <v>0</v>
      </c>
    </row>
    <row r="1331" spans="1:24" s="92" customFormat="1" ht="15">
      <c r="A1331" s="115" t="s">
        <v>812</v>
      </c>
      <c r="B1331" s="93" t="s">
        <v>232</v>
      </c>
      <c r="C1331" s="106" t="str">
        <f t="shared" si="127"/>
        <v/>
      </c>
      <c r="D1331" s="105" t="str">
        <f t="shared" si="128"/>
        <v/>
      </c>
      <c r="E1331" s="129"/>
      <c r="F1331" s="130"/>
      <c r="G1331" s="130"/>
      <c r="H1331" s="128"/>
      <c r="I1331" s="90">
        <v>949731750</v>
      </c>
      <c r="J1331" s="90">
        <v>24231750</v>
      </c>
      <c r="K1331" s="90">
        <v>820000000</v>
      </c>
      <c r="L1331" s="91">
        <v>105500000</v>
      </c>
      <c r="M1331" s="91">
        <f t="shared" si="129"/>
        <v>949731750</v>
      </c>
      <c r="N1331" s="91"/>
      <c r="O1331" s="90">
        <v>912785750</v>
      </c>
      <c r="P1331" s="90">
        <f t="shared" si="130"/>
        <v>912785750</v>
      </c>
      <c r="Q1331" s="90"/>
      <c r="S1331" s="124">
        <f t="shared" si="131"/>
        <v>949.73175000000003</v>
      </c>
      <c r="T1331" s="124">
        <f t="shared" si="132"/>
        <v>949.73175000000003</v>
      </c>
      <c r="U1331" s="124">
        <f t="shared" si="132"/>
        <v>0</v>
      </c>
      <c r="V1331" s="124">
        <f t="shared" si="132"/>
        <v>912.78575000000001</v>
      </c>
      <c r="W1331" s="124">
        <f t="shared" si="132"/>
        <v>912.78575000000001</v>
      </c>
      <c r="X1331" s="124">
        <f t="shared" si="132"/>
        <v>0</v>
      </c>
    </row>
    <row r="1332" spans="1:24" s="92" customFormat="1" ht="15">
      <c r="A1332" s="115"/>
      <c r="B1332" s="93" t="s">
        <v>229</v>
      </c>
      <c r="C1332" s="106" t="str">
        <f t="shared" si="127"/>
        <v/>
      </c>
      <c r="D1332" s="105" t="str">
        <f t="shared" si="128"/>
        <v/>
      </c>
      <c r="E1332" s="129"/>
      <c r="F1332" s="130"/>
      <c r="G1332" s="130"/>
      <c r="H1332" s="128"/>
      <c r="I1332" s="90">
        <v>949731750</v>
      </c>
      <c r="J1332" s="90">
        <v>24231750</v>
      </c>
      <c r="K1332" s="90">
        <v>820000000</v>
      </c>
      <c r="L1332" s="91">
        <v>105500000</v>
      </c>
      <c r="M1332" s="91">
        <f t="shared" si="129"/>
        <v>949731750</v>
      </c>
      <c r="N1332" s="91"/>
      <c r="O1332" s="90">
        <v>912785750</v>
      </c>
      <c r="P1332" s="90">
        <f t="shared" si="130"/>
        <v>912785750</v>
      </c>
      <c r="Q1332" s="90"/>
      <c r="S1332" s="124">
        <f t="shared" si="131"/>
        <v>949.73175000000003</v>
      </c>
      <c r="T1332" s="124">
        <f t="shared" si="132"/>
        <v>949.73175000000003</v>
      </c>
      <c r="U1332" s="124">
        <f t="shared" si="132"/>
        <v>0</v>
      </c>
      <c r="V1332" s="124">
        <f t="shared" si="132"/>
        <v>912.78575000000001</v>
      </c>
      <c r="W1332" s="124">
        <f t="shared" si="132"/>
        <v>912.78575000000001</v>
      </c>
      <c r="X1332" s="124">
        <f t="shared" si="132"/>
        <v>0</v>
      </c>
    </row>
    <row r="1333" spans="1:24" s="92" customFormat="1" ht="15">
      <c r="A1333" s="116"/>
      <c r="B1333" s="110"/>
      <c r="C1333" s="106" t="str">
        <f t="shared" si="127"/>
        <v/>
      </c>
      <c r="D1333" s="105" t="str">
        <f t="shared" si="128"/>
        <v/>
      </c>
      <c r="E1333" s="115" t="s">
        <v>224</v>
      </c>
      <c r="F1333" s="115" t="s">
        <v>813</v>
      </c>
      <c r="G1333" s="115" t="s">
        <v>329</v>
      </c>
      <c r="H1333" s="133" t="s">
        <v>983</v>
      </c>
      <c r="I1333" s="90">
        <v>834252750</v>
      </c>
      <c r="J1333" s="90">
        <v>14252750</v>
      </c>
      <c r="K1333" s="90">
        <v>820000000</v>
      </c>
      <c r="L1333" s="94"/>
      <c r="M1333" s="91">
        <f t="shared" si="129"/>
        <v>834252750</v>
      </c>
      <c r="N1333" s="94"/>
      <c r="O1333" s="90">
        <v>797306750</v>
      </c>
      <c r="P1333" s="90">
        <f t="shared" si="130"/>
        <v>797306750</v>
      </c>
      <c r="Q1333" s="90"/>
      <c r="S1333" s="124">
        <f t="shared" si="131"/>
        <v>834.25274999999999</v>
      </c>
      <c r="T1333" s="124">
        <f t="shared" si="132"/>
        <v>834.25274999999999</v>
      </c>
      <c r="U1333" s="124">
        <f t="shared" si="132"/>
        <v>0</v>
      </c>
      <c r="V1333" s="124">
        <f t="shared" si="132"/>
        <v>797.30674999999997</v>
      </c>
      <c r="W1333" s="124">
        <f t="shared" si="132"/>
        <v>797.30674999999997</v>
      </c>
      <c r="X1333" s="124">
        <f t="shared" si="132"/>
        <v>0</v>
      </c>
    </row>
    <row r="1334" spans="1:24" s="92" customFormat="1" ht="15">
      <c r="A1334" s="118"/>
      <c r="B1334" s="111"/>
      <c r="C1334" s="106" t="str">
        <f t="shared" si="127"/>
        <v/>
      </c>
      <c r="D1334" s="105" t="str">
        <f t="shared" si="128"/>
        <v/>
      </c>
      <c r="E1334" s="115" t="s">
        <v>222</v>
      </c>
      <c r="F1334" s="115" t="s">
        <v>813</v>
      </c>
      <c r="G1334" s="115" t="s">
        <v>329</v>
      </c>
      <c r="H1334" s="133" t="s">
        <v>983</v>
      </c>
      <c r="I1334" s="90">
        <v>10500000</v>
      </c>
      <c r="J1334" s="89"/>
      <c r="K1334" s="89"/>
      <c r="L1334" s="91">
        <v>10500000</v>
      </c>
      <c r="M1334" s="91">
        <f t="shared" si="129"/>
        <v>10500000</v>
      </c>
      <c r="N1334" s="91"/>
      <c r="O1334" s="90">
        <v>10500000</v>
      </c>
      <c r="P1334" s="90">
        <f t="shared" si="130"/>
        <v>10500000</v>
      </c>
      <c r="Q1334" s="90"/>
      <c r="S1334" s="124">
        <f t="shared" si="131"/>
        <v>10.5</v>
      </c>
      <c r="T1334" s="124">
        <f t="shared" si="132"/>
        <v>10.5</v>
      </c>
      <c r="U1334" s="124">
        <f t="shared" si="132"/>
        <v>0</v>
      </c>
      <c r="V1334" s="124">
        <f t="shared" si="132"/>
        <v>10.5</v>
      </c>
      <c r="W1334" s="124">
        <f t="shared" si="132"/>
        <v>10.5</v>
      </c>
      <c r="X1334" s="124">
        <f t="shared" si="132"/>
        <v>0</v>
      </c>
    </row>
    <row r="1335" spans="1:24" s="92" customFormat="1" ht="14.25">
      <c r="A1335" s="115"/>
      <c r="B1335" s="96"/>
      <c r="C1335" s="106" t="str">
        <f t="shared" si="127"/>
        <v/>
      </c>
      <c r="D1335" s="105" t="str">
        <f t="shared" si="128"/>
        <v/>
      </c>
      <c r="E1335" s="115"/>
      <c r="F1335" s="115"/>
      <c r="G1335" s="115"/>
      <c r="H1335" s="133"/>
      <c r="I1335" s="97"/>
      <c r="J1335" s="97"/>
      <c r="K1335" s="97"/>
      <c r="L1335" s="98"/>
      <c r="M1335" s="91">
        <f t="shared" si="129"/>
        <v>0</v>
      </c>
      <c r="N1335" s="98"/>
      <c r="O1335" s="97"/>
      <c r="P1335" s="90">
        <f t="shared" si="130"/>
        <v>0</v>
      </c>
      <c r="Q1335" s="97"/>
      <c r="S1335" s="124">
        <f t="shared" si="131"/>
        <v>0</v>
      </c>
      <c r="T1335" s="124">
        <f t="shared" si="132"/>
        <v>0</v>
      </c>
      <c r="U1335" s="124">
        <f t="shared" si="132"/>
        <v>0</v>
      </c>
      <c r="V1335" s="124">
        <f t="shared" si="132"/>
        <v>0</v>
      </c>
      <c r="W1335" s="124">
        <f t="shared" si="132"/>
        <v>0</v>
      </c>
      <c r="X1335" s="124">
        <f t="shared" si="132"/>
        <v>0</v>
      </c>
    </row>
    <row r="1336" spans="1:24" s="92" customFormat="1" ht="15">
      <c r="A1336" s="115"/>
      <c r="B1336" s="87"/>
      <c r="C1336" s="106" t="str">
        <f t="shared" si="127"/>
        <v/>
      </c>
      <c r="D1336" s="105" t="str">
        <f t="shared" si="128"/>
        <v/>
      </c>
      <c r="E1336" s="115" t="s">
        <v>210</v>
      </c>
      <c r="F1336" s="115" t="s">
        <v>813</v>
      </c>
      <c r="G1336" s="115" t="s">
        <v>329</v>
      </c>
      <c r="H1336" s="133" t="s">
        <v>983</v>
      </c>
      <c r="I1336" s="90">
        <v>104979000</v>
      </c>
      <c r="J1336" s="90">
        <v>9979000</v>
      </c>
      <c r="K1336" s="89"/>
      <c r="L1336" s="91">
        <v>95000000</v>
      </c>
      <c r="M1336" s="91">
        <f t="shared" si="129"/>
        <v>104979000</v>
      </c>
      <c r="N1336" s="91"/>
      <c r="O1336" s="90">
        <v>104979000</v>
      </c>
      <c r="P1336" s="90">
        <f t="shared" si="130"/>
        <v>104979000</v>
      </c>
      <c r="Q1336" s="90"/>
      <c r="S1336" s="124">
        <f t="shared" si="131"/>
        <v>104.979</v>
      </c>
      <c r="T1336" s="124">
        <f t="shared" si="132"/>
        <v>104.979</v>
      </c>
      <c r="U1336" s="124">
        <f t="shared" si="132"/>
        <v>0</v>
      </c>
      <c r="V1336" s="124">
        <f t="shared" si="132"/>
        <v>104.979</v>
      </c>
      <c r="W1336" s="124">
        <f t="shared" si="132"/>
        <v>104.979</v>
      </c>
      <c r="X1336" s="124">
        <f t="shared" si="132"/>
        <v>0</v>
      </c>
    </row>
    <row r="1337" spans="1:24" s="92" customFormat="1" ht="30">
      <c r="A1337" s="115" t="s">
        <v>814</v>
      </c>
      <c r="B1337" s="88" t="s">
        <v>815</v>
      </c>
      <c r="C1337" s="106" t="str">
        <f t="shared" si="127"/>
        <v>1098191</v>
      </c>
      <c r="D1337" s="105" t="str">
        <f t="shared" si="128"/>
        <v>-TSng đội Thanh niên xung phong Tĩnh Kon Tum</v>
      </c>
      <c r="E1337" s="129"/>
      <c r="F1337" s="130"/>
      <c r="G1337" s="130"/>
      <c r="H1337" s="128"/>
      <c r="I1337" s="90">
        <v>242000000</v>
      </c>
      <c r="J1337" s="89"/>
      <c r="K1337" s="90">
        <v>242000000</v>
      </c>
      <c r="L1337" s="94"/>
      <c r="M1337" s="91">
        <f t="shared" si="129"/>
        <v>242000000</v>
      </c>
      <c r="N1337" s="94"/>
      <c r="O1337" s="90">
        <v>242000000</v>
      </c>
      <c r="P1337" s="90">
        <f t="shared" si="130"/>
        <v>242000000</v>
      </c>
      <c r="Q1337" s="90"/>
      <c r="S1337" s="124">
        <f t="shared" si="131"/>
        <v>242</v>
      </c>
      <c r="T1337" s="124">
        <f t="shared" si="132"/>
        <v>242</v>
      </c>
      <c r="U1337" s="124">
        <f t="shared" si="132"/>
        <v>0</v>
      </c>
      <c r="V1337" s="124">
        <f t="shared" si="132"/>
        <v>242</v>
      </c>
      <c r="W1337" s="124">
        <f t="shared" si="132"/>
        <v>242</v>
      </c>
      <c r="X1337" s="124">
        <f t="shared" si="132"/>
        <v>0</v>
      </c>
    </row>
    <row r="1338" spans="1:24" s="92" customFormat="1" ht="15">
      <c r="A1338" s="115" t="s">
        <v>816</v>
      </c>
      <c r="B1338" s="93" t="s">
        <v>232</v>
      </c>
      <c r="C1338" s="106" t="str">
        <f t="shared" si="127"/>
        <v/>
      </c>
      <c r="D1338" s="105" t="str">
        <f t="shared" si="128"/>
        <v/>
      </c>
      <c r="E1338" s="129"/>
      <c r="F1338" s="130"/>
      <c r="G1338" s="130"/>
      <c r="H1338" s="128"/>
      <c r="I1338" s="90">
        <v>242000000</v>
      </c>
      <c r="J1338" s="89"/>
      <c r="K1338" s="90">
        <v>242000000</v>
      </c>
      <c r="L1338" s="94"/>
      <c r="M1338" s="91">
        <f t="shared" si="129"/>
        <v>242000000</v>
      </c>
      <c r="N1338" s="94"/>
      <c r="O1338" s="90">
        <v>242000000</v>
      </c>
      <c r="P1338" s="90">
        <f t="shared" si="130"/>
        <v>242000000</v>
      </c>
      <c r="Q1338" s="90"/>
      <c r="S1338" s="124">
        <f t="shared" si="131"/>
        <v>242</v>
      </c>
      <c r="T1338" s="124">
        <f t="shared" si="132"/>
        <v>242</v>
      </c>
      <c r="U1338" s="124">
        <f t="shared" si="132"/>
        <v>0</v>
      </c>
      <c r="V1338" s="124">
        <f t="shared" si="132"/>
        <v>242</v>
      </c>
      <c r="W1338" s="124">
        <f t="shared" si="132"/>
        <v>242</v>
      </c>
      <c r="X1338" s="124">
        <f t="shared" si="132"/>
        <v>0</v>
      </c>
    </row>
    <row r="1339" spans="1:24" s="92" customFormat="1" ht="15">
      <c r="A1339" s="115"/>
      <c r="B1339" s="93" t="s">
        <v>229</v>
      </c>
      <c r="C1339" s="106" t="str">
        <f t="shared" si="127"/>
        <v/>
      </c>
      <c r="D1339" s="105" t="str">
        <f t="shared" si="128"/>
        <v/>
      </c>
      <c r="E1339" s="129"/>
      <c r="F1339" s="130"/>
      <c r="G1339" s="130"/>
      <c r="H1339" s="128"/>
      <c r="I1339" s="90">
        <v>242000000</v>
      </c>
      <c r="J1339" s="89"/>
      <c r="K1339" s="90">
        <v>242000000</v>
      </c>
      <c r="L1339" s="94"/>
      <c r="M1339" s="91">
        <f t="shared" si="129"/>
        <v>242000000</v>
      </c>
      <c r="N1339" s="94"/>
      <c r="O1339" s="90">
        <v>242000000</v>
      </c>
      <c r="P1339" s="90">
        <f t="shared" si="130"/>
        <v>242000000</v>
      </c>
      <c r="Q1339" s="90"/>
      <c r="S1339" s="124">
        <f t="shared" si="131"/>
        <v>242</v>
      </c>
      <c r="T1339" s="124">
        <f t="shared" si="132"/>
        <v>242</v>
      </c>
      <c r="U1339" s="124">
        <f t="shared" si="132"/>
        <v>0</v>
      </c>
      <c r="V1339" s="124">
        <f t="shared" si="132"/>
        <v>242</v>
      </c>
      <c r="W1339" s="124">
        <f t="shared" si="132"/>
        <v>242</v>
      </c>
      <c r="X1339" s="124">
        <f t="shared" si="132"/>
        <v>0</v>
      </c>
    </row>
    <row r="1340" spans="1:24" s="92" customFormat="1" ht="15">
      <c r="A1340" s="115"/>
      <c r="B1340" s="87"/>
      <c r="C1340" s="106" t="str">
        <f t="shared" si="127"/>
        <v/>
      </c>
      <c r="D1340" s="105" t="str">
        <f t="shared" si="128"/>
        <v/>
      </c>
      <c r="E1340" s="115" t="s">
        <v>224</v>
      </c>
      <c r="F1340" s="115" t="s">
        <v>407</v>
      </c>
      <c r="G1340" s="115" t="s">
        <v>329</v>
      </c>
      <c r="H1340" s="133" t="s">
        <v>983</v>
      </c>
      <c r="I1340" s="90">
        <v>242000000</v>
      </c>
      <c r="J1340" s="89"/>
      <c r="K1340" s="90">
        <v>242000000</v>
      </c>
      <c r="L1340" s="94"/>
      <c r="M1340" s="91">
        <f t="shared" si="129"/>
        <v>242000000</v>
      </c>
      <c r="N1340" s="94"/>
      <c r="O1340" s="90">
        <v>242000000</v>
      </c>
      <c r="P1340" s="90">
        <f t="shared" si="130"/>
        <v>242000000</v>
      </c>
      <c r="Q1340" s="90"/>
      <c r="S1340" s="124">
        <f t="shared" si="131"/>
        <v>242</v>
      </c>
      <c r="T1340" s="124">
        <f t="shared" si="132"/>
        <v>242</v>
      </c>
      <c r="U1340" s="124">
        <f t="shared" si="132"/>
        <v>0</v>
      </c>
      <c r="V1340" s="124">
        <f t="shared" si="132"/>
        <v>242</v>
      </c>
      <c r="W1340" s="124">
        <f t="shared" si="132"/>
        <v>242</v>
      </c>
      <c r="X1340" s="124">
        <f t="shared" si="132"/>
        <v>0</v>
      </c>
    </row>
    <row r="1341" spans="1:24" s="92" customFormat="1" ht="45">
      <c r="A1341" s="115" t="s">
        <v>817</v>
      </c>
      <c r="B1341" s="88" t="s">
        <v>818</v>
      </c>
      <c r="C1341" s="106" t="str">
        <f t="shared" si="127"/>
        <v>1098455</v>
      </c>
      <c r="D1341" s="105" t="str">
        <f t="shared" si="128"/>
        <v>-Trường Trung học PhS thông Ngô Mây Thành phố Kontum tỉnh Kontum</v>
      </c>
      <c r="E1341" s="129"/>
      <c r="F1341" s="130"/>
      <c r="G1341" s="130"/>
      <c r="H1341" s="128"/>
      <c r="I1341" s="90">
        <v>8669501000</v>
      </c>
      <c r="J1341" s="89"/>
      <c r="K1341" s="90">
        <v>8328490000</v>
      </c>
      <c r="L1341" s="91">
        <v>341011000</v>
      </c>
      <c r="M1341" s="91">
        <f t="shared" si="129"/>
        <v>8669501000</v>
      </c>
      <c r="N1341" s="91"/>
      <c r="O1341" s="90">
        <v>8361115000</v>
      </c>
      <c r="P1341" s="90">
        <f t="shared" si="130"/>
        <v>8361115000</v>
      </c>
      <c r="Q1341" s="90"/>
      <c r="S1341" s="124">
        <f t="shared" si="131"/>
        <v>8669.5010000000002</v>
      </c>
      <c r="T1341" s="124">
        <f t="shared" si="132"/>
        <v>8669.5010000000002</v>
      </c>
      <c r="U1341" s="124">
        <f t="shared" si="132"/>
        <v>0</v>
      </c>
      <c r="V1341" s="124">
        <f t="shared" si="132"/>
        <v>8361.1149999999998</v>
      </c>
      <c r="W1341" s="124">
        <f t="shared" si="132"/>
        <v>8361.1149999999998</v>
      </c>
      <c r="X1341" s="124">
        <f t="shared" si="132"/>
        <v>0</v>
      </c>
    </row>
    <row r="1342" spans="1:24" s="92" customFormat="1" ht="15">
      <c r="A1342" s="115" t="s">
        <v>819</v>
      </c>
      <c r="B1342" s="93" t="s">
        <v>232</v>
      </c>
      <c r="C1342" s="106" t="str">
        <f t="shared" si="127"/>
        <v/>
      </c>
      <c r="D1342" s="105" t="str">
        <f t="shared" si="128"/>
        <v/>
      </c>
      <c r="E1342" s="129"/>
      <c r="F1342" s="130"/>
      <c r="G1342" s="130"/>
      <c r="H1342" s="128"/>
      <c r="I1342" s="90">
        <v>8669501000</v>
      </c>
      <c r="J1342" s="89"/>
      <c r="K1342" s="90">
        <v>8328490000</v>
      </c>
      <c r="L1342" s="91">
        <v>341011000</v>
      </c>
      <c r="M1342" s="91">
        <f t="shared" si="129"/>
        <v>8669501000</v>
      </c>
      <c r="N1342" s="91"/>
      <c r="O1342" s="90">
        <v>8361115000</v>
      </c>
      <c r="P1342" s="90">
        <f t="shared" si="130"/>
        <v>8361115000</v>
      </c>
      <c r="Q1342" s="90"/>
      <c r="S1342" s="124">
        <f t="shared" si="131"/>
        <v>8669.5010000000002</v>
      </c>
      <c r="T1342" s="124">
        <f t="shared" si="132"/>
        <v>8669.5010000000002</v>
      </c>
      <c r="U1342" s="124">
        <f t="shared" si="132"/>
        <v>0</v>
      </c>
      <c r="V1342" s="124">
        <f t="shared" si="132"/>
        <v>8361.1149999999998</v>
      </c>
      <c r="W1342" s="124">
        <f t="shared" si="132"/>
        <v>8361.1149999999998</v>
      </c>
      <c r="X1342" s="124">
        <f t="shared" si="132"/>
        <v>0</v>
      </c>
    </row>
    <row r="1343" spans="1:24" s="92" customFormat="1" ht="15">
      <c r="A1343" s="115"/>
      <c r="B1343" s="93" t="s">
        <v>233</v>
      </c>
      <c r="C1343" s="106" t="str">
        <f t="shared" si="127"/>
        <v/>
      </c>
      <c r="D1343" s="105" t="str">
        <f t="shared" si="128"/>
        <v/>
      </c>
      <c r="E1343" s="129"/>
      <c r="F1343" s="130"/>
      <c r="G1343" s="130"/>
      <c r="H1343" s="128"/>
      <c r="I1343" s="90">
        <v>7812526000</v>
      </c>
      <c r="J1343" s="89"/>
      <c r="K1343" s="90">
        <v>7797915000</v>
      </c>
      <c r="L1343" s="91">
        <v>14611000</v>
      </c>
      <c r="M1343" s="91">
        <f t="shared" si="129"/>
        <v>7812526000</v>
      </c>
      <c r="N1343" s="91"/>
      <c r="O1343" s="90">
        <v>7812526000</v>
      </c>
      <c r="P1343" s="90">
        <f t="shared" si="130"/>
        <v>7812526000</v>
      </c>
      <c r="Q1343" s="90"/>
      <c r="S1343" s="124">
        <f t="shared" si="131"/>
        <v>7812.5259999999998</v>
      </c>
      <c r="T1343" s="124">
        <f t="shared" si="132"/>
        <v>7812.5259999999998</v>
      </c>
      <c r="U1343" s="124">
        <f t="shared" si="132"/>
        <v>0</v>
      </c>
      <c r="V1343" s="124">
        <f t="shared" si="132"/>
        <v>7812.5259999999998</v>
      </c>
      <c r="W1343" s="124">
        <f t="shared" si="132"/>
        <v>7812.5259999999998</v>
      </c>
      <c r="X1343" s="124">
        <f t="shared" si="132"/>
        <v>0</v>
      </c>
    </row>
    <row r="1344" spans="1:24" s="92" customFormat="1" ht="15">
      <c r="A1344" s="116"/>
      <c r="B1344" s="110"/>
      <c r="C1344" s="106" t="str">
        <f t="shared" si="127"/>
        <v/>
      </c>
      <c r="D1344" s="105" t="str">
        <f t="shared" si="128"/>
        <v/>
      </c>
      <c r="E1344" s="115" t="s">
        <v>209</v>
      </c>
      <c r="F1344" s="115" t="s">
        <v>220</v>
      </c>
      <c r="G1344" s="115" t="s">
        <v>221</v>
      </c>
      <c r="H1344" s="133" t="s">
        <v>983</v>
      </c>
      <c r="I1344" s="90">
        <v>7666915000</v>
      </c>
      <c r="J1344" s="89"/>
      <c r="K1344" s="90">
        <v>7666915000</v>
      </c>
      <c r="L1344" s="94"/>
      <c r="M1344" s="91">
        <f t="shared" si="129"/>
        <v>7666915000</v>
      </c>
      <c r="N1344" s="94"/>
      <c r="O1344" s="90">
        <v>7666915000</v>
      </c>
      <c r="P1344" s="90">
        <f t="shared" si="130"/>
        <v>7666915000</v>
      </c>
      <c r="Q1344" s="90"/>
      <c r="S1344" s="124">
        <f t="shared" si="131"/>
        <v>7666.915</v>
      </c>
      <c r="T1344" s="124">
        <f t="shared" si="132"/>
        <v>7666.915</v>
      </c>
      <c r="U1344" s="124">
        <f t="shared" si="132"/>
        <v>0</v>
      </c>
      <c r="V1344" s="124">
        <f t="shared" si="132"/>
        <v>7666.915</v>
      </c>
      <c r="W1344" s="124">
        <f t="shared" si="132"/>
        <v>7666.915</v>
      </c>
      <c r="X1344" s="124">
        <f t="shared" si="132"/>
        <v>0</v>
      </c>
    </row>
    <row r="1345" spans="1:24" s="92" customFormat="1" ht="15">
      <c r="A1345" s="117"/>
      <c r="B1345" s="107"/>
      <c r="C1345" s="106" t="str">
        <f t="shared" si="127"/>
        <v/>
      </c>
      <c r="D1345" s="105" t="str">
        <f t="shared" si="128"/>
        <v/>
      </c>
      <c r="E1345" s="115" t="s">
        <v>222</v>
      </c>
      <c r="F1345" s="115" t="s">
        <v>220</v>
      </c>
      <c r="G1345" s="115" t="s">
        <v>221</v>
      </c>
      <c r="H1345" s="133" t="s">
        <v>983</v>
      </c>
      <c r="I1345" s="90">
        <v>131000000</v>
      </c>
      <c r="J1345" s="89"/>
      <c r="K1345" s="90">
        <v>131000000</v>
      </c>
      <c r="L1345" s="94"/>
      <c r="M1345" s="91">
        <f t="shared" si="129"/>
        <v>131000000</v>
      </c>
      <c r="N1345" s="94"/>
      <c r="O1345" s="90">
        <v>131000000</v>
      </c>
      <c r="P1345" s="90">
        <f t="shared" si="130"/>
        <v>131000000</v>
      </c>
      <c r="Q1345" s="90"/>
      <c r="S1345" s="124">
        <f t="shared" si="131"/>
        <v>131</v>
      </c>
      <c r="T1345" s="124">
        <f t="shared" si="132"/>
        <v>131</v>
      </c>
      <c r="U1345" s="124">
        <f t="shared" si="132"/>
        <v>0</v>
      </c>
      <c r="V1345" s="124">
        <f t="shared" si="132"/>
        <v>131</v>
      </c>
      <c r="W1345" s="124">
        <f t="shared" si="132"/>
        <v>131</v>
      </c>
      <c r="X1345" s="124">
        <f t="shared" si="132"/>
        <v>0</v>
      </c>
    </row>
    <row r="1346" spans="1:24" s="92" customFormat="1" ht="15">
      <c r="A1346" s="118"/>
      <c r="B1346" s="111"/>
      <c r="C1346" s="106" t="str">
        <f t="shared" si="127"/>
        <v/>
      </c>
      <c r="D1346" s="105" t="str">
        <f t="shared" si="128"/>
        <v/>
      </c>
      <c r="E1346" s="115" t="s">
        <v>212</v>
      </c>
      <c r="F1346" s="115" t="s">
        <v>220</v>
      </c>
      <c r="G1346" s="115" t="s">
        <v>221</v>
      </c>
      <c r="H1346" s="133" t="s">
        <v>983</v>
      </c>
      <c r="I1346" s="90">
        <v>14611000</v>
      </c>
      <c r="J1346" s="89"/>
      <c r="K1346" s="89"/>
      <c r="L1346" s="91">
        <v>14611000</v>
      </c>
      <c r="M1346" s="91">
        <f t="shared" si="129"/>
        <v>14611000</v>
      </c>
      <c r="N1346" s="91"/>
      <c r="O1346" s="90">
        <v>14611000</v>
      </c>
      <c r="P1346" s="90">
        <f t="shared" si="130"/>
        <v>14611000</v>
      </c>
      <c r="Q1346" s="90"/>
      <c r="S1346" s="124">
        <f t="shared" si="131"/>
        <v>14.611000000000001</v>
      </c>
      <c r="T1346" s="124">
        <f t="shared" si="132"/>
        <v>14.611000000000001</v>
      </c>
      <c r="U1346" s="124">
        <f t="shared" si="132"/>
        <v>0</v>
      </c>
      <c r="V1346" s="124">
        <f t="shared" si="132"/>
        <v>14.611000000000001</v>
      </c>
      <c r="W1346" s="124">
        <f t="shared" si="132"/>
        <v>14.611000000000001</v>
      </c>
      <c r="X1346" s="124">
        <f t="shared" si="132"/>
        <v>0</v>
      </c>
    </row>
    <row r="1347" spans="1:24" s="92" customFormat="1" ht="15">
      <c r="A1347" s="115"/>
      <c r="B1347" s="93" t="s">
        <v>229</v>
      </c>
      <c r="C1347" s="106" t="str">
        <f t="shared" si="127"/>
        <v/>
      </c>
      <c r="D1347" s="105" t="str">
        <f t="shared" si="128"/>
        <v/>
      </c>
      <c r="E1347" s="129"/>
      <c r="F1347" s="130"/>
      <c r="G1347" s="130"/>
      <c r="H1347" s="128"/>
      <c r="I1347" s="90">
        <v>856975000</v>
      </c>
      <c r="J1347" s="89"/>
      <c r="K1347" s="90">
        <v>530575000</v>
      </c>
      <c r="L1347" s="91">
        <v>326400000</v>
      </c>
      <c r="M1347" s="91">
        <f t="shared" si="129"/>
        <v>856975000</v>
      </c>
      <c r="N1347" s="91"/>
      <c r="O1347" s="90">
        <v>548589000</v>
      </c>
      <c r="P1347" s="90">
        <f t="shared" si="130"/>
        <v>548589000</v>
      </c>
      <c r="Q1347" s="90"/>
      <c r="S1347" s="124">
        <f t="shared" si="131"/>
        <v>856.97500000000002</v>
      </c>
      <c r="T1347" s="124">
        <f t="shared" si="132"/>
        <v>856.97500000000002</v>
      </c>
      <c r="U1347" s="124">
        <f t="shared" si="132"/>
        <v>0</v>
      </c>
      <c r="V1347" s="124">
        <f t="shared" si="132"/>
        <v>548.58900000000006</v>
      </c>
      <c r="W1347" s="124">
        <f t="shared" si="132"/>
        <v>548.58900000000006</v>
      </c>
      <c r="X1347" s="124">
        <f t="shared" si="132"/>
        <v>0</v>
      </c>
    </row>
    <row r="1348" spans="1:24" s="92" customFormat="1" ht="15">
      <c r="A1348" s="116"/>
      <c r="B1348" s="110"/>
      <c r="C1348" s="106" t="str">
        <f t="shared" si="127"/>
        <v/>
      </c>
      <c r="D1348" s="105" t="str">
        <f t="shared" si="128"/>
        <v/>
      </c>
      <c r="E1348" s="115" t="s">
        <v>224</v>
      </c>
      <c r="F1348" s="115" t="s">
        <v>220</v>
      </c>
      <c r="G1348" s="115" t="s">
        <v>221</v>
      </c>
      <c r="H1348" s="133" t="s">
        <v>983</v>
      </c>
      <c r="I1348" s="90">
        <v>280000000</v>
      </c>
      <c r="J1348" s="89"/>
      <c r="K1348" s="90">
        <v>280000000</v>
      </c>
      <c r="L1348" s="94"/>
      <c r="M1348" s="91">
        <f t="shared" si="129"/>
        <v>280000000</v>
      </c>
      <c r="N1348" s="94"/>
      <c r="O1348" s="90">
        <v>276114000</v>
      </c>
      <c r="P1348" s="90">
        <f t="shared" si="130"/>
        <v>276114000</v>
      </c>
      <c r="Q1348" s="90"/>
      <c r="S1348" s="124">
        <f t="shared" si="131"/>
        <v>280</v>
      </c>
      <c r="T1348" s="124">
        <f t="shared" si="132"/>
        <v>280</v>
      </c>
      <c r="U1348" s="124">
        <f t="shared" si="132"/>
        <v>0</v>
      </c>
      <c r="V1348" s="124">
        <f t="shared" si="132"/>
        <v>276.11399999999998</v>
      </c>
      <c r="W1348" s="124">
        <f t="shared" si="132"/>
        <v>276.11399999999998</v>
      </c>
      <c r="X1348" s="124">
        <f t="shared" si="132"/>
        <v>0</v>
      </c>
    </row>
    <row r="1349" spans="1:24" s="92" customFormat="1" ht="15">
      <c r="A1349" s="117"/>
      <c r="B1349" s="107"/>
      <c r="C1349" s="106" t="str">
        <f t="shared" si="127"/>
        <v/>
      </c>
      <c r="D1349" s="105" t="str">
        <f t="shared" si="128"/>
        <v/>
      </c>
      <c r="E1349" s="115" t="s">
        <v>210</v>
      </c>
      <c r="F1349" s="115" t="s">
        <v>220</v>
      </c>
      <c r="G1349" s="115" t="s">
        <v>221</v>
      </c>
      <c r="H1349" s="133" t="s">
        <v>983</v>
      </c>
      <c r="I1349" s="90">
        <v>300000000</v>
      </c>
      <c r="J1349" s="89"/>
      <c r="K1349" s="89"/>
      <c r="L1349" s="91">
        <v>300000000</v>
      </c>
      <c r="M1349" s="91">
        <f t="shared" si="129"/>
        <v>300000000</v>
      </c>
      <c r="N1349" s="91"/>
      <c r="O1349" s="89"/>
      <c r="P1349" s="90">
        <f t="shared" si="130"/>
        <v>0</v>
      </c>
      <c r="Q1349" s="89"/>
      <c r="S1349" s="124">
        <f t="shared" si="131"/>
        <v>300</v>
      </c>
      <c r="T1349" s="124">
        <f t="shared" si="132"/>
        <v>300</v>
      </c>
      <c r="U1349" s="124">
        <f t="shared" si="132"/>
        <v>0</v>
      </c>
      <c r="V1349" s="124">
        <f t="shared" si="132"/>
        <v>0</v>
      </c>
      <c r="W1349" s="124">
        <f t="shared" si="132"/>
        <v>0</v>
      </c>
      <c r="X1349" s="124">
        <f t="shared" si="132"/>
        <v>0</v>
      </c>
    </row>
    <row r="1350" spans="1:24" s="92" customFormat="1" ht="15">
      <c r="A1350" s="118"/>
      <c r="B1350" s="111"/>
      <c r="C1350" s="106" t="str">
        <f t="shared" si="127"/>
        <v/>
      </c>
      <c r="D1350" s="105" t="str">
        <f t="shared" si="128"/>
        <v/>
      </c>
      <c r="E1350" s="115" t="s">
        <v>212</v>
      </c>
      <c r="F1350" s="115" t="s">
        <v>220</v>
      </c>
      <c r="G1350" s="115" t="s">
        <v>221</v>
      </c>
      <c r="H1350" s="133" t="s">
        <v>983</v>
      </c>
      <c r="I1350" s="90">
        <v>276975000</v>
      </c>
      <c r="J1350" s="89"/>
      <c r="K1350" s="90">
        <v>250575000</v>
      </c>
      <c r="L1350" s="91">
        <v>26400000</v>
      </c>
      <c r="M1350" s="91">
        <f t="shared" si="129"/>
        <v>276975000</v>
      </c>
      <c r="N1350" s="91"/>
      <c r="O1350" s="90">
        <v>272475000</v>
      </c>
      <c r="P1350" s="90">
        <f t="shared" si="130"/>
        <v>272475000</v>
      </c>
      <c r="Q1350" s="90"/>
      <c r="S1350" s="124">
        <f t="shared" si="131"/>
        <v>276.97500000000002</v>
      </c>
      <c r="T1350" s="124">
        <f t="shared" si="132"/>
        <v>276.97500000000002</v>
      </c>
      <c r="U1350" s="124">
        <f t="shared" si="132"/>
        <v>0</v>
      </c>
      <c r="V1350" s="124">
        <f t="shared" si="132"/>
        <v>272.47500000000002</v>
      </c>
      <c r="W1350" s="124">
        <f t="shared" si="132"/>
        <v>272.47500000000002</v>
      </c>
      <c r="X1350" s="124">
        <f t="shared" si="132"/>
        <v>0</v>
      </c>
    </row>
    <row r="1351" spans="1:24" s="92" customFormat="1" ht="30">
      <c r="A1351" s="115" t="s">
        <v>820</v>
      </c>
      <c r="B1351" s="88" t="s">
        <v>821</v>
      </c>
      <c r="C1351" s="106" t="str">
        <f t="shared" si="127"/>
        <v>1098629</v>
      </c>
      <c r="D1351" s="105" t="str">
        <f t="shared" si="128"/>
        <v>-Chi cục An toàn Vệ sinh Thực phẩm tỉnh Kontum</v>
      </c>
      <c r="E1351" s="129"/>
      <c r="F1351" s="130"/>
      <c r="G1351" s="130"/>
      <c r="H1351" s="128"/>
      <c r="I1351" s="90">
        <v>6141280182</v>
      </c>
      <c r="J1351" s="89"/>
      <c r="K1351" s="90">
        <v>4785430182</v>
      </c>
      <c r="L1351" s="91">
        <v>1355850000</v>
      </c>
      <c r="M1351" s="91">
        <f t="shared" si="129"/>
        <v>6141280182</v>
      </c>
      <c r="N1351" s="91"/>
      <c r="O1351" s="90">
        <v>4845280182</v>
      </c>
      <c r="P1351" s="90">
        <f t="shared" si="130"/>
        <v>4845280182</v>
      </c>
      <c r="Q1351" s="90"/>
      <c r="S1351" s="124">
        <f t="shared" si="131"/>
        <v>6141.2801820000004</v>
      </c>
      <c r="T1351" s="124">
        <f t="shared" si="132"/>
        <v>6141.2801820000004</v>
      </c>
      <c r="U1351" s="124">
        <f t="shared" si="132"/>
        <v>0</v>
      </c>
      <c r="V1351" s="124">
        <f t="shared" si="132"/>
        <v>4845.2801820000004</v>
      </c>
      <c r="W1351" s="124">
        <f t="shared" si="132"/>
        <v>4845.2801820000004</v>
      </c>
      <c r="X1351" s="124">
        <f t="shared" si="132"/>
        <v>0</v>
      </c>
    </row>
    <row r="1352" spans="1:24" s="92" customFormat="1" ht="15">
      <c r="A1352" s="115" t="s">
        <v>822</v>
      </c>
      <c r="B1352" s="93" t="s">
        <v>232</v>
      </c>
      <c r="C1352" s="106" t="str">
        <f t="shared" si="127"/>
        <v/>
      </c>
      <c r="D1352" s="105" t="str">
        <f t="shared" si="128"/>
        <v/>
      </c>
      <c r="E1352" s="129"/>
      <c r="F1352" s="130"/>
      <c r="G1352" s="130"/>
      <c r="H1352" s="128"/>
      <c r="I1352" s="90">
        <v>4841280182</v>
      </c>
      <c r="J1352" s="89"/>
      <c r="K1352" s="90">
        <v>4785430182</v>
      </c>
      <c r="L1352" s="91">
        <v>55850000</v>
      </c>
      <c r="M1352" s="91">
        <f t="shared" si="129"/>
        <v>4841280182</v>
      </c>
      <c r="N1352" s="91"/>
      <c r="O1352" s="90">
        <v>4841280182</v>
      </c>
      <c r="P1352" s="90">
        <f t="shared" si="130"/>
        <v>4841280182</v>
      </c>
      <c r="Q1352" s="90"/>
      <c r="S1352" s="124">
        <f t="shared" si="131"/>
        <v>4841.2801820000004</v>
      </c>
      <c r="T1352" s="124">
        <f t="shared" si="132"/>
        <v>4841.2801820000004</v>
      </c>
      <c r="U1352" s="124">
        <f t="shared" si="132"/>
        <v>0</v>
      </c>
      <c r="V1352" s="124">
        <f t="shared" si="132"/>
        <v>4841.2801820000004</v>
      </c>
      <c r="W1352" s="124">
        <f t="shared" si="132"/>
        <v>4841.2801820000004</v>
      </c>
      <c r="X1352" s="124">
        <f t="shared" si="132"/>
        <v>0</v>
      </c>
    </row>
    <row r="1353" spans="1:24" s="92" customFormat="1" ht="15">
      <c r="A1353" s="115"/>
      <c r="B1353" s="93" t="s">
        <v>233</v>
      </c>
      <c r="C1353" s="106" t="str">
        <f t="shared" si="127"/>
        <v/>
      </c>
      <c r="D1353" s="105" t="str">
        <f t="shared" si="128"/>
        <v/>
      </c>
      <c r="E1353" s="129"/>
      <c r="F1353" s="130"/>
      <c r="G1353" s="130"/>
      <c r="H1353" s="128"/>
      <c r="I1353" s="90">
        <v>1249000000</v>
      </c>
      <c r="J1353" s="89"/>
      <c r="K1353" s="90">
        <v>1249000000</v>
      </c>
      <c r="L1353" s="94"/>
      <c r="M1353" s="91">
        <f t="shared" si="129"/>
        <v>1249000000</v>
      </c>
      <c r="N1353" s="94"/>
      <c r="O1353" s="90">
        <v>1249000000</v>
      </c>
      <c r="P1353" s="90">
        <f t="shared" si="130"/>
        <v>1249000000</v>
      </c>
      <c r="Q1353" s="90"/>
      <c r="S1353" s="124">
        <f t="shared" si="131"/>
        <v>1249</v>
      </c>
      <c r="T1353" s="124">
        <f t="shared" si="132"/>
        <v>1249</v>
      </c>
      <c r="U1353" s="124">
        <f t="shared" si="132"/>
        <v>0</v>
      </c>
      <c r="V1353" s="124">
        <f t="shared" si="132"/>
        <v>1249</v>
      </c>
      <c r="W1353" s="124">
        <f t="shared" si="132"/>
        <v>1249</v>
      </c>
      <c r="X1353" s="124">
        <f t="shared" si="132"/>
        <v>0</v>
      </c>
    </row>
    <row r="1354" spans="1:24" s="92" customFormat="1" ht="15">
      <c r="A1354" s="115"/>
      <c r="B1354" s="87"/>
      <c r="C1354" s="106" t="str">
        <f t="shared" si="127"/>
        <v/>
      </c>
      <c r="D1354" s="105" t="str">
        <f t="shared" si="128"/>
        <v/>
      </c>
      <c r="E1354" s="115" t="s">
        <v>209</v>
      </c>
      <c r="F1354" s="115" t="s">
        <v>248</v>
      </c>
      <c r="G1354" s="115" t="s">
        <v>309</v>
      </c>
      <c r="H1354" s="133" t="s">
        <v>983</v>
      </c>
      <c r="I1354" s="90">
        <v>1249000000</v>
      </c>
      <c r="J1354" s="89"/>
      <c r="K1354" s="90">
        <v>1249000000</v>
      </c>
      <c r="L1354" s="94"/>
      <c r="M1354" s="91">
        <f t="shared" si="129"/>
        <v>1249000000</v>
      </c>
      <c r="N1354" s="94"/>
      <c r="O1354" s="90">
        <v>1249000000</v>
      </c>
      <c r="P1354" s="90">
        <f t="shared" si="130"/>
        <v>1249000000</v>
      </c>
      <c r="Q1354" s="90"/>
      <c r="S1354" s="124">
        <f t="shared" si="131"/>
        <v>1249</v>
      </c>
      <c r="T1354" s="124">
        <f t="shared" si="132"/>
        <v>1249</v>
      </c>
      <c r="U1354" s="124">
        <f t="shared" si="132"/>
        <v>0</v>
      </c>
      <c r="V1354" s="124">
        <f t="shared" si="132"/>
        <v>1249</v>
      </c>
      <c r="W1354" s="124">
        <f t="shared" si="132"/>
        <v>1249</v>
      </c>
      <c r="X1354" s="124">
        <f t="shared" si="132"/>
        <v>0</v>
      </c>
    </row>
    <row r="1355" spans="1:24" s="92" customFormat="1" ht="15">
      <c r="A1355" s="115"/>
      <c r="B1355" s="93" t="s">
        <v>229</v>
      </c>
      <c r="C1355" s="106" t="str">
        <f t="shared" si="127"/>
        <v/>
      </c>
      <c r="D1355" s="105" t="str">
        <f t="shared" si="128"/>
        <v/>
      </c>
      <c r="E1355" s="129"/>
      <c r="F1355" s="130"/>
      <c r="G1355" s="130"/>
      <c r="H1355" s="128"/>
      <c r="I1355" s="90">
        <v>3592280182</v>
      </c>
      <c r="J1355" s="89"/>
      <c r="K1355" s="90">
        <v>3536430182</v>
      </c>
      <c r="L1355" s="91">
        <v>55850000</v>
      </c>
      <c r="M1355" s="91">
        <f t="shared" si="129"/>
        <v>3592280182</v>
      </c>
      <c r="N1355" s="91"/>
      <c r="O1355" s="90">
        <v>3592280182</v>
      </c>
      <c r="P1355" s="90">
        <f t="shared" si="130"/>
        <v>3592280182</v>
      </c>
      <c r="Q1355" s="90"/>
      <c r="S1355" s="124">
        <f t="shared" si="131"/>
        <v>3592.280182</v>
      </c>
      <c r="T1355" s="124">
        <f t="shared" ref="T1355:X1405" si="133">M1355/1000000</f>
        <v>3592.280182</v>
      </c>
      <c r="U1355" s="124">
        <f t="shared" si="133"/>
        <v>0</v>
      </c>
      <c r="V1355" s="124">
        <f t="shared" si="133"/>
        <v>3592.280182</v>
      </c>
      <c r="W1355" s="124">
        <f t="shared" si="133"/>
        <v>3592.280182</v>
      </c>
      <c r="X1355" s="124">
        <f t="shared" si="133"/>
        <v>0</v>
      </c>
    </row>
    <row r="1356" spans="1:24" s="92" customFormat="1" ht="15">
      <c r="A1356" s="116"/>
      <c r="B1356" s="110"/>
      <c r="C1356" s="106" t="str">
        <f t="shared" si="127"/>
        <v/>
      </c>
      <c r="D1356" s="105" t="str">
        <f t="shared" si="128"/>
        <v/>
      </c>
      <c r="E1356" s="115" t="s">
        <v>224</v>
      </c>
      <c r="F1356" s="115" t="s">
        <v>248</v>
      </c>
      <c r="G1356" s="115" t="s">
        <v>309</v>
      </c>
      <c r="H1356" s="133" t="s">
        <v>983</v>
      </c>
      <c r="I1356" s="90">
        <v>55850000</v>
      </c>
      <c r="J1356" s="89"/>
      <c r="K1356" s="89"/>
      <c r="L1356" s="91">
        <v>55850000</v>
      </c>
      <c r="M1356" s="91">
        <f t="shared" si="129"/>
        <v>55850000</v>
      </c>
      <c r="N1356" s="91"/>
      <c r="O1356" s="90">
        <v>55850000</v>
      </c>
      <c r="P1356" s="90">
        <f t="shared" si="130"/>
        <v>55850000</v>
      </c>
      <c r="Q1356" s="90"/>
      <c r="S1356" s="124">
        <f t="shared" si="131"/>
        <v>55.85</v>
      </c>
      <c r="T1356" s="124">
        <f t="shared" si="133"/>
        <v>55.85</v>
      </c>
      <c r="U1356" s="124">
        <f t="shared" si="133"/>
        <v>0</v>
      </c>
      <c r="V1356" s="124">
        <f t="shared" si="133"/>
        <v>55.85</v>
      </c>
      <c r="W1356" s="124">
        <f t="shared" si="133"/>
        <v>55.85</v>
      </c>
      <c r="X1356" s="124">
        <f t="shared" si="133"/>
        <v>0</v>
      </c>
    </row>
    <row r="1357" spans="1:24" s="92" customFormat="1" ht="15">
      <c r="A1357" s="118"/>
      <c r="B1357" s="111"/>
      <c r="C1357" s="106" t="str">
        <f t="shared" si="127"/>
        <v/>
      </c>
      <c r="D1357" s="105" t="str">
        <f t="shared" si="128"/>
        <v/>
      </c>
      <c r="E1357" s="115" t="s">
        <v>224</v>
      </c>
      <c r="F1357" s="115" t="s">
        <v>248</v>
      </c>
      <c r="G1357" s="115" t="s">
        <v>318</v>
      </c>
      <c r="H1357" s="133" t="s">
        <v>983</v>
      </c>
      <c r="I1357" s="90">
        <v>3536430182</v>
      </c>
      <c r="J1357" s="89"/>
      <c r="K1357" s="90">
        <v>3536430182</v>
      </c>
      <c r="L1357" s="94"/>
      <c r="M1357" s="91">
        <f t="shared" si="129"/>
        <v>3536430182</v>
      </c>
      <c r="N1357" s="94"/>
      <c r="O1357" s="90">
        <v>3536430182</v>
      </c>
      <c r="P1357" s="90">
        <f t="shared" si="130"/>
        <v>3536430182</v>
      </c>
      <c r="Q1357" s="90"/>
      <c r="S1357" s="124">
        <f t="shared" si="131"/>
        <v>3536.4301820000001</v>
      </c>
      <c r="T1357" s="124">
        <f t="shared" si="133"/>
        <v>3536.4301820000001</v>
      </c>
      <c r="U1357" s="124">
        <f t="shared" si="133"/>
        <v>0</v>
      </c>
      <c r="V1357" s="124">
        <f t="shared" si="133"/>
        <v>3536.4301820000001</v>
      </c>
      <c r="W1357" s="124">
        <f t="shared" si="133"/>
        <v>3536.4301820000001</v>
      </c>
      <c r="X1357" s="124">
        <f t="shared" si="133"/>
        <v>0</v>
      </c>
    </row>
    <row r="1358" spans="1:24" s="92" customFormat="1" ht="15">
      <c r="A1358" s="115" t="s">
        <v>823</v>
      </c>
      <c r="B1358" s="93" t="s">
        <v>244</v>
      </c>
      <c r="C1358" s="106" t="str">
        <f t="shared" si="127"/>
        <v/>
      </c>
      <c r="D1358" s="105" t="str">
        <f t="shared" si="128"/>
        <v/>
      </c>
      <c r="E1358" s="129"/>
      <c r="F1358" s="130"/>
      <c r="G1358" s="130"/>
      <c r="H1358" s="128"/>
      <c r="I1358" s="90">
        <v>1300000000</v>
      </c>
      <c r="J1358" s="89"/>
      <c r="K1358" s="89"/>
      <c r="L1358" s="91">
        <v>1300000000</v>
      </c>
      <c r="M1358" s="91">
        <f t="shared" si="129"/>
        <v>1300000000</v>
      </c>
      <c r="N1358" s="91"/>
      <c r="O1358" s="90">
        <v>4000000</v>
      </c>
      <c r="P1358" s="90">
        <f t="shared" si="130"/>
        <v>4000000</v>
      </c>
      <c r="Q1358" s="90"/>
      <c r="S1358" s="124">
        <f t="shared" si="131"/>
        <v>1300</v>
      </c>
      <c r="T1358" s="124">
        <f t="shared" si="133"/>
        <v>1300</v>
      </c>
      <c r="U1358" s="124">
        <f t="shared" si="133"/>
        <v>0</v>
      </c>
      <c r="V1358" s="124">
        <f t="shared" si="133"/>
        <v>4</v>
      </c>
      <c r="W1358" s="124">
        <f t="shared" si="133"/>
        <v>4</v>
      </c>
      <c r="X1358" s="124">
        <f t="shared" si="133"/>
        <v>0</v>
      </c>
    </row>
    <row r="1359" spans="1:24" s="92" customFormat="1" ht="15">
      <c r="A1359" s="115"/>
      <c r="B1359" s="87"/>
      <c r="C1359" s="106" t="str">
        <f t="shared" si="127"/>
        <v/>
      </c>
      <c r="D1359" s="105" t="str">
        <f t="shared" si="128"/>
        <v/>
      </c>
      <c r="E1359" s="115" t="s">
        <v>210</v>
      </c>
      <c r="F1359" s="115" t="s">
        <v>248</v>
      </c>
      <c r="G1359" s="115" t="s">
        <v>318</v>
      </c>
      <c r="H1359" s="133" t="s">
        <v>998</v>
      </c>
      <c r="I1359" s="90">
        <v>1300000000</v>
      </c>
      <c r="J1359" s="89"/>
      <c r="K1359" s="89"/>
      <c r="L1359" s="91">
        <v>1300000000</v>
      </c>
      <c r="M1359" s="91">
        <f t="shared" si="129"/>
        <v>1300000000</v>
      </c>
      <c r="N1359" s="91"/>
      <c r="O1359" s="90">
        <v>4000000</v>
      </c>
      <c r="P1359" s="90">
        <f t="shared" si="130"/>
        <v>4000000</v>
      </c>
      <c r="Q1359" s="90"/>
      <c r="S1359" s="124">
        <f t="shared" si="131"/>
        <v>1300</v>
      </c>
      <c r="T1359" s="124">
        <f t="shared" si="133"/>
        <v>1300</v>
      </c>
      <c r="U1359" s="124">
        <f t="shared" si="133"/>
        <v>0</v>
      </c>
      <c r="V1359" s="124">
        <f t="shared" si="133"/>
        <v>4</v>
      </c>
      <c r="W1359" s="124">
        <f t="shared" si="133"/>
        <v>4</v>
      </c>
      <c r="X1359" s="124">
        <f t="shared" si="133"/>
        <v>0</v>
      </c>
    </row>
    <row r="1360" spans="1:24" s="92" customFormat="1" ht="30">
      <c r="A1360" s="115" t="s">
        <v>824</v>
      </c>
      <c r="B1360" s="88" t="s">
        <v>825</v>
      </c>
      <c r="C1360" s="106" t="str">
        <f t="shared" si="127"/>
        <v>1098957</v>
      </c>
      <c r="D1360" s="105" t="str">
        <f t="shared" si="128"/>
        <v>-Uỷ ban tỉnh Kontum - Hội Liên hiệp Thanh niên Việt nam</v>
      </c>
      <c r="E1360" s="129"/>
      <c r="F1360" s="130"/>
      <c r="G1360" s="130"/>
      <c r="H1360" s="128"/>
      <c r="I1360" s="90">
        <v>171000000</v>
      </c>
      <c r="J1360" s="89"/>
      <c r="K1360" s="90">
        <v>171000000</v>
      </c>
      <c r="L1360" s="94"/>
      <c r="M1360" s="91">
        <f t="shared" si="129"/>
        <v>171000000</v>
      </c>
      <c r="N1360" s="94"/>
      <c r="O1360" s="90">
        <v>171000000</v>
      </c>
      <c r="P1360" s="90">
        <f t="shared" si="130"/>
        <v>171000000</v>
      </c>
      <c r="Q1360" s="90"/>
      <c r="S1360" s="124">
        <f t="shared" si="131"/>
        <v>171</v>
      </c>
      <c r="T1360" s="124">
        <f t="shared" si="133"/>
        <v>171</v>
      </c>
      <c r="U1360" s="124">
        <f t="shared" si="133"/>
        <v>0</v>
      </c>
      <c r="V1360" s="124">
        <f t="shared" si="133"/>
        <v>171</v>
      </c>
      <c r="W1360" s="124">
        <f t="shared" si="133"/>
        <v>171</v>
      </c>
      <c r="X1360" s="124">
        <f t="shared" si="133"/>
        <v>0</v>
      </c>
    </row>
    <row r="1361" spans="1:24" s="92" customFormat="1" ht="15">
      <c r="A1361" s="115" t="s">
        <v>826</v>
      </c>
      <c r="B1361" s="93" t="s">
        <v>232</v>
      </c>
      <c r="C1361" s="106" t="str">
        <f t="shared" si="127"/>
        <v/>
      </c>
      <c r="D1361" s="105" t="str">
        <f t="shared" si="128"/>
        <v/>
      </c>
      <c r="E1361" s="129"/>
      <c r="F1361" s="130"/>
      <c r="G1361" s="130"/>
      <c r="H1361" s="128"/>
      <c r="I1361" s="90">
        <v>171000000</v>
      </c>
      <c r="J1361" s="89"/>
      <c r="K1361" s="90">
        <v>171000000</v>
      </c>
      <c r="L1361" s="94"/>
      <c r="M1361" s="91">
        <f t="shared" si="129"/>
        <v>171000000</v>
      </c>
      <c r="N1361" s="94"/>
      <c r="O1361" s="90">
        <v>171000000</v>
      </c>
      <c r="P1361" s="90">
        <f t="shared" si="130"/>
        <v>171000000</v>
      </c>
      <c r="Q1361" s="90"/>
      <c r="S1361" s="124">
        <f t="shared" si="131"/>
        <v>171</v>
      </c>
      <c r="T1361" s="124">
        <f t="shared" si="133"/>
        <v>171</v>
      </c>
      <c r="U1361" s="124">
        <f t="shared" si="133"/>
        <v>0</v>
      </c>
      <c r="V1361" s="124">
        <f t="shared" si="133"/>
        <v>171</v>
      </c>
      <c r="W1361" s="124">
        <f t="shared" si="133"/>
        <v>171</v>
      </c>
      <c r="X1361" s="124">
        <f t="shared" si="133"/>
        <v>0</v>
      </c>
    </row>
    <row r="1362" spans="1:24" s="92" customFormat="1" ht="15">
      <c r="A1362" s="115"/>
      <c r="B1362" s="93" t="s">
        <v>229</v>
      </c>
      <c r="C1362" s="106" t="str">
        <f t="shared" si="127"/>
        <v/>
      </c>
      <c r="D1362" s="105" t="str">
        <f t="shared" si="128"/>
        <v/>
      </c>
      <c r="E1362" s="129"/>
      <c r="F1362" s="130"/>
      <c r="G1362" s="130"/>
      <c r="H1362" s="128"/>
      <c r="I1362" s="90">
        <v>171000000</v>
      </c>
      <c r="J1362" s="89"/>
      <c r="K1362" s="90">
        <v>171000000</v>
      </c>
      <c r="L1362" s="94"/>
      <c r="M1362" s="91">
        <f t="shared" si="129"/>
        <v>171000000</v>
      </c>
      <c r="N1362" s="94"/>
      <c r="O1362" s="90">
        <v>171000000</v>
      </c>
      <c r="P1362" s="90">
        <f t="shared" si="130"/>
        <v>171000000</v>
      </c>
      <c r="Q1362" s="90"/>
      <c r="S1362" s="124">
        <f t="shared" si="131"/>
        <v>171</v>
      </c>
      <c r="T1362" s="124">
        <f t="shared" si="133"/>
        <v>171</v>
      </c>
      <c r="U1362" s="124">
        <f t="shared" si="133"/>
        <v>0</v>
      </c>
      <c r="V1362" s="124">
        <f t="shared" si="133"/>
        <v>171</v>
      </c>
      <c r="W1362" s="124">
        <f t="shared" si="133"/>
        <v>171</v>
      </c>
      <c r="X1362" s="124">
        <f t="shared" si="133"/>
        <v>0</v>
      </c>
    </row>
    <row r="1363" spans="1:24" s="92" customFormat="1" ht="15">
      <c r="A1363" s="115"/>
      <c r="B1363" s="87"/>
      <c r="C1363" s="106" t="str">
        <f t="shared" si="127"/>
        <v/>
      </c>
      <c r="D1363" s="105" t="str">
        <f t="shared" si="128"/>
        <v/>
      </c>
      <c r="E1363" s="115" t="s">
        <v>224</v>
      </c>
      <c r="F1363" s="115" t="s">
        <v>407</v>
      </c>
      <c r="G1363" s="115" t="s">
        <v>329</v>
      </c>
      <c r="H1363" s="133" t="s">
        <v>983</v>
      </c>
      <c r="I1363" s="90">
        <v>171000000</v>
      </c>
      <c r="J1363" s="89"/>
      <c r="K1363" s="90">
        <v>171000000</v>
      </c>
      <c r="L1363" s="94"/>
      <c r="M1363" s="91">
        <f t="shared" si="129"/>
        <v>171000000</v>
      </c>
      <c r="N1363" s="94"/>
      <c r="O1363" s="90">
        <v>171000000</v>
      </c>
      <c r="P1363" s="90">
        <f t="shared" si="130"/>
        <v>171000000</v>
      </c>
      <c r="Q1363" s="90"/>
      <c r="S1363" s="124">
        <f t="shared" si="131"/>
        <v>171</v>
      </c>
      <c r="T1363" s="124">
        <f t="shared" si="133"/>
        <v>171</v>
      </c>
      <c r="U1363" s="124">
        <f t="shared" si="133"/>
        <v>0</v>
      </c>
      <c r="V1363" s="124">
        <f t="shared" si="133"/>
        <v>171</v>
      </c>
      <c r="W1363" s="124">
        <f t="shared" si="133"/>
        <v>171</v>
      </c>
      <c r="X1363" s="124">
        <f t="shared" si="133"/>
        <v>0</v>
      </c>
    </row>
    <row r="1364" spans="1:24" s="92" customFormat="1" ht="45">
      <c r="A1364" s="115" t="s">
        <v>827</v>
      </c>
      <c r="B1364" s="88" t="s">
        <v>828</v>
      </c>
      <c r="C1364" s="106" t="str">
        <f t="shared" si="127"/>
        <v>1102850</v>
      </c>
      <c r="D1364" s="105" t="str">
        <f t="shared" si="128"/>
        <v>-Chi cục quản lý chãt lượng Nông lâm sản và Thủy sản tỉnh Kon Tum</v>
      </c>
      <c r="E1364" s="129"/>
      <c r="F1364" s="130"/>
      <c r="G1364" s="130"/>
      <c r="H1364" s="128"/>
      <c r="I1364" s="90">
        <v>3894500000</v>
      </c>
      <c r="J1364" s="89"/>
      <c r="K1364" s="90">
        <v>2086000000</v>
      </c>
      <c r="L1364" s="91">
        <v>1808500000</v>
      </c>
      <c r="M1364" s="91">
        <f t="shared" si="129"/>
        <v>3894500000</v>
      </c>
      <c r="N1364" s="91"/>
      <c r="O1364" s="90">
        <v>2026025900</v>
      </c>
      <c r="P1364" s="90">
        <f t="shared" si="130"/>
        <v>2026025900</v>
      </c>
      <c r="Q1364" s="90"/>
      <c r="S1364" s="124">
        <f t="shared" si="131"/>
        <v>3894.5</v>
      </c>
      <c r="T1364" s="124">
        <f t="shared" si="133"/>
        <v>3894.5</v>
      </c>
      <c r="U1364" s="124">
        <f t="shared" si="133"/>
        <v>0</v>
      </c>
      <c r="V1364" s="124">
        <f t="shared" si="133"/>
        <v>2026.0259000000001</v>
      </c>
      <c r="W1364" s="124">
        <f t="shared" si="133"/>
        <v>2026.0259000000001</v>
      </c>
      <c r="X1364" s="124">
        <f t="shared" si="133"/>
        <v>0</v>
      </c>
    </row>
    <row r="1365" spans="1:24" s="92" customFormat="1" ht="14.25">
      <c r="A1365" s="115"/>
      <c r="B1365" s="96"/>
      <c r="C1365" s="106" t="str">
        <f t="shared" si="127"/>
        <v/>
      </c>
      <c r="D1365" s="105" t="str">
        <f t="shared" si="128"/>
        <v/>
      </c>
      <c r="E1365" s="115"/>
      <c r="F1365" s="115"/>
      <c r="G1365" s="115"/>
      <c r="H1365" s="133"/>
      <c r="I1365" s="97"/>
      <c r="J1365" s="97"/>
      <c r="K1365" s="97"/>
      <c r="L1365" s="98"/>
      <c r="M1365" s="91">
        <f t="shared" si="129"/>
        <v>0</v>
      </c>
      <c r="N1365" s="98"/>
      <c r="O1365" s="97"/>
      <c r="P1365" s="90">
        <f t="shared" si="130"/>
        <v>0</v>
      </c>
      <c r="Q1365" s="97"/>
      <c r="S1365" s="124">
        <f t="shared" si="131"/>
        <v>0</v>
      </c>
      <c r="T1365" s="124">
        <f t="shared" si="133"/>
        <v>0</v>
      </c>
      <c r="U1365" s="124">
        <f t="shared" si="133"/>
        <v>0</v>
      </c>
      <c r="V1365" s="124">
        <f t="shared" si="133"/>
        <v>0</v>
      </c>
      <c r="W1365" s="124">
        <f t="shared" si="133"/>
        <v>0</v>
      </c>
      <c r="X1365" s="124">
        <f t="shared" si="133"/>
        <v>0</v>
      </c>
    </row>
    <row r="1366" spans="1:24" s="92" customFormat="1" ht="15">
      <c r="A1366" s="115" t="s">
        <v>829</v>
      </c>
      <c r="B1366" s="87" t="s">
        <v>218</v>
      </c>
      <c r="C1366" s="106" t="str">
        <f t="shared" ref="C1366:C1429" si="134">IF(B1366&lt;&gt;"",IF(AND(LEFT(B1366,1)&gt;="0",LEFT(B1366,1)&lt;="9"),LEFT(B1366,7),""),"")</f>
        <v/>
      </c>
      <c r="D1366" s="105" t="str">
        <f t="shared" si="128"/>
        <v/>
      </c>
      <c r="E1366" s="129"/>
      <c r="F1366" s="130"/>
      <c r="G1366" s="130"/>
      <c r="H1366" s="128"/>
      <c r="I1366" s="90">
        <v>2096500000</v>
      </c>
      <c r="J1366" s="89"/>
      <c r="K1366" s="90">
        <v>2086000000</v>
      </c>
      <c r="L1366" s="91">
        <v>10500000</v>
      </c>
      <c r="M1366" s="91">
        <f t="shared" si="129"/>
        <v>2096500000</v>
      </c>
      <c r="N1366" s="91"/>
      <c r="O1366" s="90">
        <v>2026025900</v>
      </c>
      <c r="P1366" s="90">
        <f t="shared" si="130"/>
        <v>2026025900</v>
      </c>
      <c r="Q1366" s="90"/>
      <c r="S1366" s="124">
        <f t="shared" si="131"/>
        <v>2096.5</v>
      </c>
      <c r="T1366" s="124">
        <f t="shared" si="133"/>
        <v>2096.5</v>
      </c>
      <c r="U1366" s="124">
        <f t="shared" si="133"/>
        <v>0</v>
      </c>
      <c r="V1366" s="124">
        <f t="shared" si="133"/>
        <v>2026.0259000000001</v>
      </c>
      <c r="W1366" s="124">
        <f t="shared" si="133"/>
        <v>2026.0259000000001</v>
      </c>
      <c r="X1366" s="124">
        <f t="shared" si="133"/>
        <v>0</v>
      </c>
    </row>
    <row r="1367" spans="1:24" s="92" customFormat="1" ht="15">
      <c r="A1367" s="115"/>
      <c r="B1367" s="87" t="s">
        <v>219</v>
      </c>
      <c r="C1367" s="106" t="str">
        <f t="shared" si="134"/>
        <v/>
      </c>
      <c r="D1367" s="105" t="str">
        <f t="shared" ref="D1367:D1430" si="135">IF(C1367&lt;&gt;"",RIGHT(B1367,LEN(B1367)-7),"")</f>
        <v/>
      </c>
      <c r="E1367" s="129"/>
      <c r="F1367" s="130"/>
      <c r="G1367" s="130"/>
      <c r="H1367" s="128"/>
      <c r="I1367" s="90">
        <v>1299000000</v>
      </c>
      <c r="J1367" s="89"/>
      <c r="K1367" s="90">
        <v>1296000000</v>
      </c>
      <c r="L1367" s="91">
        <v>3000000</v>
      </c>
      <c r="M1367" s="91">
        <f t="shared" ref="M1367:M1430" si="136">I1367-N1367</f>
        <v>1299000000</v>
      </c>
      <c r="N1367" s="91"/>
      <c r="O1367" s="90">
        <v>1299000000</v>
      </c>
      <c r="P1367" s="90">
        <f t="shared" ref="P1367:P1430" si="137">O1367-Q1367</f>
        <v>1299000000</v>
      </c>
      <c r="Q1367" s="90"/>
      <c r="S1367" s="124">
        <f t="shared" ref="S1367:S1430" si="138">I1367/1000000</f>
        <v>1299</v>
      </c>
      <c r="T1367" s="124">
        <f t="shared" si="133"/>
        <v>1299</v>
      </c>
      <c r="U1367" s="124">
        <f t="shared" si="133"/>
        <v>0</v>
      </c>
      <c r="V1367" s="124">
        <f t="shared" si="133"/>
        <v>1299</v>
      </c>
      <c r="W1367" s="124">
        <f t="shared" si="133"/>
        <v>1299</v>
      </c>
      <c r="X1367" s="124">
        <f t="shared" si="133"/>
        <v>0</v>
      </c>
    </row>
    <row r="1368" spans="1:24" s="92" customFormat="1" ht="15">
      <c r="A1368" s="116"/>
      <c r="B1368" s="110"/>
      <c r="C1368" s="106" t="str">
        <f t="shared" si="134"/>
        <v/>
      </c>
      <c r="D1368" s="105" t="str">
        <f t="shared" si="135"/>
        <v/>
      </c>
      <c r="E1368" s="115" t="s">
        <v>209</v>
      </c>
      <c r="F1368" s="115" t="s">
        <v>241</v>
      </c>
      <c r="G1368" s="115" t="s">
        <v>238</v>
      </c>
      <c r="H1368" s="133" t="s">
        <v>983</v>
      </c>
      <c r="I1368" s="90">
        <v>1296000000</v>
      </c>
      <c r="J1368" s="89"/>
      <c r="K1368" s="90">
        <v>1296000000</v>
      </c>
      <c r="L1368" s="94"/>
      <c r="M1368" s="91">
        <f t="shared" si="136"/>
        <v>1296000000</v>
      </c>
      <c r="N1368" s="94"/>
      <c r="O1368" s="90">
        <v>1296000000</v>
      </c>
      <c r="P1368" s="90">
        <f t="shared" si="137"/>
        <v>1296000000</v>
      </c>
      <c r="Q1368" s="90"/>
      <c r="S1368" s="124">
        <f t="shared" si="138"/>
        <v>1296</v>
      </c>
      <c r="T1368" s="124">
        <f t="shared" si="133"/>
        <v>1296</v>
      </c>
      <c r="U1368" s="124">
        <f t="shared" si="133"/>
        <v>0</v>
      </c>
      <c r="V1368" s="124">
        <f t="shared" si="133"/>
        <v>1296</v>
      </c>
      <c r="W1368" s="124">
        <f t="shared" si="133"/>
        <v>1296</v>
      </c>
      <c r="X1368" s="124">
        <f t="shared" si="133"/>
        <v>0</v>
      </c>
    </row>
    <row r="1369" spans="1:24" s="92" customFormat="1" ht="15">
      <c r="A1369" s="118"/>
      <c r="B1369" s="111"/>
      <c r="C1369" s="106" t="str">
        <f t="shared" si="134"/>
        <v/>
      </c>
      <c r="D1369" s="105" t="str">
        <f t="shared" si="135"/>
        <v/>
      </c>
      <c r="E1369" s="115" t="s">
        <v>222</v>
      </c>
      <c r="F1369" s="115" t="s">
        <v>241</v>
      </c>
      <c r="G1369" s="115" t="s">
        <v>238</v>
      </c>
      <c r="H1369" s="133" t="s">
        <v>983</v>
      </c>
      <c r="I1369" s="90">
        <v>3000000</v>
      </c>
      <c r="J1369" s="89"/>
      <c r="K1369" s="89"/>
      <c r="L1369" s="91">
        <v>3000000</v>
      </c>
      <c r="M1369" s="91">
        <f t="shared" si="136"/>
        <v>3000000</v>
      </c>
      <c r="N1369" s="91"/>
      <c r="O1369" s="90">
        <v>3000000</v>
      </c>
      <c r="P1369" s="90">
        <f t="shared" si="137"/>
        <v>3000000</v>
      </c>
      <c r="Q1369" s="90"/>
      <c r="S1369" s="124">
        <f t="shared" si="138"/>
        <v>3</v>
      </c>
      <c r="T1369" s="124">
        <f t="shared" si="133"/>
        <v>3</v>
      </c>
      <c r="U1369" s="124">
        <f t="shared" si="133"/>
        <v>0</v>
      </c>
      <c r="V1369" s="124">
        <f t="shared" si="133"/>
        <v>3</v>
      </c>
      <c r="W1369" s="124">
        <f t="shared" si="133"/>
        <v>3</v>
      </c>
      <c r="X1369" s="124">
        <f t="shared" si="133"/>
        <v>0</v>
      </c>
    </row>
    <row r="1370" spans="1:24" s="92" customFormat="1" ht="15">
      <c r="A1370" s="115"/>
      <c r="B1370" s="87" t="s">
        <v>223</v>
      </c>
      <c r="C1370" s="106" t="str">
        <f t="shared" si="134"/>
        <v/>
      </c>
      <c r="D1370" s="105" t="str">
        <f t="shared" si="135"/>
        <v/>
      </c>
      <c r="E1370" s="129"/>
      <c r="F1370" s="130"/>
      <c r="G1370" s="130"/>
      <c r="H1370" s="128"/>
      <c r="I1370" s="90">
        <v>797500000</v>
      </c>
      <c r="J1370" s="89"/>
      <c r="K1370" s="90">
        <v>790000000</v>
      </c>
      <c r="L1370" s="91">
        <v>7500000</v>
      </c>
      <c r="M1370" s="91">
        <f t="shared" si="136"/>
        <v>797500000</v>
      </c>
      <c r="N1370" s="91"/>
      <c r="O1370" s="90">
        <v>727025900</v>
      </c>
      <c r="P1370" s="90">
        <f t="shared" si="137"/>
        <v>727025900</v>
      </c>
      <c r="Q1370" s="90"/>
      <c r="S1370" s="124">
        <f t="shared" si="138"/>
        <v>797.5</v>
      </c>
      <c r="T1370" s="124">
        <f t="shared" si="133"/>
        <v>797.5</v>
      </c>
      <c r="U1370" s="124">
        <f t="shared" si="133"/>
        <v>0</v>
      </c>
      <c r="V1370" s="124">
        <f t="shared" si="133"/>
        <v>727.02589999999998</v>
      </c>
      <c r="W1370" s="124">
        <f t="shared" si="133"/>
        <v>727.02589999999998</v>
      </c>
      <c r="X1370" s="124">
        <f t="shared" si="133"/>
        <v>0</v>
      </c>
    </row>
    <row r="1371" spans="1:24" s="92" customFormat="1" ht="15">
      <c r="A1371" s="116"/>
      <c r="B1371" s="110"/>
      <c r="C1371" s="106" t="str">
        <f t="shared" si="134"/>
        <v/>
      </c>
      <c r="D1371" s="105" t="str">
        <f t="shared" si="135"/>
        <v/>
      </c>
      <c r="E1371" s="115" t="s">
        <v>224</v>
      </c>
      <c r="F1371" s="115" t="s">
        <v>241</v>
      </c>
      <c r="G1371" s="115" t="s">
        <v>270</v>
      </c>
      <c r="H1371" s="133" t="s">
        <v>983</v>
      </c>
      <c r="I1371" s="90">
        <v>620000000</v>
      </c>
      <c r="J1371" s="89"/>
      <c r="K1371" s="90">
        <v>620000000</v>
      </c>
      <c r="L1371" s="94"/>
      <c r="M1371" s="91">
        <f t="shared" si="136"/>
        <v>620000000</v>
      </c>
      <c r="N1371" s="94"/>
      <c r="O1371" s="90">
        <v>550500900</v>
      </c>
      <c r="P1371" s="90">
        <f t="shared" si="137"/>
        <v>550500900</v>
      </c>
      <c r="Q1371" s="90"/>
      <c r="S1371" s="124">
        <f t="shared" si="138"/>
        <v>620</v>
      </c>
      <c r="T1371" s="124">
        <f t="shared" si="133"/>
        <v>620</v>
      </c>
      <c r="U1371" s="124">
        <f t="shared" si="133"/>
        <v>0</v>
      </c>
      <c r="V1371" s="124">
        <f t="shared" si="133"/>
        <v>550.5009</v>
      </c>
      <c r="W1371" s="124">
        <f t="shared" si="133"/>
        <v>550.5009</v>
      </c>
      <c r="X1371" s="124">
        <f t="shared" si="133"/>
        <v>0</v>
      </c>
    </row>
    <row r="1372" spans="1:24" s="92" customFormat="1" ht="15">
      <c r="A1372" s="118"/>
      <c r="B1372" s="111"/>
      <c r="C1372" s="106" t="str">
        <f t="shared" si="134"/>
        <v/>
      </c>
      <c r="D1372" s="105" t="str">
        <f t="shared" si="135"/>
        <v/>
      </c>
      <c r="E1372" s="115" t="s">
        <v>224</v>
      </c>
      <c r="F1372" s="115" t="s">
        <v>241</v>
      </c>
      <c r="G1372" s="115" t="s">
        <v>238</v>
      </c>
      <c r="H1372" s="133" t="s">
        <v>983</v>
      </c>
      <c r="I1372" s="90">
        <v>177500000</v>
      </c>
      <c r="J1372" s="89"/>
      <c r="K1372" s="90">
        <v>170000000</v>
      </c>
      <c r="L1372" s="91">
        <v>7500000</v>
      </c>
      <c r="M1372" s="91">
        <f t="shared" si="136"/>
        <v>177500000</v>
      </c>
      <c r="N1372" s="91"/>
      <c r="O1372" s="90">
        <v>176525000</v>
      </c>
      <c r="P1372" s="90">
        <f t="shared" si="137"/>
        <v>176525000</v>
      </c>
      <c r="Q1372" s="90"/>
      <c r="S1372" s="124">
        <f t="shared" si="138"/>
        <v>177.5</v>
      </c>
      <c r="T1372" s="124">
        <f t="shared" si="133"/>
        <v>177.5</v>
      </c>
      <c r="U1372" s="124">
        <f t="shared" si="133"/>
        <v>0</v>
      </c>
      <c r="V1372" s="124">
        <f t="shared" si="133"/>
        <v>176.52500000000001</v>
      </c>
      <c r="W1372" s="124">
        <f t="shared" si="133"/>
        <v>176.52500000000001</v>
      </c>
      <c r="X1372" s="124">
        <f t="shared" si="133"/>
        <v>0</v>
      </c>
    </row>
    <row r="1373" spans="1:24" s="92" customFormat="1" ht="15">
      <c r="A1373" s="115" t="s">
        <v>830</v>
      </c>
      <c r="B1373" s="87" t="s">
        <v>274</v>
      </c>
      <c r="C1373" s="106" t="str">
        <f t="shared" si="134"/>
        <v/>
      </c>
      <c r="D1373" s="105" t="str">
        <f t="shared" si="135"/>
        <v/>
      </c>
      <c r="E1373" s="129"/>
      <c r="F1373" s="130"/>
      <c r="G1373" s="130"/>
      <c r="H1373" s="128"/>
      <c r="I1373" s="90">
        <v>1798000000</v>
      </c>
      <c r="J1373" s="89"/>
      <c r="K1373" s="89"/>
      <c r="L1373" s="91">
        <v>1798000000</v>
      </c>
      <c r="M1373" s="91">
        <f t="shared" si="136"/>
        <v>1798000000</v>
      </c>
      <c r="N1373" s="91"/>
      <c r="O1373" s="89"/>
      <c r="P1373" s="90">
        <f t="shared" si="137"/>
        <v>0</v>
      </c>
      <c r="Q1373" s="89"/>
      <c r="S1373" s="124">
        <f t="shared" si="138"/>
        <v>1798</v>
      </c>
      <c r="T1373" s="124">
        <f t="shared" si="133"/>
        <v>1798</v>
      </c>
      <c r="U1373" s="124">
        <f t="shared" si="133"/>
        <v>0</v>
      </c>
      <c r="V1373" s="124">
        <f t="shared" si="133"/>
        <v>0</v>
      </c>
      <c r="W1373" s="124">
        <f t="shared" si="133"/>
        <v>0</v>
      </c>
      <c r="X1373" s="124">
        <f t="shared" si="133"/>
        <v>0</v>
      </c>
    </row>
    <row r="1374" spans="1:24" s="92" customFormat="1" ht="15">
      <c r="A1374" s="116"/>
      <c r="B1374" s="110"/>
      <c r="C1374" s="106" t="str">
        <f t="shared" si="134"/>
        <v/>
      </c>
      <c r="D1374" s="105" t="str">
        <f t="shared" si="135"/>
        <v/>
      </c>
      <c r="E1374" s="115" t="s">
        <v>224</v>
      </c>
      <c r="F1374" s="115" t="s">
        <v>241</v>
      </c>
      <c r="G1374" s="115" t="s">
        <v>270</v>
      </c>
      <c r="H1374" s="133" t="s">
        <v>985</v>
      </c>
      <c r="I1374" s="90">
        <v>1000000000</v>
      </c>
      <c r="J1374" s="89"/>
      <c r="K1374" s="89"/>
      <c r="L1374" s="91">
        <v>1000000000</v>
      </c>
      <c r="M1374" s="91">
        <f t="shared" si="136"/>
        <v>1000000000</v>
      </c>
      <c r="N1374" s="91"/>
      <c r="O1374" s="89"/>
      <c r="P1374" s="90">
        <f t="shared" si="137"/>
        <v>0</v>
      </c>
      <c r="Q1374" s="89"/>
      <c r="S1374" s="124">
        <f t="shared" si="138"/>
        <v>1000</v>
      </c>
      <c r="T1374" s="124">
        <f t="shared" si="133"/>
        <v>1000</v>
      </c>
      <c r="U1374" s="124">
        <f t="shared" si="133"/>
        <v>0</v>
      </c>
      <c r="V1374" s="124">
        <f t="shared" si="133"/>
        <v>0</v>
      </c>
      <c r="W1374" s="124">
        <f t="shared" si="133"/>
        <v>0</v>
      </c>
      <c r="X1374" s="124">
        <f t="shared" si="133"/>
        <v>0</v>
      </c>
    </row>
    <row r="1375" spans="1:24" s="92" customFormat="1" ht="15">
      <c r="A1375" s="118"/>
      <c r="B1375" s="111"/>
      <c r="C1375" s="106" t="str">
        <f t="shared" si="134"/>
        <v/>
      </c>
      <c r="D1375" s="105" t="str">
        <f t="shared" si="135"/>
        <v/>
      </c>
      <c r="E1375" s="115" t="s">
        <v>210</v>
      </c>
      <c r="F1375" s="115" t="s">
        <v>241</v>
      </c>
      <c r="G1375" s="115" t="s">
        <v>270</v>
      </c>
      <c r="H1375" s="133" t="s">
        <v>998</v>
      </c>
      <c r="I1375" s="90">
        <v>798000000</v>
      </c>
      <c r="J1375" s="89"/>
      <c r="K1375" s="89"/>
      <c r="L1375" s="91">
        <v>798000000</v>
      </c>
      <c r="M1375" s="91">
        <f t="shared" si="136"/>
        <v>798000000</v>
      </c>
      <c r="N1375" s="91"/>
      <c r="O1375" s="89"/>
      <c r="P1375" s="90">
        <f t="shared" si="137"/>
        <v>0</v>
      </c>
      <c r="Q1375" s="89"/>
      <c r="S1375" s="124">
        <f t="shared" si="138"/>
        <v>798</v>
      </c>
      <c r="T1375" s="124">
        <f t="shared" si="133"/>
        <v>798</v>
      </c>
      <c r="U1375" s="124">
        <f t="shared" si="133"/>
        <v>0</v>
      </c>
      <c r="V1375" s="124">
        <f t="shared" si="133"/>
        <v>0</v>
      </c>
      <c r="W1375" s="124">
        <f t="shared" si="133"/>
        <v>0</v>
      </c>
      <c r="X1375" s="124">
        <f t="shared" si="133"/>
        <v>0</v>
      </c>
    </row>
    <row r="1376" spans="1:24" s="92" customFormat="1" ht="30">
      <c r="A1376" s="115" t="s">
        <v>831</v>
      </c>
      <c r="B1376" s="99" t="s">
        <v>832</v>
      </c>
      <c r="C1376" s="106" t="str">
        <f t="shared" si="134"/>
        <v>1102860</v>
      </c>
      <c r="D1376" s="105" t="str">
        <f t="shared" si="135"/>
        <v>-Ban Quản lý Khu Kinh tẽ -:ỉnh Kontum</v>
      </c>
      <c r="E1376" s="129"/>
      <c r="F1376" s="130"/>
      <c r="G1376" s="130"/>
      <c r="H1376" s="128"/>
      <c r="I1376" s="90">
        <v>12023335321</v>
      </c>
      <c r="J1376" s="90">
        <v>814797654</v>
      </c>
      <c r="K1376" s="90">
        <v>10300720000</v>
      </c>
      <c r="L1376" s="91">
        <v>907817667</v>
      </c>
      <c r="M1376" s="91">
        <f t="shared" si="136"/>
        <v>12023335321</v>
      </c>
      <c r="N1376" s="91"/>
      <c r="O1376" s="90">
        <v>11873335321</v>
      </c>
      <c r="P1376" s="90">
        <f t="shared" si="137"/>
        <v>11873335321</v>
      </c>
      <c r="Q1376" s="90"/>
      <c r="S1376" s="124">
        <f t="shared" si="138"/>
        <v>12023.335321</v>
      </c>
      <c r="T1376" s="124">
        <f t="shared" si="133"/>
        <v>12023.335321</v>
      </c>
      <c r="U1376" s="124">
        <f t="shared" si="133"/>
        <v>0</v>
      </c>
      <c r="V1376" s="124">
        <f t="shared" si="133"/>
        <v>11873.335321</v>
      </c>
      <c r="W1376" s="124">
        <f t="shared" si="133"/>
        <v>11873.335321</v>
      </c>
      <c r="X1376" s="124">
        <f t="shared" si="133"/>
        <v>0</v>
      </c>
    </row>
    <row r="1377" spans="1:24" s="92" customFormat="1" ht="15">
      <c r="A1377" s="115" t="s">
        <v>833</v>
      </c>
      <c r="B1377" s="87" t="s">
        <v>218</v>
      </c>
      <c r="C1377" s="106" t="str">
        <f t="shared" si="134"/>
        <v/>
      </c>
      <c r="D1377" s="105" t="str">
        <f t="shared" si="135"/>
        <v/>
      </c>
      <c r="E1377" s="129"/>
      <c r="F1377" s="130"/>
      <c r="G1377" s="130"/>
      <c r="H1377" s="128"/>
      <c r="I1377" s="90">
        <v>12023335321</v>
      </c>
      <c r="J1377" s="90">
        <v>814797654</v>
      </c>
      <c r="K1377" s="90">
        <v>10300720000</v>
      </c>
      <c r="L1377" s="91">
        <v>907817667</v>
      </c>
      <c r="M1377" s="91">
        <f t="shared" si="136"/>
        <v>12023335321</v>
      </c>
      <c r="N1377" s="91"/>
      <c r="O1377" s="90">
        <v>11873335321</v>
      </c>
      <c r="P1377" s="90">
        <f t="shared" si="137"/>
        <v>11873335321</v>
      </c>
      <c r="Q1377" s="90"/>
      <c r="S1377" s="124">
        <f t="shared" si="138"/>
        <v>12023.335321</v>
      </c>
      <c r="T1377" s="124">
        <f t="shared" si="133"/>
        <v>12023.335321</v>
      </c>
      <c r="U1377" s="124">
        <f t="shared" si="133"/>
        <v>0</v>
      </c>
      <c r="V1377" s="124">
        <f t="shared" si="133"/>
        <v>11873.335321</v>
      </c>
      <c r="W1377" s="124">
        <f t="shared" si="133"/>
        <v>11873.335321</v>
      </c>
      <c r="X1377" s="124">
        <f t="shared" si="133"/>
        <v>0</v>
      </c>
    </row>
    <row r="1378" spans="1:24" s="92" customFormat="1" ht="15">
      <c r="A1378" s="115"/>
      <c r="B1378" s="87" t="s">
        <v>219</v>
      </c>
      <c r="C1378" s="106" t="str">
        <f t="shared" si="134"/>
        <v/>
      </c>
      <c r="D1378" s="105" t="str">
        <f t="shared" si="135"/>
        <v/>
      </c>
      <c r="E1378" s="129"/>
      <c r="F1378" s="130"/>
      <c r="G1378" s="130"/>
      <c r="H1378" s="128"/>
      <c r="I1378" s="90">
        <v>8967847654</v>
      </c>
      <c r="J1378" s="90">
        <v>14847654</v>
      </c>
      <c r="K1378" s="90">
        <v>8953000000</v>
      </c>
      <c r="L1378" s="94"/>
      <c r="M1378" s="91">
        <f t="shared" si="136"/>
        <v>8967847654</v>
      </c>
      <c r="N1378" s="94"/>
      <c r="O1378" s="90">
        <v>8967847654</v>
      </c>
      <c r="P1378" s="90">
        <f t="shared" si="137"/>
        <v>8967847654</v>
      </c>
      <c r="Q1378" s="90"/>
      <c r="S1378" s="124">
        <f t="shared" si="138"/>
        <v>8967.8476539999992</v>
      </c>
      <c r="T1378" s="124">
        <f t="shared" si="133"/>
        <v>8967.8476539999992</v>
      </c>
      <c r="U1378" s="124">
        <f t="shared" si="133"/>
        <v>0</v>
      </c>
      <c r="V1378" s="124">
        <f t="shared" si="133"/>
        <v>8967.8476539999992</v>
      </c>
      <c r="W1378" s="124">
        <f t="shared" si="133"/>
        <v>8967.8476539999992</v>
      </c>
      <c r="X1378" s="124">
        <f t="shared" si="133"/>
        <v>0</v>
      </c>
    </row>
    <row r="1379" spans="1:24" s="92" customFormat="1" ht="15">
      <c r="A1379" s="116"/>
      <c r="B1379" s="110"/>
      <c r="C1379" s="106" t="str">
        <f t="shared" si="134"/>
        <v/>
      </c>
      <c r="D1379" s="105" t="str">
        <f t="shared" si="135"/>
        <v/>
      </c>
      <c r="E1379" s="115" t="s">
        <v>209</v>
      </c>
      <c r="F1379" s="115" t="s">
        <v>303</v>
      </c>
      <c r="G1379" s="115" t="s">
        <v>834</v>
      </c>
      <c r="H1379" s="133" t="s">
        <v>983</v>
      </c>
      <c r="I1379" s="90">
        <v>8953000000</v>
      </c>
      <c r="J1379" s="89"/>
      <c r="K1379" s="90">
        <v>8953000000</v>
      </c>
      <c r="L1379" s="94"/>
      <c r="M1379" s="91">
        <f t="shared" si="136"/>
        <v>8953000000</v>
      </c>
      <c r="N1379" s="94"/>
      <c r="O1379" s="90">
        <v>8953000000</v>
      </c>
      <c r="P1379" s="90">
        <f t="shared" si="137"/>
        <v>8953000000</v>
      </c>
      <c r="Q1379" s="90"/>
      <c r="S1379" s="124">
        <f t="shared" si="138"/>
        <v>8953</v>
      </c>
      <c r="T1379" s="124">
        <f t="shared" si="133"/>
        <v>8953</v>
      </c>
      <c r="U1379" s="124">
        <f t="shared" si="133"/>
        <v>0</v>
      </c>
      <c r="V1379" s="124">
        <f t="shared" si="133"/>
        <v>8953</v>
      </c>
      <c r="W1379" s="124">
        <f t="shared" si="133"/>
        <v>8953</v>
      </c>
      <c r="X1379" s="124">
        <f t="shared" si="133"/>
        <v>0</v>
      </c>
    </row>
    <row r="1380" spans="1:24" s="92" customFormat="1" ht="15">
      <c r="A1380" s="118"/>
      <c r="B1380" s="111"/>
      <c r="C1380" s="106" t="str">
        <f t="shared" si="134"/>
        <v/>
      </c>
      <c r="D1380" s="105" t="str">
        <f t="shared" si="135"/>
        <v/>
      </c>
      <c r="E1380" s="115" t="s">
        <v>222</v>
      </c>
      <c r="F1380" s="115" t="s">
        <v>303</v>
      </c>
      <c r="G1380" s="115" t="s">
        <v>834</v>
      </c>
      <c r="H1380" s="133" t="s">
        <v>983</v>
      </c>
      <c r="I1380" s="90">
        <v>14847654</v>
      </c>
      <c r="J1380" s="90">
        <v>14847654</v>
      </c>
      <c r="K1380" s="89"/>
      <c r="L1380" s="94"/>
      <c r="M1380" s="91">
        <f t="shared" si="136"/>
        <v>14847654</v>
      </c>
      <c r="N1380" s="94"/>
      <c r="O1380" s="90">
        <v>14847654</v>
      </c>
      <c r="P1380" s="90">
        <f t="shared" si="137"/>
        <v>14847654</v>
      </c>
      <c r="Q1380" s="90"/>
      <c r="S1380" s="124">
        <f t="shared" si="138"/>
        <v>14.847654</v>
      </c>
      <c r="T1380" s="124">
        <f t="shared" si="133"/>
        <v>14.847654</v>
      </c>
      <c r="U1380" s="124">
        <f t="shared" si="133"/>
        <v>0</v>
      </c>
      <c r="V1380" s="124">
        <f t="shared" si="133"/>
        <v>14.847654</v>
      </c>
      <c r="W1380" s="124">
        <f t="shared" si="133"/>
        <v>14.847654</v>
      </c>
      <c r="X1380" s="124">
        <f t="shared" si="133"/>
        <v>0</v>
      </c>
    </row>
    <row r="1381" spans="1:24" s="92" customFormat="1" ht="15">
      <c r="A1381" s="115"/>
      <c r="B1381" s="87" t="s">
        <v>223</v>
      </c>
      <c r="C1381" s="106" t="str">
        <f t="shared" si="134"/>
        <v/>
      </c>
      <c r="D1381" s="105" t="str">
        <f t="shared" si="135"/>
        <v/>
      </c>
      <c r="E1381" s="129"/>
      <c r="F1381" s="130"/>
      <c r="G1381" s="130"/>
      <c r="H1381" s="128"/>
      <c r="I1381" s="90">
        <v>3055487667</v>
      </c>
      <c r="J1381" s="90">
        <v>799950000</v>
      </c>
      <c r="K1381" s="90">
        <v>1347720000</v>
      </c>
      <c r="L1381" s="91">
        <v>907817667</v>
      </c>
      <c r="M1381" s="91">
        <f t="shared" si="136"/>
        <v>3055487667</v>
      </c>
      <c r="N1381" s="91"/>
      <c r="O1381" s="90">
        <v>2905487667</v>
      </c>
      <c r="P1381" s="90">
        <f t="shared" si="137"/>
        <v>2905487667</v>
      </c>
      <c r="Q1381" s="90"/>
      <c r="S1381" s="124">
        <f t="shared" si="138"/>
        <v>3055.4876669999999</v>
      </c>
      <c r="T1381" s="124">
        <f t="shared" si="133"/>
        <v>3055.4876669999999</v>
      </c>
      <c r="U1381" s="124">
        <f t="shared" si="133"/>
        <v>0</v>
      </c>
      <c r="V1381" s="124">
        <f t="shared" si="133"/>
        <v>2905.4876669999999</v>
      </c>
      <c r="W1381" s="124">
        <f t="shared" si="133"/>
        <v>2905.4876669999999</v>
      </c>
      <c r="X1381" s="124">
        <f t="shared" si="133"/>
        <v>0</v>
      </c>
    </row>
    <row r="1382" spans="1:24" s="92" customFormat="1" ht="15">
      <c r="A1382" s="116"/>
      <c r="B1382" s="110"/>
      <c r="C1382" s="106" t="str">
        <f t="shared" si="134"/>
        <v/>
      </c>
      <c r="D1382" s="105" t="str">
        <f t="shared" si="135"/>
        <v/>
      </c>
      <c r="E1382" s="115" t="s">
        <v>224</v>
      </c>
      <c r="F1382" s="115" t="s">
        <v>303</v>
      </c>
      <c r="G1382" s="115" t="s">
        <v>593</v>
      </c>
      <c r="H1382" s="133" t="s">
        <v>983</v>
      </c>
      <c r="I1382" s="90">
        <v>2553913667</v>
      </c>
      <c r="J1382" s="90">
        <v>799950000</v>
      </c>
      <c r="K1382" s="90">
        <v>1144720000</v>
      </c>
      <c r="L1382" s="91">
        <v>609243667</v>
      </c>
      <c r="M1382" s="91">
        <f t="shared" si="136"/>
        <v>2553913667</v>
      </c>
      <c r="N1382" s="91"/>
      <c r="O1382" s="90">
        <v>2553913667</v>
      </c>
      <c r="P1382" s="90">
        <f t="shared" si="137"/>
        <v>2553913667</v>
      </c>
      <c r="Q1382" s="90"/>
      <c r="S1382" s="124">
        <f t="shared" si="138"/>
        <v>2553.9136669999998</v>
      </c>
      <c r="T1382" s="124">
        <f t="shared" si="133"/>
        <v>2553.9136669999998</v>
      </c>
      <c r="U1382" s="124">
        <f t="shared" si="133"/>
        <v>0</v>
      </c>
      <c r="V1382" s="124">
        <f t="shared" si="133"/>
        <v>2553.9136669999998</v>
      </c>
      <c r="W1382" s="124">
        <f t="shared" si="133"/>
        <v>2553.9136669999998</v>
      </c>
      <c r="X1382" s="124">
        <f t="shared" si="133"/>
        <v>0</v>
      </c>
    </row>
    <row r="1383" spans="1:24" s="92" customFormat="1" ht="15">
      <c r="A1383" s="118"/>
      <c r="B1383" s="111"/>
      <c r="C1383" s="106" t="str">
        <f t="shared" si="134"/>
        <v/>
      </c>
      <c r="D1383" s="105" t="str">
        <f t="shared" si="135"/>
        <v/>
      </c>
      <c r="E1383" s="115" t="s">
        <v>224</v>
      </c>
      <c r="F1383" s="115" t="s">
        <v>303</v>
      </c>
      <c r="G1383" s="115" t="s">
        <v>834</v>
      </c>
      <c r="H1383" s="133" t="s">
        <v>983</v>
      </c>
      <c r="I1383" s="90">
        <v>501574000</v>
      </c>
      <c r="J1383" s="89"/>
      <c r="K1383" s="90">
        <v>203000000</v>
      </c>
      <c r="L1383" s="91">
        <v>298574000</v>
      </c>
      <c r="M1383" s="91">
        <f t="shared" si="136"/>
        <v>501574000</v>
      </c>
      <c r="N1383" s="91"/>
      <c r="O1383" s="90">
        <v>351574000</v>
      </c>
      <c r="P1383" s="90">
        <f t="shared" si="137"/>
        <v>351574000</v>
      </c>
      <c r="Q1383" s="90"/>
      <c r="S1383" s="124">
        <f t="shared" si="138"/>
        <v>501.57400000000001</v>
      </c>
      <c r="T1383" s="124">
        <f t="shared" si="133"/>
        <v>501.57400000000001</v>
      </c>
      <c r="U1383" s="124">
        <f t="shared" si="133"/>
        <v>0</v>
      </c>
      <c r="V1383" s="124">
        <f t="shared" si="133"/>
        <v>351.57400000000001</v>
      </c>
      <c r="W1383" s="124">
        <f t="shared" si="133"/>
        <v>351.57400000000001</v>
      </c>
      <c r="X1383" s="124">
        <f t="shared" si="133"/>
        <v>0</v>
      </c>
    </row>
    <row r="1384" spans="1:24" s="92" customFormat="1" ht="45">
      <c r="A1384" s="115" t="s">
        <v>835</v>
      </c>
      <c r="B1384" s="99" t="s">
        <v>836</v>
      </c>
      <c r="C1384" s="106" t="str">
        <f t="shared" si="134"/>
        <v>1103882</v>
      </c>
      <c r="D1384" s="105" t="str">
        <f t="shared" si="135"/>
        <v>-Ban Quản lý Dự ân khu vực &lt;hu kinh tẽ cửa khẩu quốc tẽ Bờ Y</v>
      </c>
      <c r="E1384" s="129"/>
      <c r="F1384" s="130"/>
      <c r="G1384" s="130"/>
      <c r="H1384" s="128"/>
      <c r="I1384" s="90">
        <v>1429280000</v>
      </c>
      <c r="J1384" s="89"/>
      <c r="K1384" s="90">
        <v>1429280000</v>
      </c>
      <c r="L1384" s="94"/>
      <c r="M1384" s="91">
        <f t="shared" si="136"/>
        <v>1429280000</v>
      </c>
      <c r="N1384" s="94"/>
      <c r="O1384" s="90">
        <v>842956000</v>
      </c>
      <c r="P1384" s="90">
        <f t="shared" si="137"/>
        <v>842956000</v>
      </c>
      <c r="Q1384" s="90"/>
      <c r="S1384" s="124">
        <f t="shared" si="138"/>
        <v>1429.28</v>
      </c>
      <c r="T1384" s="124">
        <f t="shared" si="133"/>
        <v>1429.28</v>
      </c>
      <c r="U1384" s="124">
        <f t="shared" si="133"/>
        <v>0</v>
      </c>
      <c r="V1384" s="124">
        <f t="shared" si="133"/>
        <v>842.95600000000002</v>
      </c>
      <c r="W1384" s="124">
        <f t="shared" si="133"/>
        <v>842.95600000000002</v>
      </c>
      <c r="X1384" s="124">
        <f t="shared" si="133"/>
        <v>0</v>
      </c>
    </row>
    <row r="1385" spans="1:24" s="92" customFormat="1" ht="15">
      <c r="A1385" s="115" t="s">
        <v>837</v>
      </c>
      <c r="B1385" s="87" t="s">
        <v>218</v>
      </c>
      <c r="C1385" s="106" t="str">
        <f t="shared" si="134"/>
        <v/>
      </c>
      <c r="D1385" s="105" t="str">
        <f t="shared" si="135"/>
        <v/>
      </c>
      <c r="E1385" s="129"/>
      <c r="F1385" s="130"/>
      <c r="G1385" s="130"/>
      <c r="H1385" s="128"/>
      <c r="I1385" s="90">
        <v>1429280000</v>
      </c>
      <c r="J1385" s="89"/>
      <c r="K1385" s="90">
        <v>1429280000</v>
      </c>
      <c r="L1385" s="94"/>
      <c r="M1385" s="91">
        <f t="shared" si="136"/>
        <v>1429280000</v>
      </c>
      <c r="N1385" s="94"/>
      <c r="O1385" s="90">
        <v>842956000</v>
      </c>
      <c r="P1385" s="90">
        <f t="shared" si="137"/>
        <v>842956000</v>
      </c>
      <c r="Q1385" s="90"/>
      <c r="S1385" s="124">
        <f t="shared" si="138"/>
        <v>1429.28</v>
      </c>
      <c r="T1385" s="124">
        <f t="shared" si="133"/>
        <v>1429.28</v>
      </c>
      <c r="U1385" s="124">
        <f t="shared" si="133"/>
        <v>0</v>
      </c>
      <c r="V1385" s="124">
        <f t="shared" si="133"/>
        <v>842.95600000000002</v>
      </c>
      <c r="W1385" s="124">
        <f t="shared" si="133"/>
        <v>842.95600000000002</v>
      </c>
      <c r="X1385" s="124">
        <f t="shared" si="133"/>
        <v>0</v>
      </c>
    </row>
    <row r="1386" spans="1:24" s="92" customFormat="1" ht="15">
      <c r="A1386" s="115"/>
      <c r="B1386" s="87" t="s">
        <v>223</v>
      </c>
      <c r="C1386" s="106" t="str">
        <f t="shared" si="134"/>
        <v/>
      </c>
      <c r="D1386" s="105" t="str">
        <f t="shared" si="135"/>
        <v/>
      </c>
      <c r="E1386" s="129"/>
      <c r="F1386" s="130"/>
      <c r="G1386" s="130"/>
      <c r="H1386" s="128"/>
      <c r="I1386" s="90">
        <v>1429280000</v>
      </c>
      <c r="J1386" s="89"/>
      <c r="K1386" s="90">
        <v>1429280000</v>
      </c>
      <c r="L1386" s="94"/>
      <c r="M1386" s="91">
        <f t="shared" si="136"/>
        <v>1429280000</v>
      </c>
      <c r="N1386" s="94"/>
      <c r="O1386" s="90">
        <v>842956000</v>
      </c>
      <c r="P1386" s="90">
        <f t="shared" si="137"/>
        <v>842956000</v>
      </c>
      <c r="Q1386" s="90"/>
      <c r="S1386" s="124">
        <f t="shared" si="138"/>
        <v>1429.28</v>
      </c>
      <c r="T1386" s="124">
        <f t="shared" si="133"/>
        <v>1429.28</v>
      </c>
      <c r="U1386" s="124">
        <f t="shared" si="133"/>
        <v>0</v>
      </c>
      <c r="V1386" s="124">
        <f t="shared" si="133"/>
        <v>842.95600000000002</v>
      </c>
      <c r="W1386" s="124">
        <f t="shared" si="133"/>
        <v>842.95600000000002</v>
      </c>
      <c r="X1386" s="124">
        <f t="shared" si="133"/>
        <v>0</v>
      </c>
    </row>
    <row r="1387" spans="1:24" s="92" customFormat="1" ht="15">
      <c r="A1387" s="115"/>
      <c r="B1387" s="87"/>
      <c r="C1387" s="106" t="str">
        <f t="shared" si="134"/>
        <v/>
      </c>
      <c r="D1387" s="105" t="str">
        <f t="shared" si="135"/>
        <v/>
      </c>
      <c r="E1387" s="115" t="s">
        <v>224</v>
      </c>
      <c r="F1387" s="115" t="s">
        <v>303</v>
      </c>
      <c r="G1387" s="115" t="s">
        <v>593</v>
      </c>
      <c r="H1387" s="133" t="s">
        <v>983</v>
      </c>
      <c r="I1387" s="90">
        <v>1429280000</v>
      </c>
      <c r="J1387" s="89"/>
      <c r="K1387" s="90">
        <v>1429280000</v>
      </c>
      <c r="L1387" s="94"/>
      <c r="M1387" s="91">
        <f t="shared" si="136"/>
        <v>1429280000</v>
      </c>
      <c r="N1387" s="94"/>
      <c r="O1387" s="90">
        <v>842956000</v>
      </c>
      <c r="P1387" s="90">
        <f t="shared" si="137"/>
        <v>842956000</v>
      </c>
      <c r="Q1387" s="90"/>
      <c r="S1387" s="124">
        <f t="shared" si="138"/>
        <v>1429.28</v>
      </c>
      <c r="T1387" s="124">
        <f t="shared" si="133"/>
        <v>1429.28</v>
      </c>
      <c r="U1387" s="124">
        <f t="shared" si="133"/>
        <v>0</v>
      </c>
      <c r="V1387" s="124">
        <f t="shared" si="133"/>
        <v>842.95600000000002</v>
      </c>
      <c r="W1387" s="124">
        <f t="shared" si="133"/>
        <v>842.95600000000002</v>
      </c>
      <c r="X1387" s="124">
        <f t="shared" si="133"/>
        <v>0</v>
      </c>
    </row>
    <row r="1388" spans="1:24" s="92" customFormat="1" ht="15">
      <c r="A1388" s="115" t="s">
        <v>838</v>
      </c>
      <c r="B1388" s="87" t="s">
        <v>839</v>
      </c>
      <c r="C1388" s="106" t="str">
        <f t="shared" si="134"/>
        <v>1104765</v>
      </c>
      <c r="D1388" s="105" t="str">
        <f t="shared" si="135"/>
        <v>-Ban quản lý di tích Kon Tum</v>
      </c>
      <c r="E1388" s="129"/>
      <c r="F1388" s="130"/>
      <c r="G1388" s="130"/>
      <c r="H1388" s="128"/>
      <c r="I1388" s="90">
        <v>1452900000</v>
      </c>
      <c r="J1388" s="89"/>
      <c r="K1388" s="90">
        <v>1430900000</v>
      </c>
      <c r="L1388" s="91">
        <v>22000000</v>
      </c>
      <c r="M1388" s="91">
        <f t="shared" si="136"/>
        <v>1452900000</v>
      </c>
      <c r="N1388" s="91"/>
      <c r="O1388" s="90">
        <v>1452900000</v>
      </c>
      <c r="P1388" s="90">
        <f t="shared" si="137"/>
        <v>1452900000</v>
      </c>
      <c r="Q1388" s="90"/>
      <c r="S1388" s="124">
        <f t="shared" si="138"/>
        <v>1452.9</v>
      </c>
      <c r="T1388" s="124">
        <f t="shared" si="133"/>
        <v>1452.9</v>
      </c>
      <c r="U1388" s="124">
        <f t="shared" si="133"/>
        <v>0</v>
      </c>
      <c r="V1388" s="124">
        <f t="shared" si="133"/>
        <v>1452.9</v>
      </c>
      <c r="W1388" s="124">
        <f t="shared" si="133"/>
        <v>1452.9</v>
      </c>
      <c r="X1388" s="124">
        <f t="shared" si="133"/>
        <v>0</v>
      </c>
    </row>
    <row r="1389" spans="1:24" s="92" customFormat="1" ht="15">
      <c r="A1389" s="115" t="s">
        <v>840</v>
      </c>
      <c r="B1389" s="87" t="s">
        <v>218</v>
      </c>
      <c r="C1389" s="106" t="str">
        <f t="shared" si="134"/>
        <v/>
      </c>
      <c r="D1389" s="105" t="str">
        <f t="shared" si="135"/>
        <v/>
      </c>
      <c r="E1389" s="129"/>
      <c r="F1389" s="130"/>
      <c r="G1389" s="130"/>
      <c r="H1389" s="128"/>
      <c r="I1389" s="90">
        <v>1452900000</v>
      </c>
      <c r="J1389" s="89"/>
      <c r="K1389" s="90">
        <v>1430900000</v>
      </c>
      <c r="L1389" s="91">
        <v>22000000</v>
      </c>
      <c r="M1389" s="91">
        <f t="shared" si="136"/>
        <v>1452900000</v>
      </c>
      <c r="N1389" s="91"/>
      <c r="O1389" s="90">
        <v>1452900000</v>
      </c>
      <c r="P1389" s="90">
        <f t="shared" si="137"/>
        <v>1452900000</v>
      </c>
      <c r="Q1389" s="90"/>
      <c r="S1389" s="124">
        <f t="shared" si="138"/>
        <v>1452.9</v>
      </c>
      <c r="T1389" s="124">
        <f t="shared" si="133"/>
        <v>1452.9</v>
      </c>
      <c r="U1389" s="124">
        <f t="shared" si="133"/>
        <v>0</v>
      </c>
      <c r="V1389" s="124">
        <f t="shared" si="133"/>
        <v>1452.9</v>
      </c>
      <c r="W1389" s="124">
        <f t="shared" si="133"/>
        <v>1452.9</v>
      </c>
      <c r="X1389" s="124">
        <f t="shared" si="133"/>
        <v>0</v>
      </c>
    </row>
    <row r="1390" spans="1:24" s="92" customFormat="1" ht="15">
      <c r="A1390" s="115"/>
      <c r="B1390" s="87" t="s">
        <v>219</v>
      </c>
      <c r="C1390" s="106" t="str">
        <f t="shared" si="134"/>
        <v/>
      </c>
      <c r="D1390" s="105" t="str">
        <f t="shared" si="135"/>
        <v/>
      </c>
      <c r="E1390" s="129"/>
      <c r="F1390" s="130"/>
      <c r="G1390" s="130"/>
      <c r="H1390" s="128"/>
      <c r="I1390" s="90">
        <v>611900000</v>
      </c>
      <c r="J1390" s="89"/>
      <c r="K1390" s="90">
        <v>579400000</v>
      </c>
      <c r="L1390" s="91">
        <v>32500000</v>
      </c>
      <c r="M1390" s="91">
        <f t="shared" si="136"/>
        <v>611900000</v>
      </c>
      <c r="N1390" s="91"/>
      <c r="O1390" s="90">
        <v>611900000</v>
      </c>
      <c r="P1390" s="90">
        <f t="shared" si="137"/>
        <v>611900000</v>
      </c>
      <c r="Q1390" s="90"/>
      <c r="S1390" s="124">
        <f t="shared" si="138"/>
        <v>611.9</v>
      </c>
      <c r="T1390" s="124">
        <f t="shared" si="133"/>
        <v>611.9</v>
      </c>
      <c r="U1390" s="124">
        <f t="shared" si="133"/>
        <v>0</v>
      </c>
      <c r="V1390" s="124">
        <f t="shared" si="133"/>
        <v>611.9</v>
      </c>
      <c r="W1390" s="124">
        <f t="shared" si="133"/>
        <v>611.9</v>
      </c>
      <c r="X1390" s="124">
        <f t="shared" si="133"/>
        <v>0</v>
      </c>
    </row>
    <row r="1391" spans="1:24" s="92" customFormat="1" ht="15">
      <c r="A1391" s="116"/>
      <c r="B1391" s="110"/>
      <c r="C1391" s="106" t="str">
        <f t="shared" si="134"/>
        <v/>
      </c>
      <c r="D1391" s="105" t="str">
        <f t="shared" si="135"/>
        <v/>
      </c>
      <c r="E1391" s="115" t="s">
        <v>209</v>
      </c>
      <c r="F1391" s="115" t="s">
        <v>338</v>
      </c>
      <c r="G1391" s="115" t="s">
        <v>453</v>
      </c>
      <c r="H1391" s="133" t="s">
        <v>983</v>
      </c>
      <c r="I1391" s="90">
        <v>609000000</v>
      </c>
      <c r="J1391" s="89"/>
      <c r="K1391" s="90">
        <v>579400000</v>
      </c>
      <c r="L1391" s="91">
        <v>29600000</v>
      </c>
      <c r="M1391" s="91">
        <f t="shared" si="136"/>
        <v>609000000</v>
      </c>
      <c r="N1391" s="91"/>
      <c r="O1391" s="90">
        <v>609000000</v>
      </c>
      <c r="P1391" s="90">
        <f t="shared" si="137"/>
        <v>609000000</v>
      </c>
      <c r="Q1391" s="90"/>
      <c r="S1391" s="124">
        <f t="shared" si="138"/>
        <v>609</v>
      </c>
      <c r="T1391" s="124">
        <f t="shared" si="133"/>
        <v>609</v>
      </c>
      <c r="U1391" s="124">
        <f t="shared" si="133"/>
        <v>0</v>
      </c>
      <c r="V1391" s="124">
        <f t="shared" si="133"/>
        <v>609</v>
      </c>
      <c r="W1391" s="124">
        <f t="shared" si="133"/>
        <v>609</v>
      </c>
      <c r="X1391" s="124">
        <f t="shared" si="133"/>
        <v>0</v>
      </c>
    </row>
    <row r="1392" spans="1:24" s="92" customFormat="1" ht="15">
      <c r="A1392" s="118"/>
      <c r="B1392" s="111"/>
      <c r="C1392" s="106" t="str">
        <f t="shared" si="134"/>
        <v/>
      </c>
      <c r="D1392" s="105" t="str">
        <f t="shared" si="135"/>
        <v/>
      </c>
      <c r="E1392" s="115" t="s">
        <v>222</v>
      </c>
      <c r="F1392" s="115" t="s">
        <v>338</v>
      </c>
      <c r="G1392" s="115" t="s">
        <v>453</v>
      </c>
      <c r="H1392" s="133" t="s">
        <v>983</v>
      </c>
      <c r="I1392" s="90">
        <v>2900000</v>
      </c>
      <c r="J1392" s="89"/>
      <c r="K1392" s="89"/>
      <c r="L1392" s="91">
        <v>2900000</v>
      </c>
      <c r="M1392" s="91">
        <f t="shared" si="136"/>
        <v>2900000</v>
      </c>
      <c r="N1392" s="91"/>
      <c r="O1392" s="90">
        <v>2900000</v>
      </c>
      <c r="P1392" s="90">
        <f t="shared" si="137"/>
        <v>2900000</v>
      </c>
      <c r="Q1392" s="90"/>
      <c r="S1392" s="124">
        <f t="shared" si="138"/>
        <v>2.9</v>
      </c>
      <c r="T1392" s="124">
        <f t="shared" si="133"/>
        <v>2.9</v>
      </c>
      <c r="U1392" s="124">
        <f t="shared" si="133"/>
        <v>0</v>
      </c>
      <c r="V1392" s="124">
        <f t="shared" si="133"/>
        <v>2.9</v>
      </c>
      <c r="W1392" s="124">
        <f t="shared" si="133"/>
        <v>2.9</v>
      </c>
      <c r="X1392" s="124">
        <f t="shared" si="133"/>
        <v>0</v>
      </c>
    </row>
    <row r="1393" spans="1:24" s="92" customFormat="1" ht="15">
      <c r="A1393" s="115"/>
      <c r="B1393" s="87" t="s">
        <v>223</v>
      </c>
      <c r="C1393" s="106" t="str">
        <f t="shared" si="134"/>
        <v/>
      </c>
      <c r="D1393" s="105" t="str">
        <f t="shared" si="135"/>
        <v/>
      </c>
      <c r="E1393" s="129"/>
      <c r="F1393" s="130"/>
      <c r="G1393" s="130"/>
      <c r="H1393" s="128"/>
      <c r="I1393" s="90">
        <v>841000000</v>
      </c>
      <c r="J1393" s="89"/>
      <c r="K1393" s="90">
        <v>851500000</v>
      </c>
      <c r="L1393" s="91">
        <v>-10500000</v>
      </c>
      <c r="M1393" s="91">
        <f t="shared" si="136"/>
        <v>841000000</v>
      </c>
      <c r="N1393" s="91"/>
      <c r="O1393" s="90">
        <v>841000000</v>
      </c>
      <c r="P1393" s="90">
        <f t="shared" si="137"/>
        <v>841000000</v>
      </c>
      <c r="Q1393" s="90"/>
      <c r="S1393" s="124">
        <f t="shared" si="138"/>
        <v>841</v>
      </c>
      <c r="T1393" s="124">
        <f t="shared" si="133"/>
        <v>841</v>
      </c>
      <c r="U1393" s="124">
        <f t="shared" si="133"/>
        <v>0</v>
      </c>
      <c r="V1393" s="124">
        <f t="shared" si="133"/>
        <v>841</v>
      </c>
      <c r="W1393" s="124">
        <f t="shared" si="133"/>
        <v>841</v>
      </c>
      <c r="X1393" s="124">
        <f t="shared" si="133"/>
        <v>0</v>
      </c>
    </row>
    <row r="1394" spans="1:24" s="92" customFormat="1" ht="15">
      <c r="A1394" s="115"/>
      <c r="B1394" s="87"/>
      <c r="C1394" s="106" t="str">
        <f t="shared" si="134"/>
        <v/>
      </c>
      <c r="D1394" s="105" t="str">
        <f t="shared" si="135"/>
        <v/>
      </c>
      <c r="E1394" s="115" t="s">
        <v>224</v>
      </c>
      <c r="F1394" s="115" t="s">
        <v>338</v>
      </c>
      <c r="G1394" s="115" t="s">
        <v>453</v>
      </c>
      <c r="H1394" s="133" t="s">
        <v>983</v>
      </c>
      <c r="I1394" s="90">
        <v>841000000</v>
      </c>
      <c r="J1394" s="89"/>
      <c r="K1394" s="90">
        <v>851500000</v>
      </c>
      <c r="L1394" s="91">
        <v>-10500000</v>
      </c>
      <c r="M1394" s="91">
        <f t="shared" si="136"/>
        <v>841000000</v>
      </c>
      <c r="N1394" s="91"/>
      <c r="O1394" s="90">
        <v>841000000</v>
      </c>
      <c r="P1394" s="90">
        <f t="shared" si="137"/>
        <v>841000000</v>
      </c>
      <c r="Q1394" s="90"/>
      <c r="S1394" s="124">
        <f t="shared" si="138"/>
        <v>841</v>
      </c>
      <c r="T1394" s="124">
        <f t="shared" si="133"/>
        <v>841</v>
      </c>
      <c r="U1394" s="124">
        <f t="shared" si="133"/>
        <v>0</v>
      </c>
      <c r="V1394" s="124">
        <f t="shared" si="133"/>
        <v>841</v>
      </c>
      <c r="W1394" s="124">
        <f t="shared" si="133"/>
        <v>841</v>
      </c>
      <c r="X1394" s="124">
        <f t="shared" si="133"/>
        <v>0</v>
      </c>
    </row>
    <row r="1395" spans="1:24" s="92" customFormat="1" ht="45">
      <c r="A1395" s="115" t="s">
        <v>841</v>
      </c>
      <c r="B1395" s="99" t="s">
        <v>842</v>
      </c>
      <c r="C1395" s="106" t="str">
        <f t="shared" si="134"/>
        <v>1105650</v>
      </c>
      <c r="D1395" s="105" t="str">
        <f t="shared" si="135"/>
        <v>-Trường Trung học PhS rhông Trường Chinh - TP.Kon Tum -rỉnh Kon Tum</v>
      </c>
      <c r="E1395" s="129"/>
      <c r="F1395" s="130"/>
      <c r="G1395" s="130"/>
      <c r="H1395" s="128"/>
      <c r="I1395" s="90">
        <v>7474643364</v>
      </c>
      <c r="J1395" s="90">
        <v>73727364</v>
      </c>
      <c r="K1395" s="90">
        <v>7267388000</v>
      </c>
      <c r="L1395" s="91">
        <v>133528000</v>
      </c>
      <c r="M1395" s="91">
        <f t="shared" si="136"/>
        <v>7474643364</v>
      </c>
      <c r="N1395" s="91"/>
      <c r="O1395" s="90">
        <v>7454327414</v>
      </c>
      <c r="P1395" s="90">
        <f t="shared" si="137"/>
        <v>7454327414</v>
      </c>
      <c r="Q1395" s="90"/>
      <c r="S1395" s="124">
        <f t="shared" si="138"/>
        <v>7474.6433639999996</v>
      </c>
      <c r="T1395" s="124">
        <f t="shared" si="133"/>
        <v>7474.6433639999996</v>
      </c>
      <c r="U1395" s="124">
        <f t="shared" si="133"/>
        <v>0</v>
      </c>
      <c r="V1395" s="124">
        <f t="shared" si="133"/>
        <v>7454.3274140000003</v>
      </c>
      <c r="W1395" s="124">
        <f t="shared" si="133"/>
        <v>7454.3274140000003</v>
      </c>
      <c r="X1395" s="124">
        <f t="shared" si="133"/>
        <v>0</v>
      </c>
    </row>
    <row r="1396" spans="1:24" s="92" customFormat="1" ht="14.25">
      <c r="A1396" s="115"/>
      <c r="B1396" s="96"/>
      <c r="C1396" s="106" t="str">
        <f t="shared" si="134"/>
        <v/>
      </c>
      <c r="D1396" s="105" t="str">
        <f t="shared" si="135"/>
        <v/>
      </c>
      <c r="E1396" s="115"/>
      <c r="F1396" s="115"/>
      <c r="G1396" s="115"/>
      <c r="H1396" s="133"/>
      <c r="I1396" s="97"/>
      <c r="J1396" s="97"/>
      <c r="K1396" s="97"/>
      <c r="L1396" s="98"/>
      <c r="M1396" s="91">
        <f t="shared" si="136"/>
        <v>0</v>
      </c>
      <c r="N1396" s="98"/>
      <c r="O1396" s="97"/>
      <c r="P1396" s="90">
        <f t="shared" si="137"/>
        <v>0</v>
      </c>
      <c r="Q1396" s="97"/>
      <c r="S1396" s="124">
        <f t="shared" si="138"/>
        <v>0</v>
      </c>
      <c r="T1396" s="124">
        <f t="shared" si="133"/>
        <v>0</v>
      </c>
      <c r="U1396" s="124">
        <f t="shared" si="133"/>
        <v>0</v>
      </c>
      <c r="V1396" s="124">
        <f t="shared" si="133"/>
        <v>0</v>
      </c>
      <c r="W1396" s="124">
        <f t="shared" si="133"/>
        <v>0</v>
      </c>
      <c r="X1396" s="124">
        <f t="shared" si="133"/>
        <v>0</v>
      </c>
    </row>
    <row r="1397" spans="1:24" s="92" customFormat="1" ht="15">
      <c r="A1397" s="115" t="s">
        <v>843</v>
      </c>
      <c r="B1397" s="93" t="s">
        <v>218</v>
      </c>
      <c r="C1397" s="106" t="str">
        <f t="shared" si="134"/>
        <v/>
      </c>
      <c r="D1397" s="105" t="str">
        <f t="shared" si="135"/>
        <v/>
      </c>
      <c r="E1397" s="129"/>
      <c r="F1397" s="130"/>
      <c r="G1397" s="130"/>
      <c r="H1397" s="128"/>
      <c r="I1397" s="90">
        <v>7474643364</v>
      </c>
      <c r="J1397" s="90">
        <v>73727364</v>
      </c>
      <c r="K1397" s="90">
        <v>7267388000</v>
      </c>
      <c r="L1397" s="91">
        <v>133528000</v>
      </c>
      <c r="M1397" s="91">
        <f t="shared" si="136"/>
        <v>7474643364</v>
      </c>
      <c r="N1397" s="91"/>
      <c r="O1397" s="90">
        <v>7454327414</v>
      </c>
      <c r="P1397" s="90">
        <f t="shared" si="137"/>
        <v>7454327414</v>
      </c>
      <c r="Q1397" s="90"/>
      <c r="S1397" s="124">
        <f t="shared" si="138"/>
        <v>7474.6433639999996</v>
      </c>
      <c r="T1397" s="124">
        <f t="shared" si="133"/>
        <v>7474.6433639999996</v>
      </c>
      <c r="U1397" s="124">
        <f t="shared" si="133"/>
        <v>0</v>
      </c>
      <c r="V1397" s="124">
        <f t="shared" si="133"/>
        <v>7454.3274140000003</v>
      </c>
      <c r="W1397" s="124">
        <f t="shared" si="133"/>
        <v>7454.3274140000003</v>
      </c>
      <c r="X1397" s="124">
        <f t="shared" si="133"/>
        <v>0</v>
      </c>
    </row>
    <row r="1398" spans="1:24" s="92" customFormat="1" ht="15">
      <c r="A1398" s="115"/>
      <c r="B1398" s="93" t="s">
        <v>219</v>
      </c>
      <c r="C1398" s="106" t="str">
        <f t="shared" si="134"/>
        <v/>
      </c>
      <c r="D1398" s="105" t="str">
        <f t="shared" si="135"/>
        <v/>
      </c>
      <c r="E1398" s="129"/>
      <c r="F1398" s="130"/>
      <c r="G1398" s="130"/>
      <c r="H1398" s="128"/>
      <c r="I1398" s="90">
        <v>6465608364</v>
      </c>
      <c r="J1398" s="90">
        <v>73727364</v>
      </c>
      <c r="K1398" s="90">
        <v>6346413000</v>
      </c>
      <c r="L1398" s="91">
        <v>45468000</v>
      </c>
      <c r="M1398" s="91">
        <f t="shared" si="136"/>
        <v>6465608364</v>
      </c>
      <c r="N1398" s="91"/>
      <c r="O1398" s="90">
        <v>6465608364</v>
      </c>
      <c r="P1398" s="90">
        <f t="shared" si="137"/>
        <v>6465608364</v>
      </c>
      <c r="Q1398" s="90"/>
      <c r="S1398" s="124">
        <f t="shared" si="138"/>
        <v>6465.6083639999997</v>
      </c>
      <c r="T1398" s="124">
        <f t="shared" si="133"/>
        <v>6465.6083639999997</v>
      </c>
      <c r="U1398" s="124">
        <f t="shared" si="133"/>
        <v>0</v>
      </c>
      <c r="V1398" s="124">
        <f t="shared" si="133"/>
        <v>6465.6083639999997</v>
      </c>
      <c r="W1398" s="124">
        <f t="shared" si="133"/>
        <v>6465.6083639999997</v>
      </c>
      <c r="X1398" s="124">
        <f t="shared" si="133"/>
        <v>0</v>
      </c>
    </row>
    <row r="1399" spans="1:24" s="92" customFormat="1" ht="15">
      <c r="A1399" s="116"/>
      <c r="B1399" s="110"/>
      <c r="C1399" s="106" t="str">
        <f t="shared" si="134"/>
        <v/>
      </c>
      <c r="D1399" s="105" t="str">
        <f t="shared" si="135"/>
        <v/>
      </c>
      <c r="E1399" s="115" t="s">
        <v>209</v>
      </c>
      <c r="F1399" s="115" t="s">
        <v>220</v>
      </c>
      <c r="G1399" s="115" t="s">
        <v>221</v>
      </c>
      <c r="H1399" s="133" t="s">
        <v>983</v>
      </c>
      <c r="I1399" s="90">
        <v>6325440364</v>
      </c>
      <c r="J1399" s="90">
        <v>27027364</v>
      </c>
      <c r="K1399" s="90">
        <v>6298413000</v>
      </c>
      <c r="L1399" s="94"/>
      <c r="M1399" s="91">
        <f t="shared" si="136"/>
        <v>6325440364</v>
      </c>
      <c r="N1399" s="94"/>
      <c r="O1399" s="90">
        <v>6325440364</v>
      </c>
      <c r="P1399" s="90">
        <f t="shared" si="137"/>
        <v>6325440364</v>
      </c>
      <c r="Q1399" s="90"/>
      <c r="S1399" s="124">
        <f t="shared" si="138"/>
        <v>6325.440364</v>
      </c>
      <c r="T1399" s="124">
        <f t="shared" si="133"/>
        <v>6325.440364</v>
      </c>
      <c r="U1399" s="124">
        <f t="shared" si="133"/>
        <v>0</v>
      </c>
      <c r="V1399" s="124">
        <f t="shared" si="133"/>
        <v>6325.440364</v>
      </c>
      <c r="W1399" s="124">
        <f t="shared" si="133"/>
        <v>6325.440364</v>
      </c>
      <c r="X1399" s="124">
        <f t="shared" si="133"/>
        <v>0</v>
      </c>
    </row>
    <row r="1400" spans="1:24" s="92" customFormat="1" ht="15">
      <c r="A1400" s="117"/>
      <c r="B1400" s="107"/>
      <c r="C1400" s="106" t="str">
        <f t="shared" si="134"/>
        <v/>
      </c>
      <c r="D1400" s="105" t="str">
        <f t="shared" si="135"/>
        <v/>
      </c>
      <c r="E1400" s="115" t="s">
        <v>222</v>
      </c>
      <c r="F1400" s="115" t="s">
        <v>220</v>
      </c>
      <c r="G1400" s="115" t="s">
        <v>221</v>
      </c>
      <c r="H1400" s="133" t="s">
        <v>983</v>
      </c>
      <c r="I1400" s="90">
        <v>48000000</v>
      </c>
      <c r="J1400" s="89"/>
      <c r="K1400" s="90">
        <v>48000000</v>
      </c>
      <c r="L1400" s="94"/>
      <c r="M1400" s="91">
        <f t="shared" si="136"/>
        <v>48000000</v>
      </c>
      <c r="N1400" s="94"/>
      <c r="O1400" s="90">
        <v>48000000</v>
      </c>
      <c r="P1400" s="90">
        <f t="shared" si="137"/>
        <v>48000000</v>
      </c>
      <c r="Q1400" s="90"/>
      <c r="S1400" s="124">
        <f t="shared" si="138"/>
        <v>48</v>
      </c>
      <c r="T1400" s="124">
        <f t="shared" si="133"/>
        <v>48</v>
      </c>
      <c r="U1400" s="124">
        <f t="shared" si="133"/>
        <v>0</v>
      </c>
      <c r="V1400" s="124">
        <f t="shared" si="133"/>
        <v>48</v>
      </c>
      <c r="W1400" s="124">
        <f t="shared" si="133"/>
        <v>48</v>
      </c>
      <c r="X1400" s="124">
        <f t="shared" si="133"/>
        <v>0</v>
      </c>
    </row>
    <row r="1401" spans="1:24" s="92" customFormat="1" ht="15">
      <c r="A1401" s="118"/>
      <c r="B1401" s="111"/>
      <c r="C1401" s="106" t="str">
        <f t="shared" si="134"/>
        <v/>
      </c>
      <c r="D1401" s="105" t="str">
        <f t="shared" si="135"/>
        <v/>
      </c>
      <c r="E1401" s="115" t="s">
        <v>212</v>
      </c>
      <c r="F1401" s="115" t="s">
        <v>220</v>
      </c>
      <c r="G1401" s="115" t="s">
        <v>221</v>
      </c>
      <c r="H1401" s="133" t="s">
        <v>983</v>
      </c>
      <c r="I1401" s="90">
        <v>92168000</v>
      </c>
      <c r="J1401" s="90">
        <v>46700000</v>
      </c>
      <c r="K1401" s="89"/>
      <c r="L1401" s="91">
        <v>45468000</v>
      </c>
      <c r="M1401" s="91">
        <f t="shared" si="136"/>
        <v>92168000</v>
      </c>
      <c r="N1401" s="91"/>
      <c r="O1401" s="90">
        <v>92168000</v>
      </c>
      <c r="P1401" s="90">
        <f t="shared" si="137"/>
        <v>92168000</v>
      </c>
      <c r="Q1401" s="90"/>
      <c r="S1401" s="124">
        <f t="shared" si="138"/>
        <v>92.168000000000006</v>
      </c>
      <c r="T1401" s="124">
        <f t="shared" si="133"/>
        <v>92.168000000000006</v>
      </c>
      <c r="U1401" s="124">
        <f t="shared" si="133"/>
        <v>0</v>
      </c>
      <c r="V1401" s="124">
        <f t="shared" si="133"/>
        <v>92.168000000000006</v>
      </c>
      <c r="W1401" s="124">
        <f t="shared" si="133"/>
        <v>92.168000000000006</v>
      </c>
      <c r="X1401" s="124">
        <f t="shared" si="133"/>
        <v>0</v>
      </c>
    </row>
    <row r="1402" spans="1:24" s="92" customFormat="1" ht="15">
      <c r="A1402" s="115"/>
      <c r="B1402" s="93" t="s">
        <v>223</v>
      </c>
      <c r="C1402" s="106" t="str">
        <f t="shared" si="134"/>
        <v/>
      </c>
      <c r="D1402" s="105" t="str">
        <f t="shared" si="135"/>
        <v/>
      </c>
      <c r="E1402" s="129"/>
      <c r="F1402" s="130"/>
      <c r="G1402" s="130"/>
      <c r="H1402" s="128"/>
      <c r="I1402" s="90">
        <v>1009035000</v>
      </c>
      <c r="J1402" s="89"/>
      <c r="K1402" s="90">
        <v>920975000</v>
      </c>
      <c r="L1402" s="91">
        <v>88060000</v>
      </c>
      <c r="M1402" s="91">
        <f t="shared" si="136"/>
        <v>1009035000</v>
      </c>
      <c r="N1402" s="91"/>
      <c r="O1402" s="90">
        <v>988719050</v>
      </c>
      <c r="P1402" s="90">
        <f t="shared" si="137"/>
        <v>988719050</v>
      </c>
      <c r="Q1402" s="90"/>
      <c r="S1402" s="124">
        <f t="shared" si="138"/>
        <v>1009.035</v>
      </c>
      <c r="T1402" s="124">
        <f t="shared" si="133"/>
        <v>1009.035</v>
      </c>
      <c r="U1402" s="124">
        <f t="shared" si="133"/>
        <v>0</v>
      </c>
      <c r="V1402" s="124">
        <f t="shared" si="133"/>
        <v>988.71905000000004</v>
      </c>
      <c r="W1402" s="124">
        <f t="shared" si="133"/>
        <v>988.71905000000004</v>
      </c>
      <c r="X1402" s="124">
        <f t="shared" si="133"/>
        <v>0</v>
      </c>
    </row>
    <row r="1403" spans="1:24" s="92" customFormat="1" ht="15">
      <c r="A1403" s="116"/>
      <c r="B1403" s="110"/>
      <c r="C1403" s="106" t="str">
        <f t="shared" si="134"/>
        <v/>
      </c>
      <c r="D1403" s="105" t="str">
        <f t="shared" si="135"/>
        <v/>
      </c>
      <c r="E1403" s="115" t="s">
        <v>224</v>
      </c>
      <c r="F1403" s="115" t="s">
        <v>220</v>
      </c>
      <c r="G1403" s="115" t="s">
        <v>221</v>
      </c>
      <c r="H1403" s="133" t="s">
        <v>983</v>
      </c>
      <c r="I1403" s="90">
        <v>430000000</v>
      </c>
      <c r="J1403" s="89"/>
      <c r="K1403" s="90">
        <v>430000000</v>
      </c>
      <c r="L1403" s="94"/>
      <c r="M1403" s="91">
        <f t="shared" si="136"/>
        <v>430000000</v>
      </c>
      <c r="N1403" s="94"/>
      <c r="O1403" s="90">
        <v>410484050</v>
      </c>
      <c r="P1403" s="90">
        <f t="shared" si="137"/>
        <v>410484050</v>
      </c>
      <c r="Q1403" s="90"/>
      <c r="S1403" s="124">
        <f t="shared" si="138"/>
        <v>430</v>
      </c>
      <c r="T1403" s="124">
        <f t="shared" si="133"/>
        <v>430</v>
      </c>
      <c r="U1403" s="124">
        <f t="shared" si="133"/>
        <v>0</v>
      </c>
      <c r="V1403" s="124">
        <f t="shared" si="133"/>
        <v>410.48405000000002</v>
      </c>
      <c r="W1403" s="124">
        <f t="shared" si="133"/>
        <v>410.48405000000002</v>
      </c>
      <c r="X1403" s="124">
        <f t="shared" si="133"/>
        <v>0</v>
      </c>
    </row>
    <row r="1404" spans="1:24" s="92" customFormat="1" ht="15">
      <c r="A1404" s="118"/>
      <c r="B1404" s="111"/>
      <c r="C1404" s="106" t="str">
        <f t="shared" si="134"/>
        <v/>
      </c>
      <c r="D1404" s="105" t="str">
        <f t="shared" si="135"/>
        <v/>
      </c>
      <c r="E1404" s="115" t="s">
        <v>212</v>
      </c>
      <c r="F1404" s="115" t="s">
        <v>220</v>
      </c>
      <c r="G1404" s="115" t="s">
        <v>221</v>
      </c>
      <c r="H1404" s="133" t="s">
        <v>983</v>
      </c>
      <c r="I1404" s="90">
        <v>579035000</v>
      </c>
      <c r="J1404" s="89"/>
      <c r="K1404" s="90">
        <v>490975000</v>
      </c>
      <c r="L1404" s="91">
        <v>88060000</v>
      </c>
      <c r="M1404" s="91">
        <f t="shared" si="136"/>
        <v>579035000</v>
      </c>
      <c r="N1404" s="91"/>
      <c r="O1404" s="90">
        <v>578235000</v>
      </c>
      <c r="P1404" s="90">
        <f t="shared" si="137"/>
        <v>578235000</v>
      </c>
      <c r="Q1404" s="90"/>
      <c r="S1404" s="124">
        <f t="shared" si="138"/>
        <v>579.03499999999997</v>
      </c>
      <c r="T1404" s="124">
        <f t="shared" si="133"/>
        <v>579.03499999999997</v>
      </c>
      <c r="U1404" s="124">
        <f t="shared" si="133"/>
        <v>0</v>
      </c>
      <c r="V1404" s="124">
        <f t="shared" si="133"/>
        <v>578.23500000000001</v>
      </c>
      <c r="W1404" s="124">
        <f t="shared" si="133"/>
        <v>578.23500000000001</v>
      </c>
      <c r="X1404" s="124">
        <f t="shared" si="133"/>
        <v>0</v>
      </c>
    </row>
    <row r="1405" spans="1:24" s="92" customFormat="1" ht="30">
      <c r="A1405" s="115" t="s">
        <v>844</v>
      </c>
      <c r="B1405" s="88" t="s">
        <v>845</v>
      </c>
      <c r="C1405" s="106" t="str">
        <f t="shared" si="134"/>
        <v>1105744</v>
      </c>
      <c r="D1405" s="105" t="str">
        <f t="shared" si="135"/>
        <v>-Công ty Đău tư phát triển Hạ ăng Khu Kinh tẽ tỉnh Kon Tum</v>
      </c>
      <c r="E1405" s="129"/>
      <c r="F1405" s="130"/>
      <c r="G1405" s="130"/>
      <c r="H1405" s="128"/>
      <c r="I1405" s="90">
        <v>6078076050</v>
      </c>
      <c r="J1405" s="90">
        <v>57676050</v>
      </c>
      <c r="K1405" s="90">
        <v>4022400000</v>
      </c>
      <c r="L1405" s="91">
        <v>1998000000</v>
      </c>
      <c r="M1405" s="91">
        <f t="shared" si="136"/>
        <v>6078076050</v>
      </c>
      <c r="N1405" s="91"/>
      <c r="O1405" s="90">
        <v>6077955341</v>
      </c>
      <c r="P1405" s="90">
        <f t="shared" si="137"/>
        <v>6077955341</v>
      </c>
      <c r="Q1405" s="90"/>
      <c r="S1405" s="124">
        <f t="shared" si="138"/>
        <v>6078.0760499999997</v>
      </c>
      <c r="T1405" s="124">
        <f t="shared" si="133"/>
        <v>6078.0760499999997</v>
      </c>
      <c r="U1405" s="124">
        <f t="shared" si="133"/>
        <v>0</v>
      </c>
      <c r="V1405" s="124">
        <f t="shared" si="133"/>
        <v>6077.9553409999999</v>
      </c>
      <c r="W1405" s="124">
        <f t="shared" si="133"/>
        <v>6077.9553409999999</v>
      </c>
      <c r="X1405" s="124">
        <f t="shared" si="133"/>
        <v>0</v>
      </c>
    </row>
    <row r="1406" spans="1:24" s="92" customFormat="1" ht="15">
      <c r="A1406" s="115" t="s">
        <v>846</v>
      </c>
      <c r="B1406" s="93" t="s">
        <v>218</v>
      </c>
      <c r="C1406" s="106" t="str">
        <f t="shared" si="134"/>
        <v/>
      </c>
      <c r="D1406" s="105" t="str">
        <f t="shared" si="135"/>
        <v/>
      </c>
      <c r="E1406" s="129"/>
      <c r="F1406" s="130"/>
      <c r="G1406" s="130"/>
      <c r="H1406" s="128"/>
      <c r="I1406" s="90">
        <v>6078076050</v>
      </c>
      <c r="J1406" s="90">
        <v>57676050</v>
      </c>
      <c r="K1406" s="90">
        <v>4022400000</v>
      </c>
      <c r="L1406" s="91">
        <v>1998000000</v>
      </c>
      <c r="M1406" s="91">
        <f t="shared" si="136"/>
        <v>6078076050</v>
      </c>
      <c r="N1406" s="91"/>
      <c r="O1406" s="90">
        <v>6077955341</v>
      </c>
      <c r="P1406" s="90">
        <f t="shared" si="137"/>
        <v>6077955341</v>
      </c>
      <c r="Q1406" s="90"/>
      <c r="S1406" s="124">
        <f t="shared" si="138"/>
        <v>6078.0760499999997</v>
      </c>
      <c r="T1406" s="124">
        <f t="shared" ref="T1406:X1456" si="139">M1406/1000000</f>
        <v>6078.0760499999997</v>
      </c>
      <c r="U1406" s="124">
        <f t="shared" si="139"/>
        <v>0</v>
      </c>
      <c r="V1406" s="124">
        <f t="shared" si="139"/>
        <v>6077.9553409999999</v>
      </c>
      <c r="W1406" s="124">
        <f t="shared" si="139"/>
        <v>6077.9553409999999</v>
      </c>
      <c r="X1406" s="124">
        <f t="shared" si="139"/>
        <v>0</v>
      </c>
    </row>
    <row r="1407" spans="1:24" s="92" customFormat="1" ht="15">
      <c r="A1407" s="115"/>
      <c r="B1407" s="93" t="s">
        <v>219</v>
      </c>
      <c r="C1407" s="106" t="str">
        <f t="shared" si="134"/>
        <v/>
      </c>
      <c r="D1407" s="105" t="str">
        <f t="shared" si="135"/>
        <v/>
      </c>
      <c r="E1407" s="129"/>
      <c r="F1407" s="130"/>
      <c r="G1407" s="130"/>
      <c r="H1407" s="128"/>
      <c r="I1407" s="89"/>
      <c r="J1407" s="90">
        <v>57676050</v>
      </c>
      <c r="K1407" s="90">
        <v>-57676050</v>
      </c>
      <c r="L1407" s="94"/>
      <c r="M1407" s="91">
        <f t="shared" si="136"/>
        <v>0</v>
      </c>
      <c r="N1407" s="94"/>
      <c r="O1407" s="89"/>
      <c r="P1407" s="90">
        <f t="shared" si="137"/>
        <v>0</v>
      </c>
      <c r="Q1407" s="89"/>
      <c r="S1407" s="124">
        <f t="shared" si="138"/>
        <v>0</v>
      </c>
      <c r="T1407" s="124">
        <f t="shared" si="139"/>
        <v>0</v>
      </c>
      <c r="U1407" s="124">
        <f t="shared" si="139"/>
        <v>0</v>
      </c>
      <c r="V1407" s="124">
        <f t="shared" si="139"/>
        <v>0</v>
      </c>
      <c r="W1407" s="124">
        <f t="shared" si="139"/>
        <v>0</v>
      </c>
      <c r="X1407" s="124">
        <f t="shared" si="139"/>
        <v>0</v>
      </c>
    </row>
    <row r="1408" spans="1:24" s="92" customFormat="1" ht="15">
      <c r="A1408" s="116"/>
      <c r="B1408" s="110"/>
      <c r="C1408" s="106" t="str">
        <f t="shared" si="134"/>
        <v/>
      </c>
      <c r="D1408" s="105" t="str">
        <f t="shared" si="135"/>
        <v/>
      </c>
      <c r="E1408" s="115" t="s">
        <v>209</v>
      </c>
      <c r="F1408" s="115" t="s">
        <v>303</v>
      </c>
      <c r="G1408" s="115" t="s">
        <v>593</v>
      </c>
      <c r="H1408" s="133" t="s">
        <v>983</v>
      </c>
      <c r="I1408" s="89"/>
      <c r="J1408" s="90">
        <v>55776050</v>
      </c>
      <c r="K1408" s="90">
        <v>-55776050</v>
      </c>
      <c r="L1408" s="94"/>
      <c r="M1408" s="91">
        <f t="shared" si="136"/>
        <v>0</v>
      </c>
      <c r="N1408" s="94"/>
      <c r="O1408" s="89"/>
      <c r="P1408" s="90">
        <f t="shared" si="137"/>
        <v>0</v>
      </c>
      <c r="Q1408" s="89"/>
      <c r="S1408" s="124">
        <f t="shared" si="138"/>
        <v>0</v>
      </c>
      <c r="T1408" s="124">
        <f t="shared" si="139"/>
        <v>0</v>
      </c>
      <c r="U1408" s="124">
        <f t="shared" si="139"/>
        <v>0</v>
      </c>
      <c r="V1408" s="124">
        <f t="shared" si="139"/>
        <v>0</v>
      </c>
      <c r="W1408" s="124">
        <f t="shared" si="139"/>
        <v>0</v>
      </c>
      <c r="X1408" s="124">
        <f t="shared" si="139"/>
        <v>0</v>
      </c>
    </row>
    <row r="1409" spans="1:24" s="92" customFormat="1" ht="15">
      <c r="A1409" s="118"/>
      <c r="B1409" s="111"/>
      <c r="C1409" s="106" t="str">
        <f t="shared" si="134"/>
        <v/>
      </c>
      <c r="D1409" s="105" t="str">
        <f t="shared" si="135"/>
        <v/>
      </c>
      <c r="E1409" s="115" t="s">
        <v>222</v>
      </c>
      <c r="F1409" s="115" t="s">
        <v>303</v>
      </c>
      <c r="G1409" s="115" t="s">
        <v>593</v>
      </c>
      <c r="H1409" s="133" t="s">
        <v>983</v>
      </c>
      <c r="I1409" s="89"/>
      <c r="J1409" s="90">
        <v>1900000</v>
      </c>
      <c r="K1409" s="90">
        <v>-1900000</v>
      </c>
      <c r="L1409" s="94"/>
      <c r="M1409" s="91">
        <f t="shared" si="136"/>
        <v>0</v>
      </c>
      <c r="N1409" s="94"/>
      <c r="O1409" s="89"/>
      <c r="P1409" s="90">
        <f t="shared" si="137"/>
        <v>0</v>
      </c>
      <c r="Q1409" s="89"/>
      <c r="S1409" s="124">
        <f t="shared" si="138"/>
        <v>0</v>
      </c>
      <c r="T1409" s="124">
        <f t="shared" si="139"/>
        <v>0</v>
      </c>
      <c r="U1409" s="124">
        <f t="shared" si="139"/>
        <v>0</v>
      </c>
      <c r="V1409" s="124">
        <f t="shared" si="139"/>
        <v>0</v>
      </c>
      <c r="W1409" s="124">
        <f t="shared" si="139"/>
        <v>0</v>
      </c>
      <c r="X1409" s="124">
        <f t="shared" si="139"/>
        <v>0</v>
      </c>
    </row>
    <row r="1410" spans="1:24" s="92" customFormat="1" ht="15">
      <c r="A1410" s="115"/>
      <c r="B1410" s="93" t="s">
        <v>223</v>
      </c>
      <c r="C1410" s="106" t="str">
        <f t="shared" si="134"/>
        <v/>
      </c>
      <c r="D1410" s="105" t="str">
        <f t="shared" si="135"/>
        <v/>
      </c>
      <c r="E1410" s="129"/>
      <c r="F1410" s="130"/>
      <c r="G1410" s="130"/>
      <c r="H1410" s="128"/>
      <c r="I1410" s="90">
        <v>6078076050</v>
      </c>
      <c r="J1410" s="89"/>
      <c r="K1410" s="90">
        <v>4080076050</v>
      </c>
      <c r="L1410" s="91">
        <v>1998000000</v>
      </c>
      <c r="M1410" s="91">
        <f t="shared" si="136"/>
        <v>6078076050</v>
      </c>
      <c r="N1410" s="91"/>
      <c r="O1410" s="90">
        <v>6077955341</v>
      </c>
      <c r="P1410" s="90">
        <f t="shared" si="137"/>
        <v>6077955341</v>
      </c>
      <c r="Q1410" s="90"/>
      <c r="S1410" s="124">
        <f t="shared" si="138"/>
        <v>6078.0760499999997</v>
      </c>
      <c r="T1410" s="124">
        <f t="shared" si="139"/>
        <v>6078.0760499999997</v>
      </c>
      <c r="U1410" s="124">
        <f t="shared" si="139"/>
        <v>0</v>
      </c>
      <c r="V1410" s="124">
        <f t="shared" si="139"/>
        <v>6077.9553409999999</v>
      </c>
      <c r="W1410" s="124">
        <f t="shared" si="139"/>
        <v>6077.9553409999999</v>
      </c>
      <c r="X1410" s="124">
        <f t="shared" si="139"/>
        <v>0</v>
      </c>
    </row>
    <row r="1411" spans="1:24" s="92" customFormat="1" ht="15">
      <c r="A1411" s="116"/>
      <c r="B1411" s="110"/>
      <c r="C1411" s="106" t="str">
        <f t="shared" si="134"/>
        <v/>
      </c>
      <c r="D1411" s="105" t="str">
        <f t="shared" si="135"/>
        <v/>
      </c>
      <c r="E1411" s="115" t="s">
        <v>224</v>
      </c>
      <c r="F1411" s="115" t="s">
        <v>303</v>
      </c>
      <c r="G1411" s="115" t="s">
        <v>593</v>
      </c>
      <c r="H1411" s="133" t="s">
        <v>983</v>
      </c>
      <c r="I1411" s="90">
        <v>4553076050</v>
      </c>
      <c r="J1411" s="89"/>
      <c r="K1411" s="90">
        <v>2555076050</v>
      </c>
      <c r="L1411" s="91">
        <v>1998000000</v>
      </c>
      <c r="M1411" s="91">
        <f t="shared" si="136"/>
        <v>4553076050</v>
      </c>
      <c r="N1411" s="91"/>
      <c r="O1411" s="90">
        <v>4552955341</v>
      </c>
      <c r="P1411" s="90">
        <f t="shared" si="137"/>
        <v>4552955341</v>
      </c>
      <c r="Q1411" s="90"/>
      <c r="S1411" s="124">
        <f t="shared" si="138"/>
        <v>4553.0760499999997</v>
      </c>
      <c r="T1411" s="124">
        <f t="shared" si="139"/>
        <v>4553.0760499999997</v>
      </c>
      <c r="U1411" s="124">
        <f t="shared" si="139"/>
        <v>0</v>
      </c>
      <c r="V1411" s="124">
        <f t="shared" si="139"/>
        <v>4552.9553409999999</v>
      </c>
      <c r="W1411" s="124">
        <f t="shared" si="139"/>
        <v>4552.9553409999999</v>
      </c>
      <c r="X1411" s="124">
        <f t="shared" si="139"/>
        <v>0</v>
      </c>
    </row>
    <row r="1412" spans="1:24" s="92" customFormat="1" ht="15">
      <c r="A1412" s="118"/>
      <c r="B1412" s="111"/>
      <c r="C1412" s="106" t="str">
        <f t="shared" si="134"/>
        <v/>
      </c>
      <c r="D1412" s="105" t="str">
        <f t="shared" si="135"/>
        <v/>
      </c>
      <c r="E1412" s="115" t="s">
        <v>224</v>
      </c>
      <c r="F1412" s="115" t="s">
        <v>303</v>
      </c>
      <c r="G1412" s="115" t="s">
        <v>279</v>
      </c>
      <c r="H1412" s="133" t="s">
        <v>983</v>
      </c>
      <c r="I1412" s="90">
        <v>1525000000</v>
      </c>
      <c r="J1412" s="89"/>
      <c r="K1412" s="90">
        <v>1525000000</v>
      </c>
      <c r="L1412" s="94"/>
      <c r="M1412" s="91">
        <f t="shared" si="136"/>
        <v>1525000000</v>
      </c>
      <c r="N1412" s="94"/>
      <c r="O1412" s="90">
        <v>1525000000</v>
      </c>
      <c r="P1412" s="90">
        <f t="shared" si="137"/>
        <v>1525000000</v>
      </c>
      <c r="Q1412" s="90"/>
      <c r="S1412" s="124">
        <f t="shared" si="138"/>
        <v>1525</v>
      </c>
      <c r="T1412" s="124">
        <f t="shared" si="139"/>
        <v>1525</v>
      </c>
      <c r="U1412" s="124">
        <f t="shared" si="139"/>
        <v>0</v>
      </c>
      <c r="V1412" s="124">
        <f t="shared" si="139"/>
        <v>1525</v>
      </c>
      <c r="W1412" s="124">
        <f t="shared" si="139"/>
        <v>1525</v>
      </c>
      <c r="X1412" s="124">
        <f t="shared" si="139"/>
        <v>0</v>
      </c>
    </row>
    <row r="1413" spans="1:24" s="92" customFormat="1" ht="30">
      <c r="A1413" s="115" t="s">
        <v>847</v>
      </c>
      <c r="B1413" s="88" t="s">
        <v>848</v>
      </c>
      <c r="C1413" s="106" t="str">
        <f t="shared" si="134"/>
        <v>1105924</v>
      </c>
      <c r="D1413" s="105" t="str">
        <f t="shared" si="135"/>
        <v>-Trung Tâm hỗ trợ Thanh niên rỉnh Kon Tum</v>
      </c>
      <c r="E1413" s="129"/>
      <c r="F1413" s="130"/>
      <c r="G1413" s="130"/>
      <c r="H1413" s="128"/>
      <c r="I1413" s="90">
        <v>445000000</v>
      </c>
      <c r="J1413" s="89"/>
      <c r="K1413" s="90">
        <v>445000000</v>
      </c>
      <c r="L1413" s="94"/>
      <c r="M1413" s="91">
        <f t="shared" si="136"/>
        <v>445000000</v>
      </c>
      <c r="N1413" s="94"/>
      <c r="O1413" s="90">
        <v>445000000</v>
      </c>
      <c r="P1413" s="90">
        <f t="shared" si="137"/>
        <v>445000000</v>
      </c>
      <c r="Q1413" s="90"/>
      <c r="S1413" s="124">
        <f t="shared" si="138"/>
        <v>445</v>
      </c>
      <c r="T1413" s="124">
        <f t="shared" si="139"/>
        <v>445</v>
      </c>
      <c r="U1413" s="124">
        <f t="shared" si="139"/>
        <v>0</v>
      </c>
      <c r="V1413" s="124">
        <f t="shared" si="139"/>
        <v>445</v>
      </c>
      <c r="W1413" s="124">
        <f t="shared" si="139"/>
        <v>445</v>
      </c>
      <c r="X1413" s="124">
        <f t="shared" si="139"/>
        <v>0</v>
      </c>
    </row>
    <row r="1414" spans="1:24" s="92" customFormat="1" ht="15">
      <c r="A1414" s="115" t="s">
        <v>849</v>
      </c>
      <c r="B1414" s="93" t="s">
        <v>218</v>
      </c>
      <c r="C1414" s="106" t="str">
        <f t="shared" si="134"/>
        <v/>
      </c>
      <c r="D1414" s="105" t="str">
        <f t="shared" si="135"/>
        <v/>
      </c>
      <c r="E1414" s="129"/>
      <c r="F1414" s="130"/>
      <c r="G1414" s="130"/>
      <c r="H1414" s="128"/>
      <c r="I1414" s="90">
        <v>445000000</v>
      </c>
      <c r="J1414" s="89"/>
      <c r="K1414" s="90">
        <v>445000000</v>
      </c>
      <c r="L1414" s="94"/>
      <c r="M1414" s="91">
        <f t="shared" si="136"/>
        <v>445000000</v>
      </c>
      <c r="N1414" s="94"/>
      <c r="O1414" s="90">
        <v>445000000</v>
      </c>
      <c r="P1414" s="90">
        <f t="shared" si="137"/>
        <v>445000000</v>
      </c>
      <c r="Q1414" s="90"/>
      <c r="S1414" s="124">
        <f t="shared" si="138"/>
        <v>445</v>
      </c>
      <c r="T1414" s="124">
        <f t="shared" si="139"/>
        <v>445</v>
      </c>
      <c r="U1414" s="124">
        <f t="shared" si="139"/>
        <v>0</v>
      </c>
      <c r="V1414" s="124">
        <f t="shared" si="139"/>
        <v>445</v>
      </c>
      <c r="W1414" s="124">
        <f t="shared" si="139"/>
        <v>445</v>
      </c>
      <c r="X1414" s="124">
        <f t="shared" si="139"/>
        <v>0</v>
      </c>
    </row>
    <row r="1415" spans="1:24" s="92" customFormat="1" ht="15">
      <c r="A1415" s="115"/>
      <c r="B1415" s="93" t="s">
        <v>223</v>
      </c>
      <c r="C1415" s="106" t="str">
        <f t="shared" si="134"/>
        <v/>
      </c>
      <c r="D1415" s="105" t="str">
        <f t="shared" si="135"/>
        <v/>
      </c>
      <c r="E1415" s="129"/>
      <c r="F1415" s="130"/>
      <c r="G1415" s="130"/>
      <c r="H1415" s="128"/>
      <c r="I1415" s="90">
        <v>445000000</v>
      </c>
      <c r="J1415" s="89"/>
      <c r="K1415" s="90">
        <v>445000000</v>
      </c>
      <c r="L1415" s="94"/>
      <c r="M1415" s="91">
        <f t="shared" si="136"/>
        <v>445000000</v>
      </c>
      <c r="N1415" s="94"/>
      <c r="O1415" s="90">
        <v>445000000</v>
      </c>
      <c r="P1415" s="90">
        <f t="shared" si="137"/>
        <v>445000000</v>
      </c>
      <c r="Q1415" s="90"/>
      <c r="S1415" s="124">
        <f t="shared" si="138"/>
        <v>445</v>
      </c>
      <c r="T1415" s="124">
        <f t="shared" si="139"/>
        <v>445</v>
      </c>
      <c r="U1415" s="124">
        <f t="shared" si="139"/>
        <v>0</v>
      </c>
      <c r="V1415" s="124">
        <f t="shared" si="139"/>
        <v>445</v>
      </c>
      <c r="W1415" s="124">
        <f t="shared" si="139"/>
        <v>445</v>
      </c>
      <c r="X1415" s="124">
        <f t="shared" si="139"/>
        <v>0</v>
      </c>
    </row>
    <row r="1416" spans="1:24" s="92" customFormat="1" ht="15">
      <c r="A1416" s="115"/>
      <c r="B1416" s="87"/>
      <c r="C1416" s="106" t="str">
        <f t="shared" si="134"/>
        <v/>
      </c>
      <c r="D1416" s="105" t="str">
        <f t="shared" si="135"/>
        <v/>
      </c>
      <c r="E1416" s="115" t="s">
        <v>224</v>
      </c>
      <c r="F1416" s="115" t="s">
        <v>407</v>
      </c>
      <c r="G1416" s="115" t="s">
        <v>329</v>
      </c>
      <c r="H1416" s="133" t="s">
        <v>983</v>
      </c>
      <c r="I1416" s="90">
        <v>445000000</v>
      </c>
      <c r="J1416" s="89"/>
      <c r="K1416" s="90">
        <v>445000000</v>
      </c>
      <c r="L1416" s="94"/>
      <c r="M1416" s="91">
        <f t="shared" si="136"/>
        <v>445000000</v>
      </c>
      <c r="N1416" s="94"/>
      <c r="O1416" s="90">
        <v>445000000</v>
      </c>
      <c r="P1416" s="90">
        <f t="shared" si="137"/>
        <v>445000000</v>
      </c>
      <c r="Q1416" s="90"/>
      <c r="S1416" s="124">
        <f t="shared" si="138"/>
        <v>445</v>
      </c>
      <c r="T1416" s="124">
        <f t="shared" si="139"/>
        <v>445</v>
      </c>
      <c r="U1416" s="124">
        <f t="shared" si="139"/>
        <v>0</v>
      </c>
      <c r="V1416" s="124">
        <f t="shared" si="139"/>
        <v>445</v>
      </c>
      <c r="W1416" s="124">
        <f t="shared" si="139"/>
        <v>445</v>
      </c>
      <c r="X1416" s="124">
        <f t="shared" si="139"/>
        <v>0</v>
      </c>
    </row>
    <row r="1417" spans="1:24" s="92" customFormat="1" ht="31.5">
      <c r="A1417" s="115" t="s">
        <v>850</v>
      </c>
      <c r="B1417" s="88" t="s">
        <v>851</v>
      </c>
      <c r="C1417" s="106" t="str">
        <f t="shared" si="134"/>
        <v>1106147</v>
      </c>
      <c r="D1417" s="105" t="str">
        <f t="shared" si="135"/>
        <v>-Trường Trung học PhS thông :,han Bội Châu - tỉnh Kontum</v>
      </c>
      <c r="E1417" s="129"/>
      <c r="F1417" s="130"/>
      <c r="G1417" s="130"/>
      <c r="H1417" s="128"/>
      <c r="I1417" s="90">
        <v>3926822000</v>
      </c>
      <c r="J1417" s="89"/>
      <c r="K1417" s="90">
        <v>3923421000</v>
      </c>
      <c r="L1417" s="91">
        <v>3401000</v>
      </c>
      <c r="M1417" s="91">
        <f t="shared" si="136"/>
        <v>3926822000</v>
      </c>
      <c r="N1417" s="91"/>
      <c r="O1417" s="90">
        <v>3922581500</v>
      </c>
      <c r="P1417" s="90">
        <f t="shared" si="137"/>
        <v>3922581500</v>
      </c>
      <c r="Q1417" s="90"/>
      <c r="S1417" s="124">
        <f t="shared" si="138"/>
        <v>3926.8220000000001</v>
      </c>
      <c r="T1417" s="124">
        <f t="shared" si="139"/>
        <v>3926.8220000000001</v>
      </c>
      <c r="U1417" s="124">
        <f t="shared" si="139"/>
        <v>0</v>
      </c>
      <c r="V1417" s="124">
        <f t="shared" si="139"/>
        <v>3922.5814999999998</v>
      </c>
      <c r="W1417" s="124">
        <f t="shared" si="139"/>
        <v>3922.5814999999998</v>
      </c>
      <c r="X1417" s="124">
        <f t="shared" si="139"/>
        <v>0</v>
      </c>
    </row>
    <row r="1418" spans="1:24" s="92" customFormat="1" ht="15">
      <c r="A1418" s="115" t="s">
        <v>852</v>
      </c>
      <c r="B1418" s="93" t="s">
        <v>218</v>
      </c>
      <c r="C1418" s="106" t="str">
        <f t="shared" si="134"/>
        <v/>
      </c>
      <c r="D1418" s="105" t="str">
        <f t="shared" si="135"/>
        <v/>
      </c>
      <c r="E1418" s="129"/>
      <c r="F1418" s="130"/>
      <c r="G1418" s="130"/>
      <c r="H1418" s="128"/>
      <c r="I1418" s="90">
        <v>3926822000</v>
      </c>
      <c r="J1418" s="89"/>
      <c r="K1418" s="90">
        <v>3923421000</v>
      </c>
      <c r="L1418" s="91">
        <v>3401000</v>
      </c>
      <c r="M1418" s="91">
        <f t="shared" si="136"/>
        <v>3926822000</v>
      </c>
      <c r="N1418" s="91"/>
      <c r="O1418" s="90">
        <v>3922581500</v>
      </c>
      <c r="P1418" s="90">
        <f t="shared" si="137"/>
        <v>3922581500</v>
      </c>
      <c r="Q1418" s="90"/>
      <c r="S1418" s="124">
        <f t="shared" si="138"/>
        <v>3926.8220000000001</v>
      </c>
      <c r="T1418" s="124">
        <f t="shared" si="139"/>
        <v>3926.8220000000001</v>
      </c>
      <c r="U1418" s="124">
        <f t="shared" si="139"/>
        <v>0</v>
      </c>
      <c r="V1418" s="124">
        <f t="shared" si="139"/>
        <v>3922.5814999999998</v>
      </c>
      <c r="W1418" s="124">
        <f t="shared" si="139"/>
        <v>3922.5814999999998</v>
      </c>
      <c r="X1418" s="124">
        <f t="shared" si="139"/>
        <v>0</v>
      </c>
    </row>
    <row r="1419" spans="1:24" s="92" customFormat="1" ht="15">
      <c r="A1419" s="115"/>
      <c r="B1419" s="93" t="s">
        <v>219</v>
      </c>
      <c r="C1419" s="106" t="str">
        <f t="shared" si="134"/>
        <v/>
      </c>
      <c r="D1419" s="105" t="str">
        <f t="shared" si="135"/>
        <v/>
      </c>
      <c r="E1419" s="129"/>
      <c r="F1419" s="130"/>
      <c r="G1419" s="130"/>
      <c r="H1419" s="128"/>
      <c r="I1419" s="90">
        <v>3294584000</v>
      </c>
      <c r="J1419" s="89"/>
      <c r="K1419" s="90">
        <v>3293421000</v>
      </c>
      <c r="L1419" s="91">
        <v>1163000</v>
      </c>
      <c r="M1419" s="91">
        <f t="shared" si="136"/>
        <v>3294584000</v>
      </c>
      <c r="N1419" s="91"/>
      <c r="O1419" s="90">
        <v>3294584000</v>
      </c>
      <c r="P1419" s="90">
        <f t="shared" si="137"/>
        <v>3294584000</v>
      </c>
      <c r="Q1419" s="90"/>
      <c r="S1419" s="124">
        <f t="shared" si="138"/>
        <v>3294.5839999999998</v>
      </c>
      <c r="T1419" s="124">
        <f t="shared" si="139"/>
        <v>3294.5839999999998</v>
      </c>
      <c r="U1419" s="124">
        <f t="shared" si="139"/>
        <v>0</v>
      </c>
      <c r="V1419" s="124">
        <f t="shared" si="139"/>
        <v>3294.5839999999998</v>
      </c>
      <c r="W1419" s="124">
        <f t="shared" si="139"/>
        <v>3294.5839999999998</v>
      </c>
      <c r="X1419" s="124">
        <f t="shared" si="139"/>
        <v>0</v>
      </c>
    </row>
    <row r="1420" spans="1:24" s="92" customFormat="1" ht="15">
      <c r="A1420" s="116"/>
      <c r="B1420" s="110"/>
      <c r="C1420" s="106" t="str">
        <f t="shared" si="134"/>
        <v/>
      </c>
      <c r="D1420" s="105" t="str">
        <f t="shared" si="135"/>
        <v/>
      </c>
      <c r="E1420" s="115" t="s">
        <v>209</v>
      </c>
      <c r="F1420" s="115" t="s">
        <v>220</v>
      </c>
      <c r="G1420" s="115" t="s">
        <v>221</v>
      </c>
      <c r="H1420" s="133" t="s">
        <v>983</v>
      </c>
      <c r="I1420" s="90">
        <v>3232421000</v>
      </c>
      <c r="J1420" s="89"/>
      <c r="K1420" s="90">
        <v>3232421000</v>
      </c>
      <c r="L1420" s="94"/>
      <c r="M1420" s="91">
        <f t="shared" si="136"/>
        <v>3232421000</v>
      </c>
      <c r="N1420" s="94"/>
      <c r="O1420" s="90">
        <v>3232421000</v>
      </c>
      <c r="P1420" s="90">
        <f t="shared" si="137"/>
        <v>3232421000</v>
      </c>
      <c r="Q1420" s="90"/>
      <c r="S1420" s="124">
        <f t="shared" si="138"/>
        <v>3232.4209999999998</v>
      </c>
      <c r="T1420" s="124">
        <f t="shared" si="139"/>
        <v>3232.4209999999998</v>
      </c>
      <c r="U1420" s="124">
        <f t="shared" si="139"/>
        <v>0</v>
      </c>
      <c r="V1420" s="124">
        <f t="shared" si="139"/>
        <v>3232.4209999999998</v>
      </c>
      <c r="W1420" s="124">
        <f t="shared" si="139"/>
        <v>3232.4209999999998</v>
      </c>
      <c r="X1420" s="124">
        <f t="shared" si="139"/>
        <v>0</v>
      </c>
    </row>
    <row r="1421" spans="1:24" s="92" customFormat="1" ht="15">
      <c r="A1421" s="117"/>
      <c r="B1421" s="107"/>
      <c r="C1421" s="106" t="str">
        <f t="shared" si="134"/>
        <v/>
      </c>
      <c r="D1421" s="105" t="str">
        <f t="shared" si="135"/>
        <v/>
      </c>
      <c r="E1421" s="115" t="s">
        <v>222</v>
      </c>
      <c r="F1421" s="115" t="s">
        <v>220</v>
      </c>
      <c r="G1421" s="115" t="s">
        <v>221</v>
      </c>
      <c r="H1421" s="133" t="s">
        <v>983</v>
      </c>
      <c r="I1421" s="90">
        <v>61000000</v>
      </c>
      <c r="J1421" s="89"/>
      <c r="K1421" s="90">
        <v>61000000</v>
      </c>
      <c r="L1421" s="94"/>
      <c r="M1421" s="91">
        <f t="shared" si="136"/>
        <v>61000000</v>
      </c>
      <c r="N1421" s="94"/>
      <c r="O1421" s="90">
        <v>61000000</v>
      </c>
      <c r="P1421" s="90">
        <f t="shared" si="137"/>
        <v>61000000</v>
      </c>
      <c r="Q1421" s="90"/>
      <c r="S1421" s="124">
        <f t="shared" si="138"/>
        <v>61</v>
      </c>
      <c r="T1421" s="124">
        <f t="shared" si="139"/>
        <v>61</v>
      </c>
      <c r="U1421" s="124">
        <f t="shared" si="139"/>
        <v>0</v>
      </c>
      <c r="V1421" s="124">
        <f t="shared" si="139"/>
        <v>61</v>
      </c>
      <c r="W1421" s="124">
        <f t="shared" si="139"/>
        <v>61</v>
      </c>
      <c r="X1421" s="124">
        <f t="shared" si="139"/>
        <v>0</v>
      </c>
    </row>
    <row r="1422" spans="1:24" s="92" customFormat="1" ht="15">
      <c r="A1422" s="118"/>
      <c r="B1422" s="111"/>
      <c r="C1422" s="106" t="str">
        <f t="shared" si="134"/>
        <v/>
      </c>
      <c r="D1422" s="105" t="str">
        <f t="shared" si="135"/>
        <v/>
      </c>
      <c r="E1422" s="115" t="s">
        <v>212</v>
      </c>
      <c r="F1422" s="115" t="s">
        <v>220</v>
      </c>
      <c r="G1422" s="115" t="s">
        <v>221</v>
      </c>
      <c r="H1422" s="133" t="s">
        <v>983</v>
      </c>
      <c r="I1422" s="90">
        <v>1163000</v>
      </c>
      <c r="J1422" s="89"/>
      <c r="K1422" s="89"/>
      <c r="L1422" s="91">
        <v>1163000</v>
      </c>
      <c r="M1422" s="91">
        <f t="shared" si="136"/>
        <v>1163000</v>
      </c>
      <c r="N1422" s="91"/>
      <c r="O1422" s="90">
        <v>1163000</v>
      </c>
      <c r="P1422" s="90">
        <f t="shared" si="137"/>
        <v>1163000</v>
      </c>
      <c r="Q1422" s="90"/>
      <c r="S1422" s="124">
        <f t="shared" si="138"/>
        <v>1.163</v>
      </c>
      <c r="T1422" s="124">
        <f t="shared" si="139"/>
        <v>1.163</v>
      </c>
      <c r="U1422" s="124">
        <f t="shared" si="139"/>
        <v>0</v>
      </c>
      <c r="V1422" s="124">
        <f t="shared" si="139"/>
        <v>1.163</v>
      </c>
      <c r="W1422" s="124">
        <f t="shared" si="139"/>
        <v>1.163</v>
      </c>
      <c r="X1422" s="124">
        <f t="shared" si="139"/>
        <v>0</v>
      </c>
    </row>
    <row r="1423" spans="1:24" s="92" customFormat="1" ht="15">
      <c r="A1423" s="115"/>
      <c r="B1423" s="93" t="s">
        <v>223</v>
      </c>
      <c r="C1423" s="106" t="str">
        <f t="shared" si="134"/>
        <v/>
      </c>
      <c r="D1423" s="105" t="str">
        <f t="shared" si="135"/>
        <v/>
      </c>
      <c r="E1423" s="129"/>
      <c r="F1423" s="130"/>
      <c r="G1423" s="130"/>
      <c r="H1423" s="128"/>
      <c r="I1423" s="90">
        <v>632238000</v>
      </c>
      <c r="J1423" s="89"/>
      <c r="K1423" s="90">
        <v>630000000</v>
      </c>
      <c r="L1423" s="91">
        <v>2238000</v>
      </c>
      <c r="M1423" s="91">
        <f t="shared" si="136"/>
        <v>632238000</v>
      </c>
      <c r="N1423" s="91"/>
      <c r="O1423" s="90">
        <v>627997500</v>
      </c>
      <c r="P1423" s="90">
        <f t="shared" si="137"/>
        <v>627997500</v>
      </c>
      <c r="Q1423" s="90"/>
      <c r="S1423" s="124">
        <f t="shared" si="138"/>
        <v>632.23800000000006</v>
      </c>
      <c r="T1423" s="124">
        <f t="shared" si="139"/>
        <v>632.23800000000006</v>
      </c>
      <c r="U1423" s="124">
        <f t="shared" si="139"/>
        <v>0</v>
      </c>
      <c r="V1423" s="124">
        <f t="shared" si="139"/>
        <v>627.99749999999995</v>
      </c>
      <c r="W1423" s="124">
        <f t="shared" si="139"/>
        <v>627.99749999999995</v>
      </c>
      <c r="X1423" s="124">
        <f t="shared" si="139"/>
        <v>0</v>
      </c>
    </row>
    <row r="1424" spans="1:24" s="92" customFormat="1" ht="15">
      <c r="A1424" s="116"/>
      <c r="B1424" s="110"/>
      <c r="C1424" s="106" t="str">
        <f t="shared" si="134"/>
        <v/>
      </c>
      <c r="D1424" s="105" t="str">
        <f t="shared" si="135"/>
        <v/>
      </c>
      <c r="E1424" s="115" t="s">
        <v>224</v>
      </c>
      <c r="F1424" s="115" t="s">
        <v>220</v>
      </c>
      <c r="G1424" s="115" t="s">
        <v>221</v>
      </c>
      <c r="H1424" s="133" t="s">
        <v>983</v>
      </c>
      <c r="I1424" s="90">
        <v>630000000</v>
      </c>
      <c r="J1424" s="89"/>
      <c r="K1424" s="90">
        <v>630000000</v>
      </c>
      <c r="L1424" s="94"/>
      <c r="M1424" s="91">
        <f t="shared" si="136"/>
        <v>630000000</v>
      </c>
      <c r="N1424" s="94"/>
      <c r="O1424" s="90">
        <v>627997500</v>
      </c>
      <c r="P1424" s="90">
        <f t="shared" si="137"/>
        <v>627997500</v>
      </c>
      <c r="Q1424" s="90"/>
      <c r="S1424" s="124">
        <f t="shared" si="138"/>
        <v>630</v>
      </c>
      <c r="T1424" s="124">
        <f t="shared" si="139"/>
        <v>630</v>
      </c>
      <c r="U1424" s="124">
        <f t="shared" si="139"/>
        <v>0</v>
      </c>
      <c r="V1424" s="124">
        <f t="shared" si="139"/>
        <v>627.99749999999995</v>
      </c>
      <c r="W1424" s="124">
        <f t="shared" si="139"/>
        <v>627.99749999999995</v>
      </c>
      <c r="X1424" s="124">
        <f t="shared" si="139"/>
        <v>0</v>
      </c>
    </row>
    <row r="1425" spans="1:24" s="92" customFormat="1" ht="15">
      <c r="A1425" s="118"/>
      <c r="B1425" s="111"/>
      <c r="C1425" s="106" t="str">
        <f t="shared" si="134"/>
        <v/>
      </c>
      <c r="D1425" s="105" t="str">
        <f t="shared" si="135"/>
        <v/>
      </c>
      <c r="E1425" s="115" t="s">
        <v>212</v>
      </c>
      <c r="F1425" s="115" t="s">
        <v>220</v>
      </c>
      <c r="G1425" s="115" t="s">
        <v>221</v>
      </c>
      <c r="H1425" s="133" t="s">
        <v>983</v>
      </c>
      <c r="I1425" s="90">
        <v>2238000</v>
      </c>
      <c r="J1425" s="89"/>
      <c r="K1425" s="89"/>
      <c r="L1425" s="91">
        <v>2238000</v>
      </c>
      <c r="M1425" s="91">
        <f t="shared" si="136"/>
        <v>2238000</v>
      </c>
      <c r="N1425" s="91"/>
      <c r="O1425" s="89"/>
      <c r="P1425" s="90">
        <f t="shared" si="137"/>
        <v>0</v>
      </c>
      <c r="Q1425" s="89"/>
      <c r="S1425" s="124">
        <f t="shared" si="138"/>
        <v>2.238</v>
      </c>
      <c r="T1425" s="124">
        <f t="shared" si="139"/>
        <v>2.238</v>
      </c>
      <c r="U1425" s="124">
        <f t="shared" si="139"/>
        <v>0</v>
      </c>
      <c r="V1425" s="124">
        <f t="shared" si="139"/>
        <v>0</v>
      </c>
      <c r="W1425" s="124">
        <f t="shared" si="139"/>
        <v>0</v>
      </c>
      <c r="X1425" s="124">
        <f t="shared" si="139"/>
        <v>0</v>
      </c>
    </row>
    <row r="1426" spans="1:24" s="92" customFormat="1" ht="46.5">
      <c r="A1426" s="115" t="s">
        <v>853</v>
      </c>
      <c r="B1426" s="88" t="s">
        <v>854</v>
      </c>
      <c r="C1426" s="106" t="str">
        <f t="shared" si="134"/>
        <v>1106537</v>
      </c>
      <c r="D1426" s="105" t="str">
        <f t="shared" si="135"/>
        <v>-Trường Trung học PhS thông :,han Chu Trinh - huyện Ngọc Hồi -:ỉnh Kontum</v>
      </c>
      <c r="E1426" s="129"/>
      <c r="F1426" s="130"/>
      <c r="G1426" s="130"/>
      <c r="H1426" s="128"/>
      <c r="I1426" s="90">
        <v>4520596288</v>
      </c>
      <c r="J1426" s="90">
        <v>106288</v>
      </c>
      <c r="K1426" s="90">
        <v>4055280000</v>
      </c>
      <c r="L1426" s="91">
        <v>465210000</v>
      </c>
      <c r="M1426" s="91">
        <f t="shared" si="136"/>
        <v>4520596288</v>
      </c>
      <c r="N1426" s="91"/>
      <c r="O1426" s="90">
        <v>4091981890</v>
      </c>
      <c r="P1426" s="90">
        <f t="shared" si="137"/>
        <v>4091981890</v>
      </c>
      <c r="Q1426" s="90"/>
      <c r="S1426" s="124">
        <f t="shared" si="138"/>
        <v>4520.5962879999997</v>
      </c>
      <c r="T1426" s="124">
        <f t="shared" si="139"/>
        <v>4520.5962879999997</v>
      </c>
      <c r="U1426" s="124">
        <f t="shared" si="139"/>
        <v>0</v>
      </c>
      <c r="V1426" s="124">
        <f t="shared" si="139"/>
        <v>4091.98189</v>
      </c>
      <c r="W1426" s="124">
        <f t="shared" si="139"/>
        <v>4091.98189</v>
      </c>
      <c r="X1426" s="124">
        <f t="shared" si="139"/>
        <v>0</v>
      </c>
    </row>
    <row r="1427" spans="1:24" s="92" customFormat="1" ht="14.25">
      <c r="A1427" s="115"/>
      <c r="B1427" s="96"/>
      <c r="C1427" s="106" t="str">
        <f t="shared" si="134"/>
        <v/>
      </c>
      <c r="D1427" s="105" t="str">
        <f t="shared" si="135"/>
        <v/>
      </c>
      <c r="E1427" s="115"/>
      <c r="F1427" s="115"/>
      <c r="G1427" s="115"/>
      <c r="H1427" s="133"/>
      <c r="I1427" s="97"/>
      <c r="J1427" s="97"/>
      <c r="K1427" s="97"/>
      <c r="L1427" s="98"/>
      <c r="M1427" s="91">
        <f t="shared" si="136"/>
        <v>0</v>
      </c>
      <c r="N1427" s="98"/>
      <c r="O1427" s="97"/>
      <c r="P1427" s="90">
        <f t="shared" si="137"/>
        <v>0</v>
      </c>
      <c r="Q1427" s="97"/>
      <c r="S1427" s="124">
        <f t="shared" si="138"/>
        <v>0</v>
      </c>
      <c r="T1427" s="124">
        <f t="shared" si="139"/>
        <v>0</v>
      </c>
      <c r="U1427" s="124">
        <f t="shared" si="139"/>
        <v>0</v>
      </c>
      <c r="V1427" s="124">
        <f t="shared" si="139"/>
        <v>0</v>
      </c>
      <c r="W1427" s="124">
        <f t="shared" si="139"/>
        <v>0</v>
      </c>
      <c r="X1427" s="124">
        <f t="shared" si="139"/>
        <v>0</v>
      </c>
    </row>
    <row r="1428" spans="1:24" s="92" customFormat="1" ht="15">
      <c r="A1428" s="115" t="s">
        <v>855</v>
      </c>
      <c r="B1428" s="87" t="s">
        <v>232</v>
      </c>
      <c r="C1428" s="106" t="str">
        <f t="shared" si="134"/>
        <v/>
      </c>
      <c r="D1428" s="105" t="str">
        <f t="shared" si="135"/>
        <v/>
      </c>
      <c r="E1428" s="129"/>
      <c r="F1428" s="130"/>
      <c r="G1428" s="130"/>
      <c r="H1428" s="128"/>
      <c r="I1428" s="90">
        <v>4520596288</v>
      </c>
      <c r="J1428" s="90">
        <v>106288</v>
      </c>
      <c r="K1428" s="90">
        <v>4055280000</v>
      </c>
      <c r="L1428" s="91">
        <v>465210000</v>
      </c>
      <c r="M1428" s="91">
        <f t="shared" si="136"/>
        <v>4520596288</v>
      </c>
      <c r="N1428" s="91"/>
      <c r="O1428" s="90">
        <v>4091981890</v>
      </c>
      <c r="P1428" s="90">
        <f t="shared" si="137"/>
        <v>4091981890</v>
      </c>
      <c r="Q1428" s="90"/>
      <c r="S1428" s="124">
        <f t="shared" si="138"/>
        <v>4520.5962879999997</v>
      </c>
      <c r="T1428" s="124">
        <f t="shared" si="139"/>
        <v>4520.5962879999997</v>
      </c>
      <c r="U1428" s="124">
        <f t="shared" si="139"/>
        <v>0</v>
      </c>
      <c r="V1428" s="124">
        <f t="shared" si="139"/>
        <v>4091.98189</v>
      </c>
      <c r="W1428" s="124">
        <f t="shared" si="139"/>
        <v>4091.98189</v>
      </c>
      <c r="X1428" s="124">
        <f t="shared" si="139"/>
        <v>0</v>
      </c>
    </row>
    <row r="1429" spans="1:24" s="92" customFormat="1" ht="15">
      <c r="A1429" s="115"/>
      <c r="B1429" s="87" t="s">
        <v>233</v>
      </c>
      <c r="C1429" s="106" t="str">
        <f t="shared" si="134"/>
        <v/>
      </c>
      <c r="D1429" s="105" t="str">
        <f t="shared" si="135"/>
        <v/>
      </c>
      <c r="E1429" s="129"/>
      <c r="F1429" s="130"/>
      <c r="G1429" s="130"/>
      <c r="H1429" s="128"/>
      <c r="I1429" s="90">
        <v>3215146288</v>
      </c>
      <c r="J1429" s="90">
        <v>106288</v>
      </c>
      <c r="K1429" s="90">
        <v>3195830000</v>
      </c>
      <c r="L1429" s="91">
        <v>19210000</v>
      </c>
      <c r="M1429" s="91">
        <f t="shared" si="136"/>
        <v>3215146288</v>
      </c>
      <c r="N1429" s="91"/>
      <c r="O1429" s="90">
        <v>3205858288</v>
      </c>
      <c r="P1429" s="90">
        <f t="shared" si="137"/>
        <v>3205858288</v>
      </c>
      <c r="Q1429" s="90"/>
      <c r="S1429" s="124">
        <f t="shared" si="138"/>
        <v>3215.1462879999999</v>
      </c>
      <c r="T1429" s="124">
        <f t="shared" si="139"/>
        <v>3215.1462879999999</v>
      </c>
      <c r="U1429" s="124">
        <f t="shared" si="139"/>
        <v>0</v>
      </c>
      <c r="V1429" s="124">
        <f t="shared" si="139"/>
        <v>3205.8582879999999</v>
      </c>
      <c r="W1429" s="124">
        <f t="shared" si="139"/>
        <v>3205.8582879999999</v>
      </c>
      <c r="X1429" s="124">
        <f t="shared" si="139"/>
        <v>0</v>
      </c>
    </row>
    <row r="1430" spans="1:24" s="92" customFormat="1" ht="15">
      <c r="A1430" s="116"/>
      <c r="B1430" s="110"/>
      <c r="C1430" s="106" t="str">
        <f t="shared" ref="C1430:C1493" si="140">IF(B1430&lt;&gt;"",IF(AND(LEFT(B1430,1)&gt;="0",LEFT(B1430,1)&lt;="9"),LEFT(B1430,7),""),"")</f>
        <v/>
      </c>
      <c r="D1430" s="105" t="str">
        <f t="shared" si="135"/>
        <v/>
      </c>
      <c r="E1430" s="115" t="s">
        <v>209</v>
      </c>
      <c r="F1430" s="115" t="s">
        <v>220</v>
      </c>
      <c r="G1430" s="115" t="s">
        <v>221</v>
      </c>
      <c r="H1430" s="133" t="s">
        <v>983</v>
      </c>
      <c r="I1430" s="90">
        <v>3195936288</v>
      </c>
      <c r="J1430" s="90">
        <v>106288</v>
      </c>
      <c r="K1430" s="90">
        <v>3195830000</v>
      </c>
      <c r="L1430" s="94"/>
      <c r="M1430" s="91">
        <f t="shared" si="136"/>
        <v>3195936288</v>
      </c>
      <c r="N1430" s="94"/>
      <c r="O1430" s="90">
        <v>3195936288</v>
      </c>
      <c r="P1430" s="90">
        <f t="shared" si="137"/>
        <v>3195936288</v>
      </c>
      <c r="Q1430" s="90"/>
      <c r="S1430" s="124">
        <f t="shared" si="138"/>
        <v>3195.9362879999999</v>
      </c>
      <c r="T1430" s="124">
        <f t="shared" si="139"/>
        <v>3195.9362879999999</v>
      </c>
      <c r="U1430" s="124">
        <f t="shared" si="139"/>
        <v>0</v>
      </c>
      <c r="V1430" s="124">
        <f t="shared" si="139"/>
        <v>3195.9362879999999</v>
      </c>
      <c r="W1430" s="124">
        <f t="shared" si="139"/>
        <v>3195.9362879999999</v>
      </c>
      <c r="X1430" s="124">
        <f t="shared" si="139"/>
        <v>0</v>
      </c>
    </row>
    <row r="1431" spans="1:24" s="92" customFormat="1" ht="15">
      <c r="A1431" s="118"/>
      <c r="B1431" s="111"/>
      <c r="C1431" s="106" t="str">
        <f t="shared" si="140"/>
        <v/>
      </c>
      <c r="D1431" s="105" t="str">
        <f t="shared" ref="D1431:D1494" si="141">IF(C1431&lt;&gt;"",RIGHT(B1431,LEN(B1431)-7),"")</f>
        <v/>
      </c>
      <c r="E1431" s="115" t="s">
        <v>212</v>
      </c>
      <c r="F1431" s="115" t="s">
        <v>220</v>
      </c>
      <c r="G1431" s="115" t="s">
        <v>221</v>
      </c>
      <c r="H1431" s="133" t="s">
        <v>983</v>
      </c>
      <c r="I1431" s="90">
        <v>19210000</v>
      </c>
      <c r="J1431" s="89"/>
      <c r="K1431" s="89"/>
      <c r="L1431" s="91">
        <v>19210000</v>
      </c>
      <c r="M1431" s="91">
        <f t="shared" ref="M1431:M1494" si="142">I1431-N1431</f>
        <v>19210000</v>
      </c>
      <c r="N1431" s="91"/>
      <c r="O1431" s="90">
        <v>9922000</v>
      </c>
      <c r="P1431" s="90">
        <f t="shared" ref="P1431:P1494" si="143">O1431-Q1431</f>
        <v>9922000</v>
      </c>
      <c r="Q1431" s="90"/>
      <c r="S1431" s="124">
        <f t="shared" ref="S1431:S1494" si="144">I1431/1000000</f>
        <v>19.21</v>
      </c>
      <c r="T1431" s="124">
        <f t="shared" si="139"/>
        <v>19.21</v>
      </c>
      <c r="U1431" s="124">
        <f t="shared" si="139"/>
        <v>0</v>
      </c>
      <c r="V1431" s="124">
        <f t="shared" si="139"/>
        <v>9.9220000000000006</v>
      </c>
      <c r="W1431" s="124">
        <f t="shared" si="139"/>
        <v>9.9220000000000006</v>
      </c>
      <c r="X1431" s="124">
        <f t="shared" si="139"/>
        <v>0</v>
      </c>
    </row>
    <row r="1432" spans="1:24" s="92" customFormat="1" ht="15">
      <c r="A1432" s="115"/>
      <c r="B1432" s="87" t="s">
        <v>229</v>
      </c>
      <c r="C1432" s="106" t="str">
        <f t="shared" si="140"/>
        <v/>
      </c>
      <c r="D1432" s="105" t="str">
        <f t="shared" si="141"/>
        <v/>
      </c>
      <c r="E1432" s="129"/>
      <c r="F1432" s="130"/>
      <c r="G1432" s="130"/>
      <c r="H1432" s="128"/>
      <c r="I1432" s="90">
        <v>1305450000</v>
      </c>
      <c r="J1432" s="89"/>
      <c r="K1432" s="90">
        <v>859450000</v>
      </c>
      <c r="L1432" s="91">
        <v>446000000</v>
      </c>
      <c r="M1432" s="91">
        <f t="shared" si="142"/>
        <v>1305450000</v>
      </c>
      <c r="N1432" s="91"/>
      <c r="O1432" s="90">
        <v>886123602</v>
      </c>
      <c r="P1432" s="90">
        <f t="shared" si="143"/>
        <v>886123602</v>
      </c>
      <c r="Q1432" s="90"/>
      <c r="S1432" s="124">
        <f t="shared" si="144"/>
        <v>1305.45</v>
      </c>
      <c r="T1432" s="124">
        <f t="shared" si="139"/>
        <v>1305.45</v>
      </c>
      <c r="U1432" s="124">
        <f t="shared" si="139"/>
        <v>0</v>
      </c>
      <c r="V1432" s="124">
        <f t="shared" si="139"/>
        <v>886.12360200000001</v>
      </c>
      <c r="W1432" s="124">
        <f t="shared" si="139"/>
        <v>886.12360200000001</v>
      </c>
      <c r="X1432" s="124">
        <f t="shared" si="139"/>
        <v>0</v>
      </c>
    </row>
    <row r="1433" spans="1:24" s="92" customFormat="1" ht="15">
      <c r="A1433" s="116"/>
      <c r="B1433" s="110"/>
      <c r="C1433" s="106" t="str">
        <f t="shared" si="140"/>
        <v/>
      </c>
      <c r="D1433" s="105" t="str">
        <f t="shared" si="141"/>
        <v/>
      </c>
      <c r="E1433" s="115" t="s">
        <v>224</v>
      </c>
      <c r="F1433" s="115" t="s">
        <v>220</v>
      </c>
      <c r="G1433" s="115" t="s">
        <v>221</v>
      </c>
      <c r="H1433" s="133" t="s">
        <v>983</v>
      </c>
      <c r="I1433" s="90">
        <v>467000000</v>
      </c>
      <c r="J1433" s="89"/>
      <c r="K1433" s="90">
        <v>467000000</v>
      </c>
      <c r="L1433" s="94"/>
      <c r="M1433" s="91">
        <f t="shared" si="142"/>
        <v>467000000</v>
      </c>
      <c r="N1433" s="94"/>
      <c r="O1433" s="90">
        <v>464893602</v>
      </c>
      <c r="P1433" s="90">
        <f t="shared" si="143"/>
        <v>464893602</v>
      </c>
      <c r="Q1433" s="90"/>
      <c r="S1433" s="124">
        <f t="shared" si="144"/>
        <v>467</v>
      </c>
      <c r="T1433" s="124">
        <f t="shared" si="139"/>
        <v>467</v>
      </c>
      <c r="U1433" s="124">
        <f t="shared" si="139"/>
        <v>0</v>
      </c>
      <c r="V1433" s="124">
        <f t="shared" si="139"/>
        <v>464.89360199999999</v>
      </c>
      <c r="W1433" s="124">
        <f t="shared" si="139"/>
        <v>464.89360199999999</v>
      </c>
      <c r="X1433" s="124">
        <f t="shared" si="139"/>
        <v>0</v>
      </c>
    </row>
    <row r="1434" spans="1:24" s="92" customFormat="1" ht="15">
      <c r="A1434" s="117"/>
      <c r="B1434" s="107"/>
      <c r="C1434" s="106" t="str">
        <f t="shared" si="140"/>
        <v/>
      </c>
      <c r="D1434" s="105" t="str">
        <f t="shared" si="141"/>
        <v/>
      </c>
      <c r="E1434" s="115" t="s">
        <v>210</v>
      </c>
      <c r="F1434" s="115" t="s">
        <v>220</v>
      </c>
      <c r="G1434" s="115" t="s">
        <v>221</v>
      </c>
      <c r="H1434" s="133" t="s">
        <v>983</v>
      </c>
      <c r="I1434" s="90">
        <v>400000000</v>
      </c>
      <c r="J1434" s="89"/>
      <c r="K1434" s="89"/>
      <c r="L1434" s="91">
        <v>400000000</v>
      </c>
      <c r="M1434" s="91">
        <f t="shared" si="142"/>
        <v>400000000</v>
      </c>
      <c r="N1434" s="91"/>
      <c r="O1434" s="89"/>
      <c r="P1434" s="90">
        <f t="shared" si="143"/>
        <v>0</v>
      </c>
      <c r="Q1434" s="89"/>
      <c r="S1434" s="124">
        <f t="shared" si="144"/>
        <v>400</v>
      </c>
      <c r="T1434" s="124">
        <f t="shared" si="139"/>
        <v>400</v>
      </c>
      <c r="U1434" s="124">
        <f t="shared" si="139"/>
        <v>0</v>
      </c>
      <c r="V1434" s="124">
        <f t="shared" si="139"/>
        <v>0</v>
      </c>
      <c r="W1434" s="124">
        <f t="shared" si="139"/>
        <v>0</v>
      </c>
      <c r="X1434" s="124">
        <f t="shared" si="139"/>
        <v>0</v>
      </c>
    </row>
    <row r="1435" spans="1:24" s="92" customFormat="1" ht="15">
      <c r="A1435" s="118"/>
      <c r="B1435" s="111"/>
      <c r="C1435" s="106" t="str">
        <f t="shared" si="140"/>
        <v/>
      </c>
      <c r="D1435" s="105" t="str">
        <f t="shared" si="141"/>
        <v/>
      </c>
      <c r="E1435" s="115" t="s">
        <v>212</v>
      </c>
      <c r="F1435" s="115" t="s">
        <v>220</v>
      </c>
      <c r="G1435" s="115" t="s">
        <v>221</v>
      </c>
      <c r="H1435" s="133" t="s">
        <v>983</v>
      </c>
      <c r="I1435" s="90">
        <v>438450000</v>
      </c>
      <c r="J1435" s="89"/>
      <c r="K1435" s="90">
        <v>392450000</v>
      </c>
      <c r="L1435" s="91">
        <v>46000000</v>
      </c>
      <c r="M1435" s="91">
        <f t="shared" si="142"/>
        <v>438450000</v>
      </c>
      <c r="N1435" s="91"/>
      <c r="O1435" s="90">
        <v>421230000</v>
      </c>
      <c r="P1435" s="90">
        <f t="shared" si="143"/>
        <v>421230000</v>
      </c>
      <c r="Q1435" s="90"/>
      <c r="S1435" s="124">
        <f t="shared" si="144"/>
        <v>438.45</v>
      </c>
      <c r="T1435" s="124">
        <f t="shared" si="139"/>
        <v>438.45</v>
      </c>
      <c r="U1435" s="124">
        <f t="shared" si="139"/>
        <v>0</v>
      </c>
      <c r="V1435" s="124">
        <f t="shared" si="139"/>
        <v>421.23</v>
      </c>
      <c r="W1435" s="124">
        <f t="shared" si="139"/>
        <v>421.23</v>
      </c>
      <c r="X1435" s="124">
        <f t="shared" si="139"/>
        <v>0</v>
      </c>
    </row>
    <row r="1436" spans="1:24" s="92" customFormat="1" ht="45">
      <c r="A1436" s="115" t="s">
        <v>856</v>
      </c>
      <c r="B1436" s="99" t="s">
        <v>857</v>
      </c>
      <c r="C1436" s="106" t="str">
        <f t="shared" si="140"/>
        <v>1107173</v>
      </c>
      <c r="D1436" s="105" t="str">
        <f t="shared" si="141"/>
        <v>-Hội Hữu nghị Việt Nam -Campuchia và Hội hữu Nghị Việt Nam Lào</v>
      </c>
      <c r="E1436" s="129"/>
      <c r="F1436" s="130"/>
      <c r="G1436" s="130"/>
      <c r="H1436" s="128"/>
      <c r="I1436" s="90">
        <v>202000000</v>
      </c>
      <c r="J1436" s="89"/>
      <c r="K1436" s="90">
        <v>202000000</v>
      </c>
      <c r="L1436" s="94"/>
      <c r="M1436" s="91">
        <f t="shared" si="142"/>
        <v>202000000</v>
      </c>
      <c r="N1436" s="94"/>
      <c r="O1436" s="90">
        <v>201996206</v>
      </c>
      <c r="P1436" s="90">
        <f t="shared" si="143"/>
        <v>201996206</v>
      </c>
      <c r="Q1436" s="90"/>
      <c r="S1436" s="124">
        <f t="shared" si="144"/>
        <v>202</v>
      </c>
      <c r="T1436" s="124">
        <f t="shared" si="139"/>
        <v>202</v>
      </c>
      <c r="U1436" s="124">
        <f t="shared" si="139"/>
        <v>0</v>
      </c>
      <c r="V1436" s="124">
        <f t="shared" si="139"/>
        <v>201.996206</v>
      </c>
      <c r="W1436" s="124">
        <f t="shared" si="139"/>
        <v>201.996206</v>
      </c>
      <c r="X1436" s="124">
        <f t="shared" si="139"/>
        <v>0</v>
      </c>
    </row>
    <row r="1437" spans="1:24" s="92" customFormat="1" ht="15">
      <c r="A1437" s="115" t="s">
        <v>858</v>
      </c>
      <c r="B1437" s="87" t="s">
        <v>232</v>
      </c>
      <c r="C1437" s="106" t="str">
        <f t="shared" si="140"/>
        <v/>
      </c>
      <c r="D1437" s="105" t="str">
        <f t="shared" si="141"/>
        <v/>
      </c>
      <c r="E1437" s="129"/>
      <c r="F1437" s="130"/>
      <c r="G1437" s="130"/>
      <c r="H1437" s="128"/>
      <c r="I1437" s="90">
        <v>202000000</v>
      </c>
      <c r="J1437" s="89"/>
      <c r="K1437" s="90">
        <v>202000000</v>
      </c>
      <c r="L1437" s="94"/>
      <c r="M1437" s="91">
        <f t="shared" si="142"/>
        <v>202000000</v>
      </c>
      <c r="N1437" s="94"/>
      <c r="O1437" s="90">
        <v>201996206</v>
      </c>
      <c r="P1437" s="90">
        <f t="shared" si="143"/>
        <v>201996206</v>
      </c>
      <c r="Q1437" s="90"/>
      <c r="S1437" s="124">
        <f t="shared" si="144"/>
        <v>202</v>
      </c>
      <c r="T1437" s="124">
        <f t="shared" si="139"/>
        <v>202</v>
      </c>
      <c r="U1437" s="124">
        <f t="shared" si="139"/>
        <v>0</v>
      </c>
      <c r="V1437" s="124">
        <f t="shared" si="139"/>
        <v>201.996206</v>
      </c>
      <c r="W1437" s="124">
        <f t="shared" si="139"/>
        <v>201.996206</v>
      </c>
      <c r="X1437" s="124">
        <f t="shared" si="139"/>
        <v>0</v>
      </c>
    </row>
    <row r="1438" spans="1:24" s="92" customFormat="1" ht="15">
      <c r="A1438" s="115"/>
      <c r="B1438" s="87" t="s">
        <v>229</v>
      </c>
      <c r="C1438" s="106" t="str">
        <f t="shared" si="140"/>
        <v/>
      </c>
      <c r="D1438" s="105" t="str">
        <f t="shared" si="141"/>
        <v/>
      </c>
      <c r="E1438" s="129"/>
      <c r="F1438" s="130"/>
      <c r="G1438" s="130"/>
      <c r="H1438" s="128"/>
      <c r="I1438" s="90">
        <v>202000000</v>
      </c>
      <c r="J1438" s="89"/>
      <c r="K1438" s="90">
        <v>202000000</v>
      </c>
      <c r="L1438" s="94"/>
      <c r="M1438" s="91">
        <f t="shared" si="142"/>
        <v>202000000</v>
      </c>
      <c r="N1438" s="94"/>
      <c r="O1438" s="90">
        <v>201996206</v>
      </c>
      <c r="P1438" s="90">
        <f t="shared" si="143"/>
        <v>201996206</v>
      </c>
      <c r="Q1438" s="90"/>
      <c r="S1438" s="124">
        <f t="shared" si="144"/>
        <v>202</v>
      </c>
      <c r="T1438" s="124">
        <f t="shared" si="139"/>
        <v>202</v>
      </c>
      <c r="U1438" s="124">
        <f t="shared" si="139"/>
        <v>0</v>
      </c>
      <c r="V1438" s="124">
        <f t="shared" si="139"/>
        <v>201.996206</v>
      </c>
      <c r="W1438" s="124">
        <f t="shared" si="139"/>
        <v>201.996206</v>
      </c>
      <c r="X1438" s="124">
        <f t="shared" si="139"/>
        <v>0</v>
      </c>
    </row>
    <row r="1439" spans="1:24" s="92" customFormat="1" ht="15">
      <c r="A1439" s="115"/>
      <c r="B1439" s="87"/>
      <c r="C1439" s="106" t="str">
        <f t="shared" si="140"/>
        <v/>
      </c>
      <c r="D1439" s="105" t="str">
        <f t="shared" si="141"/>
        <v/>
      </c>
      <c r="E1439" s="115" t="s">
        <v>224</v>
      </c>
      <c r="F1439" s="115" t="s">
        <v>859</v>
      </c>
      <c r="G1439" s="115" t="s">
        <v>329</v>
      </c>
      <c r="H1439" s="133" t="s">
        <v>983</v>
      </c>
      <c r="I1439" s="90">
        <v>202000000</v>
      </c>
      <c r="J1439" s="89"/>
      <c r="K1439" s="90">
        <v>202000000</v>
      </c>
      <c r="L1439" s="94"/>
      <c r="M1439" s="91">
        <f t="shared" si="142"/>
        <v>202000000</v>
      </c>
      <c r="N1439" s="94"/>
      <c r="O1439" s="90">
        <v>201996206</v>
      </c>
      <c r="P1439" s="90">
        <f t="shared" si="143"/>
        <v>201996206</v>
      </c>
      <c r="Q1439" s="90"/>
      <c r="S1439" s="124">
        <f t="shared" si="144"/>
        <v>202</v>
      </c>
      <c r="T1439" s="124">
        <f t="shared" si="139"/>
        <v>202</v>
      </c>
      <c r="U1439" s="124">
        <f t="shared" si="139"/>
        <v>0</v>
      </c>
      <c r="V1439" s="124">
        <f t="shared" si="139"/>
        <v>201.996206</v>
      </c>
      <c r="W1439" s="124">
        <f t="shared" si="139"/>
        <v>201.996206</v>
      </c>
      <c r="X1439" s="124">
        <f t="shared" si="139"/>
        <v>0</v>
      </c>
    </row>
    <row r="1440" spans="1:24" s="92" customFormat="1" ht="30">
      <c r="A1440" s="115" t="s">
        <v>860</v>
      </c>
      <c r="B1440" s="99" t="s">
        <v>861</v>
      </c>
      <c r="C1440" s="106" t="str">
        <f t="shared" si="140"/>
        <v>1108872</v>
      </c>
      <c r="D1440" s="105" t="str">
        <f t="shared" si="141"/>
        <v>-Trung tâm phòng chổng HIV/AIDS tinh Kon Tum</v>
      </c>
      <c r="E1440" s="129"/>
      <c r="F1440" s="130"/>
      <c r="G1440" s="130"/>
      <c r="H1440" s="128"/>
      <c r="I1440" s="90">
        <v>3494539000</v>
      </c>
      <c r="J1440" s="89"/>
      <c r="K1440" s="90">
        <v>3286390000</v>
      </c>
      <c r="L1440" s="91">
        <v>208149000</v>
      </c>
      <c r="M1440" s="91">
        <f t="shared" si="142"/>
        <v>3494539000</v>
      </c>
      <c r="N1440" s="91"/>
      <c r="O1440" s="90">
        <v>3494539000</v>
      </c>
      <c r="P1440" s="90">
        <f t="shared" si="143"/>
        <v>3494539000</v>
      </c>
      <c r="Q1440" s="90"/>
      <c r="S1440" s="124">
        <f t="shared" si="144"/>
        <v>3494.5390000000002</v>
      </c>
      <c r="T1440" s="124">
        <f t="shared" si="139"/>
        <v>3494.5390000000002</v>
      </c>
      <c r="U1440" s="124">
        <f t="shared" si="139"/>
        <v>0</v>
      </c>
      <c r="V1440" s="124">
        <f t="shared" si="139"/>
        <v>3494.5390000000002</v>
      </c>
      <c r="W1440" s="124">
        <f t="shared" si="139"/>
        <v>3494.5390000000002</v>
      </c>
      <c r="X1440" s="124">
        <f t="shared" si="139"/>
        <v>0</v>
      </c>
    </row>
    <row r="1441" spans="1:24" s="92" customFormat="1" ht="15">
      <c r="A1441" s="115" t="s">
        <v>862</v>
      </c>
      <c r="B1441" s="87" t="s">
        <v>232</v>
      </c>
      <c r="C1441" s="106" t="str">
        <f t="shared" si="140"/>
        <v/>
      </c>
      <c r="D1441" s="105" t="str">
        <f t="shared" si="141"/>
        <v/>
      </c>
      <c r="E1441" s="129"/>
      <c r="F1441" s="130"/>
      <c r="G1441" s="130"/>
      <c r="H1441" s="128"/>
      <c r="I1441" s="90">
        <v>3224539000</v>
      </c>
      <c r="J1441" s="89"/>
      <c r="K1441" s="90">
        <v>3286390000</v>
      </c>
      <c r="L1441" s="91">
        <v>-61851000</v>
      </c>
      <c r="M1441" s="91">
        <f t="shared" si="142"/>
        <v>3224539000</v>
      </c>
      <c r="N1441" s="91"/>
      <c r="O1441" s="90">
        <v>3224539000</v>
      </c>
      <c r="P1441" s="90">
        <f t="shared" si="143"/>
        <v>3224539000</v>
      </c>
      <c r="Q1441" s="90"/>
      <c r="S1441" s="124">
        <f t="shared" si="144"/>
        <v>3224.5390000000002</v>
      </c>
      <c r="T1441" s="124">
        <f t="shared" si="139"/>
        <v>3224.5390000000002</v>
      </c>
      <c r="U1441" s="124">
        <f t="shared" si="139"/>
        <v>0</v>
      </c>
      <c r="V1441" s="124">
        <f t="shared" si="139"/>
        <v>3224.5390000000002</v>
      </c>
      <c r="W1441" s="124">
        <f t="shared" si="139"/>
        <v>3224.5390000000002</v>
      </c>
      <c r="X1441" s="124">
        <f t="shared" si="139"/>
        <v>0</v>
      </c>
    </row>
    <row r="1442" spans="1:24" s="92" customFormat="1" ht="15">
      <c r="A1442" s="115"/>
      <c r="B1442" s="87" t="s">
        <v>233</v>
      </c>
      <c r="C1442" s="106" t="str">
        <f t="shared" si="140"/>
        <v/>
      </c>
      <c r="D1442" s="105" t="str">
        <f t="shared" si="141"/>
        <v/>
      </c>
      <c r="E1442" s="129"/>
      <c r="F1442" s="130"/>
      <c r="G1442" s="130"/>
      <c r="H1442" s="128"/>
      <c r="I1442" s="90">
        <v>1807610000</v>
      </c>
      <c r="J1442" s="89"/>
      <c r="K1442" s="90">
        <v>2015000000</v>
      </c>
      <c r="L1442" s="91">
        <v>-207390000</v>
      </c>
      <c r="M1442" s="91">
        <f t="shared" si="142"/>
        <v>1807610000</v>
      </c>
      <c r="N1442" s="91"/>
      <c r="O1442" s="90">
        <v>1807610000</v>
      </c>
      <c r="P1442" s="90">
        <f t="shared" si="143"/>
        <v>1807610000</v>
      </c>
      <c r="Q1442" s="90"/>
      <c r="S1442" s="124">
        <f t="shared" si="144"/>
        <v>1807.61</v>
      </c>
      <c r="T1442" s="124">
        <f t="shared" si="139"/>
        <v>1807.61</v>
      </c>
      <c r="U1442" s="124">
        <f t="shared" si="139"/>
        <v>0</v>
      </c>
      <c r="V1442" s="124">
        <f t="shared" si="139"/>
        <v>1807.61</v>
      </c>
      <c r="W1442" s="124">
        <f t="shared" si="139"/>
        <v>1807.61</v>
      </c>
      <c r="X1442" s="124">
        <f t="shared" si="139"/>
        <v>0</v>
      </c>
    </row>
    <row r="1443" spans="1:24" s="92" customFormat="1" ht="15">
      <c r="A1443" s="116"/>
      <c r="B1443" s="110"/>
      <c r="C1443" s="106" t="str">
        <f t="shared" si="140"/>
        <v/>
      </c>
      <c r="D1443" s="105" t="str">
        <f t="shared" si="141"/>
        <v/>
      </c>
      <c r="E1443" s="115" t="s">
        <v>209</v>
      </c>
      <c r="F1443" s="115" t="s">
        <v>248</v>
      </c>
      <c r="G1443" s="115" t="s">
        <v>318</v>
      </c>
      <c r="H1443" s="133" t="s">
        <v>983</v>
      </c>
      <c r="I1443" s="90">
        <v>1756610000</v>
      </c>
      <c r="J1443" s="89"/>
      <c r="K1443" s="90">
        <v>2015000000</v>
      </c>
      <c r="L1443" s="91">
        <v>-258390000</v>
      </c>
      <c r="M1443" s="91">
        <f t="shared" si="142"/>
        <v>1756610000</v>
      </c>
      <c r="N1443" s="91"/>
      <c r="O1443" s="90">
        <v>1756610000</v>
      </c>
      <c r="P1443" s="90">
        <f t="shared" si="143"/>
        <v>1756610000</v>
      </c>
      <c r="Q1443" s="90"/>
      <c r="S1443" s="124">
        <f t="shared" si="144"/>
        <v>1756.61</v>
      </c>
      <c r="T1443" s="124">
        <f t="shared" si="139"/>
        <v>1756.61</v>
      </c>
      <c r="U1443" s="124">
        <f t="shared" si="139"/>
        <v>0</v>
      </c>
      <c r="V1443" s="124">
        <f t="shared" si="139"/>
        <v>1756.61</v>
      </c>
      <c r="W1443" s="124">
        <f t="shared" si="139"/>
        <v>1756.61</v>
      </c>
      <c r="X1443" s="124">
        <f t="shared" si="139"/>
        <v>0</v>
      </c>
    </row>
    <row r="1444" spans="1:24" s="92" customFormat="1" ht="15">
      <c r="A1444" s="118"/>
      <c r="B1444" s="111"/>
      <c r="C1444" s="106" t="str">
        <f t="shared" si="140"/>
        <v/>
      </c>
      <c r="D1444" s="105" t="str">
        <f t="shared" si="141"/>
        <v/>
      </c>
      <c r="E1444" s="115" t="s">
        <v>222</v>
      </c>
      <c r="F1444" s="115" t="s">
        <v>248</v>
      </c>
      <c r="G1444" s="115" t="s">
        <v>318</v>
      </c>
      <c r="H1444" s="133" t="s">
        <v>983</v>
      </c>
      <c r="I1444" s="90">
        <v>51000000</v>
      </c>
      <c r="J1444" s="89"/>
      <c r="K1444" s="89"/>
      <c r="L1444" s="91">
        <v>51000000</v>
      </c>
      <c r="M1444" s="91">
        <f t="shared" si="142"/>
        <v>51000000</v>
      </c>
      <c r="N1444" s="91"/>
      <c r="O1444" s="90">
        <v>51000000</v>
      </c>
      <c r="P1444" s="90">
        <f t="shared" si="143"/>
        <v>51000000</v>
      </c>
      <c r="Q1444" s="90"/>
      <c r="S1444" s="124">
        <f t="shared" si="144"/>
        <v>51</v>
      </c>
      <c r="T1444" s="124">
        <f t="shared" si="139"/>
        <v>51</v>
      </c>
      <c r="U1444" s="124">
        <f t="shared" si="139"/>
        <v>0</v>
      </c>
      <c r="V1444" s="124">
        <f t="shared" si="139"/>
        <v>51</v>
      </c>
      <c r="W1444" s="124">
        <f t="shared" si="139"/>
        <v>51</v>
      </c>
      <c r="X1444" s="124">
        <f t="shared" si="139"/>
        <v>0</v>
      </c>
    </row>
    <row r="1445" spans="1:24" s="92" customFormat="1" ht="15">
      <c r="A1445" s="115"/>
      <c r="B1445" s="87" t="s">
        <v>229</v>
      </c>
      <c r="C1445" s="106" t="str">
        <f t="shared" si="140"/>
        <v/>
      </c>
      <c r="D1445" s="105" t="str">
        <f t="shared" si="141"/>
        <v/>
      </c>
      <c r="E1445" s="129"/>
      <c r="F1445" s="130"/>
      <c r="G1445" s="130"/>
      <c r="H1445" s="128"/>
      <c r="I1445" s="90">
        <v>1416929000</v>
      </c>
      <c r="J1445" s="89"/>
      <c r="K1445" s="90">
        <v>1271390000</v>
      </c>
      <c r="L1445" s="91">
        <v>145539000</v>
      </c>
      <c r="M1445" s="91">
        <f t="shared" si="142"/>
        <v>1416929000</v>
      </c>
      <c r="N1445" s="91"/>
      <c r="O1445" s="90">
        <v>1416929000</v>
      </c>
      <c r="P1445" s="90">
        <f t="shared" si="143"/>
        <v>1416929000</v>
      </c>
      <c r="Q1445" s="90"/>
      <c r="S1445" s="124">
        <f t="shared" si="144"/>
        <v>1416.9290000000001</v>
      </c>
      <c r="T1445" s="124">
        <f t="shared" si="139"/>
        <v>1416.9290000000001</v>
      </c>
      <c r="U1445" s="124">
        <f t="shared" si="139"/>
        <v>0</v>
      </c>
      <c r="V1445" s="124">
        <f t="shared" si="139"/>
        <v>1416.9290000000001</v>
      </c>
      <c r="W1445" s="124">
        <f t="shared" si="139"/>
        <v>1416.9290000000001</v>
      </c>
      <c r="X1445" s="124">
        <f t="shared" si="139"/>
        <v>0</v>
      </c>
    </row>
    <row r="1446" spans="1:24" s="92" customFormat="1" ht="15">
      <c r="A1446" s="115"/>
      <c r="B1446" s="87"/>
      <c r="C1446" s="106" t="str">
        <f t="shared" si="140"/>
        <v/>
      </c>
      <c r="D1446" s="105" t="str">
        <f t="shared" si="141"/>
        <v/>
      </c>
      <c r="E1446" s="115" t="s">
        <v>224</v>
      </c>
      <c r="F1446" s="115" t="s">
        <v>248</v>
      </c>
      <c r="G1446" s="115" t="s">
        <v>318</v>
      </c>
      <c r="H1446" s="133" t="s">
        <v>983</v>
      </c>
      <c r="I1446" s="90">
        <v>1416929000</v>
      </c>
      <c r="J1446" s="89"/>
      <c r="K1446" s="90">
        <v>1271390000</v>
      </c>
      <c r="L1446" s="91">
        <v>145539000</v>
      </c>
      <c r="M1446" s="91">
        <f t="shared" si="142"/>
        <v>1416929000</v>
      </c>
      <c r="N1446" s="91"/>
      <c r="O1446" s="90">
        <v>1416929000</v>
      </c>
      <c r="P1446" s="90">
        <f t="shared" si="143"/>
        <v>1416929000</v>
      </c>
      <c r="Q1446" s="90"/>
      <c r="S1446" s="124">
        <f t="shared" si="144"/>
        <v>1416.9290000000001</v>
      </c>
      <c r="T1446" s="124">
        <f t="shared" si="139"/>
        <v>1416.9290000000001</v>
      </c>
      <c r="U1446" s="124">
        <f t="shared" si="139"/>
        <v>0</v>
      </c>
      <c r="V1446" s="124">
        <f t="shared" si="139"/>
        <v>1416.9290000000001</v>
      </c>
      <c r="W1446" s="124">
        <f t="shared" si="139"/>
        <v>1416.9290000000001</v>
      </c>
      <c r="X1446" s="124">
        <f t="shared" si="139"/>
        <v>0</v>
      </c>
    </row>
    <row r="1447" spans="1:24" s="92" customFormat="1" ht="15">
      <c r="A1447" s="115" t="s">
        <v>863</v>
      </c>
      <c r="B1447" s="87" t="s">
        <v>244</v>
      </c>
      <c r="C1447" s="106" t="str">
        <f t="shared" si="140"/>
        <v/>
      </c>
      <c r="D1447" s="105" t="str">
        <f t="shared" si="141"/>
        <v/>
      </c>
      <c r="E1447" s="129"/>
      <c r="F1447" s="130"/>
      <c r="G1447" s="130"/>
      <c r="H1447" s="128"/>
      <c r="I1447" s="90">
        <v>270000000</v>
      </c>
      <c r="J1447" s="89"/>
      <c r="K1447" s="89"/>
      <c r="L1447" s="91">
        <v>270000000</v>
      </c>
      <c r="M1447" s="91">
        <f t="shared" si="142"/>
        <v>270000000</v>
      </c>
      <c r="N1447" s="91"/>
      <c r="O1447" s="90">
        <v>270000000</v>
      </c>
      <c r="P1447" s="90">
        <f t="shared" si="143"/>
        <v>270000000</v>
      </c>
      <c r="Q1447" s="90"/>
      <c r="S1447" s="124">
        <f t="shared" si="144"/>
        <v>270</v>
      </c>
      <c r="T1447" s="124">
        <f t="shared" si="139"/>
        <v>270</v>
      </c>
      <c r="U1447" s="124">
        <f t="shared" si="139"/>
        <v>0</v>
      </c>
      <c r="V1447" s="124">
        <f t="shared" si="139"/>
        <v>270</v>
      </c>
      <c r="W1447" s="124">
        <f t="shared" si="139"/>
        <v>270</v>
      </c>
      <c r="X1447" s="124">
        <f t="shared" si="139"/>
        <v>0</v>
      </c>
    </row>
    <row r="1448" spans="1:24" s="92" customFormat="1" ht="15">
      <c r="A1448" s="115"/>
      <c r="B1448" s="87"/>
      <c r="C1448" s="106" t="str">
        <f t="shared" si="140"/>
        <v/>
      </c>
      <c r="D1448" s="105" t="str">
        <f t="shared" si="141"/>
        <v/>
      </c>
      <c r="E1448" s="115" t="s">
        <v>210</v>
      </c>
      <c r="F1448" s="115" t="s">
        <v>248</v>
      </c>
      <c r="G1448" s="115" t="s">
        <v>318</v>
      </c>
      <c r="H1448" s="133" t="s">
        <v>998</v>
      </c>
      <c r="I1448" s="90">
        <v>270000000</v>
      </c>
      <c r="J1448" s="89"/>
      <c r="K1448" s="89"/>
      <c r="L1448" s="91">
        <v>270000000</v>
      </c>
      <c r="M1448" s="91">
        <f t="shared" si="142"/>
        <v>270000000</v>
      </c>
      <c r="N1448" s="91"/>
      <c r="O1448" s="90">
        <v>270000000</v>
      </c>
      <c r="P1448" s="90">
        <f t="shared" si="143"/>
        <v>270000000</v>
      </c>
      <c r="Q1448" s="90"/>
      <c r="S1448" s="124">
        <f t="shared" si="144"/>
        <v>270</v>
      </c>
      <c r="T1448" s="124">
        <f t="shared" si="139"/>
        <v>270</v>
      </c>
      <c r="U1448" s="124">
        <f t="shared" si="139"/>
        <v>0</v>
      </c>
      <c r="V1448" s="124">
        <f t="shared" si="139"/>
        <v>270</v>
      </c>
      <c r="W1448" s="124">
        <f t="shared" si="139"/>
        <v>270</v>
      </c>
      <c r="X1448" s="124">
        <f t="shared" si="139"/>
        <v>0</v>
      </c>
    </row>
    <row r="1449" spans="1:24" s="92" customFormat="1" ht="45">
      <c r="A1449" s="115" t="s">
        <v>864</v>
      </c>
      <c r="B1449" s="88" t="s">
        <v>865</v>
      </c>
      <c r="C1449" s="106" t="str">
        <f t="shared" si="140"/>
        <v>1109490</v>
      </c>
      <c r="D1449" s="105" t="str">
        <f t="shared" si="141"/>
        <v>-Trung tâm Kỹ thuật Tiêu chuẫn Đo lường Chăt lượng tỉnh -Kontum</v>
      </c>
      <c r="E1449" s="129"/>
      <c r="F1449" s="130"/>
      <c r="G1449" s="130"/>
      <c r="H1449" s="128"/>
      <c r="I1449" s="90">
        <v>741076918</v>
      </c>
      <c r="J1449" s="90">
        <v>76918</v>
      </c>
      <c r="K1449" s="90">
        <v>732700000</v>
      </c>
      <c r="L1449" s="91">
        <v>8300000</v>
      </c>
      <c r="M1449" s="91">
        <f t="shared" si="142"/>
        <v>741076918</v>
      </c>
      <c r="N1449" s="91"/>
      <c r="O1449" s="90">
        <v>719092918</v>
      </c>
      <c r="P1449" s="90">
        <f t="shared" si="143"/>
        <v>719092918</v>
      </c>
      <c r="Q1449" s="90"/>
      <c r="S1449" s="124">
        <f t="shared" si="144"/>
        <v>741.07691799999998</v>
      </c>
      <c r="T1449" s="124">
        <f t="shared" si="139"/>
        <v>741.07691799999998</v>
      </c>
      <c r="U1449" s="124">
        <f t="shared" si="139"/>
        <v>0</v>
      </c>
      <c r="V1449" s="124">
        <f t="shared" si="139"/>
        <v>719.09291800000005</v>
      </c>
      <c r="W1449" s="124">
        <f t="shared" si="139"/>
        <v>719.09291800000005</v>
      </c>
      <c r="X1449" s="124">
        <f t="shared" si="139"/>
        <v>0</v>
      </c>
    </row>
    <row r="1450" spans="1:24" s="92" customFormat="1" ht="15">
      <c r="A1450" s="115" t="s">
        <v>866</v>
      </c>
      <c r="B1450" s="87" t="s">
        <v>232</v>
      </c>
      <c r="C1450" s="106" t="str">
        <f t="shared" si="140"/>
        <v/>
      </c>
      <c r="D1450" s="105" t="str">
        <f t="shared" si="141"/>
        <v/>
      </c>
      <c r="E1450" s="129"/>
      <c r="F1450" s="130"/>
      <c r="G1450" s="130"/>
      <c r="H1450" s="128"/>
      <c r="I1450" s="90">
        <v>741076918</v>
      </c>
      <c r="J1450" s="90">
        <v>76918</v>
      </c>
      <c r="K1450" s="90">
        <v>732700000</v>
      </c>
      <c r="L1450" s="91">
        <v>8300000</v>
      </c>
      <c r="M1450" s="91">
        <f t="shared" si="142"/>
        <v>741076918</v>
      </c>
      <c r="N1450" s="91"/>
      <c r="O1450" s="90">
        <v>719092918</v>
      </c>
      <c r="P1450" s="90">
        <f t="shared" si="143"/>
        <v>719092918</v>
      </c>
      <c r="Q1450" s="90"/>
      <c r="S1450" s="124">
        <f t="shared" si="144"/>
        <v>741.07691799999998</v>
      </c>
      <c r="T1450" s="124">
        <f t="shared" si="139"/>
        <v>741.07691799999998</v>
      </c>
      <c r="U1450" s="124">
        <f t="shared" si="139"/>
        <v>0</v>
      </c>
      <c r="V1450" s="124">
        <f t="shared" si="139"/>
        <v>719.09291800000005</v>
      </c>
      <c r="W1450" s="124">
        <f t="shared" si="139"/>
        <v>719.09291800000005</v>
      </c>
      <c r="X1450" s="124">
        <f t="shared" si="139"/>
        <v>0</v>
      </c>
    </row>
    <row r="1451" spans="1:24" s="92" customFormat="1" ht="15">
      <c r="A1451" s="115"/>
      <c r="B1451" s="87" t="s">
        <v>233</v>
      </c>
      <c r="C1451" s="106" t="str">
        <f t="shared" si="140"/>
        <v/>
      </c>
      <c r="D1451" s="105" t="str">
        <f t="shared" si="141"/>
        <v/>
      </c>
      <c r="E1451" s="129"/>
      <c r="F1451" s="130"/>
      <c r="G1451" s="130"/>
      <c r="H1451" s="128"/>
      <c r="I1451" s="90">
        <v>541076918</v>
      </c>
      <c r="J1451" s="90">
        <v>76918</v>
      </c>
      <c r="K1451" s="90">
        <v>532700000</v>
      </c>
      <c r="L1451" s="91">
        <v>8300000</v>
      </c>
      <c r="M1451" s="91">
        <f t="shared" si="142"/>
        <v>541076918</v>
      </c>
      <c r="N1451" s="91"/>
      <c r="O1451" s="90">
        <v>541076918</v>
      </c>
      <c r="P1451" s="90">
        <f t="shared" si="143"/>
        <v>541076918</v>
      </c>
      <c r="Q1451" s="90"/>
      <c r="S1451" s="124">
        <f t="shared" si="144"/>
        <v>541.07691799999998</v>
      </c>
      <c r="T1451" s="124">
        <f t="shared" si="139"/>
        <v>541.07691799999998</v>
      </c>
      <c r="U1451" s="124">
        <f t="shared" si="139"/>
        <v>0</v>
      </c>
      <c r="V1451" s="124">
        <f t="shared" si="139"/>
        <v>541.07691799999998</v>
      </c>
      <c r="W1451" s="124">
        <f t="shared" si="139"/>
        <v>541.07691799999998</v>
      </c>
      <c r="X1451" s="124">
        <f t="shared" si="139"/>
        <v>0</v>
      </c>
    </row>
    <row r="1452" spans="1:24" s="92" customFormat="1" ht="15">
      <c r="A1452" s="116"/>
      <c r="B1452" s="110"/>
      <c r="C1452" s="106" t="str">
        <f t="shared" si="140"/>
        <v/>
      </c>
      <c r="D1452" s="105" t="str">
        <f t="shared" si="141"/>
        <v/>
      </c>
      <c r="E1452" s="115" t="s">
        <v>209</v>
      </c>
      <c r="F1452" s="115" t="s">
        <v>665</v>
      </c>
      <c r="G1452" s="115" t="s">
        <v>328</v>
      </c>
      <c r="H1452" s="133" t="s">
        <v>983</v>
      </c>
      <c r="I1452" s="90">
        <v>532700000</v>
      </c>
      <c r="J1452" s="89"/>
      <c r="K1452" s="90">
        <v>532700000</v>
      </c>
      <c r="L1452" s="94"/>
      <c r="M1452" s="91">
        <f t="shared" si="142"/>
        <v>532700000</v>
      </c>
      <c r="N1452" s="94"/>
      <c r="O1452" s="90">
        <v>532700000</v>
      </c>
      <c r="P1452" s="90">
        <f t="shared" si="143"/>
        <v>532700000</v>
      </c>
      <c r="Q1452" s="90"/>
      <c r="S1452" s="124">
        <f t="shared" si="144"/>
        <v>532.70000000000005</v>
      </c>
      <c r="T1452" s="124">
        <f t="shared" si="139"/>
        <v>532.70000000000005</v>
      </c>
      <c r="U1452" s="124">
        <f t="shared" si="139"/>
        <v>0</v>
      </c>
      <c r="V1452" s="124">
        <f t="shared" si="139"/>
        <v>532.70000000000005</v>
      </c>
      <c r="W1452" s="124">
        <f t="shared" si="139"/>
        <v>532.70000000000005</v>
      </c>
      <c r="X1452" s="124">
        <f t="shared" si="139"/>
        <v>0</v>
      </c>
    </row>
    <row r="1453" spans="1:24" s="92" customFormat="1" ht="15">
      <c r="A1453" s="118"/>
      <c r="B1453" s="111"/>
      <c r="C1453" s="106" t="str">
        <f t="shared" si="140"/>
        <v/>
      </c>
      <c r="D1453" s="105" t="str">
        <f t="shared" si="141"/>
        <v/>
      </c>
      <c r="E1453" s="115" t="s">
        <v>222</v>
      </c>
      <c r="F1453" s="115" t="s">
        <v>665</v>
      </c>
      <c r="G1453" s="115" t="s">
        <v>328</v>
      </c>
      <c r="H1453" s="133" t="s">
        <v>983</v>
      </c>
      <c r="I1453" s="90">
        <v>8376918</v>
      </c>
      <c r="J1453" s="90">
        <v>76918</v>
      </c>
      <c r="K1453" s="89"/>
      <c r="L1453" s="91">
        <v>8300000</v>
      </c>
      <c r="M1453" s="91">
        <f t="shared" si="142"/>
        <v>8376918</v>
      </c>
      <c r="N1453" s="91"/>
      <c r="O1453" s="90">
        <v>8376918</v>
      </c>
      <c r="P1453" s="90">
        <f t="shared" si="143"/>
        <v>8376918</v>
      </c>
      <c r="Q1453" s="90"/>
      <c r="S1453" s="124">
        <f t="shared" si="144"/>
        <v>8.3769179999999999</v>
      </c>
      <c r="T1453" s="124">
        <f t="shared" si="139"/>
        <v>8.3769179999999999</v>
      </c>
      <c r="U1453" s="124">
        <f t="shared" si="139"/>
        <v>0</v>
      </c>
      <c r="V1453" s="124">
        <f t="shared" si="139"/>
        <v>8.3769179999999999</v>
      </c>
      <c r="W1453" s="124">
        <f t="shared" si="139"/>
        <v>8.3769179999999999</v>
      </c>
      <c r="X1453" s="124">
        <f t="shared" si="139"/>
        <v>0</v>
      </c>
    </row>
    <row r="1454" spans="1:24" s="92" customFormat="1" ht="15">
      <c r="A1454" s="115"/>
      <c r="B1454" s="87" t="s">
        <v>229</v>
      </c>
      <c r="C1454" s="106" t="str">
        <f t="shared" si="140"/>
        <v/>
      </c>
      <c r="D1454" s="105" t="str">
        <f t="shared" si="141"/>
        <v/>
      </c>
      <c r="E1454" s="129"/>
      <c r="F1454" s="130"/>
      <c r="G1454" s="130"/>
      <c r="H1454" s="128"/>
      <c r="I1454" s="90">
        <v>200000000</v>
      </c>
      <c r="J1454" s="89"/>
      <c r="K1454" s="90">
        <v>200000000</v>
      </c>
      <c r="L1454" s="94"/>
      <c r="M1454" s="91">
        <f t="shared" si="142"/>
        <v>200000000</v>
      </c>
      <c r="N1454" s="94"/>
      <c r="O1454" s="90">
        <v>178016000</v>
      </c>
      <c r="P1454" s="90">
        <f t="shared" si="143"/>
        <v>178016000</v>
      </c>
      <c r="Q1454" s="90"/>
      <c r="S1454" s="124">
        <f t="shared" si="144"/>
        <v>200</v>
      </c>
      <c r="T1454" s="124">
        <f t="shared" si="139"/>
        <v>200</v>
      </c>
      <c r="U1454" s="124">
        <f t="shared" si="139"/>
        <v>0</v>
      </c>
      <c r="V1454" s="124">
        <f t="shared" si="139"/>
        <v>178.01599999999999</v>
      </c>
      <c r="W1454" s="124">
        <f t="shared" si="139"/>
        <v>178.01599999999999</v>
      </c>
      <c r="X1454" s="124">
        <f t="shared" si="139"/>
        <v>0</v>
      </c>
    </row>
    <row r="1455" spans="1:24" s="92" customFormat="1" ht="15">
      <c r="A1455" s="115"/>
      <c r="B1455" s="87"/>
      <c r="C1455" s="106" t="str">
        <f t="shared" si="140"/>
        <v/>
      </c>
      <c r="D1455" s="105" t="str">
        <f t="shared" si="141"/>
        <v/>
      </c>
      <c r="E1455" s="115" t="s">
        <v>224</v>
      </c>
      <c r="F1455" s="115" t="s">
        <v>665</v>
      </c>
      <c r="G1455" s="115" t="s">
        <v>328</v>
      </c>
      <c r="H1455" s="133" t="s">
        <v>983</v>
      </c>
      <c r="I1455" s="90">
        <v>200000000</v>
      </c>
      <c r="J1455" s="89"/>
      <c r="K1455" s="90">
        <v>200000000</v>
      </c>
      <c r="L1455" s="94"/>
      <c r="M1455" s="91">
        <f t="shared" si="142"/>
        <v>200000000</v>
      </c>
      <c r="N1455" s="94"/>
      <c r="O1455" s="90">
        <v>178016000</v>
      </c>
      <c r="P1455" s="90">
        <f t="shared" si="143"/>
        <v>178016000</v>
      </c>
      <c r="Q1455" s="90"/>
      <c r="S1455" s="124">
        <f t="shared" si="144"/>
        <v>200</v>
      </c>
      <c r="T1455" s="124">
        <f t="shared" si="139"/>
        <v>200</v>
      </c>
      <c r="U1455" s="124">
        <f t="shared" si="139"/>
        <v>0</v>
      </c>
      <c r="V1455" s="124">
        <f t="shared" si="139"/>
        <v>178.01599999999999</v>
      </c>
      <c r="W1455" s="124">
        <f t="shared" si="139"/>
        <v>178.01599999999999</v>
      </c>
      <c r="X1455" s="124">
        <f t="shared" si="139"/>
        <v>0</v>
      </c>
    </row>
    <row r="1456" spans="1:24" s="92" customFormat="1" ht="30">
      <c r="A1456" s="115" t="s">
        <v>867</v>
      </c>
      <c r="B1456" s="99" t="s">
        <v>868</v>
      </c>
      <c r="C1456" s="106" t="str">
        <f t="shared" si="140"/>
        <v>1112480</v>
      </c>
      <c r="D1456" s="105" t="str">
        <f t="shared" si="141"/>
        <v>-Ban quản lý Khai thác các công trinh thủy lợi tỉnh Kontum</v>
      </c>
      <c r="E1456" s="129"/>
      <c r="F1456" s="130"/>
      <c r="G1456" s="130"/>
      <c r="H1456" s="128"/>
      <c r="I1456" s="90">
        <v>32864412505</v>
      </c>
      <c r="J1456" s="90">
        <v>320412505</v>
      </c>
      <c r="K1456" s="90">
        <v>21947000000</v>
      </c>
      <c r="L1456" s="91">
        <v>10597000000</v>
      </c>
      <c r="M1456" s="91">
        <f t="shared" si="142"/>
        <v>32864412505</v>
      </c>
      <c r="N1456" s="91"/>
      <c r="O1456" s="90">
        <v>31124412502</v>
      </c>
      <c r="P1456" s="90">
        <f t="shared" si="143"/>
        <v>31124412502</v>
      </c>
      <c r="Q1456" s="90"/>
      <c r="S1456" s="124">
        <f t="shared" si="144"/>
        <v>32864.412505</v>
      </c>
      <c r="T1456" s="124">
        <f t="shared" si="139"/>
        <v>32864.412505</v>
      </c>
      <c r="U1456" s="124">
        <f t="shared" si="139"/>
        <v>0</v>
      </c>
      <c r="V1456" s="124">
        <f t="shared" si="139"/>
        <v>31124.412501999999</v>
      </c>
      <c r="W1456" s="124">
        <f t="shared" si="139"/>
        <v>31124.412501999999</v>
      </c>
      <c r="X1456" s="124">
        <f t="shared" si="139"/>
        <v>0</v>
      </c>
    </row>
    <row r="1457" spans="1:24" s="92" customFormat="1" ht="14.25">
      <c r="A1457" s="115"/>
      <c r="B1457" s="96"/>
      <c r="C1457" s="106" t="str">
        <f t="shared" si="140"/>
        <v/>
      </c>
      <c r="D1457" s="105" t="str">
        <f t="shared" si="141"/>
        <v/>
      </c>
      <c r="E1457" s="115"/>
      <c r="F1457" s="115"/>
      <c r="G1457" s="115"/>
      <c r="H1457" s="133"/>
      <c r="I1457" s="97"/>
      <c r="J1457" s="97"/>
      <c r="K1457" s="97"/>
      <c r="L1457" s="98"/>
      <c r="M1457" s="91">
        <f t="shared" si="142"/>
        <v>0</v>
      </c>
      <c r="N1457" s="98"/>
      <c r="O1457" s="97"/>
      <c r="P1457" s="90">
        <f t="shared" si="143"/>
        <v>0</v>
      </c>
      <c r="Q1457" s="97"/>
      <c r="S1457" s="124">
        <f t="shared" si="144"/>
        <v>0</v>
      </c>
      <c r="T1457" s="124">
        <f t="shared" ref="T1457:X1507" si="145">M1457/1000000</f>
        <v>0</v>
      </c>
      <c r="U1457" s="124">
        <f t="shared" si="145"/>
        <v>0</v>
      </c>
      <c r="V1457" s="124">
        <f t="shared" si="145"/>
        <v>0</v>
      </c>
      <c r="W1457" s="124">
        <f t="shared" si="145"/>
        <v>0</v>
      </c>
      <c r="X1457" s="124">
        <f t="shared" si="145"/>
        <v>0</v>
      </c>
    </row>
    <row r="1458" spans="1:24" s="92" customFormat="1" ht="15">
      <c r="A1458" s="115" t="s">
        <v>869</v>
      </c>
      <c r="B1458" s="93" t="s">
        <v>232</v>
      </c>
      <c r="C1458" s="106" t="str">
        <f t="shared" si="140"/>
        <v/>
      </c>
      <c r="D1458" s="105" t="str">
        <f t="shared" si="141"/>
        <v/>
      </c>
      <c r="E1458" s="129"/>
      <c r="F1458" s="130"/>
      <c r="G1458" s="130"/>
      <c r="H1458" s="128"/>
      <c r="I1458" s="90">
        <v>32864412505</v>
      </c>
      <c r="J1458" s="90">
        <v>320412505</v>
      </c>
      <c r="K1458" s="90">
        <v>21947000000</v>
      </c>
      <c r="L1458" s="91">
        <v>10597000000</v>
      </c>
      <c r="M1458" s="91">
        <f t="shared" si="142"/>
        <v>32864412505</v>
      </c>
      <c r="N1458" s="91"/>
      <c r="O1458" s="90">
        <v>31124412502</v>
      </c>
      <c r="P1458" s="90">
        <f t="shared" si="143"/>
        <v>31124412502</v>
      </c>
      <c r="Q1458" s="90"/>
      <c r="S1458" s="124">
        <f t="shared" si="144"/>
        <v>32864.412505</v>
      </c>
      <c r="T1458" s="124">
        <f t="shared" si="145"/>
        <v>32864.412505</v>
      </c>
      <c r="U1458" s="124">
        <f t="shared" si="145"/>
        <v>0</v>
      </c>
      <c r="V1458" s="124">
        <f t="shared" si="145"/>
        <v>31124.412501999999</v>
      </c>
      <c r="W1458" s="124">
        <f t="shared" si="145"/>
        <v>31124.412501999999</v>
      </c>
      <c r="X1458" s="124">
        <f t="shared" si="145"/>
        <v>0</v>
      </c>
    </row>
    <row r="1459" spans="1:24" s="92" customFormat="1" ht="15">
      <c r="A1459" s="115"/>
      <c r="B1459" s="93" t="s">
        <v>233</v>
      </c>
      <c r="C1459" s="106" t="str">
        <f t="shared" si="140"/>
        <v/>
      </c>
      <c r="D1459" s="105" t="str">
        <f t="shared" si="141"/>
        <v/>
      </c>
      <c r="E1459" s="129"/>
      <c r="F1459" s="130"/>
      <c r="G1459" s="130"/>
      <c r="H1459" s="128"/>
      <c r="I1459" s="90">
        <v>10435412505</v>
      </c>
      <c r="J1459" s="90">
        <v>320412505</v>
      </c>
      <c r="K1459" s="90">
        <v>10115000000</v>
      </c>
      <c r="L1459" s="94"/>
      <c r="M1459" s="91">
        <f t="shared" si="142"/>
        <v>10435412505</v>
      </c>
      <c r="N1459" s="94"/>
      <c r="O1459" s="90">
        <v>10435412505</v>
      </c>
      <c r="P1459" s="90">
        <f t="shared" si="143"/>
        <v>10435412505</v>
      </c>
      <c r="Q1459" s="90"/>
      <c r="S1459" s="124">
        <f t="shared" si="144"/>
        <v>10435.412505</v>
      </c>
      <c r="T1459" s="124">
        <f t="shared" si="145"/>
        <v>10435.412505</v>
      </c>
      <c r="U1459" s="124">
        <f t="shared" si="145"/>
        <v>0</v>
      </c>
      <c r="V1459" s="124">
        <f t="shared" si="145"/>
        <v>10435.412505</v>
      </c>
      <c r="W1459" s="124">
        <f t="shared" si="145"/>
        <v>10435.412505</v>
      </c>
      <c r="X1459" s="124">
        <f t="shared" si="145"/>
        <v>0</v>
      </c>
    </row>
    <row r="1460" spans="1:24" s="92" customFormat="1" ht="15">
      <c r="A1460" s="115"/>
      <c r="B1460" s="87"/>
      <c r="C1460" s="106" t="str">
        <f t="shared" si="140"/>
        <v/>
      </c>
      <c r="D1460" s="105" t="str">
        <f t="shared" si="141"/>
        <v/>
      </c>
      <c r="E1460" s="115" t="s">
        <v>209</v>
      </c>
      <c r="F1460" s="115" t="s">
        <v>303</v>
      </c>
      <c r="G1460" s="115" t="s">
        <v>288</v>
      </c>
      <c r="H1460" s="133" t="s">
        <v>983</v>
      </c>
      <c r="I1460" s="90">
        <v>10435412505</v>
      </c>
      <c r="J1460" s="90">
        <v>320412505</v>
      </c>
      <c r="K1460" s="90">
        <v>10115000000</v>
      </c>
      <c r="L1460" s="94"/>
      <c r="M1460" s="91">
        <f t="shared" si="142"/>
        <v>10435412505</v>
      </c>
      <c r="N1460" s="94"/>
      <c r="O1460" s="90">
        <v>10435412505</v>
      </c>
      <c r="P1460" s="90">
        <f t="shared" si="143"/>
        <v>10435412505</v>
      </c>
      <c r="Q1460" s="90"/>
      <c r="S1460" s="124">
        <f t="shared" si="144"/>
        <v>10435.412505</v>
      </c>
      <c r="T1460" s="124">
        <f t="shared" si="145"/>
        <v>10435.412505</v>
      </c>
      <c r="U1460" s="124">
        <f t="shared" si="145"/>
        <v>0</v>
      </c>
      <c r="V1460" s="124">
        <f t="shared" si="145"/>
        <v>10435.412505</v>
      </c>
      <c r="W1460" s="124">
        <f t="shared" si="145"/>
        <v>10435.412505</v>
      </c>
      <c r="X1460" s="124">
        <f t="shared" si="145"/>
        <v>0</v>
      </c>
    </row>
    <row r="1461" spans="1:24" s="92" customFormat="1" ht="15">
      <c r="A1461" s="115"/>
      <c r="B1461" s="93" t="s">
        <v>229</v>
      </c>
      <c r="C1461" s="106" t="str">
        <f t="shared" si="140"/>
        <v/>
      </c>
      <c r="D1461" s="105" t="str">
        <f t="shared" si="141"/>
        <v/>
      </c>
      <c r="E1461" s="129"/>
      <c r="F1461" s="130"/>
      <c r="G1461" s="130"/>
      <c r="H1461" s="128"/>
      <c r="I1461" s="90">
        <v>22429000000</v>
      </c>
      <c r="J1461" s="89"/>
      <c r="K1461" s="90">
        <v>11832000000</v>
      </c>
      <c r="L1461" s="91">
        <v>10597000000</v>
      </c>
      <c r="M1461" s="91">
        <f t="shared" si="142"/>
        <v>22429000000</v>
      </c>
      <c r="N1461" s="91"/>
      <c r="O1461" s="90">
        <v>20688999997</v>
      </c>
      <c r="P1461" s="90">
        <f t="shared" si="143"/>
        <v>20688999997</v>
      </c>
      <c r="Q1461" s="90"/>
      <c r="S1461" s="124">
        <f t="shared" si="144"/>
        <v>22429</v>
      </c>
      <c r="T1461" s="124">
        <f t="shared" si="145"/>
        <v>22429</v>
      </c>
      <c r="U1461" s="124">
        <f t="shared" si="145"/>
        <v>0</v>
      </c>
      <c r="V1461" s="124">
        <f t="shared" si="145"/>
        <v>20688.999996999999</v>
      </c>
      <c r="W1461" s="124">
        <f t="shared" si="145"/>
        <v>20688.999996999999</v>
      </c>
      <c r="X1461" s="124">
        <f t="shared" si="145"/>
        <v>0</v>
      </c>
    </row>
    <row r="1462" spans="1:24" s="92" customFormat="1" ht="15">
      <c r="A1462" s="116"/>
      <c r="B1462" s="110"/>
      <c r="C1462" s="106" t="str">
        <f t="shared" si="140"/>
        <v/>
      </c>
      <c r="D1462" s="105" t="str">
        <f t="shared" si="141"/>
        <v/>
      </c>
      <c r="E1462" s="115" t="s">
        <v>224</v>
      </c>
      <c r="F1462" s="115" t="s">
        <v>303</v>
      </c>
      <c r="G1462" s="115" t="s">
        <v>288</v>
      </c>
      <c r="H1462" s="133" t="s">
        <v>983</v>
      </c>
      <c r="I1462" s="90">
        <v>20929000000</v>
      </c>
      <c r="J1462" s="89"/>
      <c r="K1462" s="90">
        <v>11832000000</v>
      </c>
      <c r="L1462" s="91">
        <v>9097000000</v>
      </c>
      <c r="M1462" s="91">
        <f t="shared" si="142"/>
        <v>20929000000</v>
      </c>
      <c r="N1462" s="91"/>
      <c r="O1462" s="90">
        <v>20688999997</v>
      </c>
      <c r="P1462" s="90">
        <f t="shared" si="143"/>
        <v>20688999997</v>
      </c>
      <c r="Q1462" s="90"/>
      <c r="S1462" s="124">
        <f t="shared" si="144"/>
        <v>20929</v>
      </c>
      <c r="T1462" s="124">
        <f t="shared" si="145"/>
        <v>20929</v>
      </c>
      <c r="U1462" s="124">
        <f t="shared" si="145"/>
        <v>0</v>
      </c>
      <c r="V1462" s="124">
        <f t="shared" si="145"/>
        <v>20688.999996999999</v>
      </c>
      <c r="W1462" s="124">
        <f t="shared" si="145"/>
        <v>20688.999996999999</v>
      </c>
      <c r="X1462" s="124">
        <f t="shared" si="145"/>
        <v>0</v>
      </c>
    </row>
    <row r="1463" spans="1:24" s="92" customFormat="1" ht="15">
      <c r="A1463" s="118"/>
      <c r="B1463" s="111"/>
      <c r="C1463" s="106" t="str">
        <f t="shared" si="140"/>
        <v/>
      </c>
      <c r="D1463" s="105" t="str">
        <f t="shared" si="141"/>
        <v/>
      </c>
      <c r="E1463" s="115" t="s">
        <v>210</v>
      </c>
      <c r="F1463" s="115" t="s">
        <v>303</v>
      </c>
      <c r="G1463" s="115" t="s">
        <v>288</v>
      </c>
      <c r="H1463" s="133" t="s">
        <v>983</v>
      </c>
      <c r="I1463" s="90">
        <v>1500000000</v>
      </c>
      <c r="J1463" s="89"/>
      <c r="K1463" s="89"/>
      <c r="L1463" s="91">
        <v>1500000000</v>
      </c>
      <c r="M1463" s="91">
        <f t="shared" si="142"/>
        <v>1500000000</v>
      </c>
      <c r="N1463" s="91"/>
      <c r="O1463" s="89"/>
      <c r="P1463" s="90">
        <f t="shared" si="143"/>
        <v>0</v>
      </c>
      <c r="Q1463" s="89"/>
      <c r="S1463" s="124">
        <f t="shared" si="144"/>
        <v>1500</v>
      </c>
      <c r="T1463" s="124">
        <f t="shared" si="145"/>
        <v>1500</v>
      </c>
      <c r="U1463" s="124">
        <f t="shared" si="145"/>
        <v>0</v>
      </c>
      <c r="V1463" s="124">
        <f t="shared" si="145"/>
        <v>0</v>
      </c>
      <c r="W1463" s="124">
        <f t="shared" si="145"/>
        <v>0</v>
      </c>
      <c r="X1463" s="124">
        <f t="shared" si="145"/>
        <v>0</v>
      </c>
    </row>
    <row r="1464" spans="1:24" s="92" customFormat="1" ht="30">
      <c r="A1464" s="115" t="s">
        <v>870</v>
      </c>
      <c r="B1464" s="88" t="s">
        <v>871</v>
      </c>
      <c r="C1464" s="106" t="str">
        <f t="shared" si="140"/>
        <v>1113386</v>
      </c>
      <c r="D1464" s="105" t="str">
        <f t="shared" si="141"/>
        <v>-Chi cục Văn thư Lưu trữ, sờ Nội vụ tỉnh Kontum</v>
      </c>
      <c r="E1464" s="129"/>
      <c r="F1464" s="130"/>
      <c r="G1464" s="130"/>
      <c r="H1464" s="128"/>
      <c r="I1464" s="90">
        <v>1396200000</v>
      </c>
      <c r="J1464" s="89"/>
      <c r="K1464" s="90">
        <v>1262000000</v>
      </c>
      <c r="L1464" s="91">
        <v>134200000</v>
      </c>
      <c r="M1464" s="91">
        <f t="shared" si="142"/>
        <v>1396200000</v>
      </c>
      <c r="N1464" s="91"/>
      <c r="O1464" s="90">
        <v>1396200000</v>
      </c>
      <c r="P1464" s="90">
        <f t="shared" si="143"/>
        <v>1396200000</v>
      </c>
      <c r="Q1464" s="90"/>
      <c r="S1464" s="124">
        <f t="shared" si="144"/>
        <v>1396.2</v>
      </c>
      <c r="T1464" s="124">
        <f t="shared" si="145"/>
        <v>1396.2</v>
      </c>
      <c r="U1464" s="124">
        <f t="shared" si="145"/>
        <v>0</v>
      </c>
      <c r="V1464" s="124">
        <f t="shared" si="145"/>
        <v>1396.2</v>
      </c>
      <c r="W1464" s="124">
        <f t="shared" si="145"/>
        <v>1396.2</v>
      </c>
      <c r="X1464" s="124">
        <f t="shared" si="145"/>
        <v>0</v>
      </c>
    </row>
    <row r="1465" spans="1:24" s="92" customFormat="1" ht="15">
      <c r="A1465" s="115" t="s">
        <v>872</v>
      </c>
      <c r="B1465" s="93" t="s">
        <v>232</v>
      </c>
      <c r="C1465" s="106" t="str">
        <f t="shared" si="140"/>
        <v/>
      </c>
      <c r="D1465" s="105" t="str">
        <f t="shared" si="141"/>
        <v/>
      </c>
      <c r="E1465" s="129"/>
      <c r="F1465" s="130"/>
      <c r="G1465" s="130"/>
      <c r="H1465" s="128"/>
      <c r="I1465" s="90">
        <v>1396200000</v>
      </c>
      <c r="J1465" s="89"/>
      <c r="K1465" s="90">
        <v>1262000000</v>
      </c>
      <c r="L1465" s="91">
        <v>134200000</v>
      </c>
      <c r="M1465" s="91">
        <f t="shared" si="142"/>
        <v>1396200000</v>
      </c>
      <c r="N1465" s="91"/>
      <c r="O1465" s="90">
        <v>1396200000</v>
      </c>
      <c r="P1465" s="90">
        <f t="shared" si="143"/>
        <v>1396200000</v>
      </c>
      <c r="Q1465" s="90"/>
      <c r="S1465" s="124">
        <f t="shared" si="144"/>
        <v>1396.2</v>
      </c>
      <c r="T1465" s="124">
        <f t="shared" si="145"/>
        <v>1396.2</v>
      </c>
      <c r="U1465" s="124">
        <f t="shared" si="145"/>
        <v>0</v>
      </c>
      <c r="V1465" s="124">
        <f t="shared" si="145"/>
        <v>1396.2</v>
      </c>
      <c r="W1465" s="124">
        <f t="shared" si="145"/>
        <v>1396.2</v>
      </c>
      <c r="X1465" s="124">
        <f t="shared" si="145"/>
        <v>0</v>
      </c>
    </row>
    <row r="1466" spans="1:24" s="92" customFormat="1" ht="15">
      <c r="A1466" s="115"/>
      <c r="B1466" s="93" t="s">
        <v>233</v>
      </c>
      <c r="C1466" s="106" t="str">
        <f t="shared" si="140"/>
        <v/>
      </c>
      <c r="D1466" s="105" t="str">
        <f t="shared" si="141"/>
        <v/>
      </c>
      <c r="E1466" s="129"/>
      <c r="F1466" s="130"/>
      <c r="G1466" s="130"/>
      <c r="H1466" s="128"/>
      <c r="I1466" s="90">
        <v>1138200000</v>
      </c>
      <c r="J1466" s="89"/>
      <c r="K1466" s="90">
        <v>1113000000</v>
      </c>
      <c r="L1466" s="91">
        <v>25200000</v>
      </c>
      <c r="M1466" s="91">
        <f t="shared" si="142"/>
        <v>1138200000</v>
      </c>
      <c r="N1466" s="91"/>
      <c r="O1466" s="90">
        <v>1138200000</v>
      </c>
      <c r="P1466" s="90">
        <f t="shared" si="143"/>
        <v>1138200000</v>
      </c>
      <c r="Q1466" s="90"/>
      <c r="S1466" s="124">
        <f t="shared" si="144"/>
        <v>1138.2</v>
      </c>
      <c r="T1466" s="124">
        <f t="shared" si="145"/>
        <v>1138.2</v>
      </c>
      <c r="U1466" s="124">
        <f t="shared" si="145"/>
        <v>0</v>
      </c>
      <c r="V1466" s="124">
        <f t="shared" si="145"/>
        <v>1138.2</v>
      </c>
      <c r="W1466" s="124">
        <f t="shared" si="145"/>
        <v>1138.2</v>
      </c>
      <c r="X1466" s="124">
        <f t="shared" si="145"/>
        <v>0</v>
      </c>
    </row>
    <row r="1467" spans="1:24" s="92" customFormat="1" ht="15">
      <c r="A1467" s="116"/>
      <c r="B1467" s="110"/>
      <c r="C1467" s="106" t="str">
        <f t="shared" si="140"/>
        <v/>
      </c>
      <c r="D1467" s="105" t="str">
        <f t="shared" si="141"/>
        <v/>
      </c>
      <c r="E1467" s="115" t="s">
        <v>209</v>
      </c>
      <c r="F1467" s="115" t="s">
        <v>482</v>
      </c>
      <c r="G1467" s="115" t="s">
        <v>238</v>
      </c>
      <c r="H1467" s="133" t="s">
        <v>983</v>
      </c>
      <c r="I1467" s="90">
        <v>1113000000</v>
      </c>
      <c r="J1467" s="89"/>
      <c r="K1467" s="90">
        <v>1113000000</v>
      </c>
      <c r="L1467" s="94"/>
      <c r="M1467" s="91">
        <f t="shared" si="142"/>
        <v>1113000000</v>
      </c>
      <c r="N1467" s="94"/>
      <c r="O1467" s="90">
        <v>1113000000</v>
      </c>
      <c r="P1467" s="90">
        <f t="shared" si="143"/>
        <v>1113000000</v>
      </c>
      <c r="Q1467" s="90"/>
      <c r="S1467" s="124">
        <f t="shared" si="144"/>
        <v>1113</v>
      </c>
      <c r="T1467" s="124">
        <f t="shared" si="145"/>
        <v>1113</v>
      </c>
      <c r="U1467" s="124">
        <f t="shared" si="145"/>
        <v>0</v>
      </c>
      <c r="V1467" s="124">
        <f t="shared" si="145"/>
        <v>1113</v>
      </c>
      <c r="W1467" s="124">
        <f t="shared" si="145"/>
        <v>1113</v>
      </c>
      <c r="X1467" s="124">
        <f t="shared" si="145"/>
        <v>0</v>
      </c>
    </row>
    <row r="1468" spans="1:24" s="92" customFormat="1" ht="15">
      <c r="A1468" s="118"/>
      <c r="B1468" s="111"/>
      <c r="C1468" s="106" t="str">
        <f t="shared" si="140"/>
        <v/>
      </c>
      <c r="D1468" s="105" t="str">
        <f t="shared" si="141"/>
        <v/>
      </c>
      <c r="E1468" s="115" t="s">
        <v>222</v>
      </c>
      <c r="F1468" s="115" t="s">
        <v>482</v>
      </c>
      <c r="G1468" s="115" t="s">
        <v>238</v>
      </c>
      <c r="H1468" s="133" t="s">
        <v>983</v>
      </c>
      <c r="I1468" s="90">
        <v>25200000</v>
      </c>
      <c r="J1468" s="89"/>
      <c r="K1468" s="89"/>
      <c r="L1468" s="91">
        <v>25200000</v>
      </c>
      <c r="M1468" s="91">
        <f t="shared" si="142"/>
        <v>25200000</v>
      </c>
      <c r="N1468" s="91"/>
      <c r="O1468" s="90">
        <v>25200000</v>
      </c>
      <c r="P1468" s="90">
        <f t="shared" si="143"/>
        <v>25200000</v>
      </c>
      <c r="Q1468" s="90"/>
      <c r="S1468" s="124">
        <f t="shared" si="144"/>
        <v>25.2</v>
      </c>
      <c r="T1468" s="124">
        <f t="shared" si="145"/>
        <v>25.2</v>
      </c>
      <c r="U1468" s="124">
        <f t="shared" si="145"/>
        <v>0</v>
      </c>
      <c r="V1468" s="124">
        <f t="shared" si="145"/>
        <v>25.2</v>
      </c>
      <c r="W1468" s="124">
        <f t="shared" si="145"/>
        <v>25.2</v>
      </c>
      <c r="X1468" s="124">
        <f t="shared" si="145"/>
        <v>0</v>
      </c>
    </row>
    <row r="1469" spans="1:24" s="92" customFormat="1" ht="15">
      <c r="A1469" s="115"/>
      <c r="B1469" s="93" t="s">
        <v>229</v>
      </c>
      <c r="C1469" s="106" t="str">
        <f t="shared" si="140"/>
        <v/>
      </c>
      <c r="D1469" s="105" t="str">
        <f t="shared" si="141"/>
        <v/>
      </c>
      <c r="E1469" s="129"/>
      <c r="F1469" s="130"/>
      <c r="G1469" s="130"/>
      <c r="H1469" s="128"/>
      <c r="I1469" s="90">
        <v>258000000</v>
      </c>
      <c r="J1469" s="89"/>
      <c r="K1469" s="90">
        <v>149000000</v>
      </c>
      <c r="L1469" s="91">
        <v>109000000</v>
      </c>
      <c r="M1469" s="91">
        <f t="shared" si="142"/>
        <v>258000000</v>
      </c>
      <c r="N1469" s="91"/>
      <c r="O1469" s="90">
        <v>258000000</v>
      </c>
      <c r="P1469" s="90">
        <f t="shared" si="143"/>
        <v>258000000</v>
      </c>
      <c r="Q1469" s="90"/>
      <c r="S1469" s="124">
        <f t="shared" si="144"/>
        <v>258</v>
      </c>
      <c r="T1469" s="124">
        <f t="shared" si="145"/>
        <v>258</v>
      </c>
      <c r="U1469" s="124">
        <f t="shared" si="145"/>
        <v>0</v>
      </c>
      <c r="V1469" s="124">
        <f t="shared" si="145"/>
        <v>258</v>
      </c>
      <c r="W1469" s="124">
        <f t="shared" si="145"/>
        <v>258</v>
      </c>
      <c r="X1469" s="124">
        <f t="shared" si="145"/>
        <v>0</v>
      </c>
    </row>
    <row r="1470" spans="1:24" s="92" customFormat="1" ht="15">
      <c r="A1470" s="115"/>
      <c r="B1470" s="87"/>
      <c r="C1470" s="106" t="str">
        <f t="shared" si="140"/>
        <v/>
      </c>
      <c r="D1470" s="105" t="str">
        <f t="shared" si="141"/>
        <v/>
      </c>
      <c r="E1470" s="115" t="s">
        <v>224</v>
      </c>
      <c r="F1470" s="115" t="s">
        <v>482</v>
      </c>
      <c r="G1470" s="115" t="s">
        <v>238</v>
      </c>
      <c r="H1470" s="133" t="s">
        <v>983</v>
      </c>
      <c r="I1470" s="90">
        <v>258000000</v>
      </c>
      <c r="J1470" s="89"/>
      <c r="K1470" s="90">
        <v>149000000</v>
      </c>
      <c r="L1470" s="91">
        <v>109000000</v>
      </c>
      <c r="M1470" s="91">
        <f t="shared" si="142"/>
        <v>258000000</v>
      </c>
      <c r="N1470" s="91"/>
      <c r="O1470" s="90">
        <v>258000000</v>
      </c>
      <c r="P1470" s="90">
        <f t="shared" si="143"/>
        <v>258000000</v>
      </c>
      <c r="Q1470" s="90"/>
      <c r="S1470" s="124">
        <f t="shared" si="144"/>
        <v>258</v>
      </c>
      <c r="T1470" s="124">
        <f t="shared" si="145"/>
        <v>258</v>
      </c>
      <c r="U1470" s="124">
        <f t="shared" si="145"/>
        <v>0</v>
      </c>
      <c r="V1470" s="124">
        <f t="shared" si="145"/>
        <v>258</v>
      </c>
      <c r="W1470" s="124">
        <f t="shared" si="145"/>
        <v>258</v>
      </c>
      <c r="X1470" s="124">
        <f t="shared" si="145"/>
        <v>0</v>
      </c>
    </row>
    <row r="1471" spans="1:24" s="92" customFormat="1" ht="45">
      <c r="A1471" s="115" t="s">
        <v>873</v>
      </c>
      <c r="B1471" s="88" t="s">
        <v>874</v>
      </c>
      <c r="C1471" s="106" t="str">
        <f t="shared" si="140"/>
        <v>1114113</v>
      </c>
      <c r="D1471" s="105" t="str">
        <f t="shared" si="141"/>
        <v>-Ban chỉ đạo phân giới, cắm mổc tỉnh Kontum (Viêt nam - Cam Pu Chia)</v>
      </c>
      <c r="E1471" s="129"/>
      <c r="F1471" s="130"/>
      <c r="G1471" s="130"/>
      <c r="H1471" s="128"/>
      <c r="I1471" s="90">
        <v>33874205973</v>
      </c>
      <c r="J1471" s="90">
        <v>18819205973</v>
      </c>
      <c r="K1471" s="90">
        <v>15055000000</v>
      </c>
      <c r="L1471" s="94"/>
      <c r="M1471" s="91">
        <f t="shared" si="142"/>
        <v>33874205973</v>
      </c>
      <c r="N1471" s="94"/>
      <c r="O1471" s="90">
        <v>33874205973</v>
      </c>
      <c r="P1471" s="90">
        <f t="shared" si="143"/>
        <v>33874205973</v>
      </c>
      <c r="Q1471" s="90"/>
      <c r="S1471" s="124">
        <f t="shared" si="144"/>
        <v>33874.205972999996</v>
      </c>
      <c r="T1471" s="124">
        <f t="shared" si="145"/>
        <v>33874.205972999996</v>
      </c>
      <c r="U1471" s="124">
        <f t="shared" si="145"/>
        <v>0</v>
      </c>
      <c r="V1471" s="124">
        <f t="shared" si="145"/>
        <v>33874.205972999996</v>
      </c>
      <c r="W1471" s="124">
        <f t="shared" si="145"/>
        <v>33874.205972999996</v>
      </c>
      <c r="X1471" s="124">
        <f t="shared" si="145"/>
        <v>0</v>
      </c>
    </row>
    <row r="1472" spans="1:24" s="92" customFormat="1" ht="15">
      <c r="A1472" s="115" t="s">
        <v>875</v>
      </c>
      <c r="B1472" s="93" t="s">
        <v>232</v>
      </c>
      <c r="C1472" s="106" t="str">
        <f t="shared" si="140"/>
        <v/>
      </c>
      <c r="D1472" s="105" t="str">
        <f t="shared" si="141"/>
        <v/>
      </c>
      <c r="E1472" s="129"/>
      <c r="F1472" s="130"/>
      <c r="G1472" s="130"/>
      <c r="H1472" s="128"/>
      <c r="I1472" s="90">
        <v>33874205973</v>
      </c>
      <c r="J1472" s="90">
        <v>18819205973</v>
      </c>
      <c r="K1472" s="90">
        <v>15055000000</v>
      </c>
      <c r="L1472" s="94"/>
      <c r="M1472" s="91">
        <f t="shared" si="142"/>
        <v>33874205973</v>
      </c>
      <c r="N1472" s="94"/>
      <c r="O1472" s="90">
        <v>33874205973</v>
      </c>
      <c r="P1472" s="90">
        <f t="shared" si="143"/>
        <v>33874205973</v>
      </c>
      <c r="Q1472" s="90"/>
      <c r="S1472" s="124">
        <f t="shared" si="144"/>
        <v>33874.205972999996</v>
      </c>
      <c r="T1472" s="124">
        <f t="shared" si="145"/>
        <v>33874.205972999996</v>
      </c>
      <c r="U1472" s="124">
        <f t="shared" si="145"/>
        <v>0</v>
      </c>
      <c r="V1472" s="124">
        <f t="shared" si="145"/>
        <v>33874.205972999996</v>
      </c>
      <c r="W1472" s="124">
        <f t="shared" si="145"/>
        <v>33874.205972999996</v>
      </c>
      <c r="X1472" s="124">
        <f t="shared" si="145"/>
        <v>0</v>
      </c>
    </row>
    <row r="1473" spans="1:24" s="92" customFormat="1" ht="15">
      <c r="A1473" s="115"/>
      <c r="B1473" s="93" t="s">
        <v>229</v>
      </c>
      <c r="C1473" s="106" t="str">
        <f t="shared" si="140"/>
        <v/>
      </c>
      <c r="D1473" s="105" t="str">
        <f t="shared" si="141"/>
        <v/>
      </c>
      <c r="E1473" s="129"/>
      <c r="F1473" s="130"/>
      <c r="G1473" s="130"/>
      <c r="H1473" s="128"/>
      <c r="I1473" s="90">
        <v>33874205973</v>
      </c>
      <c r="J1473" s="90">
        <v>18819205973</v>
      </c>
      <c r="K1473" s="90">
        <v>15055000000</v>
      </c>
      <c r="L1473" s="94"/>
      <c r="M1473" s="91">
        <f t="shared" si="142"/>
        <v>33874205973</v>
      </c>
      <c r="N1473" s="94"/>
      <c r="O1473" s="90">
        <v>33874205973</v>
      </c>
      <c r="P1473" s="90">
        <f t="shared" si="143"/>
        <v>33874205973</v>
      </c>
      <c r="Q1473" s="90"/>
      <c r="S1473" s="124">
        <f t="shared" si="144"/>
        <v>33874.205972999996</v>
      </c>
      <c r="T1473" s="124">
        <f t="shared" si="145"/>
        <v>33874.205972999996</v>
      </c>
      <c r="U1473" s="124">
        <f t="shared" si="145"/>
        <v>0</v>
      </c>
      <c r="V1473" s="124">
        <f t="shared" si="145"/>
        <v>33874.205972999996</v>
      </c>
      <c r="W1473" s="124">
        <f t="shared" si="145"/>
        <v>33874.205972999996</v>
      </c>
      <c r="X1473" s="124">
        <f t="shared" si="145"/>
        <v>0</v>
      </c>
    </row>
    <row r="1474" spans="1:24" s="92" customFormat="1" ht="15">
      <c r="A1474" s="115"/>
      <c r="B1474" s="87"/>
      <c r="C1474" s="106" t="str">
        <f t="shared" si="140"/>
        <v/>
      </c>
      <c r="D1474" s="105" t="str">
        <f t="shared" si="141"/>
        <v/>
      </c>
      <c r="E1474" s="115" t="s">
        <v>294</v>
      </c>
      <c r="F1474" s="115" t="s">
        <v>322</v>
      </c>
      <c r="G1474" s="115" t="s">
        <v>323</v>
      </c>
      <c r="H1474" s="133" t="s">
        <v>983</v>
      </c>
      <c r="I1474" s="90">
        <v>33874205973</v>
      </c>
      <c r="J1474" s="90">
        <v>18819205973</v>
      </c>
      <c r="K1474" s="90">
        <v>15055000000</v>
      </c>
      <c r="L1474" s="94"/>
      <c r="M1474" s="91">
        <f t="shared" si="142"/>
        <v>33874205973</v>
      </c>
      <c r="N1474" s="94"/>
      <c r="O1474" s="90">
        <v>33874205973</v>
      </c>
      <c r="P1474" s="90">
        <f t="shared" si="143"/>
        <v>33874205973</v>
      </c>
      <c r="Q1474" s="90"/>
      <c r="S1474" s="124">
        <f t="shared" si="144"/>
        <v>33874.205972999996</v>
      </c>
      <c r="T1474" s="124">
        <f t="shared" si="145"/>
        <v>33874.205972999996</v>
      </c>
      <c r="U1474" s="124">
        <f t="shared" si="145"/>
        <v>0</v>
      </c>
      <c r="V1474" s="124">
        <f t="shared" si="145"/>
        <v>33874.205972999996</v>
      </c>
      <c r="W1474" s="124">
        <f t="shared" si="145"/>
        <v>33874.205972999996</v>
      </c>
      <c r="X1474" s="124">
        <f t="shared" si="145"/>
        <v>0</v>
      </c>
    </row>
    <row r="1475" spans="1:24" s="92" customFormat="1" ht="30">
      <c r="A1475" s="115" t="s">
        <v>876</v>
      </c>
      <c r="B1475" s="88" t="s">
        <v>877</v>
      </c>
      <c r="C1475" s="106" t="str">
        <f t="shared" si="140"/>
        <v>1114511</v>
      </c>
      <c r="D1475" s="105" t="str">
        <f t="shared" si="141"/>
        <v>-Bệnh viện Y dược cỗ truyỄn tỉnh Kontum</v>
      </c>
      <c r="E1475" s="129"/>
      <c r="F1475" s="130"/>
      <c r="G1475" s="130"/>
      <c r="H1475" s="128"/>
      <c r="I1475" s="90">
        <v>3210000000</v>
      </c>
      <c r="J1475" s="89"/>
      <c r="K1475" s="90">
        <v>3664950000</v>
      </c>
      <c r="L1475" s="91">
        <v>-454950000</v>
      </c>
      <c r="M1475" s="91">
        <f t="shared" si="142"/>
        <v>3210000000</v>
      </c>
      <c r="N1475" s="91"/>
      <c r="O1475" s="90">
        <v>3210000000</v>
      </c>
      <c r="P1475" s="90">
        <f t="shared" si="143"/>
        <v>3210000000</v>
      </c>
      <c r="Q1475" s="90"/>
      <c r="S1475" s="124">
        <f t="shared" si="144"/>
        <v>3210</v>
      </c>
      <c r="T1475" s="124">
        <f t="shared" si="145"/>
        <v>3210</v>
      </c>
      <c r="U1475" s="124">
        <f t="shared" si="145"/>
        <v>0</v>
      </c>
      <c r="V1475" s="124">
        <f t="shared" si="145"/>
        <v>3210</v>
      </c>
      <c r="W1475" s="124">
        <f t="shared" si="145"/>
        <v>3210</v>
      </c>
      <c r="X1475" s="124">
        <f t="shared" si="145"/>
        <v>0</v>
      </c>
    </row>
    <row r="1476" spans="1:24" s="92" customFormat="1" ht="15">
      <c r="A1476" s="115" t="s">
        <v>878</v>
      </c>
      <c r="B1476" s="93" t="s">
        <v>232</v>
      </c>
      <c r="C1476" s="106" t="str">
        <f t="shared" si="140"/>
        <v/>
      </c>
      <c r="D1476" s="105" t="str">
        <f t="shared" si="141"/>
        <v/>
      </c>
      <c r="E1476" s="129"/>
      <c r="F1476" s="130"/>
      <c r="G1476" s="130"/>
      <c r="H1476" s="128"/>
      <c r="I1476" s="90">
        <v>3210000000</v>
      </c>
      <c r="J1476" s="89"/>
      <c r="K1476" s="90">
        <v>3664950000</v>
      </c>
      <c r="L1476" s="91">
        <v>-454950000</v>
      </c>
      <c r="M1476" s="91">
        <f t="shared" si="142"/>
        <v>3210000000</v>
      </c>
      <c r="N1476" s="91"/>
      <c r="O1476" s="90">
        <v>3210000000</v>
      </c>
      <c r="P1476" s="90">
        <f t="shared" si="143"/>
        <v>3210000000</v>
      </c>
      <c r="Q1476" s="90"/>
      <c r="S1476" s="124">
        <f t="shared" si="144"/>
        <v>3210</v>
      </c>
      <c r="T1476" s="124">
        <f t="shared" si="145"/>
        <v>3210</v>
      </c>
      <c r="U1476" s="124">
        <f t="shared" si="145"/>
        <v>0</v>
      </c>
      <c r="V1476" s="124">
        <f t="shared" si="145"/>
        <v>3210</v>
      </c>
      <c r="W1476" s="124">
        <f t="shared" si="145"/>
        <v>3210</v>
      </c>
      <c r="X1476" s="124">
        <f t="shared" si="145"/>
        <v>0</v>
      </c>
    </row>
    <row r="1477" spans="1:24" s="92" customFormat="1" ht="15">
      <c r="A1477" s="115"/>
      <c r="B1477" s="93" t="s">
        <v>233</v>
      </c>
      <c r="C1477" s="106" t="str">
        <f t="shared" si="140"/>
        <v/>
      </c>
      <c r="D1477" s="105" t="str">
        <f t="shared" si="141"/>
        <v/>
      </c>
      <c r="E1477" s="129"/>
      <c r="F1477" s="130"/>
      <c r="G1477" s="130"/>
      <c r="H1477" s="128"/>
      <c r="I1477" s="90">
        <v>2755050000</v>
      </c>
      <c r="J1477" s="89"/>
      <c r="K1477" s="90">
        <v>3210000000</v>
      </c>
      <c r="L1477" s="91">
        <v>-454950000</v>
      </c>
      <c r="M1477" s="91">
        <f t="shared" si="142"/>
        <v>2755050000</v>
      </c>
      <c r="N1477" s="91"/>
      <c r="O1477" s="90">
        <v>2755050000</v>
      </c>
      <c r="P1477" s="90">
        <f t="shared" si="143"/>
        <v>2755050000</v>
      </c>
      <c r="Q1477" s="90"/>
      <c r="S1477" s="124">
        <f t="shared" si="144"/>
        <v>2755.05</v>
      </c>
      <c r="T1477" s="124">
        <f t="shared" si="145"/>
        <v>2755.05</v>
      </c>
      <c r="U1477" s="124">
        <f t="shared" si="145"/>
        <v>0</v>
      </c>
      <c r="V1477" s="124">
        <f t="shared" si="145"/>
        <v>2755.05</v>
      </c>
      <c r="W1477" s="124">
        <f t="shared" si="145"/>
        <v>2755.05</v>
      </c>
      <c r="X1477" s="124">
        <f t="shared" si="145"/>
        <v>0</v>
      </c>
    </row>
    <row r="1478" spans="1:24" s="92" customFormat="1" ht="15">
      <c r="A1478" s="115"/>
      <c r="B1478" s="87"/>
      <c r="C1478" s="106" t="str">
        <f t="shared" si="140"/>
        <v/>
      </c>
      <c r="D1478" s="105" t="str">
        <f t="shared" si="141"/>
        <v/>
      </c>
      <c r="E1478" s="115" t="s">
        <v>209</v>
      </c>
      <c r="F1478" s="115" t="s">
        <v>248</v>
      </c>
      <c r="G1478" s="115" t="s">
        <v>519</v>
      </c>
      <c r="H1478" s="133" t="s">
        <v>983</v>
      </c>
      <c r="I1478" s="90">
        <v>2755050000</v>
      </c>
      <c r="J1478" s="89"/>
      <c r="K1478" s="90">
        <v>3210000000</v>
      </c>
      <c r="L1478" s="91">
        <v>-454950000</v>
      </c>
      <c r="M1478" s="91">
        <f t="shared" si="142"/>
        <v>2755050000</v>
      </c>
      <c r="N1478" s="91"/>
      <c r="O1478" s="90">
        <v>2755050000</v>
      </c>
      <c r="P1478" s="90">
        <f t="shared" si="143"/>
        <v>2755050000</v>
      </c>
      <c r="Q1478" s="90"/>
      <c r="S1478" s="124">
        <f t="shared" si="144"/>
        <v>2755.05</v>
      </c>
      <c r="T1478" s="124">
        <f t="shared" si="145"/>
        <v>2755.05</v>
      </c>
      <c r="U1478" s="124">
        <f t="shared" si="145"/>
        <v>0</v>
      </c>
      <c r="V1478" s="124">
        <f t="shared" si="145"/>
        <v>2755.05</v>
      </c>
      <c r="W1478" s="124">
        <f t="shared" si="145"/>
        <v>2755.05</v>
      </c>
      <c r="X1478" s="124">
        <f t="shared" si="145"/>
        <v>0</v>
      </c>
    </row>
    <row r="1479" spans="1:24" s="92" customFormat="1" ht="15">
      <c r="A1479" s="115"/>
      <c r="B1479" s="93" t="s">
        <v>229</v>
      </c>
      <c r="C1479" s="106" t="str">
        <f t="shared" si="140"/>
        <v/>
      </c>
      <c r="D1479" s="105" t="str">
        <f t="shared" si="141"/>
        <v/>
      </c>
      <c r="E1479" s="129"/>
      <c r="F1479" s="130"/>
      <c r="G1479" s="130"/>
      <c r="H1479" s="128"/>
      <c r="I1479" s="90">
        <v>454950000</v>
      </c>
      <c r="J1479" s="89"/>
      <c r="K1479" s="90">
        <v>454950000</v>
      </c>
      <c r="L1479" s="94"/>
      <c r="M1479" s="91">
        <f t="shared" si="142"/>
        <v>454950000</v>
      </c>
      <c r="N1479" s="94"/>
      <c r="O1479" s="90">
        <v>454950000</v>
      </c>
      <c r="P1479" s="90">
        <f t="shared" si="143"/>
        <v>454950000</v>
      </c>
      <c r="Q1479" s="90"/>
      <c r="S1479" s="124">
        <f t="shared" si="144"/>
        <v>454.95</v>
      </c>
      <c r="T1479" s="124">
        <f t="shared" si="145"/>
        <v>454.95</v>
      </c>
      <c r="U1479" s="124">
        <f t="shared" si="145"/>
        <v>0</v>
      </c>
      <c r="V1479" s="124">
        <f t="shared" si="145"/>
        <v>454.95</v>
      </c>
      <c r="W1479" s="124">
        <f t="shared" si="145"/>
        <v>454.95</v>
      </c>
      <c r="X1479" s="124">
        <f t="shared" si="145"/>
        <v>0</v>
      </c>
    </row>
    <row r="1480" spans="1:24" s="92" customFormat="1" ht="15">
      <c r="A1480" s="115"/>
      <c r="B1480" s="87"/>
      <c r="C1480" s="106" t="str">
        <f t="shared" si="140"/>
        <v/>
      </c>
      <c r="D1480" s="105" t="str">
        <f t="shared" si="141"/>
        <v/>
      </c>
      <c r="E1480" s="115" t="s">
        <v>224</v>
      </c>
      <c r="F1480" s="115" t="s">
        <v>248</v>
      </c>
      <c r="G1480" s="115" t="s">
        <v>519</v>
      </c>
      <c r="H1480" s="133" t="s">
        <v>983</v>
      </c>
      <c r="I1480" s="90">
        <v>454950000</v>
      </c>
      <c r="J1480" s="89"/>
      <c r="K1480" s="90">
        <v>454950000</v>
      </c>
      <c r="L1480" s="94"/>
      <c r="M1480" s="91">
        <f t="shared" si="142"/>
        <v>454950000</v>
      </c>
      <c r="N1480" s="94"/>
      <c r="O1480" s="90">
        <v>454950000</v>
      </c>
      <c r="P1480" s="90">
        <f t="shared" si="143"/>
        <v>454950000</v>
      </c>
      <c r="Q1480" s="90"/>
      <c r="S1480" s="124">
        <f t="shared" si="144"/>
        <v>454.95</v>
      </c>
      <c r="T1480" s="124">
        <f t="shared" si="145"/>
        <v>454.95</v>
      </c>
      <c r="U1480" s="124">
        <f t="shared" si="145"/>
        <v>0</v>
      </c>
      <c r="V1480" s="124">
        <f t="shared" si="145"/>
        <v>454.95</v>
      </c>
      <c r="W1480" s="124">
        <f t="shared" si="145"/>
        <v>454.95</v>
      </c>
      <c r="X1480" s="124">
        <f t="shared" si="145"/>
        <v>0</v>
      </c>
    </row>
    <row r="1481" spans="1:24" s="92" customFormat="1" ht="30">
      <c r="A1481" s="115" t="s">
        <v>879</v>
      </c>
      <c r="B1481" s="88" t="s">
        <v>880</v>
      </c>
      <c r="C1481" s="106" t="str">
        <f t="shared" si="140"/>
        <v>1115051</v>
      </c>
      <c r="D1481" s="105" t="str">
        <f t="shared" si="141"/>
        <v>-Hội liên lạc người Việt nam ờ nước ngoài tỉnh Kontum</v>
      </c>
      <c r="E1481" s="129"/>
      <c r="F1481" s="130"/>
      <c r="G1481" s="130"/>
      <c r="H1481" s="128"/>
      <c r="I1481" s="90">
        <v>96000000</v>
      </c>
      <c r="J1481" s="89"/>
      <c r="K1481" s="90">
        <v>96000000</v>
      </c>
      <c r="L1481" s="94"/>
      <c r="M1481" s="91">
        <f t="shared" si="142"/>
        <v>96000000</v>
      </c>
      <c r="N1481" s="94"/>
      <c r="O1481" s="90">
        <v>96000000</v>
      </c>
      <c r="P1481" s="90">
        <f t="shared" si="143"/>
        <v>96000000</v>
      </c>
      <c r="Q1481" s="90"/>
      <c r="S1481" s="124">
        <f t="shared" si="144"/>
        <v>96</v>
      </c>
      <c r="T1481" s="124">
        <f t="shared" si="145"/>
        <v>96</v>
      </c>
      <c r="U1481" s="124">
        <f t="shared" si="145"/>
        <v>0</v>
      </c>
      <c r="V1481" s="124">
        <f t="shared" si="145"/>
        <v>96</v>
      </c>
      <c r="W1481" s="124">
        <f t="shared" si="145"/>
        <v>96</v>
      </c>
      <c r="X1481" s="124">
        <f t="shared" si="145"/>
        <v>0</v>
      </c>
    </row>
    <row r="1482" spans="1:24" s="92" customFormat="1" ht="15">
      <c r="A1482" s="115" t="s">
        <v>881</v>
      </c>
      <c r="B1482" s="93" t="s">
        <v>232</v>
      </c>
      <c r="C1482" s="106" t="str">
        <f t="shared" si="140"/>
        <v/>
      </c>
      <c r="D1482" s="105" t="str">
        <f t="shared" si="141"/>
        <v/>
      </c>
      <c r="E1482" s="129"/>
      <c r="F1482" s="130"/>
      <c r="G1482" s="130"/>
      <c r="H1482" s="128"/>
      <c r="I1482" s="90">
        <v>96000000</v>
      </c>
      <c r="J1482" s="89"/>
      <c r="K1482" s="90">
        <v>96000000</v>
      </c>
      <c r="L1482" s="94"/>
      <c r="M1482" s="91">
        <f t="shared" si="142"/>
        <v>96000000</v>
      </c>
      <c r="N1482" s="94"/>
      <c r="O1482" s="90">
        <v>96000000</v>
      </c>
      <c r="P1482" s="90">
        <f t="shared" si="143"/>
        <v>96000000</v>
      </c>
      <c r="Q1482" s="90"/>
      <c r="S1482" s="124">
        <f t="shared" si="144"/>
        <v>96</v>
      </c>
      <c r="T1482" s="124">
        <f t="shared" si="145"/>
        <v>96</v>
      </c>
      <c r="U1482" s="124">
        <f t="shared" si="145"/>
        <v>0</v>
      </c>
      <c r="V1482" s="124">
        <f t="shared" si="145"/>
        <v>96</v>
      </c>
      <c r="W1482" s="124">
        <f t="shared" si="145"/>
        <v>96</v>
      </c>
      <c r="X1482" s="124">
        <f t="shared" si="145"/>
        <v>0</v>
      </c>
    </row>
    <row r="1483" spans="1:24" s="92" customFormat="1" ht="15">
      <c r="A1483" s="115"/>
      <c r="B1483" s="93" t="s">
        <v>229</v>
      </c>
      <c r="C1483" s="106" t="str">
        <f t="shared" si="140"/>
        <v/>
      </c>
      <c r="D1483" s="105" t="str">
        <f t="shared" si="141"/>
        <v/>
      </c>
      <c r="E1483" s="129"/>
      <c r="F1483" s="130"/>
      <c r="G1483" s="130"/>
      <c r="H1483" s="128"/>
      <c r="I1483" s="90">
        <v>96000000</v>
      </c>
      <c r="J1483" s="89"/>
      <c r="K1483" s="90">
        <v>96000000</v>
      </c>
      <c r="L1483" s="94"/>
      <c r="M1483" s="91">
        <f t="shared" si="142"/>
        <v>96000000</v>
      </c>
      <c r="N1483" s="94"/>
      <c r="O1483" s="90">
        <v>96000000</v>
      </c>
      <c r="P1483" s="90">
        <f t="shared" si="143"/>
        <v>96000000</v>
      </c>
      <c r="Q1483" s="90"/>
      <c r="S1483" s="124">
        <f t="shared" si="144"/>
        <v>96</v>
      </c>
      <c r="T1483" s="124">
        <f t="shared" si="145"/>
        <v>96</v>
      </c>
      <c r="U1483" s="124">
        <f t="shared" si="145"/>
        <v>0</v>
      </c>
      <c r="V1483" s="124">
        <f t="shared" si="145"/>
        <v>96</v>
      </c>
      <c r="W1483" s="124">
        <f t="shared" si="145"/>
        <v>96</v>
      </c>
      <c r="X1483" s="124">
        <f t="shared" si="145"/>
        <v>0</v>
      </c>
    </row>
    <row r="1484" spans="1:24" s="92" customFormat="1" ht="15">
      <c r="A1484" s="115"/>
      <c r="B1484" s="87"/>
      <c r="C1484" s="106" t="str">
        <f t="shared" si="140"/>
        <v/>
      </c>
      <c r="D1484" s="105" t="str">
        <f t="shared" si="141"/>
        <v/>
      </c>
      <c r="E1484" s="115" t="s">
        <v>224</v>
      </c>
      <c r="F1484" s="115" t="s">
        <v>303</v>
      </c>
      <c r="G1484" s="115" t="s">
        <v>449</v>
      </c>
      <c r="H1484" s="133" t="s">
        <v>983</v>
      </c>
      <c r="I1484" s="90">
        <v>96000000</v>
      </c>
      <c r="J1484" s="89"/>
      <c r="K1484" s="90">
        <v>96000000</v>
      </c>
      <c r="L1484" s="94"/>
      <c r="M1484" s="91">
        <f t="shared" si="142"/>
        <v>96000000</v>
      </c>
      <c r="N1484" s="94"/>
      <c r="O1484" s="90">
        <v>96000000</v>
      </c>
      <c r="P1484" s="90">
        <f t="shared" si="143"/>
        <v>96000000</v>
      </c>
      <c r="Q1484" s="90"/>
      <c r="S1484" s="124">
        <f t="shared" si="144"/>
        <v>96</v>
      </c>
      <c r="T1484" s="124">
        <f t="shared" si="145"/>
        <v>96</v>
      </c>
      <c r="U1484" s="124">
        <f t="shared" si="145"/>
        <v>0</v>
      </c>
      <c r="V1484" s="124">
        <f t="shared" si="145"/>
        <v>96</v>
      </c>
      <c r="W1484" s="124">
        <f t="shared" si="145"/>
        <v>96</v>
      </c>
      <c r="X1484" s="124">
        <f t="shared" si="145"/>
        <v>0</v>
      </c>
    </row>
    <row r="1485" spans="1:24" s="92" customFormat="1" ht="45">
      <c r="A1485" s="115" t="s">
        <v>882</v>
      </c>
      <c r="B1485" s="88" t="s">
        <v>883</v>
      </c>
      <c r="C1485" s="106" t="str">
        <f t="shared" si="140"/>
        <v>1115161</v>
      </c>
      <c r="D1485" s="105" t="str">
        <f t="shared" si="141"/>
        <v xml:space="preserve"> -Ban Quản lý mua sắm thiẽt b trường học sờ giáo dục đào tạo Kon Tum</v>
      </c>
      <c r="E1485" s="129"/>
      <c r="F1485" s="130"/>
      <c r="G1485" s="130"/>
      <c r="H1485" s="128"/>
      <c r="I1485" s="90">
        <v>25040000000</v>
      </c>
      <c r="J1485" s="89"/>
      <c r="K1485" s="90">
        <v>5775000000</v>
      </c>
      <c r="L1485" s="91">
        <v>19265000000</v>
      </c>
      <c r="M1485" s="91">
        <f t="shared" si="142"/>
        <v>25040000000</v>
      </c>
      <c r="N1485" s="91"/>
      <c r="O1485" s="90">
        <v>24072585000</v>
      </c>
      <c r="P1485" s="90">
        <f t="shared" si="143"/>
        <v>24072585000</v>
      </c>
      <c r="Q1485" s="90"/>
      <c r="S1485" s="124">
        <f t="shared" si="144"/>
        <v>25040</v>
      </c>
      <c r="T1485" s="124">
        <f t="shared" si="145"/>
        <v>25040</v>
      </c>
      <c r="U1485" s="124">
        <f t="shared" si="145"/>
        <v>0</v>
      </c>
      <c r="V1485" s="124">
        <f t="shared" si="145"/>
        <v>24072.584999999999</v>
      </c>
      <c r="W1485" s="124">
        <f t="shared" si="145"/>
        <v>24072.584999999999</v>
      </c>
      <c r="X1485" s="124">
        <f t="shared" si="145"/>
        <v>0</v>
      </c>
    </row>
    <row r="1486" spans="1:24" s="92" customFormat="1" ht="15">
      <c r="A1486" s="115" t="s">
        <v>884</v>
      </c>
      <c r="B1486" s="93" t="s">
        <v>232</v>
      </c>
      <c r="C1486" s="106" t="str">
        <f t="shared" si="140"/>
        <v/>
      </c>
      <c r="D1486" s="105" t="str">
        <f t="shared" si="141"/>
        <v/>
      </c>
      <c r="E1486" s="129"/>
      <c r="F1486" s="130"/>
      <c r="G1486" s="130"/>
      <c r="H1486" s="128"/>
      <c r="I1486" s="90">
        <v>13965000000</v>
      </c>
      <c r="J1486" s="89"/>
      <c r="K1486" s="90">
        <v>5775000000</v>
      </c>
      <c r="L1486" s="91">
        <v>8190000000</v>
      </c>
      <c r="M1486" s="91">
        <f t="shared" si="142"/>
        <v>13965000000</v>
      </c>
      <c r="N1486" s="91"/>
      <c r="O1486" s="90">
        <v>13959254000</v>
      </c>
      <c r="P1486" s="90">
        <f t="shared" si="143"/>
        <v>13959254000</v>
      </c>
      <c r="Q1486" s="90"/>
      <c r="S1486" s="124">
        <f t="shared" si="144"/>
        <v>13965</v>
      </c>
      <c r="T1486" s="124">
        <f t="shared" si="145"/>
        <v>13965</v>
      </c>
      <c r="U1486" s="124">
        <f t="shared" si="145"/>
        <v>0</v>
      </c>
      <c r="V1486" s="124">
        <f t="shared" si="145"/>
        <v>13959.254000000001</v>
      </c>
      <c r="W1486" s="124">
        <f t="shared" si="145"/>
        <v>13959.254000000001</v>
      </c>
      <c r="X1486" s="124">
        <f t="shared" si="145"/>
        <v>0</v>
      </c>
    </row>
    <row r="1487" spans="1:24" s="92" customFormat="1" ht="14.25">
      <c r="A1487" s="115"/>
      <c r="B1487" s="96"/>
      <c r="C1487" s="106" t="str">
        <f t="shared" si="140"/>
        <v/>
      </c>
      <c r="D1487" s="105" t="str">
        <f t="shared" si="141"/>
        <v/>
      </c>
      <c r="E1487" s="115"/>
      <c r="F1487" s="115"/>
      <c r="G1487" s="115"/>
      <c r="H1487" s="133"/>
      <c r="I1487" s="97"/>
      <c r="J1487" s="97"/>
      <c r="K1487" s="97"/>
      <c r="L1487" s="98"/>
      <c r="M1487" s="91">
        <f t="shared" si="142"/>
        <v>0</v>
      </c>
      <c r="N1487" s="98"/>
      <c r="O1487" s="97"/>
      <c r="P1487" s="90">
        <f t="shared" si="143"/>
        <v>0</v>
      </c>
      <c r="Q1487" s="97"/>
      <c r="S1487" s="124">
        <f t="shared" si="144"/>
        <v>0</v>
      </c>
      <c r="T1487" s="124">
        <f t="shared" si="145"/>
        <v>0</v>
      </c>
      <c r="U1487" s="124">
        <f t="shared" si="145"/>
        <v>0</v>
      </c>
      <c r="V1487" s="124">
        <f t="shared" si="145"/>
        <v>0</v>
      </c>
      <c r="W1487" s="124">
        <f t="shared" si="145"/>
        <v>0</v>
      </c>
      <c r="X1487" s="124">
        <f t="shared" si="145"/>
        <v>0</v>
      </c>
    </row>
    <row r="1488" spans="1:24" s="92" customFormat="1" ht="15">
      <c r="A1488" s="115"/>
      <c r="B1488" s="93" t="s">
        <v>229</v>
      </c>
      <c r="C1488" s="106" t="str">
        <f t="shared" si="140"/>
        <v/>
      </c>
      <c r="D1488" s="105" t="str">
        <f t="shared" si="141"/>
        <v/>
      </c>
      <c r="E1488" s="129"/>
      <c r="F1488" s="130"/>
      <c r="G1488" s="130"/>
      <c r="H1488" s="128"/>
      <c r="I1488" s="90">
        <v>13965000000</v>
      </c>
      <c r="J1488" s="89"/>
      <c r="K1488" s="90">
        <v>5775000000</v>
      </c>
      <c r="L1488" s="91">
        <v>8190000000</v>
      </c>
      <c r="M1488" s="91">
        <f t="shared" si="142"/>
        <v>13965000000</v>
      </c>
      <c r="N1488" s="91"/>
      <c r="O1488" s="90">
        <v>13959254000</v>
      </c>
      <c r="P1488" s="90">
        <f t="shared" si="143"/>
        <v>13959254000</v>
      </c>
      <c r="Q1488" s="90"/>
      <c r="S1488" s="124">
        <f t="shared" si="144"/>
        <v>13965</v>
      </c>
      <c r="T1488" s="124">
        <f t="shared" si="145"/>
        <v>13965</v>
      </c>
      <c r="U1488" s="124">
        <f t="shared" si="145"/>
        <v>0</v>
      </c>
      <c r="V1488" s="124">
        <f t="shared" si="145"/>
        <v>13959.254000000001</v>
      </c>
      <c r="W1488" s="124">
        <f t="shared" si="145"/>
        <v>13959.254000000001</v>
      </c>
      <c r="X1488" s="124">
        <f t="shared" si="145"/>
        <v>0</v>
      </c>
    </row>
    <row r="1489" spans="1:24" s="92" customFormat="1" ht="15">
      <c r="A1489" s="116"/>
      <c r="B1489" s="110"/>
      <c r="C1489" s="106" t="str">
        <f t="shared" si="140"/>
        <v/>
      </c>
      <c r="D1489" s="105" t="str">
        <f t="shared" si="141"/>
        <v/>
      </c>
      <c r="E1489" s="115" t="s">
        <v>224</v>
      </c>
      <c r="F1489" s="115" t="s">
        <v>220</v>
      </c>
      <c r="G1489" s="115" t="s">
        <v>234</v>
      </c>
      <c r="H1489" s="133" t="s">
        <v>983</v>
      </c>
      <c r="I1489" s="90">
        <v>275000000</v>
      </c>
      <c r="J1489" s="89"/>
      <c r="K1489" s="90">
        <v>275000000</v>
      </c>
      <c r="L1489" s="94"/>
      <c r="M1489" s="91">
        <f t="shared" si="142"/>
        <v>275000000</v>
      </c>
      <c r="N1489" s="94"/>
      <c r="O1489" s="90">
        <v>273020000</v>
      </c>
      <c r="P1489" s="90">
        <f t="shared" si="143"/>
        <v>273020000</v>
      </c>
      <c r="Q1489" s="90"/>
      <c r="S1489" s="124">
        <f t="shared" si="144"/>
        <v>275</v>
      </c>
      <c r="T1489" s="124">
        <f t="shared" si="145"/>
        <v>275</v>
      </c>
      <c r="U1489" s="124">
        <f t="shared" si="145"/>
        <v>0</v>
      </c>
      <c r="V1489" s="124">
        <f t="shared" si="145"/>
        <v>273.02</v>
      </c>
      <c r="W1489" s="124">
        <f t="shared" si="145"/>
        <v>273.02</v>
      </c>
      <c r="X1489" s="124">
        <f t="shared" si="145"/>
        <v>0</v>
      </c>
    </row>
    <row r="1490" spans="1:24" s="92" customFormat="1" ht="15">
      <c r="A1490" s="117"/>
      <c r="B1490" s="107"/>
      <c r="C1490" s="106" t="str">
        <f t="shared" si="140"/>
        <v/>
      </c>
      <c r="D1490" s="105" t="str">
        <f t="shared" si="141"/>
        <v/>
      </c>
      <c r="E1490" s="115" t="s">
        <v>224</v>
      </c>
      <c r="F1490" s="115" t="s">
        <v>220</v>
      </c>
      <c r="G1490" s="115" t="s">
        <v>433</v>
      </c>
      <c r="H1490" s="133" t="s">
        <v>983</v>
      </c>
      <c r="I1490" s="90">
        <v>3361000000</v>
      </c>
      <c r="J1490" s="89"/>
      <c r="K1490" s="90">
        <v>1500000000</v>
      </c>
      <c r="L1490" s="91">
        <v>1861000000</v>
      </c>
      <c r="M1490" s="91">
        <f t="shared" si="142"/>
        <v>3361000000</v>
      </c>
      <c r="N1490" s="91"/>
      <c r="O1490" s="90">
        <v>3361000000</v>
      </c>
      <c r="P1490" s="90">
        <f t="shared" si="143"/>
        <v>3361000000</v>
      </c>
      <c r="Q1490" s="90"/>
      <c r="S1490" s="124">
        <f t="shared" si="144"/>
        <v>3361</v>
      </c>
      <c r="T1490" s="124">
        <f t="shared" si="145"/>
        <v>3361</v>
      </c>
      <c r="U1490" s="124">
        <f t="shared" si="145"/>
        <v>0</v>
      </c>
      <c r="V1490" s="124">
        <f t="shared" si="145"/>
        <v>3361</v>
      </c>
      <c r="W1490" s="124">
        <f t="shared" si="145"/>
        <v>3361</v>
      </c>
      <c r="X1490" s="124">
        <f t="shared" si="145"/>
        <v>0</v>
      </c>
    </row>
    <row r="1491" spans="1:24" s="92" customFormat="1" ht="15">
      <c r="A1491" s="117"/>
      <c r="B1491" s="107"/>
      <c r="C1491" s="106" t="str">
        <f t="shared" si="140"/>
        <v/>
      </c>
      <c r="D1491" s="105" t="str">
        <f t="shared" si="141"/>
        <v/>
      </c>
      <c r="E1491" s="115" t="s">
        <v>224</v>
      </c>
      <c r="F1491" s="115" t="s">
        <v>220</v>
      </c>
      <c r="G1491" s="115" t="s">
        <v>228</v>
      </c>
      <c r="H1491" s="133" t="s">
        <v>983</v>
      </c>
      <c r="I1491" s="90">
        <v>4197000000</v>
      </c>
      <c r="J1491" s="89"/>
      <c r="K1491" s="90">
        <v>2000000000</v>
      </c>
      <c r="L1491" s="91">
        <v>2197000000</v>
      </c>
      <c r="M1491" s="91">
        <f t="shared" si="142"/>
        <v>4197000000</v>
      </c>
      <c r="N1491" s="91"/>
      <c r="O1491" s="90">
        <v>4197000000</v>
      </c>
      <c r="P1491" s="90">
        <f t="shared" si="143"/>
        <v>4197000000</v>
      </c>
      <c r="Q1491" s="90"/>
      <c r="S1491" s="124">
        <f t="shared" si="144"/>
        <v>4197</v>
      </c>
      <c r="T1491" s="124">
        <f t="shared" si="145"/>
        <v>4197</v>
      </c>
      <c r="U1491" s="124">
        <f t="shared" si="145"/>
        <v>0</v>
      </c>
      <c r="V1491" s="124">
        <f t="shared" si="145"/>
        <v>4197</v>
      </c>
      <c r="W1491" s="124">
        <f t="shared" si="145"/>
        <v>4197</v>
      </c>
      <c r="X1491" s="124">
        <f t="shared" si="145"/>
        <v>0</v>
      </c>
    </row>
    <row r="1492" spans="1:24" s="92" customFormat="1" ht="15">
      <c r="A1492" s="118"/>
      <c r="B1492" s="111"/>
      <c r="C1492" s="106" t="str">
        <f t="shared" si="140"/>
        <v/>
      </c>
      <c r="D1492" s="105" t="str">
        <f t="shared" si="141"/>
        <v/>
      </c>
      <c r="E1492" s="115" t="s">
        <v>224</v>
      </c>
      <c r="F1492" s="115" t="s">
        <v>220</v>
      </c>
      <c r="G1492" s="115" t="s">
        <v>221</v>
      </c>
      <c r="H1492" s="133" t="s">
        <v>983</v>
      </c>
      <c r="I1492" s="90">
        <v>6132000000</v>
      </c>
      <c r="J1492" s="89"/>
      <c r="K1492" s="90">
        <v>2000000000</v>
      </c>
      <c r="L1492" s="91">
        <v>4132000000</v>
      </c>
      <c r="M1492" s="91">
        <f t="shared" si="142"/>
        <v>6132000000</v>
      </c>
      <c r="N1492" s="91"/>
      <c r="O1492" s="90">
        <v>6128234000</v>
      </c>
      <c r="P1492" s="90">
        <f t="shared" si="143"/>
        <v>6128234000</v>
      </c>
      <c r="Q1492" s="90"/>
      <c r="S1492" s="124">
        <f t="shared" si="144"/>
        <v>6132</v>
      </c>
      <c r="T1492" s="124">
        <f t="shared" si="145"/>
        <v>6132</v>
      </c>
      <c r="U1492" s="124">
        <f t="shared" si="145"/>
        <v>0</v>
      </c>
      <c r="V1492" s="124">
        <f t="shared" si="145"/>
        <v>6128.2340000000004</v>
      </c>
      <c r="W1492" s="124">
        <f t="shared" si="145"/>
        <v>6128.2340000000004</v>
      </c>
      <c r="X1492" s="124">
        <f t="shared" si="145"/>
        <v>0</v>
      </c>
    </row>
    <row r="1493" spans="1:24" s="92" customFormat="1" ht="15">
      <c r="A1493" s="115" t="s">
        <v>885</v>
      </c>
      <c r="B1493" s="93" t="s">
        <v>244</v>
      </c>
      <c r="C1493" s="106" t="str">
        <f t="shared" si="140"/>
        <v/>
      </c>
      <c r="D1493" s="105" t="str">
        <f t="shared" si="141"/>
        <v/>
      </c>
      <c r="E1493" s="129"/>
      <c r="F1493" s="130"/>
      <c r="G1493" s="130"/>
      <c r="H1493" s="128"/>
      <c r="I1493" s="90">
        <v>11075000000</v>
      </c>
      <c r="J1493" s="89"/>
      <c r="K1493" s="89"/>
      <c r="L1493" s="91">
        <v>11075000000</v>
      </c>
      <c r="M1493" s="91">
        <f t="shared" si="142"/>
        <v>11075000000</v>
      </c>
      <c r="N1493" s="91"/>
      <c r="O1493" s="90">
        <v>10113331000</v>
      </c>
      <c r="P1493" s="90">
        <f t="shared" si="143"/>
        <v>10113331000</v>
      </c>
      <c r="Q1493" s="90"/>
      <c r="S1493" s="124">
        <f t="shared" si="144"/>
        <v>11075</v>
      </c>
      <c r="T1493" s="124">
        <f t="shared" si="145"/>
        <v>11075</v>
      </c>
      <c r="U1493" s="124">
        <f t="shared" si="145"/>
        <v>0</v>
      </c>
      <c r="V1493" s="124">
        <f t="shared" si="145"/>
        <v>10113.331</v>
      </c>
      <c r="W1493" s="124">
        <f t="shared" si="145"/>
        <v>10113.331</v>
      </c>
      <c r="X1493" s="124">
        <f t="shared" si="145"/>
        <v>0</v>
      </c>
    </row>
    <row r="1494" spans="1:24" s="92" customFormat="1" ht="15">
      <c r="A1494" s="115"/>
      <c r="B1494" s="87"/>
      <c r="C1494" s="106" t="str">
        <f t="shared" ref="C1494:C1557" si="146">IF(B1494&lt;&gt;"",IF(AND(LEFT(B1494,1)&gt;="0",LEFT(B1494,1)&lt;="9"),LEFT(B1494,7),""),"")</f>
        <v/>
      </c>
      <c r="D1494" s="105" t="str">
        <f t="shared" si="141"/>
        <v/>
      </c>
      <c r="E1494" s="115" t="s">
        <v>224</v>
      </c>
      <c r="F1494" s="115" t="s">
        <v>220</v>
      </c>
      <c r="G1494" s="115" t="s">
        <v>221</v>
      </c>
      <c r="H1494" s="133" t="s">
        <v>1001</v>
      </c>
      <c r="I1494" s="90">
        <v>11075000000</v>
      </c>
      <c r="J1494" s="89"/>
      <c r="K1494" s="89"/>
      <c r="L1494" s="91">
        <v>11075000000</v>
      </c>
      <c r="M1494" s="91">
        <f t="shared" si="142"/>
        <v>11075000000</v>
      </c>
      <c r="N1494" s="91"/>
      <c r="O1494" s="90">
        <v>10113331000</v>
      </c>
      <c r="P1494" s="90">
        <f t="shared" si="143"/>
        <v>10113331000</v>
      </c>
      <c r="Q1494" s="90"/>
      <c r="S1494" s="124">
        <f t="shared" si="144"/>
        <v>11075</v>
      </c>
      <c r="T1494" s="124">
        <f t="shared" si="145"/>
        <v>11075</v>
      </c>
      <c r="U1494" s="124">
        <f t="shared" si="145"/>
        <v>0</v>
      </c>
      <c r="V1494" s="124">
        <f t="shared" si="145"/>
        <v>10113.331</v>
      </c>
      <c r="W1494" s="124">
        <f t="shared" si="145"/>
        <v>10113.331</v>
      </c>
      <c r="X1494" s="124">
        <f t="shared" si="145"/>
        <v>0</v>
      </c>
    </row>
    <row r="1495" spans="1:24" s="92" customFormat="1" ht="30">
      <c r="A1495" s="115" t="s">
        <v>886</v>
      </c>
      <c r="B1495" s="88" t="s">
        <v>887</v>
      </c>
      <c r="C1495" s="106" t="str">
        <f t="shared" si="146"/>
        <v>1115609</v>
      </c>
      <c r="D1495" s="105" t="str">
        <f t="shared" ref="D1495:D1558" si="147">IF(C1495&lt;&gt;"",RIGHT(B1495,LEN(B1495)-7),"")</f>
        <v>-Dự ân Bạn hữu trè em tỉnh Kontum</v>
      </c>
      <c r="E1495" s="129"/>
      <c r="F1495" s="130"/>
      <c r="G1495" s="130"/>
      <c r="H1495" s="128"/>
      <c r="I1495" s="90">
        <v>382000000</v>
      </c>
      <c r="J1495" s="89"/>
      <c r="K1495" s="90">
        <v>382000000</v>
      </c>
      <c r="L1495" s="94"/>
      <c r="M1495" s="91">
        <f t="shared" ref="M1495:M1558" si="148">I1495-N1495</f>
        <v>382000000</v>
      </c>
      <c r="N1495" s="94"/>
      <c r="O1495" s="90">
        <v>375535674</v>
      </c>
      <c r="P1495" s="90">
        <f t="shared" ref="P1495:P1558" si="149">O1495-Q1495</f>
        <v>375535674</v>
      </c>
      <c r="Q1495" s="90"/>
      <c r="S1495" s="124">
        <f t="shared" ref="S1495:S1558" si="150">I1495/1000000</f>
        <v>382</v>
      </c>
      <c r="T1495" s="124">
        <f t="shared" si="145"/>
        <v>382</v>
      </c>
      <c r="U1495" s="124">
        <f t="shared" si="145"/>
        <v>0</v>
      </c>
      <c r="V1495" s="124">
        <f t="shared" si="145"/>
        <v>375.53567399999997</v>
      </c>
      <c r="W1495" s="124">
        <f t="shared" si="145"/>
        <v>375.53567399999997</v>
      </c>
      <c r="X1495" s="124">
        <f t="shared" si="145"/>
        <v>0</v>
      </c>
    </row>
    <row r="1496" spans="1:24" s="92" customFormat="1" ht="15">
      <c r="A1496" s="115" t="s">
        <v>888</v>
      </c>
      <c r="B1496" s="93" t="s">
        <v>232</v>
      </c>
      <c r="C1496" s="106" t="str">
        <f t="shared" si="146"/>
        <v/>
      </c>
      <c r="D1496" s="105" t="str">
        <f t="shared" si="147"/>
        <v/>
      </c>
      <c r="E1496" s="129"/>
      <c r="F1496" s="130"/>
      <c r="G1496" s="130"/>
      <c r="H1496" s="128"/>
      <c r="I1496" s="90">
        <v>382000000</v>
      </c>
      <c r="J1496" s="89"/>
      <c r="K1496" s="90">
        <v>382000000</v>
      </c>
      <c r="L1496" s="94"/>
      <c r="M1496" s="91">
        <f t="shared" si="148"/>
        <v>382000000</v>
      </c>
      <c r="N1496" s="94"/>
      <c r="O1496" s="90">
        <v>375535674</v>
      </c>
      <c r="P1496" s="90">
        <f t="shared" si="149"/>
        <v>375535674</v>
      </c>
      <c r="Q1496" s="90"/>
      <c r="S1496" s="124">
        <f t="shared" si="150"/>
        <v>382</v>
      </c>
      <c r="T1496" s="124">
        <f t="shared" si="145"/>
        <v>382</v>
      </c>
      <c r="U1496" s="124">
        <f t="shared" si="145"/>
        <v>0</v>
      </c>
      <c r="V1496" s="124">
        <f t="shared" si="145"/>
        <v>375.53567399999997</v>
      </c>
      <c r="W1496" s="124">
        <f t="shared" si="145"/>
        <v>375.53567399999997</v>
      </c>
      <c r="X1496" s="124">
        <f t="shared" si="145"/>
        <v>0</v>
      </c>
    </row>
    <row r="1497" spans="1:24" s="92" customFormat="1" ht="15">
      <c r="A1497" s="115"/>
      <c r="B1497" s="93" t="s">
        <v>229</v>
      </c>
      <c r="C1497" s="106" t="str">
        <f t="shared" si="146"/>
        <v/>
      </c>
      <c r="D1497" s="105" t="str">
        <f t="shared" si="147"/>
        <v/>
      </c>
      <c r="E1497" s="129"/>
      <c r="F1497" s="130"/>
      <c r="G1497" s="130"/>
      <c r="H1497" s="128"/>
      <c r="I1497" s="90">
        <v>382000000</v>
      </c>
      <c r="J1497" s="89"/>
      <c r="K1497" s="90">
        <v>382000000</v>
      </c>
      <c r="L1497" s="94"/>
      <c r="M1497" s="91">
        <f t="shared" si="148"/>
        <v>382000000</v>
      </c>
      <c r="N1497" s="94"/>
      <c r="O1497" s="90">
        <v>375535674</v>
      </c>
      <c r="P1497" s="90">
        <f t="shared" si="149"/>
        <v>375535674</v>
      </c>
      <c r="Q1497" s="90"/>
      <c r="S1497" s="124">
        <f t="shared" si="150"/>
        <v>382</v>
      </c>
      <c r="T1497" s="124">
        <f t="shared" si="145"/>
        <v>382</v>
      </c>
      <c r="U1497" s="124">
        <f t="shared" si="145"/>
        <v>0</v>
      </c>
      <c r="V1497" s="124">
        <f t="shared" si="145"/>
        <v>375.53567399999997</v>
      </c>
      <c r="W1497" s="124">
        <f t="shared" si="145"/>
        <v>375.53567399999997</v>
      </c>
      <c r="X1497" s="124">
        <f t="shared" si="145"/>
        <v>0</v>
      </c>
    </row>
    <row r="1498" spans="1:24" s="92" customFormat="1" ht="15">
      <c r="A1498" s="115"/>
      <c r="B1498" s="87"/>
      <c r="C1498" s="106" t="str">
        <f t="shared" si="146"/>
        <v/>
      </c>
      <c r="D1498" s="105" t="str">
        <f t="shared" si="147"/>
        <v/>
      </c>
      <c r="E1498" s="115" t="s">
        <v>224</v>
      </c>
      <c r="F1498" s="115" t="s">
        <v>490</v>
      </c>
      <c r="G1498" s="115" t="s">
        <v>834</v>
      </c>
      <c r="H1498" s="133" t="s">
        <v>983</v>
      </c>
      <c r="I1498" s="90">
        <v>382000000</v>
      </c>
      <c r="J1498" s="89"/>
      <c r="K1498" s="90">
        <v>382000000</v>
      </c>
      <c r="L1498" s="94"/>
      <c r="M1498" s="91">
        <f t="shared" si="148"/>
        <v>382000000</v>
      </c>
      <c r="N1498" s="94"/>
      <c r="O1498" s="90">
        <v>375535674</v>
      </c>
      <c r="P1498" s="90">
        <f t="shared" si="149"/>
        <v>375535674</v>
      </c>
      <c r="Q1498" s="90"/>
      <c r="S1498" s="124">
        <f t="shared" si="150"/>
        <v>382</v>
      </c>
      <c r="T1498" s="124">
        <f t="shared" si="145"/>
        <v>382</v>
      </c>
      <c r="U1498" s="124">
        <f t="shared" si="145"/>
        <v>0</v>
      </c>
      <c r="V1498" s="124">
        <f t="shared" si="145"/>
        <v>375.53567399999997</v>
      </c>
      <c r="W1498" s="124">
        <f t="shared" si="145"/>
        <v>375.53567399999997</v>
      </c>
      <c r="X1498" s="124">
        <f t="shared" si="145"/>
        <v>0</v>
      </c>
    </row>
    <row r="1499" spans="1:24" s="92" customFormat="1" ht="30">
      <c r="A1499" s="115" t="s">
        <v>889</v>
      </c>
      <c r="B1499" s="88" t="s">
        <v>890</v>
      </c>
      <c r="C1499" s="106" t="str">
        <f t="shared" si="146"/>
        <v>1117920</v>
      </c>
      <c r="D1499" s="105" t="str">
        <f t="shared" si="147"/>
        <v>-Hội Giáo dục chăm sốc sức chòe cộng đSng tỉnh Kontum</v>
      </c>
      <c r="E1499" s="129"/>
      <c r="F1499" s="130"/>
      <c r="G1499" s="130"/>
      <c r="H1499" s="128"/>
      <c r="I1499" s="90">
        <v>20000000</v>
      </c>
      <c r="J1499" s="89"/>
      <c r="K1499" s="90">
        <v>20000000</v>
      </c>
      <c r="L1499" s="94"/>
      <c r="M1499" s="91">
        <f t="shared" si="148"/>
        <v>20000000</v>
      </c>
      <c r="N1499" s="94"/>
      <c r="O1499" s="90">
        <v>20000000</v>
      </c>
      <c r="P1499" s="90">
        <f t="shared" si="149"/>
        <v>20000000</v>
      </c>
      <c r="Q1499" s="90"/>
      <c r="S1499" s="124">
        <f t="shared" si="150"/>
        <v>20</v>
      </c>
      <c r="T1499" s="124">
        <f t="shared" si="145"/>
        <v>20</v>
      </c>
      <c r="U1499" s="124">
        <f t="shared" si="145"/>
        <v>0</v>
      </c>
      <c r="V1499" s="124">
        <f t="shared" si="145"/>
        <v>20</v>
      </c>
      <c r="W1499" s="124">
        <f t="shared" si="145"/>
        <v>20</v>
      </c>
      <c r="X1499" s="124">
        <f t="shared" si="145"/>
        <v>0</v>
      </c>
    </row>
    <row r="1500" spans="1:24" s="92" customFormat="1" ht="15">
      <c r="A1500" s="115" t="s">
        <v>891</v>
      </c>
      <c r="B1500" s="93" t="s">
        <v>232</v>
      </c>
      <c r="C1500" s="106" t="str">
        <f t="shared" si="146"/>
        <v/>
      </c>
      <c r="D1500" s="105" t="str">
        <f t="shared" si="147"/>
        <v/>
      </c>
      <c r="E1500" s="129"/>
      <c r="F1500" s="130"/>
      <c r="G1500" s="130"/>
      <c r="H1500" s="128"/>
      <c r="I1500" s="90">
        <v>20000000</v>
      </c>
      <c r="J1500" s="89"/>
      <c r="K1500" s="90">
        <v>20000000</v>
      </c>
      <c r="L1500" s="94"/>
      <c r="M1500" s="91">
        <f t="shared" si="148"/>
        <v>20000000</v>
      </c>
      <c r="N1500" s="94"/>
      <c r="O1500" s="90">
        <v>20000000</v>
      </c>
      <c r="P1500" s="90">
        <f t="shared" si="149"/>
        <v>20000000</v>
      </c>
      <c r="Q1500" s="90"/>
      <c r="S1500" s="124">
        <f t="shared" si="150"/>
        <v>20</v>
      </c>
      <c r="T1500" s="124">
        <f t="shared" si="145"/>
        <v>20</v>
      </c>
      <c r="U1500" s="124">
        <f t="shared" si="145"/>
        <v>0</v>
      </c>
      <c r="V1500" s="124">
        <f t="shared" si="145"/>
        <v>20</v>
      </c>
      <c r="W1500" s="124">
        <f t="shared" si="145"/>
        <v>20</v>
      </c>
      <c r="X1500" s="124">
        <f t="shared" si="145"/>
        <v>0</v>
      </c>
    </row>
    <row r="1501" spans="1:24" s="92" customFormat="1" ht="15">
      <c r="A1501" s="115"/>
      <c r="B1501" s="93" t="s">
        <v>229</v>
      </c>
      <c r="C1501" s="106" t="str">
        <f t="shared" si="146"/>
        <v/>
      </c>
      <c r="D1501" s="105" t="str">
        <f t="shared" si="147"/>
        <v/>
      </c>
      <c r="E1501" s="129"/>
      <c r="F1501" s="130"/>
      <c r="G1501" s="130"/>
      <c r="H1501" s="128"/>
      <c r="I1501" s="90">
        <v>20000000</v>
      </c>
      <c r="J1501" s="89"/>
      <c r="K1501" s="90">
        <v>20000000</v>
      </c>
      <c r="L1501" s="94"/>
      <c r="M1501" s="91">
        <f t="shared" si="148"/>
        <v>20000000</v>
      </c>
      <c r="N1501" s="94"/>
      <c r="O1501" s="90">
        <v>20000000</v>
      </c>
      <c r="P1501" s="90">
        <f t="shared" si="149"/>
        <v>20000000</v>
      </c>
      <c r="Q1501" s="90"/>
      <c r="S1501" s="124">
        <f t="shared" si="150"/>
        <v>20</v>
      </c>
      <c r="T1501" s="124">
        <f t="shared" si="145"/>
        <v>20</v>
      </c>
      <c r="U1501" s="124">
        <f t="shared" si="145"/>
        <v>0</v>
      </c>
      <c r="V1501" s="124">
        <f t="shared" si="145"/>
        <v>20</v>
      </c>
      <c r="W1501" s="124">
        <f t="shared" si="145"/>
        <v>20</v>
      </c>
      <c r="X1501" s="124">
        <f t="shared" si="145"/>
        <v>0</v>
      </c>
    </row>
    <row r="1502" spans="1:24" s="92" customFormat="1" ht="15">
      <c r="A1502" s="115"/>
      <c r="B1502" s="87"/>
      <c r="C1502" s="106" t="str">
        <f t="shared" si="146"/>
        <v/>
      </c>
      <c r="D1502" s="105" t="str">
        <f t="shared" si="147"/>
        <v/>
      </c>
      <c r="E1502" s="115" t="s">
        <v>224</v>
      </c>
      <c r="F1502" s="115" t="s">
        <v>303</v>
      </c>
      <c r="G1502" s="115" t="s">
        <v>449</v>
      </c>
      <c r="H1502" s="133" t="s">
        <v>983</v>
      </c>
      <c r="I1502" s="90">
        <v>20000000</v>
      </c>
      <c r="J1502" s="89"/>
      <c r="K1502" s="90">
        <v>20000000</v>
      </c>
      <c r="L1502" s="94"/>
      <c r="M1502" s="91">
        <f t="shared" si="148"/>
        <v>20000000</v>
      </c>
      <c r="N1502" s="94"/>
      <c r="O1502" s="90">
        <v>20000000</v>
      </c>
      <c r="P1502" s="90">
        <f t="shared" si="149"/>
        <v>20000000</v>
      </c>
      <c r="Q1502" s="90"/>
      <c r="S1502" s="124">
        <f t="shared" si="150"/>
        <v>20</v>
      </c>
      <c r="T1502" s="124">
        <f t="shared" si="145"/>
        <v>20</v>
      </c>
      <c r="U1502" s="124">
        <f t="shared" si="145"/>
        <v>0</v>
      </c>
      <c r="V1502" s="124">
        <f t="shared" si="145"/>
        <v>20</v>
      </c>
      <c r="W1502" s="124">
        <f t="shared" si="145"/>
        <v>20</v>
      </c>
      <c r="X1502" s="124">
        <f t="shared" si="145"/>
        <v>0</v>
      </c>
    </row>
    <row r="1503" spans="1:24" s="92" customFormat="1" ht="45">
      <c r="A1503" s="115" t="s">
        <v>892</v>
      </c>
      <c r="B1503" s="88" t="s">
        <v>893</v>
      </c>
      <c r="C1503" s="106" t="str">
        <f t="shared" si="146"/>
        <v>1118341</v>
      </c>
      <c r="D1503" s="105" t="str">
        <f t="shared" si="147"/>
        <v xml:space="preserve"> -Phân hiệu trường PhS thông Dân tộc nội trú huyện Kon Plông - tỉnh Kon Tum</v>
      </c>
      <c r="E1503" s="129"/>
      <c r="F1503" s="130"/>
      <c r="G1503" s="130"/>
      <c r="H1503" s="128"/>
      <c r="I1503" s="90">
        <v>4513019000</v>
      </c>
      <c r="J1503" s="90">
        <v>28215000</v>
      </c>
      <c r="K1503" s="90">
        <v>4153169000</v>
      </c>
      <c r="L1503" s="91">
        <v>331635000</v>
      </c>
      <c r="M1503" s="91">
        <f t="shared" si="148"/>
        <v>4513019000</v>
      </c>
      <c r="N1503" s="91"/>
      <c r="O1503" s="90">
        <v>4229034000</v>
      </c>
      <c r="P1503" s="90">
        <f t="shared" si="149"/>
        <v>4229034000</v>
      </c>
      <c r="Q1503" s="90"/>
      <c r="S1503" s="124">
        <f t="shared" si="150"/>
        <v>4513.0190000000002</v>
      </c>
      <c r="T1503" s="124">
        <f t="shared" si="145"/>
        <v>4513.0190000000002</v>
      </c>
      <c r="U1503" s="124">
        <f t="shared" si="145"/>
        <v>0</v>
      </c>
      <c r="V1503" s="124">
        <f t="shared" si="145"/>
        <v>4229.0339999999997</v>
      </c>
      <c r="W1503" s="124">
        <f t="shared" si="145"/>
        <v>4229.0339999999997</v>
      </c>
      <c r="X1503" s="124">
        <f t="shared" si="145"/>
        <v>0</v>
      </c>
    </row>
    <row r="1504" spans="1:24" s="92" customFormat="1" ht="15">
      <c r="A1504" s="115" t="s">
        <v>894</v>
      </c>
      <c r="B1504" s="93" t="s">
        <v>232</v>
      </c>
      <c r="C1504" s="106" t="str">
        <f t="shared" si="146"/>
        <v/>
      </c>
      <c r="D1504" s="105" t="str">
        <f t="shared" si="147"/>
        <v/>
      </c>
      <c r="E1504" s="129"/>
      <c r="F1504" s="130"/>
      <c r="G1504" s="130"/>
      <c r="H1504" s="128"/>
      <c r="I1504" s="90">
        <v>4513019000</v>
      </c>
      <c r="J1504" s="90">
        <v>28215000</v>
      </c>
      <c r="K1504" s="90">
        <v>4153169000</v>
      </c>
      <c r="L1504" s="91">
        <v>331635000</v>
      </c>
      <c r="M1504" s="91">
        <f t="shared" si="148"/>
        <v>4513019000</v>
      </c>
      <c r="N1504" s="91"/>
      <c r="O1504" s="90">
        <v>4229034000</v>
      </c>
      <c r="P1504" s="90">
        <f t="shared" si="149"/>
        <v>4229034000</v>
      </c>
      <c r="Q1504" s="90"/>
      <c r="S1504" s="124">
        <f t="shared" si="150"/>
        <v>4513.0190000000002</v>
      </c>
      <c r="T1504" s="124">
        <f t="shared" si="145"/>
        <v>4513.0190000000002</v>
      </c>
      <c r="U1504" s="124">
        <f t="shared" si="145"/>
        <v>0</v>
      </c>
      <c r="V1504" s="124">
        <f t="shared" si="145"/>
        <v>4229.0339999999997</v>
      </c>
      <c r="W1504" s="124">
        <f t="shared" si="145"/>
        <v>4229.0339999999997</v>
      </c>
      <c r="X1504" s="124">
        <f t="shared" si="145"/>
        <v>0</v>
      </c>
    </row>
    <row r="1505" spans="1:24" s="92" customFormat="1" ht="15">
      <c r="A1505" s="115"/>
      <c r="B1505" s="93" t="s">
        <v>233</v>
      </c>
      <c r="C1505" s="106" t="str">
        <f t="shared" si="146"/>
        <v/>
      </c>
      <c r="D1505" s="105" t="str">
        <f t="shared" si="147"/>
        <v/>
      </c>
      <c r="E1505" s="129"/>
      <c r="F1505" s="130"/>
      <c r="G1505" s="130"/>
      <c r="H1505" s="128"/>
      <c r="I1505" s="90">
        <v>3390992000</v>
      </c>
      <c r="J1505" s="90">
        <v>28215000</v>
      </c>
      <c r="K1505" s="90">
        <v>3331542000</v>
      </c>
      <c r="L1505" s="91">
        <v>31235000</v>
      </c>
      <c r="M1505" s="91">
        <f t="shared" si="148"/>
        <v>3390992000</v>
      </c>
      <c r="N1505" s="91"/>
      <c r="O1505" s="90">
        <v>3390992000</v>
      </c>
      <c r="P1505" s="90">
        <f t="shared" si="149"/>
        <v>3390992000</v>
      </c>
      <c r="Q1505" s="90"/>
      <c r="S1505" s="124">
        <f t="shared" si="150"/>
        <v>3390.9920000000002</v>
      </c>
      <c r="T1505" s="124">
        <f t="shared" si="145"/>
        <v>3390.9920000000002</v>
      </c>
      <c r="U1505" s="124">
        <f t="shared" si="145"/>
        <v>0</v>
      </c>
      <c r="V1505" s="124">
        <f t="shared" si="145"/>
        <v>3390.9920000000002</v>
      </c>
      <c r="W1505" s="124">
        <f t="shared" si="145"/>
        <v>3390.9920000000002</v>
      </c>
      <c r="X1505" s="124">
        <f t="shared" si="145"/>
        <v>0</v>
      </c>
    </row>
    <row r="1506" spans="1:24" s="92" customFormat="1" ht="15">
      <c r="A1506" s="116"/>
      <c r="B1506" s="110"/>
      <c r="C1506" s="106" t="str">
        <f t="shared" si="146"/>
        <v/>
      </c>
      <c r="D1506" s="105" t="str">
        <f t="shared" si="147"/>
        <v/>
      </c>
      <c r="E1506" s="115" t="s">
        <v>209</v>
      </c>
      <c r="F1506" s="115" t="s">
        <v>220</v>
      </c>
      <c r="G1506" s="115" t="s">
        <v>221</v>
      </c>
      <c r="H1506" s="133" t="s">
        <v>983</v>
      </c>
      <c r="I1506" s="90">
        <v>3265757000</v>
      </c>
      <c r="J1506" s="90">
        <v>28215000</v>
      </c>
      <c r="K1506" s="90">
        <v>3237542000</v>
      </c>
      <c r="L1506" s="94"/>
      <c r="M1506" s="91">
        <f t="shared" si="148"/>
        <v>3265757000</v>
      </c>
      <c r="N1506" s="94"/>
      <c r="O1506" s="90">
        <v>3265757000</v>
      </c>
      <c r="P1506" s="90">
        <f t="shared" si="149"/>
        <v>3265757000</v>
      </c>
      <c r="Q1506" s="90"/>
      <c r="S1506" s="124">
        <f t="shared" si="150"/>
        <v>3265.7570000000001</v>
      </c>
      <c r="T1506" s="124">
        <f t="shared" si="145"/>
        <v>3265.7570000000001</v>
      </c>
      <c r="U1506" s="124">
        <f t="shared" si="145"/>
        <v>0</v>
      </c>
      <c r="V1506" s="124">
        <f t="shared" si="145"/>
        <v>3265.7570000000001</v>
      </c>
      <c r="W1506" s="124">
        <f t="shared" si="145"/>
        <v>3265.7570000000001</v>
      </c>
      <c r="X1506" s="124">
        <f t="shared" si="145"/>
        <v>0</v>
      </c>
    </row>
    <row r="1507" spans="1:24" s="92" customFormat="1" ht="15">
      <c r="A1507" s="117"/>
      <c r="B1507" s="107"/>
      <c r="C1507" s="106" t="str">
        <f t="shared" si="146"/>
        <v/>
      </c>
      <c r="D1507" s="105" t="str">
        <f t="shared" si="147"/>
        <v/>
      </c>
      <c r="E1507" s="115" t="s">
        <v>222</v>
      </c>
      <c r="F1507" s="115" t="s">
        <v>220</v>
      </c>
      <c r="G1507" s="115" t="s">
        <v>221</v>
      </c>
      <c r="H1507" s="133" t="s">
        <v>983</v>
      </c>
      <c r="I1507" s="90">
        <v>94000000</v>
      </c>
      <c r="J1507" s="89"/>
      <c r="K1507" s="90">
        <v>94000000</v>
      </c>
      <c r="L1507" s="94"/>
      <c r="M1507" s="91">
        <f t="shared" si="148"/>
        <v>94000000</v>
      </c>
      <c r="N1507" s="94"/>
      <c r="O1507" s="90">
        <v>94000000</v>
      </c>
      <c r="P1507" s="90">
        <f t="shared" si="149"/>
        <v>94000000</v>
      </c>
      <c r="Q1507" s="90"/>
      <c r="S1507" s="124">
        <f t="shared" si="150"/>
        <v>94</v>
      </c>
      <c r="T1507" s="124">
        <f t="shared" si="145"/>
        <v>94</v>
      </c>
      <c r="U1507" s="124">
        <f t="shared" si="145"/>
        <v>0</v>
      </c>
      <c r="V1507" s="124">
        <f t="shared" si="145"/>
        <v>94</v>
      </c>
      <c r="W1507" s="124">
        <f t="shared" si="145"/>
        <v>94</v>
      </c>
      <c r="X1507" s="124">
        <f t="shared" si="145"/>
        <v>0</v>
      </c>
    </row>
    <row r="1508" spans="1:24" s="92" customFormat="1" ht="15">
      <c r="A1508" s="118"/>
      <c r="B1508" s="111"/>
      <c r="C1508" s="106" t="str">
        <f t="shared" si="146"/>
        <v/>
      </c>
      <c r="D1508" s="105" t="str">
        <f t="shared" si="147"/>
        <v/>
      </c>
      <c r="E1508" s="115" t="s">
        <v>212</v>
      </c>
      <c r="F1508" s="115" t="s">
        <v>220</v>
      </c>
      <c r="G1508" s="115" t="s">
        <v>221</v>
      </c>
      <c r="H1508" s="133" t="s">
        <v>983</v>
      </c>
      <c r="I1508" s="90">
        <v>31235000</v>
      </c>
      <c r="J1508" s="89"/>
      <c r="K1508" s="89"/>
      <c r="L1508" s="91">
        <v>31235000</v>
      </c>
      <c r="M1508" s="91">
        <f t="shared" si="148"/>
        <v>31235000</v>
      </c>
      <c r="N1508" s="91"/>
      <c r="O1508" s="90">
        <v>31235000</v>
      </c>
      <c r="P1508" s="90">
        <f t="shared" si="149"/>
        <v>31235000</v>
      </c>
      <c r="Q1508" s="90"/>
      <c r="S1508" s="124">
        <f t="shared" si="150"/>
        <v>31.234999999999999</v>
      </c>
      <c r="T1508" s="124">
        <f t="shared" ref="T1508:X1558" si="151">M1508/1000000</f>
        <v>31.234999999999999</v>
      </c>
      <c r="U1508" s="124">
        <f t="shared" si="151"/>
        <v>0</v>
      </c>
      <c r="V1508" s="124">
        <f t="shared" si="151"/>
        <v>31.234999999999999</v>
      </c>
      <c r="W1508" s="124">
        <f t="shared" si="151"/>
        <v>31.234999999999999</v>
      </c>
      <c r="X1508" s="124">
        <f t="shared" si="151"/>
        <v>0</v>
      </c>
    </row>
    <row r="1509" spans="1:24" s="92" customFormat="1" ht="15">
      <c r="A1509" s="115"/>
      <c r="B1509" s="93" t="s">
        <v>229</v>
      </c>
      <c r="C1509" s="106" t="str">
        <f t="shared" si="146"/>
        <v/>
      </c>
      <c r="D1509" s="105" t="str">
        <f t="shared" si="147"/>
        <v/>
      </c>
      <c r="E1509" s="129"/>
      <c r="F1509" s="130"/>
      <c r="G1509" s="130"/>
      <c r="H1509" s="128"/>
      <c r="I1509" s="90">
        <v>1122027000</v>
      </c>
      <c r="J1509" s="89"/>
      <c r="K1509" s="90">
        <v>821627000</v>
      </c>
      <c r="L1509" s="91">
        <v>300400000</v>
      </c>
      <c r="M1509" s="91">
        <f t="shared" si="148"/>
        <v>1122027000</v>
      </c>
      <c r="N1509" s="91"/>
      <c r="O1509" s="90">
        <v>838042000</v>
      </c>
      <c r="P1509" s="90">
        <f t="shared" si="149"/>
        <v>838042000</v>
      </c>
      <c r="Q1509" s="90"/>
      <c r="S1509" s="124">
        <f t="shared" si="150"/>
        <v>1122.027</v>
      </c>
      <c r="T1509" s="124">
        <f t="shared" si="151"/>
        <v>1122.027</v>
      </c>
      <c r="U1509" s="124">
        <f t="shared" si="151"/>
        <v>0</v>
      </c>
      <c r="V1509" s="124">
        <f t="shared" si="151"/>
        <v>838.04200000000003</v>
      </c>
      <c r="W1509" s="124">
        <f t="shared" si="151"/>
        <v>838.04200000000003</v>
      </c>
      <c r="X1509" s="124">
        <f t="shared" si="151"/>
        <v>0</v>
      </c>
    </row>
    <row r="1510" spans="1:24" s="92" customFormat="1" ht="15">
      <c r="A1510" s="116"/>
      <c r="B1510" s="110"/>
      <c r="C1510" s="106" t="str">
        <f t="shared" si="146"/>
        <v/>
      </c>
      <c r="D1510" s="105" t="str">
        <f t="shared" si="147"/>
        <v/>
      </c>
      <c r="E1510" s="115" t="s">
        <v>224</v>
      </c>
      <c r="F1510" s="115" t="s">
        <v>220</v>
      </c>
      <c r="G1510" s="115" t="s">
        <v>221</v>
      </c>
      <c r="H1510" s="133" t="s">
        <v>983</v>
      </c>
      <c r="I1510" s="90">
        <v>100000000</v>
      </c>
      <c r="J1510" s="89"/>
      <c r="K1510" s="90">
        <v>100000000</v>
      </c>
      <c r="L1510" s="94"/>
      <c r="M1510" s="91">
        <f t="shared" si="148"/>
        <v>100000000</v>
      </c>
      <c r="N1510" s="94"/>
      <c r="O1510" s="90">
        <v>98680000</v>
      </c>
      <c r="P1510" s="90">
        <f t="shared" si="149"/>
        <v>98680000</v>
      </c>
      <c r="Q1510" s="90"/>
      <c r="S1510" s="124">
        <f t="shared" si="150"/>
        <v>100</v>
      </c>
      <c r="T1510" s="124">
        <f t="shared" si="151"/>
        <v>100</v>
      </c>
      <c r="U1510" s="124">
        <f t="shared" si="151"/>
        <v>0</v>
      </c>
      <c r="V1510" s="124">
        <f t="shared" si="151"/>
        <v>98.68</v>
      </c>
      <c r="W1510" s="124">
        <f t="shared" si="151"/>
        <v>98.68</v>
      </c>
      <c r="X1510" s="124">
        <f t="shared" si="151"/>
        <v>0</v>
      </c>
    </row>
    <row r="1511" spans="1:24" s="92" customFormat="1" ht="15">
      <c r="A1511" s="117"/>
      <c r="B1511" s="107"/>
      <c r="C1511" s="106" t="str">
        <f t="shared" si="146"/>
        <v/>
      </c>
      <c r="D1511" s="105" t="str">
        <f t="shared" si="147"/>
        <v/>
      </c>
      <c r="E1511" s="115" t="s">
        <v>210</v>
      </c>
      <c r="F1511" s="115" t="s">
        <v>220</v>
      </c>
      <c r="G1511" s="115" t="s">
        <v>221</v>
      </c>
      <c r="H1511" s="133" t="s">
        <v>983</v>
      </c>
      <c r="I1511" s="90">
        <v>250000000</v>
      </c>
      <c r="J1511" s="89"/>
      <c r="K1511" s="89"/>
      <c r="L1511" s="91">
        <v>250000000</v>
      </c>
      <c r="M1511" s="91">
        <f t="shared" si="148"/>
        <v>250000000</v>
      </c>
      <c r="N1511" s="91"/>
      <c r="O1511" s="89"/>
      <c r="P1511" s="90">
        <f t="shared" si="149"/>
        <v>0</v>
      </c>
      <c r="Q1511" s="89"/>
      <c r="S1511" s="124">
        <f t="shared" si="150"/>
        <v>250</v>
      </c>
      <c r="T1511" s="124">
        <f t="shared" si="151"/>
        <v>250</v>
      </c>
      <c r="U1511" s="124">
        <f t="shared" si="151"/>
        <v>0</v>
      </c>
      <c r="V1511" s="124">
        <f t="shared" si="151"/>
        <v>0</v>
      </c>
      <c r="W1511" s="124">
        <f t="shared" si="151"/>
        <v>0</v>
      </c>
      <c r="X1511" s="124">
        <f t="shared" si="151"/>
        <v>0</v>
      </c>
    </row>
    <row r="1512" spans="1:24" s="92" customFormat="1" ht="15">
      <c r="A1512" s="118"/>
      <c r="B1512" s="111"/>
      <c r="C1512" s="106" t="str">
        <f t="shared" si="146"/>
        <v/>
      </c>
      <c r="D1512" s="105" t="str">
        <f t="shared" si="147"/>
        <v/>
      </c>
      <c r="E1512" s="115" t="s">
        <v>212</v>
      </c>
      <c r="F1512" s="115" t="s">
        <v>220</v>
      </c>
      <c r="G1512" s="115" t="s">
        <v>221</v>
      </c>
      <c r="H1512" s="133" t="s">
        <v>983</v>
      </c>
      <c r="I1512" s="90">
        <v>772027000</v>
      </c>
      <c r="J1512" s="89"/>
      <c r="K1512" s="90">
        <v>721627000</v>
      </c>
      <c r="L1512" s="91">
        <v>50400000</v>
      </c>
      <c r="M1512" s="91">
        <f t="shared" si="148"/>
        <v>772027000</v>
      </c>
      <c r="N1512" s="91"/>
      <c r="O1512" s="90">
        <v>739362000</v>
      </c>
      <c r="P1512" s="90">
        <f t="shared" si="149"/>
        <v>739362000</v>
      </c>
      <c r="Q1512" s="90"/>
      <c r="S1512" s="124">
        <f t="shared" si="150"/>
        <v>772.02700000000004</v>
      </c>
      <c r="T1512" s="124">
        <f t="shared" si="151"/>
        <v>772.02700000000004</v>
      </c>
      <c r="U1512" s="124">
        <f t="shared" si="151"/>
        <v>0</v>
      </c>
      <c r="V1512" s="124">
        <f t="shared" si="151"/>
        <v>739.36199999999997</v>
      </c>
      <c r="W1512" s="124">
        <f t="shared" si="151"/>
        <v>739.36199999999997</v>
      </c>
      <c r="X1512" s="124">
        <f t="shared" si="151"/>
        <v>0</v>
      </c>
    </row>
    <row r="1513" spans="1:24" s="92" customFormat="1" ht="45">
      <c r="A1513" s="115" t="s">
        <v>895</v>
      </c>
      <c r="B1513" s="88" t="s">
        <v>896</v>
      </c>
      <c r="C1513" s="106" t="str">
        <f t="shared" si="146"/>
        <v>1118342</v>
      </c>
      <c r="D1513" s="105" t="str">
        <f t="shared" si="147"/>
        <v>-Phân hiệu trường Trung học PhS thông Lương Thẽ Vinh - huyện Đăk Glei - tỉnh Kon Tum</v>
      </c>
      <c r="E1513" s="129"/>
      <c r="F1513" s="130"/>
      <c r="G1513" s="130"/>
      <c r="H1513" s="128"/>
      <c r="I1513" s="90">
        <v>3898006157</v>
      </c>
      <c r="J1513" s="90">
        <v>58411157</v>
      </c>
      <c r="K1513" s="90">
        <v>3759257000</v>
      </c>
      <c r="L1513" s="91">
        <v>80338000</v>
      </c>
      <c r="M1513" s="91">
        <f t="shared" si="148"/>
        <v>3898006157</v>
      </c>
      <c r="N1513" s="91"/>
      <c r="O1513" s="90">
        <v>3879514637</v>
      </c>
      <c r="P1513" s="90">
        <f t="shared" si="149"/>
        <v>3879514637</v>
      </c>
      <c r="Q1513" s="90"/>
      <c r="S1513" s="124">
        <f t="shared" si="150"/>
        <v>3898.0061569999998</v>
      </c>
      <c r="T1513" s="124">
        <f t="shared" si="151"/>
        <v>3898.0061569999998</v>
      </c>
      <c r="U1513" s="124">
        <f t="shared" si="151"/>
        <v>0</v>
      </c>
      <c r="V1513" s="124">
        <f t="shared" si="151"/>
        <v>3879.5146370000002</v>
      </c>
      <c r="W1513" s="124">
        <f t="shared" si="151"/>
        <v>3879.5146370000002</v>
      </c>
      <c r="X1513" s="124">
        <f t="shared" si="151"/>
        <v>0</v>
      </c>
    </row>
    <row r="1514" spans="1:24" s="92" customFormat="1" ht="15">
      <c r="A1514" s="115" t="s">
        <v>897</v>
      </c>
      <c r="B1514" s="93" t="s">
        <v>232</v>
      </c>
      <c r="C1514" s="106" t="str">
        <f t="shared" si="146"/>
        <v/>
      </c>
      <c r="D1514" s="105" t="str">
        <f t="shared" si="147"/>
        <v/>
      </c>
      <c r="E1514" s="129"/>
      <c r="F1514" s="130"/>
      <c r="G1514" s="130"/>
      <c r="H1514" s="128"/>
      <c r="I1514" s="90">
        <v>3898006157</v>
      </c>
      <c r="J1514" s="90">
        <v>58411157</v>
      </c>
      <c r="K1514" s="90">
        <v>3759257000</v>
      </c>
      <c r="L1514" s="91">
        <v>80338000</v>
      </c>
      <c r="M1514" s="91">
        <f t="shared" si="148"/>
        <v>3898006157</v>
      </c>
      <c r="N1514" s="91"/>
      <c r="O1514" s="90">
        <v>3879514637</v>
      </c>
      <c r="P1514" s="90">
        <f t="shared" si="149"/>
        <v>3879514637</v>
      </c>
      <c r="Q1514" s="90"/>
      <c r="S1514" s="124">
        <f t="shared" si="150"/>
        <v>3898.0061569999998</v>
      </c>
      <c r="T1514" s="124">
        <f t="shared" si="151"/>
        <v>3898.0061569999998</v>
      </c>
      <c r="U1514" s="124">
        <f t="shared" si="151"/>
        <v>0</v>
      </c>
      <c r="V1514" s="124">
        <f t="shared" si="151"/>
        <v>3879.5146370000002</v>
      </c>
      <c r="W1514" s="124">
        <f t="shared" si="151"/>
        <v>3879.5146370000002</v>
      </c>
      <c r="X1514" s="124">
        <f t="shared" si="151"/>
        <v>0</v>
      </c>
    </row>
    <row r="1515" spans="1:24" s="92" customFormat="1" ht="15">
      <c r="A1515" s="115"/>
      <c r="B1515" s="93" t="s">
        <v>233</v>
      </c>
      <c r="C1515" s="106" t="str">
        <f t="shared" si="146"/>
        <v/>
      </c>
      <c r="D1515" s="105" t="str">
        <f t="shared" si="147"/>
        <v/>
      </c>
      <c r="E1515" s="129"/>
      <c r="F1515" s="130"/>
      <c r="G1515" s="130"/>
      <c r="H1515" s="128"/>
      <c r="I1515" s="90">
        <v>2995028157</v>
      </c>
      <c r="J1515" s="90">
        <v>58411157</v>
      </c>
      <c r="K1515" s="90">
        <v>2909279000</v>
      </c>
      <c r="L1515" s="91">
        <v>27338000</v>
      </c>
      <c r="M1515" s="91">
        <f t="shared" si="148"/>
        <v>2995028157</v>
      </c>
      <c r="N1515" s="91"/>
      <c r="O1515" s="90">
        <v>2978598537</v>
      </c>
      <c r="P1515" s="90">
        <f t="shared" si="149"/>
        <v>2978598537</v>
      </c>
      <c r="Q1515" s="90"/>
      <c r="S1515" s="124">
        <f t="shared" si="150"/>
        <v>2995.0281570000002</v>
      </c>
      <c r="T1515" s="124">
        <f t="shared" si="151"/>
        <v>2995.0281570000002</v>
      </c>
      <c r="U1515" s="124">
        <f t="shared" si="151"/>
        <v>0</v>
      </c>
      <c r="V1515" s="124">
        <f t="shared" si="151"/>
        <v>2978.5985369999999</v>
      </c>
      <c r="W1515" s="124">
        <f t="shared" si="151"/>
        <v>2978.5985369999999</v>
      </c>
      <c r="X1515" s="124">
        <f t="shared" si="151"/>
        <v>0</v>
      </c>
    </row>
    <row r="1516" spans="1:24" s="92" customFormat="1" ht="15">
      <c r="A1516" s="115"/>
      <c r="B1516" s="87"/>
      <c r="C1516" s="106" t="str">
        <f t="shared" si="146"/>
        <v/>
      </c>
      <c r="D1516" s="105" t="str">
        <f t="shared" si="147"/>
        <v/>
      </c>
      <c r="E1516" s="115" t="s">
        <v>209</v>
      </c>
      <c r="F1516" s="115" t="s">
        <v>220</v>
      </c>
      <c r="G1516" s="115" t="s">
        <v>221</v>
      </c>
      <c r="H1516" s="133" t="s">
        <v>983</v>
      </c>
      <c r="I1516" s="90">
        <v>2874290157</v>
      </c>
      <c r="J1516" s="90">
        <v>52011157</v>
      </c>
      <c r="K1516" s="90">
        <v>2822279000</v>
      </c>
      <c r="L1516" s="94"/>
      <c r="M1516" s="91">
        <f t="shared" si="148"/>
        <v>2874290157</v>
      </c>
      <c r="N1516" s="94"/>
      <c r="O1516" s="90">
        <v>2874290157</v>
      </c>
      <c r="P1516" s="90">
        <f t="shared" si="149"/>
        <v>2874290157</v>
      </c>
      <c r="Q1516" s="90"/>
      <c r="S1516" s="124">
        <f t="shared" si="150"/>
        <v>2874.2901569999999</v>
      </c>
      <c r="T1516" s="124">
        <f t="shared" si="151"/>
        <v>2874.2901569999999</v>
      </c>
      <c r="U1516" s="124">
        <f t="shared" si="151"/>
        <v>0</v>
      </c>
      <c r="V1516" s="124">
        <f t="shared" si="151"/>
        <v>2874.2901569999999</v>
      </c>
      <c r="W1516" s="124">
        <f t="shared" si="151"/>
        <v>2874.2901569999999</v>
      </c>
      <c r="X1516" s="124">
        <f t="shared" si="151"/>
        <v>0</v>
      </c>
    </row>
    <row r="1517" spans="1:24" s="92" customFormat="1" ht="14.25">
      <c r="A1517" s="115"/>
      <c r="B1517" s="96"/>
      <c r="C1517" s="106" t="str">
        <f t="shared" si="146"/>
        <v/>
      </c>
      <c r="D1517" s="105" t="str">
        <f t="shared" si="147"/>
        <v/>
      </c>
      <c r="E1517" s="115"/>
      <c r="F1517" s="115"/>
      <c r="G1517" s="115"/>
      <c r="H1517" s="133"/>
      <c r="I1517" s="97"/>
      <c r="J1517" s="97"/>
      <c r="K1517" s="97"/>
      <c r="L1517" s="98"/>
      <c r="M1517" s="91">
        <f t="shared" si="148"/>
        <v>0</v>
      </c>
      <c r="N1517" s="98"/>
      <c r="O1517" s="97"/>
      <c r="P1517" s="90">
        <f t="shared" si="149"/>
        <v>0</v>
      </c>
      <c r="Q1517" s="97"/>
      <c r="S1517" s="124">
        <f t="shared" si="150"/>
        <v>0</v>
      </c>
      <c r="T1517" s="124">
        <f t="shared" si="151"/>
        <v>0</v>
      </c>
      <c r="U1517" s="124">
        <f t="shared" si="151"/>
        <v>0</v>
      </c>
      <c r="V1517" s="124">
        <f t="shared" si="151"/>
        <v>0</v>
      </c>
      <c r="W1517" s="124">
        <f t="shared" si="151"/>
        <v>0</v>
      </c>
      <c r="X1517" s="124">
        <f t="shared" si="151"/>
        <v>0</v>
      </c>
    </row>
    <row r="1518" spans="1:24" s="92" customFormat="1" ht="15">
      <c r="A1518" s="116"/>
      <c r="B1518" s="110"/>
      <c r="C1518" s="106" t="str">
        <f t="shared" si="146"/>
        <v/>
      </c>
      <c r="D1518" s="105" t="str">
        <f t="shared" si="147"/>
        <v/>
      </c>
      <c r="E1518" s="115" t="s">
        <v>222</v>
      </c>
      <c r="F1518" s="115" t="s">
        <v>220</v>
      </c>
      <c r="G1518" s="115" t="s">
        <v>221</v>
      </c>
      <c r="H1518" s="133" t="s">
        <v>983</v>
      </c>
      <c r="I1518" s="90">
        <v>87000000</v>
      </c>
      <c r="J1518" s="89"/>
      <c r="K1518" s="90">
        <v>87000000</v>
      </c>
      <c r="L1518" s="94"/>
      <c r="M1518" s="91">
        <f t="shared" si="148"/>
        <v>87000000</v>
      </c>
      <c r="N1518" s="94"/>
      <c r="O1518" s="90">
        <v>87000000</v>
      </c>
      <c r="P1518" s="90">
        <f t="shared" si="149"/>
        <v>87000000</v>
      </c>
      <c r="Q1518" s="90"/>
      <c r="S1518" s="124">
        <f t="shared" si="150"/>
        <v>87</v>
      </c>
      <c r="T1518" s="124">
        <f t="shared" si="151"/>
        <v>87</v>
      </c>
      <c r="U1518" s="124">
        <f t="shared" si="151"/>
        <v>0</v>
      </c>
      <c r="V1518" s="124">
        <f t="shared" si="151"/>
        <v>87</v>
      </c>
      <c r="W1518" s="124">
        <f t="shared" si="151"/>
        <v>87</v>
      </c>
      <c r="X1518" s="124">
        <f t="shared" si="151"/>
        <v>0</v>
      </c>
    </row>
    <row r="1519" spans="1:24" s="92" customFormat="1" ht="15">
      <c r="A1519" s="118"/>
      <c r="B1519" s="111"/>
      <c r="C1519" s="106" t="str">
        <f t="shared" si="146"/>
        <v/>
      </c>
      <c r="D1519" s="105" t="str">
        <f t="shared" si="147"/>
        <v/>
      </c>
      <c r="E1519" s="115" t="s">
        <v>212</v>
      </c>
      <c r="F1519" s="115" t="s">
        <v>220</v>
      </c>
      <c r="G1519" s="115" t="s">
        <v>221</v>
      </c>
      <c r="H1519" s="133" t="s">
        <v>983</v>
      </c>
      <c r="I1519" s="90">
        <v>33738000</v>
      </c>
      <c r="J1519" s="90">
        <v>6400000</v>
      </c>
      <c r="K1519" s="89"/>
      <c r="L1519" s="91">
        <v>27338000</v>
      </c>
      <c r="M1519" s="91">
        <f t="shared" si="148"/>
        <v>33738000</v>
      </c>
      <c r="N1519" s="91"/>
      <c r="O1519" s="90">
        <v>17308380</v>
      </c>
      <c r="P1519" s="90">
        <f t="shared" si="149"/>
        <v>17308380</v>
      </c>
      <c r="Q1519" s="90"/>
      <c r="S1519" s="124">
        <f t="shared" si="150"/>
        <v>33.738</v>
      </c>
      <c r="T1519" s="124">
        <f t="shared" si="151"/>
        <v>33.738</v>
      </c>
      <c r="U1519" s="124">
        <f t="shared" si="151"/>
        <v>0</v>
      </c>
      <c r="V1519" s="124">
        <f t="shared" si="151"/>
        <v>17.30838</v>
      </c>
      <c r="W1519" s="124">
        <f t="shared" si="151"/>
        <v>17.30838</v>
      </c>
      <c r="X1519" s="124">
        <f t="shared" si="151"/>
        <v>0</v>
      </c>
    </row>
    <row r="1520" spans="1:24" s="92" customFormat="1" ht="15">
      <c r="A1520" s="115"/>
      <c r="B1520" s="93" t="s">
        <v>223</v>
      </c>
      <c r="C1520" s="106" t="str">
        <f t="shared" si="146"/>
        <v/>
      </c>
      <c r="D1520" s="105" t="str">
        <f t="shared" si="147"/>
        <v/>
      </c>
      <c r="E1520" s="129"/>
      <c r="F1520" s="130"/>
      <c r="G1520" s="130"/>
      <c r="H1520" s="128"/>
      <c r="I1520" s="90">
        <v>902978000</v>
      </c>
      <c r="J1520" s="89"/>
      <c r="K1520" s="90">
        <v>849978000</v>
      </c>
      <c r="L1520" s="91">
        <v>53000000</v>
      </c>
      <c r="M1520" s="91">
        <f t="shared" si="148"/>
        <v>902978000</v>
      </c>
      <c r="N1520" s="91"/>
      <c r="O1520" s="90">
        <v>900916100</v>
      </c>
      <c r="P1520" s="90">
        <f t="shared" si="149"/>
        <v>900916100</v>
      </c>
      <c r="Q1520" s="90"/>
      <c r="S1520" s="124">
        <f t="shared" si="150"/>
        <v>902.97799999999995</v>
      </c>
      <c r="T1520" s="124">
        <f t="shared" si="151"/>
        <v>902.97799999999995</v>
      </c>
      <c r="U1520" s="124">
        <f t="shared" si="151"/>
        <v>0</v>
      </c>
      <c r="V1520" s="124">
        <f t="shared" si="151"/>
        <v>900.91610000000003</v>
      </c>
      <c r="W1520" s="124">
        <f t="shared" si="151"/>
        <v>900.91610000000003</v>
      </c>
      <c r="X1520" s="124">
        <f t="shared" si="151"/>
        <v>0</v>
      </c>
    </row>
    <row r="1521" spans="1:24" s="92" customFormat="1" ht="15">
      <c r="A1521" s="116"/>
      <c r="B1521" s="110"/>
      <c r="C1521" s="106" t="str">
        <f t="shared" si="146"/>
        <v/>
      </c>
      <c r="D1521" s="105" t="str">
        <f t="shared" si="147"/>
        <v/>
      </c>
      <c r="E1521" s="115" t="s">
        <v>224</v>
      </c>
      <c r="F1521" s="115" t="s">
        <v>220</v>
      </c>
      <c r="G1521" s="115" t="s">
        <v>221</v>
      </c>
      <c r="H1521" s="133" t="s">
        <v>983</v>
      </c>
      <c r="I1521" s="90">
        <v>260000000</v>
      </c>
      <c r="J1521" s="89"/>
      <c r="K1521" s="90">
        <v>260000000</v>
      </c>
      <c r="L1521" s="94"/>
      <c r="M1521" s="91">
        <f t="shared" si="148"/>
        <v>260000000</v>
      </c>
      <c r="N1521" s="94"/>
      <c r="O1521" s="90">
        <v>258338100</v>
      </c>
      <c r="P1521" s="90">
        <f t="shared" si="149"/>
        <v>258338100</v>
      </c>
      <c r="Q1521" s="90"/>
      <c r="S1521" s="124">
        <f t="shared" si="150"/>
        <v>260</v>
      </c>
      <c r="T1521" s="124">
        <f t="shared" si="151"/>
        <v>260</v>
      </c>
      <c r="U1521" s="124">
        <f t="shared" si="151"/>
        <v>0</v>
      </c>
      <c r="V1521" s="124">
        <f t="shared" si="151"/>
        <v>258.3381</v>
      </c>
      <c r="W1521" s="124">
        <f t="shared" si="151"/>
        <v>258.3381</v>
      </c>
      <c r="X1521" s="124">
        <f t="shared" si="151"/>
        <v>0</v>
      </c>
    </row>
    <row r="1522" spans="1:24" s="92" customFormat="1" ht="15">
      <c r="A1522" s="118"/>
      <c r="B1522" s="111"/>
      <c r="C1522" s="106" t="str">
        <f t="shared" si="146"/>
        <v/>
      </c>
      <c r="D1522" s="105" t="str">
        <f t="shared" si="147"/>
        <v/>
      </c>
      <c r="E1522" s="115" t="s">
        <v>212</v>
      </c>
      <c r="F1522" s="115" t="s">
        <v>220</v>
      </c>
      <c r="G1522" s="115" t="s">
        <v>221</v>
      </c>
      <c r="H1522" s="133" t="s">
        <v>983</v>
      </c>
      <c r="I1522" s="90">
        <v>642978000</v>
      </c>
      <c r="J1522" s="89"/>
      <c r="K1522" s="90">
        <v>589978000</v>
      </c>
      <c r="L1522" s="91">
        <v>53000000</v>
      </c>
      <c r="M1522" s="91">
        <f t="shared" si="148"/>
        <v>642978000</v>
      </c>
      <c r="N1522" s="91"/>
      <c r="O1522" s="90">
        <v>642578000</v>
      </c>
      <c r="P1522" s="90">
        <f t="shared" si="149"/>
        <v>642578000</v>
      </c>
      <c r="Q1522" s="90"/>
      <c r="S1522" s="124">
        <f t="shared" si="150"/>
        <v>642.97799999999995</v>
      </c>
      <c r="T1522" s="124">
        <f t="shared" si="151"/>
        <v>642.97799999999995</v>
      </c>
      <c r="U1522" s="124">
        <f t="shared" si="151"/>
        <v>0</v>
      </c>
      <c r="V1522" s="124">
        <f t="shared" si="151"/>
        <v>642.57799999999997</v>
      </c>
      <c r="W1522" s="124">
        <f t="shared" si="151"/>
        <v>642.57799999999997</v>
      </c>
      <c r="X1522" s="124">
        <f t="shared" si="151"/>
        <v>0</v>
      </c>
    </row>
    <row r="1523" spans="1:24" s="92" customFormat="1" ht="30">
      <c r="A1523" s="115" t="s">
        <v>898</v>
      </c>
      <c r="B1523" s="88" t="s">
        <v>899</v>
      </c>
      <c r="C1523" s="106" t="str">
        <f t="shared" si="146"/>
        <v>1121877</v>
      </c>
      <c r="D1523" s="105" t="str">
        <f t="shared" si="147"/>
        <v>-Trung tâm Dạy nghễ và Hỗ TỢ Nông dân</v>
      </c>
      <c r="E1523" s="129"/>
      <c r="F1523" s="130"/>
      <c r="G1523" s="130"/>
      <c r="H1523" s="128"/>
      <c r="I1523" s="90">
        <v>135000000</v>
      </c>
      <c r="J1523" s="89"/>
      <c r="K1523" s="90">
        <v>135000000</v>
      </c>
      <c r="L1523" s="94"/>
      <c r="M1523" s="91">
        <f t="shared" si="148"/>
        <v>135000000</v>
      </c>
      <c r="N1523" s="94"/>
      <c r="O1523" s="90">
        <v>80553200</v>
      </c>
      <c r="P1523" s="90">
        <f t="shared" si="149"/>
        <v>80553200</v>
      </c>
      <c r="Q1523" s="90"/>
      <c r="S1523" s="124">
        <f t="shared" si="150"/>
        <v>135</v>
      </c>
      <c r="T1523" s="124">
        <f t="shared" si="151"/>
        <v>135</v>
      </c>
      <c r="U1523" s="124">
        <f t="shared" si="151"/>
        <v>0</v>
      </c>
      <c r="V1523" s="124">
        <f t="shared" si="151"/>
        <v>80.553200000000004</v>
      </c>
      <c r="W1523" s="124">
        <f t="shared" si="151"/>
        <v>80.553200000000004</v>
      </c>
      <c r="X1523" s="124">
        <f t="shared" si="151"/>
        <v>0</v>
      </c>
    </row>
    <row r="1524" spans="1:24" s="92" customFormat="1" ht="15">
      <c r="A1524" s="115" t="s">
        <v>900</v>
      </c>
      <c r="B1524" s="93" t="s">
        <v>218</v>
      </c>
      <c r="C1524" s="106" t="str">
        <f t="shared" si="146"/>
        <v/>
      </c>
      <c r="D1524" s="105" t="str">
        <f t="shared" si="147"/>
        <v/>
      </c>
      <c r="E1524" s="129"/>
      <c r="F1524" s="130"/>
      <c r="G1524" s="130"/>
      <c r="H1524" s="128"/>
      <c r="I1524" s="90">
        <v>135000000</v>
      </c>
      <c r="J1524" s="89"/>
      <c r="K1524" s="90">
        <v>135000000</v>
      </c>
      <c r="L1524" s="94"/>
      <c r="M1524" s="91">
        <f t="shared" si="148"/>
        <v>135000000</v>
      </c>
      <c r="N1524" s="94"/>
      <c r="O1524" s="90">
        <v>80553200</v>
      </c>
      <c r="P1524" s="90">
        <f t="shared" si="149"/>
        <v>80553200</v>
      </c>
      <c r="Q1524" s="90"/>
      <c r="S1524" s="124">
        <f t="shared" si="150"/>
        <v>135</v>
      </c>
      <c r="T1524" s="124">
        <f t="shared" si="151"/>
        <v>135</v>
      </c>
      <c r="U1524" s="124">
        <f t="shared" si="151"/>
        <v>0</v>
      </c>
      <c r="V1524" s="124">
        <f t="shared" si="151"/>
        <v>80.553200000000004</v>
      </c>
      <c r="W1524" s="124">
        <f t="shared" si="151"/>
        <v>80.553200000000004</v>
      </c>
      <c r="X1524" s="124">
        <f t="shared" si="151"/>
        <v>0</v>
      </c>
    </row>
    <row r="1525" spans="1:24" s="92" customFormat="1" ht="15">
      <c r="A1525" s="115"/>
      <c r="B1525" s="93" t="s">
        <v>223</v>
      </c>
      <c r="C1525" s="106" t="str">
        <f t="shared" si="146"/>
        <v/>
      </c>
      <c r="D1525" s="105" t="str">
        <f t="shared" si="147"/>
        <v/>
      </c>
      <c r="E1525" s="129"/>
      <c r="F1525" s="130"/>
      <c r="G1525" s="130"/>
      <c r="H1525" s="128"/>
      <c r="I1525" s="90">
        <v>135000000</v>
      </c>
      <c r="J1525" s="89"/>
      <c r="K1525" s="90">
        <v>135000000</v>
      </c>
      <c r="L1525" s="94"/>
      <c r="M1525" s="91">
        <f t="shared" si="148"/>
        <v>135000000</v>
      </c>
      <c r="N1525" s="94"/>
      <c r="O1525" s="90">
        <v>80553200</v>
      </c>
      <c r="P1525" s="90">
        <f t="shared" si="149"/>
        <v>80553200</v>
      </c>
      <c r="Q1525" s="90"/>
      <c r="S1525" s="124">
        <f t="shared" si="150"/>
        <v>135</v>
      </c>
      <c r="T1525" s="124">
        <f t="shared" si="151"/>
        <v>135</v>
      </c>
      <c r="U1525" s="124">
        <f t="shared" si="151"/>
        <v>0</v>
      </c>
      <c r="V1525" s="124">
        <f t="shared" si="151"/>
        <v>80.553200000000004</v>
      </c>
      <c r="W1525" s="124">
        <f t="shared" si="151"/>
        <v>80.553200000000004</v>
      </c>
      <c r="X1525" s="124">
        <f t="shared" si="151"/>
        <v>0</v>
      </c>
    </row>
    <row r="1526" spans="1:24" s="92" customFormat="1" ht="15">
      <c r="A1526" s="115"/>
      <c r="B1526" s="87"/>
      <c r="C1526" s="106" t="str">
        <f t="shared" si="146"/>
        <v/>
      </c>
      <c r="D1526" s="105" t="str">
        <f t="shared" si="147"/>
        <v/>
      </c>
      <c r="E1526" s="115" t="s">
        <v>224</v>
      </c>
      <c r="F1526" s="115" t="s">
        <v>402</v>
      </c>
      <c r="G1526" s="115" t="s">
        <v>329</v>
      </c>
      <c r="H1526" s="133" t="s">
        <v>983</v>
      </c>
      <c r="I1526" s="90">
        <v>135000000</v>
      </c>
      <c r="J1526" s="89"/>
      <c r="K1526" s="90">
        <v>135000000</v>
      </c>
      <c r="L1526" s="94"/>
      <c r="M1526" s="91">
        <f t="shared" si="148"/>
        <v>135000000</v>
      </c>
      <c r="N1526" s="94"/>
      <c r="O1526" s="90">
        <v>80553200</v>
      </c>
      <c r="P1526" s="90">
        <f t="shared" si="149"/>
        <v>80553200</v>
      </c>
      <c r="Q1526" s="90"/>
      <c r="S1526" s="124">
        <f t="shared" si="150"/>
        <v>135</v>
      </c>
      <c r="T1526" s="124">
        <f t="shared" si="151"/>
        <v>135</v>
      </c>
      <c r="U1526" s="124">
        <f t="shared" si="151"/>
        <v>0</v>
      </c>
      <c r="V1526" s="124">
        <f t="shared" si="151"/>
        <v>80.553200000000004</v>
      </c>
      <c r="W1526" s="124">
        <f t="shared" si="151"/>
        <v>80.553200000000004</v>
      </c>
      <c r="X1526" s="124">
        <f t="shared" si="151"/>
        <v>0</v>
      </c>
    </row>
    <row r="1527" spans="1:24" s="92" customFormat="1" ht="15">
      <c r="A1527" s="115" t="s">
        <v>901</v>
      </c>
      <c r="B1527" s="93" t="s">
        <v>902</v>
      </c>
      <c r="C1527" s="106" t="str">
        <f t="shared" si="146"/>
        <v>1121980</v>
      </c>
      <c r="D1527" s="105" t="str">
        <f t="shared" si="147"/>
        <v>-Hạtkiểm lâm Huyện H'Drai</v>
      </c>
      <c r="E1527" s="129"/>
      <c r="F1527" s="130"/>
      <c r="G1527" s="130"/>
      <c r="H1527" s="128"/>
      <c r="I1527" s="90">
        <v>2905295746</v>
      </c>
      <c r="J1527" s="90">
        <v>77395746</v>
      </c>
      <c r="K1527" s="90">
        <v>2783300000</v>
      </c>
      <c r="L1527" s="91">
        <v>44600000</v>
      </c>
      <c r="M1527" s="91">
        <f t="shared" si="148"/>
        <v>2905295746</v>
      </c>
      <c r="N1527" s="91"/>
      <c r="O1527" s="90">
        <v>2905295746</v>
      </c>
      <c r="P1527" s="90">
        <f t="shared" si="149"/>
        <v>2905295746</v>
      </c>
      <c r="Q1527" s="90"/>
      <c r="S1527" s="124">
        <f t="shared" si="150"/>
        <v>2905.2957459999998</v>
      </c>
      <c r="T1527" s="124">
        <f t="shared" si="151"/>
        <v>2905.2957459999998</v>
      </c>
      <c r="U1527" s="124">
        <f t="shared" si="151"/>
        <v>0</v>
      </c>
      <c r="V1527" s="124">
        <f t="shared" si="151"/>
        <v>2905.2957459999998</v>
      </c>
      <c r="W1527" s="124">
        <f t="shared" si="151"/>
        <v>2905.2957459999998</v>
      </c>
      <c r="X1527" s="124">
        <f t="shared" si="151"/>
        <v>0</v>
      </c>
    </row>
    <row r="1528" spans="1:24" s="92" customFormat="1" ht="15">
      <c r="A1528" s="115" t="s">
        <v>903</v>
      </c>
      <c r="B1528" s="93" t="s">
        <v>218</v>
      </c>
      <c r="C1528" s="106" t="str">
        <f t="shared" si="146"/>
        <v/>
      </c>
      <c r="D1528" s="105" t="str">
        <f t="shared" si="147"/>
        <v/>
      </c>
      <c r="E1528" s="129"/>
      <c r="F1528" s="130"/>
      <c r="G1528" s="130"/>
      <c r="H1528" s="128"/>
      <c r="I1528" s="90">
        <v>2905295746</v>
      </c>
      <c r="J1528" s="90">
        <v>77395746</v>
      </c>
      <c r="K1528" s="90">
        <v>2783300000</v>
      </c>
      <c r="L1528" s="91">
        <v>44600000</v>
      </c>
      <c r="M1528" s="91">
        <f t="shared" si="148"/>
        <v>2905295746</v>
      </c>
      <c r="N1528" s="91"/>
      <c r="O1528" s="90">
        <v>2905295746</v>
      </c>
      <c r="P1528" s="90">
        <f t="shared" si="149"/>
        <v>2905295746</v>
      </c>
      <c r="Q1528" s="90"/>
      <c r="S1528" s="124">
        <f t="shared" si="150"/>
        <v>2905.2957459999998</v>
      </c>
      <c r="T1528" s="124">
        <f t="shared" si="151"/>
        <v>2905.2957459999998</v>
      </c>
      <c r="U1528" s="124">
        <f t="shared" si="151"/>
        <v>0</v>
      </c>
      <c r="V1528" s="124">
        <f t="shared" si="151"/>
        <v>2905.2957459999998</v>
      </c>
      <c r="W1528" s="124">
        <f t="shared" si="151"/>
        <v>2905.2957459999998</v>
      </c>
      <c r="X1528" s="124">
        <f t="shared" si="151"/>
        <v>0</v>
      </c>
    </row>
    <row r="1529" spans="1:24" s="92" customFormat="1" ht="15">
      <c r="A1529" s="115"/>
      <c r="B1529" s="93" t="s">
        <v>219</v>
      </c>
      <c r="C1529" s="106" t="str">
        <f t="shared" si="146"/>
        <v/>
      </c>
      <c r="D1529" s="105" t="str">
        <f t="shared" si="147"/>
        <v/>
      </c>
      <c r="E1529" s="129"/>
      <c r="F1529" s="130"/>
      <c r="G1529" s="130"/>
      <c r="H1529" s="128"/>
      <c r="I1529" s="90">
        <v>2751695746</v>
      </c>
      <c r="J1529" s="90">
        <v>77395746</v>
      </c>
      <c r="K1529" s="90">
        <v>2652300000</v>
      </c>
      <c r="L1529" s="91">
        <v>22000000</v>
      </c>
      <c r="M1529" s="91">
        <f t="shared" si="148"/>
        <v>2751695746</v>
      </c>
      <c r="N1529" s="91"/>
      <c r="O1529" s="90">
        <v>2751695746</v>
      </c>
      <c r="P1529" s="90">
        <f t="shared" si="149"/>
        <v>2751695746</v>
      </c>
      <c r="Q1529" s="90"/>
      <c r="S1529" s="124">
        <f t="shared" si="150"/>
        <v>2751.6957459999999</v>
      </c>
      <c r="T1529" s="124">
        <f t="shared" si="151"/>
        <v>2751.6957459999999</v>
      </c>
      <c r="U1529" s="124">
        <f t="shared" si="151"/>
        <v>0</v>
      </c>
      <c r="V1529" s="124">
        <f t="shared" si="151"/>
        <v>2751.6957459999999</v>
      </c>
      <c r="W1529" s="124">
        <f t="shared" si="151"/>
        <v>2751.6957459999999</v>
      </c>
      <c r="X1529" s="124">
        <f t="shared" si="151"/>
        <v>0</v>
      </c>
    </row>
    <row r="1530" spans="1:24" s="92" customFormat="1" ht="15">
      <c r="A1530" s="116"/>
      <c r="B1530" s="110"/>
      <c r="C1530" s="106" t="str">
        <f t="shared" si="146"/>
        <v/>
      </c>
      <c r="D1530" s="105" t="str">
        <f t="shared" si="147"/>
        <v/>
      </c>
      <c r="E1530" s="115" t="s">
        <v>209</v>
      </c>
      <c r="F1530" s="115" t="s">
        <v>241</v>
      </c>
      <c r="G1530" s="115" t="s">
        <v>238</v>
      </c>
      <c r="H1530" s="133" t="s">
        <v>983</v>
      </c>
      <c r="I1530" s="90">
        <v>2652300000</v>
      </c>
      <c r="J1530" s="89"/>
      <c r="K1530" s="90">
        <v>2652300000</v>
      </c>
      <c r="L1530" s="94"/>
      <c r="M1530" s="91">
        <f t="shared" si="148"/>
        <v>2652300000</v>
      </c>
      <c r="N1530" s="94"/>
      <c r="O1530" s="90">
        <v>2652300000</v>
      </c>
      <c r="P1530" s="90">
        <f t="shared" si="149"/>
        <v>2652300000</v>
      </c>
      <c r="Q1530" s="90"/>
      <c r="S1530" s="124">
        <f t="shared" si="150"/>
        <v>2652.3</v>
      </c>
      <c r="T1530" s="124">
        <f t="shared" si="151"/>
        <v>2652.3</v>
      </c>
      <c r="U1530" s="124">
        <f t="shared" si="151"/>
        <v>0</v>
      </c>
      <c r="V1530" s="124">
        <f t="shared" si="151"/>
        <v>2652.3</v>
      </c>
      <c r="W1530" s="124">
        <f t="shared" si="151"/>
        <v>2652.3</v>
      </c>
      <c r="X1530" s="124">
        <f t="shared" si="151"/>
        <v>0</v>
      </c>
    </row>
    <row r="1531" spans="1:24" s="92" customFormat="1" ht="15">
      <c r="A1531" s="118"/>
      <c r="B1531" s="111"/>
      <c r="C1531" s="106" t="str">
        <f t="shared" si="146"/>
        <v/>
      </c>
      <c r="D1531" s="105" t="str">
        <f t="shared" si="147"/>
        <v/>
      </c>
      <c r="E1531" s="115" t="s">
        <v>222</v>
      </c>
      <c r="F1531" s="115" t="s">
        <v>241</v>
      </c>
      <c r="G1531" s="115" t="s">
        <v>238</v>
      </c>
      <c r="H1531" s="133" t="s">
        <v>983</v>
      </c>
      <c r="I1531" s="90">
        <v>99395746</v>
      </c>
      <c r="J1531" s="90">
        <v>77395746</v>
      </c>
      <c r="K1531" s="89"/>
      <c r="L1531" s="91">
        <v>22000000</v>
      </c>
      <c r="M1531" s="91">
        <f t="shared" si="148"/>
        <v>99395746</v>
      </c>
      <c r="N1531" s="91"/>
      <c r="O1531" s="90">
        <v>99395746</v>
      </c>
      <c r="P1531" s="90">
        <f t="shared" si="149"/>
        <v>99395746</v>
      </c>
      <c r="Q1531" s="90"/>
      <c r="S1531" s="124">
        <f t="shared" si="150"/>
        <v>99.395746000000003</v>
      </c>
      <c r="T1531" s="124">
        <f t="shared" si="151"/>
        <v>99.395746000000003</v>
      </c>
      <c r="U1531" s="124">
        <f t="shared" si="151"/>
        <v>0</v>
      </c>
      <c r="V1531" s="124">
        <f t="shared" si="151"/>
        <v>99.395746000000003</v>
      </c>
      <c r="W1531" s="124">
        <f t="shared" si="151"/>
        <v>99.395746000000003</v>
      </c>
      <c r="X1531" s="124">
        <f t="shared" si="151"/>
        <v>0</v>
      </c>
    </row>
    <row r="1532" spans="1:24" s="92" customFormat="1" ht="15">
      <c r="A1532" s="115"/>
      <c r="B1532" s="93" t="s">
        <v>223</v>
      </c>
      <c r="C1532" s="106" t="str">
        <f t="shared" si="146"/>
        <v/>
      </c>
      <c r="D1532" s="105" t="str">
        <f t="shared" si="147"/>
        <v/>
      </c>
      <c r="E1532" s="129"/>
      <c r="F1532" s="130"/>
      <c r="G1532" s="130"/>
      <c r="H1532" s="128"/>
      <c r="I1532" s="90">
        <v>153600000</v>
      </c>
      <c r="J1532" s="89"/>
      <c r="K1532" s="90">
        <v>131000000</v>
      </c>
      <c r="L1532" s="91">
        <v>22600000</v>
      </c>
      <c r="M1532" s="91">
        <f t="shared" si="148"/>
        <v>153600000</v>
      </c>
      <c r="N1532" s="91"/>
      <c r="O1532" s="90">
        <v>153600000</v>
      </c>
      <c r="P1532" s="90">
        <f t="shared" si="149"/>
        <v>153600000</v>
      </c>
      <c r="Q1532" s="90"/>
      <c r="S1532" s="124">
        <f t="shared" si="150"/>
        <v>153.6</v>
      </c>
      <c r="T1532" s="124">
        <f t="shared" si="151"/>
        <v>153.6</v>
      </c>
      <c r="U1532" s="124">
        <f t="shared" si="151"/>
        <v>0</v>
      </c>
      <c r="V1532" s="124">
        <f t="shared" si="151"/>
        <v>153.6</v>
      </c>
      <c r="W1532" s="124">
        <f t="shared" si="151"/>
        <v>153.6</v>
      </c>
      <c r="X1532" s="124">
        <f t="shared" si="151"/>
        <v>0</v>
      </c>
    </row>
    <row r="1533" spans="1:24" s="92" customFormat="1" ht="15">
      <c r="A1533" s="116"/>
      <c r="B1533" s="110"/>
      <c r="C1533" s="106" t="str">
        <f t="shared" si="146"/>
        <v/>
      </c>
      <c r="D1533" s="105" t="str">
        <f t="shared" si="147"/>
        <v/>
      </c>
      <c r="E1533" s="115" t="s">
        <v>224</v>
      </c>
      <c r="F1533" s="115" t="s">
        <v>241</v>
      </c>
      <c r="G1533" s="115" t="s">
        <v>242</v>
      </c>
      <c r="H1533" s="133" t="s">
        <v>983</v>
      </c>
      <c r="I1533" s="90">
        <v>131000000</v>
      </c>
      <c r="J1533" s="89"/>
      <c r="K1533" s="90">
        <v>131000000</v>
      </c>
      <c r="L1533" s="94"/>
      <c r="M1533" s="91">
        <f t="shared" si="148"/>
        <v>131000000</v>
      </c>
      <c r="N1533" s="94"/>
      <c r="O1533" s="90">
        <v>131000000</v>
      </c>
      <c r="P1533" s="90">
        <f t="shared" si="149"/>
        <v>131000000</v>
      </c>
      <c r="Q1533" s="90"/>
      <c r="S1533" s="124">
        <f t="shared" si="150"/>
        <v>131</v>
      </c>
      <c r="T1533" s="124">
        <f t="shared" si="151"/>
        <v>131</v>
      </c>
      <c r="U1533" s="124">
        <f t="shared" si="151"/>
        <v>0</v>
      </c>
      <c r="V1533" s="124">
        <f t="shared" si="151"/>
        <v>131</v>
      </c>
      <c r="W1533" s="124">
        <f t="shared" si="151"/>
        <v>131</v>
      </c>
      <c r="X1533" s="124">
        <f t="shared" si="151"/>
        <v>0</v>
      </c>
    </row>
    <row r="1534" spans="1:24" s="92" customFormat="1" ht="15">
      <c r="A1534" s="118"/>
      <c r="B1534" s="111"/>
      <c r="C1534" s="106" t="str">
        <f t="shared" si="146"/>
        <v/>
      </c>
      <c r="D1534" s="105" t="str">
        <f t="shared" si="147"/>
        <v/>
      </c>
      <c r="E1534" s="115" t="s">
        <v>224</v>
      </c>
      <c r="F1534" s="115" t="s">
        <v>241</v>
      </c>
      <c r="G1534" s="115" t="s">
        <v>238</v>
      </c>
      <c r="H1534" s="133" t="s">
        <v>983</v>
      </c>
      <c r="I1534" s="90">
        <v>22600000</v>
      </c>
      <c r="J1534" s="89"/>
      <c r="K1534" s="89"/>
      <c r="L1534" s="91">
        <v>22600000</v>
      </c>
      <c r="M1534" s="91">
        <f t="shared" si="148"/>
        <v>22600000</v>
      </c>
      <c r="N1534" s="91"/>
      <c r="O1534" s="90">
        <v>22600000</v>
      </c>
      <c r="P1534" s="90">
        <f t="shared" si="149"/>
        <v>22600000</v>
      </c>
      <c r="Q1534" s="90"/>
      <c r="S1534" s="124">
        <f t="shared" si="150"/>
        <v>22.6</v>
      </c>
      <c r="T1534" s="124">
        <f t="shared" si="151"/>
        <v>22.6</v>
      </c>
      <c r="U1534" s="124">
        <f t="shared" si="151"/>
        <v>0</v>
      </c>
      <c r="V1534" s="124">
        <f t="shared" si="151"/>
        <v>22.6</v>
      </c>
      <c r="W1534" s="124">
        <f t="shared" si="151"/>
        <v>22.6</v>
      </c>
      <c r="X1534" s="124">
        <f t="shared" si="151"/>
        <v>0</v>
      </c>
    </row>
    <row r="1535" spans="1:24" s="92" customFormat="1" ht="30">
      <c r="A1535" s="115" t="s">
        <v>904</v>
      </c>
      <c r="B1535" s="88" t="s">
        <v>905</v>
      </c>
      <c r="C1535" s="106" t="str">
        <f t="shared" si="146"/>
        <v>1122826</v>
      </c>
      <c r="D1535" s="105" t="str">
        <f t="shared" si="147"/>
        <v>-Trung tâm Y tẽ huyện la -TDrai, tỉnh Kon Tum</v>
      </c>
      <c r="E1535" s="129"/>
      <c r="F1535" s="130"/>
      <c r="G1535" s="130"/>
      <c r="H1535" s="128"/>
      <c r="I1535" s="90">
        <v>7497797682</v>
      </c>
      <c r="J1535" s="90">
        <v>138277682</v>
      </c>
      <c r="K1535" s="90">
        <v>5925000000</v>
      </c>
      <c r="L1535" s="91">
        <v>1434520000</v>
      </c>
      <c r="M1535" s="91">
        <f t="shared" si="148"/>
        <v>7497797682</v>
      </c>
      <c r="N1535" s="91"/>
      <c r="O1535" s="90">
        <v>7186802082</v>
      </c>
      <c r="P1535" s="90">
        <f t="shared" si="149"/>
        <v>7186802082</v>
      </c>
      <c r="Q1535" s="90"/>
      <c r="S1535" s="124">
        <f t="shared" si="150"/>
        <v>7497.7976820000003</v>
      </c>
      <c r="T1535" s="124">
        <f t="shared" si="151"/>
        <v>7497.7976820000003</v>
      </c>
      <c r="U1535" s="124">
        <f t="shared" si="151"/>
        <v>0</v>
      </c>
      <c r="V1535" s="124">
        <f t="shared" si="151"/>
        <v>7186.8020820000002</v>
      </c>
      <c r="W1535" s="124">
        <f t="shared" si="151"/>
        <v>7186.8020820000002</v>
      </c>
      <c r="X1535" s="124">
        <f t="shared" si="151"/>
        <v>0</v>
      </c>
    </row>
    <row r="1536" spans="1:24" s="92" customFormat="1" ht="15">
      <c r="A1536" s="115" t="s">
        <v>906</v>
      </c>
      <c r="B1536" s="93" t="s">
        <v>218</v>
      </c>
      <c r="C1536" s="106" t="str">
        <f t="shared" si="146"/>
        <v/>
      </c>
      <c r="D1536" s="105" t="str">
        <f t="shared" si="147"/>
        <v/>
      </c>
      <c r="E1536" s="129"/>
      <c r="F1536" s="130"/>
      <c r="G1536" s="130"/>
      <c r="H1536" s="128"/>
      <c r="I1536" s="90">
        <v>7270277682</v>
      </c>
      <c r="J1536" s="90">
        <v>138277682</v>
      </c>
      <c r="K1536" s="90">
        <v>5925000000</v>
      </c>
      <c r="L1536" s="91">
        <v>1207000000</v>
      </c>
      <c r="M1536" s="91">
        <f t="shared" si="148"/>
        <v>7270277682</v>
      </c>
      <c r="N1536" s="91"/>
      <c r="O1536" s="90">
        <v>7186802082</v>
      </c>
      <c r="P1536" s="90">
        <f t="shared" si="149"/>
        <v>7186802082</v>
      </c>
      <c r="Q1536" s="90"/>
      <c r="S1536" s="124">
        <f t="shared" si="150"/>
        <v>7270.2776819999999</v>
      </c>
      <c r="T1536" s="124">
        <f t="shared" si="151"/>
        <v>7270.2776819999999</v>
      </c>
      <c r="U1536" s="124">
        <f t="shared" si="151"/>
        <v>0</v>
      </c>
      <c r="V1536" s="124">
        <f t="shared" si="151"/>
        <v>7186.8020820000002</v>
      </c>
      <c r="W1536" s="124">
        <f t="shared" si="151"/>
        <v>7186.8020820000002</v>
      </c>
      <c r="X1536" s="124">
        <f t="shared" si="151"/>
        <v>0</v>
      </c>
    </row>
    <row r="1537" spans="1:24" s="92" customFormat="1" ht="15">
      <c r="A1537" s="115"/>
      <c r="B1537" s="93" t="s">
        <v>219</v>
      </c>
      <c r="C1537" s="106" t="str">
        <f t="shared" si="146"/>
        <v/>
      </c>
      <c r="D1537" s="105" t="str">
        <f t="shared" si="147"/>
        <v/>
      </c>
      <c r="E1537" s="129"/>
      <c r="F1537" s="130"/>
      <c r="G1537" s="130"/>
      <c r="H1537" s="128"/>
      <c r="I1537" s="90">
        <v>3694609000</v>
      </c>
      <c r="J1537" s="89"/>
      <c r="K1537" s="90">
        <v>-245000000</v>
      </c>
      <c r="L1537" s="91">
        <v>3939609000</v>
      </c>
      <c r="M1537" s="91">
        <f t="shared" si="148"/>
        <v>3694609000</v>
      </c>
      <c r="N1537" s="91"/>
      <c r="O1537" s="90">
        <v>3681133400</v>
      </c>
      <c r="P1537" s="90">
        <f t="shared" si="149"/>
        <v>3681133400</v>
      </c>
      <c r="Q1537" s="90"/>
      <c r="S1537" s="124">
        <f t="shared" si="150"/>
        <v>3694.6089999999999</v>
      </c>
      <c r="T1537" s="124">
        <f t="shared" si="151"/>
        <v>3694.6089999999999</v>
      </c>
      <c r="U1537" s="124">
        <f t="shared" si="151"/>
        <v>0</v>
      </c>
      <c r="V1537" s="124">
        <f t="shared" si="151"/>
        <v>3681.1334000000002</v>
      </c>
      <c r="W1537" s="124">
        <f t="shared" si="151"/>
        <v>3681.1334000000002</v>
      </c>
      <c r="X1537" s="124">
        <f t="shared" si="151"/>
        <v>0</v>
      </c>
    </row>
    <row r="1538" spans="1:24" s="92" customFormat="1" ht="15">
      <c r="A1538" s="116"/>
      <c r="B1538" s="110"/>
      <c r="C1538" s="106" t="str">
        <f t="shared" si="146"/>
        <v/>
      </c>
      <c r="D1538" s="105" t="str">
        <f t="shared" si="147"/>
        <v/>
      </c>
      <c r="E1538" s="115" t="s">
        <v>209</v>
      </c>
      <c r="F1538" s="115" t="s">
        <v>248</v>
      </c>
      <c r="G1538" s="115" t="s">
        <v>519</v>
      </c>
      <c r="H1538" s="133" t="s">
        <v>983</v>
      </c>
      <c r="I1538" s="90">
        <v>1724065000</v>
      </c>
      <c r="J1538" s="89"/>
      <c r="K1538" s="90">
        <v>-225000000</v>
      </c>
      <c r="L1538" s="91">
        <v>1949065000</v>
      </c>
      <c r="M1538" s="91">
        <f t="shared" si="148"/>
        <v>1724065000</v>
      </c>
      <c r="N1538" s="91"/>
      <c r="O1538" s="90">
        <v>1724065000</v>
      </c>
      <c r="P1538" s="90">
        <f t="shared" si="149"/>
        <v>1724065000</v>
      </c>
      <c r="Q1538" s="90"/>
      <c r="S1538" s="124">
        <f t="shared" si="150"/>
        <v>1724.0650000000001</v>
      </c>
      <c r="T1538" s="124">
        <f t="shared" si="151"/>
        <v>1724.0650000000001</v>
      </c>
      <c r="U1538" s="124">
        <f t="shared" si="151"/>
        <v>0</v>
      </c>
      <c r="V1538" s="124">
        <f t="shared" si="151"/>
        <v>1724.0650000000001</v>
      </c>
      <c r="W1538" s="124">
        <f t="shared" si="151"/>
        <v>1724.0650000000001</v>
      </c>
      <c r="X1538" s="124">
        <f t="shared" si="151"/>
        <v>0</v>
      </c>
    </row>
    <row r="1539" spans="1:24" s="92" customFormat="1" ht="15">
      <c r="A1539" s="117"/>
      <c r="B1539" s="107"/>
      <c r="C1539" s="106" t="str">
        <f t="shared" si="146"/>
        <v/>
      </c>
      <c r="D1539" s="105" t="str">
        <f t="shared" si="147"/>
        <v/>
      </c>
      <c r="E1539" s="115" t="s">
        <v>209</v>
      </c>
      <c r="F1539" s="115" t="s">
        <v>248</v>
      </c>
      <c r="G1539" s="115" t="s">
        <v>318</v>
      </c>
      <c r="H1539" s="133" t="s">
        <v>983</v>
      </c>
      <c r="I1539" s="90">
        <v>1964544000</v>
      </c>
      <c r="J1539" s="89"/>
      <c r="K1539" s="90">
        <v>-20000000</v>
      </c>
      <c r="L1539" s="91">
        <v>1984544000</v>
      </c>
      <c r="M1539" s="91">
        <f t="shared" si="148"/>
        <v>1964544000</v>
      </c>
      <c r="N1539" s="91"/>
      <c r="O1539" s="90">
        <v>1951068400</v>
      </c>
      <c r="P1539" s="90">
        <f t="shared" si="149"/>
        <v>1951068400</v>
      </c>
      <c r="Q1539" s="90"/>
      <c r="S1539" s="124">
        <f t="shared" si="150"/>
        <v>1964.5440000000001</v>
      </c>
      <c r="T1539" s="124">
        <f t="shared" si="151"/>
        <v>1964.5440000000001</v>
      </c>
      <c r="U1539" s="124">
        <f t="shared" si="151"/>
        <v>0</v>
      </c>
      <c r="V1539" s="124">
        <f t="shared" si="151"/>
        <v>1951.0684000000001</v>
      </c>
      <c r="W1539" s="124">
        <f t="shared" si="151"/>
        <v>1951.0684000000001</v>
      </c>
      <c r="X1539" s="124">
        <f t="shared" si="151"/>
        <v>0</v>
      </c>
    </row>
    <row r="1540" spans="1:24" s="92" customFormat="1" ht="15">
      <c r="A1540" s="118"/>
      <c r="B1540" s="111"/>
      <c r="C1540" s="106" t="str">
        <f t="shared" si="146"/>
        <v/>
      </c>
      <c r="D1540" s="105" t="str">
        <f t="shared" si="147"/>
        <v/>
      </c>
      <c r="E1540" s="115" t="s">
        <v>222</v>
      </c>
      <c r="F1540" s="115" t="s">
        <v>248</v>
      </c>
      <c r="G1540" s="115" t="s">
        <v>318</v>
      </c>
      <c r="H1540" s="133" t="s">
        <v>983</v>
      </c>
      <c r="I1540" s="90">
        <v>6000000</v>
      </c>
      <c r="J1540" s="89"/>
      <c r="K1540" s="89"/>
      <c r="L1540" s="91">
        <v>6000000</v>
      </c>
      <c r="M1540" s="91">
        <f t="shared" si="148"/>
        <v>6000000</v>
      </c>
      <c r="N1540" s="91"/>
      <c r="O1540" s="90">
        <v>6000000</v>
      </c>
      <c r="P1540" s="90">
        <f t="shared" si="149"/>
        <v>6000000</v>
      </c>
      <c r="Q1540" s="90"/>
      <c r="S1540" s="124">
        <f t="shared" si="150"/>
        <v>6</v>
      </c>
      <c r="T1540" s="124">
        <f t="shared" si="151"/>
        <v>6</v>
      </c>
      <c r="U1540" s="124">
        <f t="shared" si="151"/>
        <v>0</v>
      </c>
      <c r="V1540" s="124">
        <f t="shared" si="151"/>
        <v>6</v>
      </c>
      <c r="W1540" s="124">
        <f t="shared" si="151"/>
        <v>6</v>
      </c>
      <c r="X1540" s="124">
        <f t="shared" si="151"/>
        <v>0</v>
      </c>
    </row>
    <row r="1541" spans="1:24" s="92" customFormat="1" ht="15">
      <c r="A1541" s="115"/>
      <c r="B1541" s="93" t="s">
        <v>223</v>
      </c>
      <c r="C1541" s="106" t="str">
        <f t="shared" si="146"/>
        <v/>
      </c>
      <c r="D1541" s="105" t="str">
        <f t="shared" si="147"/>
        <v/>
      </c>
      <c r="E1541" s="129"/>
      <c r="F1541" s="130"/>
      <c r="G1541" s="130"/>
      <c r="H1541" s="128"/>
      <c r="I1541" s="90">
        <v>3575668682</v>
      </c>
      <c r="J1541" s="90">
        <v>138277682</v>
      </c>
      <c r="K1541" s="90">
        <v>6170000000</v>
      </c>
      <c r="L1541" s="91">
        <v>-2732609000</v>
      </c>
      <c r="M1541" s="91">
        <f t="shared" si="148"/>
        <v>3575668682</v>
      </c>
      <c r="N1541" s="91"/>
      <c r="O1541" s="90">
        <v>3505668682</v>
      </c>
      <c r="P1541" s="90">
        <f t="shared" si="149"/>
        <v>3505668682</v>
      </c>
      <c r="Q1541" s="90"/>
      <c r="S1541" s="124">
        <f t="shared" si="150"/>
        <v>3575.668682</v>
      </c>
      <c r="T1541" s="124">
        <f t="shared" si="151"/>
        <v>3575.668682</v>
      </c>
      <c r="U1541" s="124">
        <f t="shared" si="151"/>
        <v>0</v>
      </c>
      <c r="V1541" s="124">
        <f t="shared" si="151"/>
        <v>3505.668682</v>
      </c>
      <c r="W1541" s="124">
        <f t="shared" si="151"/>
        <v>3505.668682</v>
      </c>
      <c r="X1541" s="124">
        <f t="shared" si="151"/>
        <v>0</v>
      </c>
    </row>
    <row r="1542" spans="1:24" s="92" customFormat="1" ht="15">
      <c r="A1542" s="116"/>
      <c r="B1542" s="110"/>
      <c r="C1542" s="106" t="str">
        <f t="shared" si="146"/>
        <v/>
      </c>
      <c r="D1542" s="105" t="str">
        <f t="shared" si="147"/>
        <v/>
      </c>
      <c r="E1542" s="115" t="s">
        <v>224</v>
      </c>
      <c r="F1542" s="115" t="s">
        <v>248</v>
      </c>
      <c r="G1542" s="115" t="s">
        <v>519</v>
      </c>
      <c r="H1542" s="133" t="s">
        <v>983</v>
      </c>
      <c r="I1542" s="90">
        <v>1522012682</v>
      </c>
      <c r="J1542" s="90">
        <v>138277682</v>
      </c>
      <c r="K1542" s="90">
        <v>2688800000</v>
      </c>
      <c r="L1542" s="91">
        <v>-1305065000</v>
      </c>
      <c r="M1542" s="91">
        <f t="shared" si="148"/>
        <v>1522012682</v>
      </c>
      <c r="N1542" s="91"/>
      <c r="O1542" s="90">
        <v>1522012682</v>
      </c>
      <c r="P1542" s="90">
        <f t="shared" si="149"/>
        <v>1522012682</v>
      </c>
      <c r="Q1542" s="90"/>
      <c r="S1542" s="124">
        <f t="shared" si="150"/>
        <v>1522.012682</v>
      </c>
      <c r="T1542" s="124">
        <f t="shared" si="151"/>
        <v>1522.012682</v>
      </c>
      <c r="U1542" s="124">
        <f t="shared" si="151"/>
        <v>0</v>
      </c>
      <c r="V1542" s="124">
        <f t="shared" si="151"/>
        <v>1522.012682</v>
      </c>
      <c r="W1542" s="124">
        <f t="shared" si="151"/>
        <v>1522.012682</v>
      </c>
      <c r="X1542" s="124">
        <f t="shared" si="151"/>
        <v>0</v>
      </c>
    </row>
    <row r="1543" spans="1:24" s="92" customFormat="1" ht="15">
      <c r="A1543" s="117"/>
      <c r="B1543" s="107"/>
      <c r="C1543" s="106" t="str">
        <f t="shared" si="146"/>
        <v/>
      </c>
      <c r="D1543" s="105" t="str">
        <f t="shared" si="147"/>
        <v/>
      </c>
      <c r="E1543" s="115" t="s">
        <v>210</v>
      </c>
      <c r="F1543" s="115" t="s">
        <v>248</v>
      </c>
      <c r="G1543" s="115" t="s">
        <v>519</v>
      </c>
      <c r="H1543" s="133" t="s">
        <v>983</v>
      </c>
      <c r="I1543" s="90">
        <v>487000000</v>
      </c>
      <c r="J1543" s="89"/>
      <c r="K1543" s="89"/>
      <c r="L1543" s="91">
        <v>487000000</v>
      </c>
      <c r="M1543" s="91">
        <f t="shared" si="148"/>
        <v>487000000</v>
      </c>
      <c r="N1543" s="91"/>
      <c r="O1543" s="90">
        <v>487000000</v>
      </c>
      <c r="P1543" s="90">
        <f t="shared" si="149"/>
        <v>487000000</v>
      </c>
      <c r="Q1543" s="90"/>
      <c r="S1543" s="124">
        <f t="shared" si="150"/>
        <v>487</v>
      </c>
      <c r="T1543" s="124">
        <f t="shared" si="151"/>
        <v>487</v>
      </c>
      <c r="U1543" s="124">
        <f t="shared" si="151"/>
        <v>0</v>
      </c>
      <c r="V1543" s="124">
        <f t="shared" si="151"/>
        <v>487</v>
      </c>
      <c r="W1543" s="124">
        <f t="shared" si="151"/>
        <v>487</v>
      </c>
      <c r="X1543" s="124">
        <f t="shared" si="151"/>
        <v>0</v>
      </c>
    </row>
    <row r="1544" spans="1:24" s="92" customFormat="1" ht="15">
      <c r="A1544" s="117"/>
      <c r="B1544" s="107"/>
      <c r="C1544" s="106" t="str">
        <f t="shared" si="146"/>
        <v/>
      </c>
      <c r="D1544" s="105" t="str">
        <f t="shared" si="147"/>
        <v/>
      </c>
      <c r="E1544" s="115" t="s">
        <v>224</v>
      </c>
      <c r="F1544" s="115" t="s">
        <v>248</v>
      </c>
      <c r="G1544" s="115" t="s">
        <v>318</v>
      </c>
      <c r="H1544" s="133" t="s">
        <v>983</v>
      </c>
      <c r="I1544" s="90">
        <v>1496656000</v>
      </c>
      <c r="J1544" s="89"/>
      <c r="K1544" s="90">
        <v>3481200000</v>
      </c>
      <c r="L1544" s="91">
        <v>-1984544000</v>
      </c>
      <c r="M1544" s="91">
        <f t="shared" si="148"/>
        <v>1496656000</v>
      </c>
      <c r="N1544" s="91"/>
      <c r="O1544" s="90">
        <v>1496656000</v>
      </c>
      <c r="P1544" s="90">
        <f t="shared" si="149"/>
        <v>1496656000</v>
      </c>
      <c r="Q1544" s="90"/>
      <c r="S1544" s="124">
        <f t="shared" si="150"/>
        <v>1496.6559999999999</v>
      </c>
      <c r="T1544" s="124">
        <f t="shared" si="151"/>
        <v>1496.6559999999999</v>
      </c>
      <c r="U1544" s="124">
        <f t="shared" si="151"/>
        <v>0</v>
      </c>
      <c r="V1544" s="124">
        <f t="shared" si="151"/>
        <v>1496.6559999999999</v>
      </c>
      <c r="W1544" s="124">
        <f t="shared" si="151"/>
        <v>1496.6559999999999</v>
      </c>
      <c r="X1544" s="124">
        <f t="shared" si="151"/>
        <v>0</v>
      </c>
    </row>
    <row r="1545" spans="1:24" s="92" customFormat="1" ht="15">
      <c r="A1545" s="118"/>
      <c r="B1545" s="111"/>
      <c r="C1545" s="106" t="str">
        <f t="shared" si="146"/>
        <v/>
      </c>
      <c r="D1545" s="105" t="str">
        <f t="shared" si="147"/>
        <v/>
      </c>
      <c r="E1545" s="115" t="s">
        <v>210</v>
      </c>
      <c r="F1545" s="115" t="s">
        <v>248</v>
      </c>
      <c r="G1545" s="115" t="s">
        <v>318</v>
      </c>
      <c r="H1545" s="133" t="s">
        <v>983</v>
      </c>
      <c r="I1545" s="90">
        <v>70000000</v>
      </c>
      <c r="J1545" s="89"/>
      <c r="K1545" s="89"/>
      <c r="L1545" s="91">
        <v>70000000</v>
      </c>
      <c r="M1545" s="91">
        <f t="shared" si="148"/>
        <v>70000000</v>
      </c>
      <c r="N1545" s="91"/>
      <c r="O1545" s="89"/>
      <c r="P1545" s="90">
        <f t="shared" si="149"/>
        <v>0</v>
      </c>
      <c r="Q1545" s="89"/>
      <c r="S1545" s="124">
        <f t="shared" si="150"/>
        <v>70</v>
      </c>
      <c r="T1545" s="124">
        <f t="shared" si="151"/>
        <v>70</v>
      </c>
      <c r="U1545" s="124">
        <f t="shared" si="151"/>
        <v>0</v>
      </c>
      <c r="V1545" s="124">
        <f t="shared" si="151"/>
        <v>0</v>
      </c>
      <c r="W1545" s="124">
        <f t="shared" si="151"/>
        <v>0</v>
      </c>
      <c r="X1545" s="124">
        <f t="shared" si="151"/>
        <v>0</v>
      </c>
    </row>
    <row r="1546" spans="1:24" s="92" customFormat="1" ht="15">
      <c r="A1546" s="115" t="s">
        <v>907</v>
      </c>
      <c r="B1546" s="93" t="s">
        <v>274</v>
      </c>
      <c r="C1546" s="106" t="str">
        <f t="shared" si="146"/>
        <v/>
      </c>
      <c r="D1546" s="105" t="str">
        <f t="shared" si="147"/>
        <v/>
      </c>
      <c r="E1546" s="129"/>
      <c r="F1546" s="130"/>
      <c r="G1546" s="130"/>
      <c r="H1546" s="128"/>
      <c r="I1546" s="90">
        <v>227520000</v>
      </c>
      <c r="J1546" s="89"/>
      <c r="K1546" s="89"/>
      <c r="L1546" s="91">
        <v>227520000</v>
      </c>
      <c r="M1546" s="91">
        <f t="shared" si="148"/>
        <v>227520000</v>
      </c>
      <c r="N1546" s="91"/>
      <c r="O1546" s="89"/>
      <c r="P1546" s="90">
        <f t="shared" si="149"/>
        <v>0</v>
      </c>
      <c r="Q1546" s="89"/>
      <c r="S1546" s="124">
        <f t="shared" si="150"/>
        <v>227.52</v>
      </c>
      <c r="T1546" s="124">
        <f t="shared" si="151"/>
        <v>227.52</v>
      </c>
      <c r="U1546" s="124">
        <f t="shared" si="151"/>
        <v>0</v>
      </c>
      <c r="V1546" s="124">
        <f t="shared" si="151"/>
        <v>0</v>
      </c>
      <c r="W1546" s="124">
        <f t="shared" si="151"/>
        <v>0</v>
      </c>
      <c r="X1546" s="124">
        <f t="shared" si="151"/>
        <v>0</v>
      </c>
    </row>
    <row r="1547" spans="1:24" s="92" customFormat="1" ht="15">
      <c r="A1547" s="115"/>
      <c r="B1547" s="87"/>
      <c r="C1547" s="106" t="str">
        <f t="shared" si="146"/>
        <v/>
      </c>
      <c r="D1547" s="105" t="str">
        <f t="shared" si="147"/>
        <v/>
      </c>
      <c r="E1547" s="115" t="s">
        <v>210</v>
      </c>
      <c r="F1547" s="115" t="s">
        <v>248</v>
      </c>
      <c r="G1547" s="115" t="s">
        <v>318</v>
      </c>
      <c r="H1547" s="133" t="s">
        <v>998</v>
      </c>
      <c r="I1547" s="90">
        <v>209820000</v>
      </c>
      <c r="J1547" s="89"/>
      <c r="K1547" s="89"/>
      <c r="L1547" s="91">
        <v>209820000</v>
      </c>
      <c r="M1547" s="91">
        <f t="shared" si="148"/>
        <v>209820000</v>
      </c>
      <c r="N1547" s="91"/>
      <c r="O1547" s="89"/>
      <c r="P1547" s="90">
        <f t="shared" si="149"/>
        <v>0</v>
      </c>
      <c r="Q1547" s="89"/>
      <c r="S1547" s="124">
        <f t="shared" si="150"/>
        <v>209.82</v>
      </c>
      <c r="T1547" s="124">
        <f t="shared" si="151"/>
        <v>209.82</v>
      </c>
      <c r="U1547" s="124">
        <f t="shared" si="151"/>
        <v>0</v>
      </c>
      <c r="V1547" s="124">
        <f t="shared" si="151"/>
        <v>0</v>
      </c>
      <c r="W1547" s="124">
        <f t="shared" si="151"/>
        <v>0</v>
      </c>
      <c r="X1547" s="124">
        <f t="shared" si="151"/>
        <v>0</v>
      </c>
    </row>
    <row r="1548" spans="1:24" s="92" customFormat="1" ht="14.25">
      <c r="A1548" s="115"/>
      <c r="B1548" s="96"/>
      <c r="C1548" s="106" t="str">
        <f t="shared" si="146"/>
        <v/>
      </c>
      <c r="D1548" s="105" t="str">
        <f t="shared" si="147"/>
        <v/>
      </c>
      <c r="E1548" s="115"/>
      <c r="F1548" s="115"/>
      <c r="G1548" s="115"/>
      <c r="H1548" s="133"/>
      <c r="I1548" s="97"/>
      <c r="J1548" s="97"/>
      <c r="K1548" s="97"/>
      <c r="L1548" s="98"/>
      <c r="M1548" s="91">
        <f t="shared" si="148"/>
        <v>0</v>
      </c>
      <c r="N1548" s="98"/>
      <c r="O1548" s="97"/>
      <c r="P1548" s="90">
        <f t="shared" si="149"/>
        <v>0</v>
      </c>
      <c r="Q1548" s="97"/>
      <c r="S1548" s="124">
        <f t="shared" si="150"/>
        <v>0</v>
      </c>
      <c r="T1548" s="124">
        <f t="shared" si="151"/>
        <v>0</v>
      </c>
      <c r="U1548" s="124">
        <f t="shared" si="151"/>
        <v>0</v>
      </c>
      <c r="V1548" s="124">
        <f t="shared" si="151"/>
        <v>0</v>
      </c>
      <c r="W1548" s="124">
        <f t="shared" si="151"/>
        <v>0</v>
      </c>
      <c r="X1548" s="124">
        <f t="shared" si="151"/>
        <v>0</v>
      </c>
    </row>
    <row r="1549" spans="1:24" s="92" customFormat="1" ht="15">
      <c r="A1549" s="115"/>
      <c r="B1549" s="87"/>
      <c r="C1549" s="106" t="str">
        <f t="shared" si="146"/>
        <v/>
      </c>
      <c r="D1549" s="105" t="str">
        <f t="shared" si="147"/>
        <v/>
      </c>
      <c r="E1549" s="115" t="s">
        <v>210</v>
      </c>
      <c r="F1549" s="115" t="s">
        <v>248</v>
      </c>
      <c r="G1549" s="115" t="s">
        <v>524</v>
      </c>
      <c r="H1549" s="133" t="s">
        <v>998</v>
      </c>
      <c r="I1549" s="90">
        <v>17700000</v>
      </c>
      <c r="J1549" s="89"/>
      <c r="K1549" s="89"/>
      <c r="L1549" s="91">
        <v>17700000</v>
      </c>
      <c r="M1549" s="91">
        <f t="shared" si="148"/>
        <v>17700000</v>
      </c>
      <c r="N1549" s="91"/>
      <c r="O1549" s="89"/>
      <c r="P1549" s="90">
        <f t="shared" si="149"/>
        <v>0</v>
      </c>
      <c r="Q1549" s="89"/>
      <c r="S1549" s="124">
        <f t="shared" si="150"/>
        <v>17.7</v>
      </c>
      <c r="T1549" s="124">
        <f t="shared" si="151"/>
        <v>17.7</v>
      </c>
      <c r="U1549" s="124">
        <f t="shared" si="151"/>
        <v>0</v>
      </c>
      <c r="V1549" s="124">
        <f t="shared" si="151"/>
        <v>0</v>
      </c>
      <c r="W1549" s="124">
        <f t="shared" si="151"/>
        <v>0</v>
      </c>
      <c r="X1549" s="124">
        <f t="shared" si="151"/>
        <v>0</v>
      </c>
    </row>
    <row r="1550" spans="1:24" s="92" customFormat="1" ht="30">
      <c r="A1550" s="115" t="s">
        <v>908</v>
      </c>
      <c r="B1550" s="99" t="s">
        <v>909</v>
      </c>
      <c r="C1550" s="106" t="str">
        <f t="shared" si="146"/>
        <v>1123107</v>
      </c>
      <c r="D1550" s="105" t="str">
        <f t="shared" si="147"/>
        <v>-Ban thi đua - khen thưởng trực thuộc Sờ Nội vụ tỉnh Kon Tum</v>
      </c>
      <c r="E1550" s="129"/>
      <c r="F1550" s="130"/>
      <c r="G1550" s="130"/>
      <c r="H1550" s="128"/>
      <c r="I1550" s="90">
        <v>4124230000</v>
      </c>
      <c r="J1550" s="90">
        <v>9830000</v>
      </c>
      <c r="K1550" s="90">
        <v>4032000000</v>
      </c>
      <c r="L1550" s="91">
        <v>82400000</v>
      </c>
      <c r="M1550" s="91">
        <f t="shared" si="148"/>
        <v>4124230000</v>
      </c>
      <c r="N1550" s="91"/>
      <c r="O1550" s="90">
        <v>3689429986</v>
      </c>
      <c r="P1550" s="90">
        <f t="shared" si="149"/>
        <v>3689429986</v>
      </c>
      <c r="Q1550" s="90"/>
      <c r="S1550" s="124">
        <f t="shared" si="150"/>
        <v>4124.2299999999996</v>
      </c>
      <c r="T1550" s="124">
        <f t="shared" si="151"/>
        <v>4124.2299999999996</v>
      </c>
      <c r="U1550" s="124">
        <f t="shared" si="151"/>
        <v>0</v>
      </c>
      <c r="V1550" s="124">
        <f t="shared" si="151"/>
        <v>3689.4299860000001</v>
      </c>
      <c r="W1550" s="124">
        <f t="shared" si="151"/>
        <v>3689.4299860000001</v>
      </c>
      <c r="X1550" s="124">
        <f t="shared" si="151"/>
        <v>0</v>
      </c>
    </row>
    <row r="1551" spans="1:24" s="92" customFormat="1" ht="15">
      <c r="A1551" s="115" t="s">
        <v>910</v>
      </c>
      <c r="B1551" s="87" t="s">
        <v>232</v>
      </c>
      <c r="C1551" s="106" t="str">
        <f t="shared" si="146"/>
        <v/>
      </c>
      <c r="D1551" s="105" t="str">
        <f t="shared" si="147"/>
        <v/>
      </c>
      <c r="E1551" s="129"/>
      <c r="F1551" s="130"/>
      <c r="G1551" s="130"/>
      <c r="H1551" s="128"/>
      <c r="I1551" s="90">
        <v>4124230000</v>
      </c>
      <c r="J1551" s="90">
        <v>9830000</v>
      </c>
      <c r="K1551" s="90">
        <v>4032000000</v>
      </c>
      <c r="L1551" s="91">
        <v>82400000</v>
      </c>
      <c r="M1551" s="91">
        <f t="shared" si="148"/>
        <v>4124230000</v>
      </c>
      <c r="N1551" s="91"/>
      <c r="O1551" s="90">
        <v>3689429986</v>
      </c>
      <c r="P1551" s="90">
        <f t="shared" si="149"/>
        <v>3689429986</v>
      </c>
      <c r="Q1551" s="90"/>
      <c r="S1551" s="124">
        <f t="shared" si="150"/>
        <v>4124.2299999999996</v>
      </c>
      <c r="T1551" s="124">
        <f t="shared" si="151"/>
        <v>4124.2299999999996</v>
      </c>
      <c r="U1551" s="124">
        <f t="shared" si="151"/>
        <v>0</v>
      </c>
      <c r="V1551" s="124">
        <f t="shared" si="151"/>
        <v>3689.4299860000001</v>
      </c>
      <c r="W1551" s="124">
        <f t="shared" si="151"/>
        <v>3689.4299860000001</v>
      </c>
      <c r="X1551" s="124">
        <f t="shared" si="151"/>
        <v>0</v>
      </c>
    </row>
    <row r="1552" spans="1:24" s="92" customFormat="1" ht="15">
      <c r="A1552" s="115"/>
      <c r="B1552" s="87" t="s">
        <v>233</v>
      </c>
      <c r="C1552" s="106" t="str">
        <f t="shared" si="146"/>
        <v/>
      </c>
      <c r="D1552" s="105" t="str">
        <f t="shared" si="147"/>
        <v/>
      </c>
      <c r="E1552" s="129"/>
      <c r="F1552" s="130"/>
      <c r="G1552" s="130"/>
      <c r="H1552" s="128"/>
      <c r="I1552" s="90">
        <v>771900000</v>
      </c>
      <c r="J1552" s="89"/>
      <c r="K1552" s="90">
        <v>752000000</v>
      </c>
      <c r="L1552" s="91">
        <v>19900000</v>
      </c>
      <c r="M1552" s="91">
        <f t="shared" si="148"/>
        <v>771900000</v>
      </c>
      <c r="N1552" s="91"/>
      <c r="O1552" s="90">
        <v>771900000</v>
      </c>
      <c r="P1552" s="90">
        <f t="shared" si="149"/>
        <v>771900000</v>
      </c>
      <c r="Q1552" s="90"/>
      <c r="S1552" s="124">
        <f t="shared" si="150"/>
        <v>771.9</v>
      </c>
      <c r="T1552" s="124">
        <f t="shared" si="151"/>
        <v>771.9</v>
      </c>
      <c r="U1552" s="124">
        <f t="shared" si="151"/>
        <v>0</v>
      </c>
      <c r="V1552" s="124">
        <f t="shared" si="151"/>
        <v>771.9</v>
      </c>
      <c r="W1552" s="124">
        <f t="shared" si="151"/>
        <v>771.9</v>
      </c>
      <c r="X1552" s="124">
        <f t="shared" si="151"/>
        <v>0</v>
      </c>
    </row>
    <row r="1553" spans="1:24" s="92" customFormat="1" ht="15">
      <c r="A1553" s="116"/>
      <c r="B1553" s="110"/>
      <c r="C1553" s="106" t="str">
        <f t="shared" si="146"/>
        <v/>
      </c>
      <c r="D1553" s="105" t="str">
        <f t="shared" si="147"/>
        <v/>
      </c>
      <c r="E1553" s="115" t="s">
        <v>209</v>
      </c>
      <c r="F1553" s="115" t="s">
        <v>482</v>
      </c>
      <c r="G1553" s="115" t="s">
        <v>238</v>
      </c>
      <c r="H1553" s="133" t="s">
        <v>983</v>
      </c>
      <c r="I1553" s="90">
        <v>752000000</v>
      </c>
      <c r="J1553" s="89"/>
      <c r="K1553" s="90">
        <v>752000000</v>
      </c>
      <c r="L1553" s="94"/>
      <c r="M1553" s="91">
        <f t="shared" si="148"/>
        <v>752000000</v>
      </c>
      <c r="N1553" s="94"/>
      <c r="O1553" s="90">
        <v>752000000</v>
      </c>
      <c r="P1553" s="90">
        <f t="shared" si="149"/>
        <v>752000000</v>
      </c>
      <c r="Q1553" s="90"/>
      <c r="S1553" s="124">
        <f t="shared" si="150"/>
        <v>752</v>
      </c>
      <c r="T1553" s="124">
        <f t="shared" si="151"/>
        <v>752</v>
      </c>
      <c r="U1553" s="124">
        <f t="shared" si="151"/>
        <v>0</v>
      </c>
      <c r="V1553" s="124">
        <f t="shared" si="151"/>
        <v>752</v>
      </c>
      <c r="W1553" s="124">
        <f t="shared" si="151"/>
        <v>752</v>
      </c>
      <c r="X1553" s="124">
        <f t="shared" si="151"/>
        <v>0</v>
      </c>
    </row>
    <row r="1554" spans="1:24" s="92" customFormat="1" ht="15">
      <c r="A1554" s="118"/>
      <c r="B1554" s="111"/>
      <c r="C1554" s="106" t="str">
        <f t="shared" si="146"/>
        <v/>
      </c>
      <c r="D1554" s="105" t="str">
        <f t="shared" si="147"/>
        <v/>
      </c>
      <c r="E1554" s="115" t="s">
        <v>222</v>
      </c>
      <c r="F1554" s="115" t="s">
        <v>482</v>
      </c>
      <c r="G1554" s="115" t="s">
        <v>238</v>
      </c>
      <c r="H1554" s="133" t="s">
        <v>983</v>
      </c>
      <c r="I1554" s="90">
        <v>19900000</v>
      </c>
      <c r="J1554" s="89"/>
      <c r="K1554" s="89"/>
      <c r="L1554" s="91">
        <v>19900000</v>
      </c>
      <c r="M1554" s="91">
        <f t="shared" si="148"/>
        <v>19900000</v>
      </c>
      <c r="N1554" s="91"/>
      <c r="O1554" s="90">
        <v>19900000</v>
      </c>
      <c r="P1554" s="90">
        <f t="shared" si="149"/>
        <v>19900000</v>
      </c>
      <c r="Q1554" s="90"/>
      <c r="S1554" s="124">
        <f t="shared" si="150"/>
        <v>19.899999999999999</v>
      </c>
      <c r="T1554" s="124">
        <f t="shared" si="151"/>
        <v>19.899999999999999</v>
      </c>
      <c r="U1554" s="124">
        <f t="shared" si="151"/>
        <v>0</v>
      </c>
      <c r="V1554" s="124">
        <f t="shared" si="151"/>
        <v>19.899999999999999</v>
      </c>
      <c r="W1554" s="124">
        <f t="shared" si="151"/>
        <v>19.899999999999999</v>
      </c>
      <c r="X1554" s="124">
        <f t="shared" si="151"/>
        <v>0</v>
      </c>
    </row>
    <row r="1555" spans="1:24" s="92" customFormat="1" ht="15">
      <c r="A1555" s="115"/>
      <c r="B1555" s="87" t="s">
        <v>229</v>
      </c>
      <c r="C1555" s="106" t="str">
        <f t="shared" si="146"/>
        <v/>
      </c>
      <c r="D1555" s="105" t="str">
        <f t="shared" si="147"/>
        <v/>
      </c>
      <c r="E1555" s="129"/>
      <c r="F1555" s="130"/>
      <c r="G1555" s="130"/>
      <c r="H1555" s="128"/>
      <c r="I1555" s="90">
        <v>3352330000</v>
      </c>
      <c r="J1555" s="90">
        <v>9830000</v>
      </c>
      <c r="K1555" s="90">
        <v>3280000000</v>
      </c>
      <c r="L1555" s="91">
        <v>62500000</v>
      </c>
      <c r="M1555" s="91">
        <f t="shared" si="148"/>
        <v>3352330000</v>
      </c>
      <c r="N1555" s="91"/>
      <c r="O1555" s="90">
        <v>2917529986</v>
      </c>
      <c r="P1555" s="90">
        <f t="shared" si="149"/>
        <v>2917529986</v>
      </c>
      <c r="Q1555" s="90"/>
      <c r="S1555" s="124">
        <f t="shared" si="150"/>
        <v>3352.33</v>
      </c>
      <c r="T1555" s="124">
        <f t="shared" si="151"/>
        <v>3352.33</v>
      </c>
      <c r="U1555" s="124">
        <f t="shared" si="151"/>
        <v>0</v>
      </c>
      <c r="V1555" s="124">
        <f t="shared" si="151"/>
        <v>2917.529986</v>
      </c>
      <c r="W1555" s="124">
        <f t="shared" si="151"/>
        <v>2917.529986</v>
      </c>
      <c r="X1555" s="124">
        <f t="shared" si="151"/>
        <v>0</v>
      </c>
    </row>
    <row r="1556" spans="1:24" s="92" customFormat="1" ht="15">
      <c r="A1556" s="116"/>
      <c r="B1556" s="110"/>
      <c r="C1556" s="106" t="str">
        <f t="shared" si="146"/>
        <v/>
      </c>
      <c r="D1556" s="105" t="str">
        <f t="shared" si="147"/>
        <v/>
      </c>
      <c r="E1556" s="115" t="s">
        <v>224</v>
      </c>
      <c r="F1556" s="115" t="s">
        <v>482</v>
      </c>
      <c r="G1556" s="115" t="s">
        <v>333</v>
      </c>
      <c r="H1556" s="133" t="s">
        <v>983</v>
      </c>
      <c r="I1556" s="90">
        <v>2709830000</v>
      </c>
      <c r="J1556" s="90">
        <v>9830000</v>
      </c>
      <c r="K1556" s="90">
        <v>2700000000</v>
      </c>
      <c r="L1556" s="94"/>
      <c r="M1556" s="91">
        <f t="shared" si="148"/>
        <v>2709830000</v>
      </c>
      <c r="N1556" s="94"/>
      <c r="O1556" s="90">
        <v>2578418996</v>
      </c>
      <c r="P1556" s="90">
        <f t="shared" si="149"/>
        <v>2578418996</v>
      </c>
      <c r="Q1556" s="90"/>
      <c r="S1556" s="124">
        <f t="shared" si="150"/>
        <v>2709.83</v>
      </c>
      <c r="T1556" s="124">
        <f t="shared" si="151"/>
        <v>2709.83</v>
      </c>
      <c r="U1556" s="124">
        <f t="shared" si="151"/>
        <v>0</v>
      </c>
      <c r="V1556" s="124">
        <f t="shared" si="151"/>
        <v>2578.4189959999999</v>
      </c>
      <c r="W1556" s="124">
        <f t="shared" si="151"/>
        <v>2578.4189959999999</v>
      </c>
      <c r="X1556" s="124">
        <f t="shared" si="151"/>
        <v>0</v>
      </c>
    </row>
    <row r="1557" spans="1:24" s="92" customFormat="1" ht="15">
      <c r="A1557" s="118"/>
      <c r="B1557" s="111"/>
      <c r="C1557" s="106" t="str">
        <f t="shared" si="146"/>
        <v/>
      </c>
      <c r="D1557" s="105" t="str">
        <f t="shared" si="147"/>
        <v/>
      </c>
      <c r="E1557" s="115" t="s">
        <v>224</v>
      </c>
      <c r="F1557" s="115" t="s">
        <v>482</v>
      </c>
      <c r="G1557" s="115" t="s">
        <v>238</v>
      </c>
      <c r="H1557" s="133" t="s">
        <v>983</v>
      </c>
      <c r="I1557" s="90">
        <v>642500000</v>
      </c>
      <c r="J1557" s="89"/>
      <c r="K1557" s="90">
        <v>580000000</v>
      </c>
      <c r="L1557" s="91">
        <v>62500000</v>
      </c>
      <c r="M1557" s="91">
        <f t="shared" si="148"/>
        <v>642500000</v>
      </c>
      <c r="N1557" s="91"/>
      <c r="O1557" s="90">
        <v>339110990</v>
      </c>
      <c r="P1557" s="90">
        <f t="shared" si="149"/>
        <v>339110990</v>
      </c>
      <c r="Q1557" s="90"/>
      <c r="S1557" s="124">
        <f t="shared" si="150"/>
        <v>642.5</v>
      </c>
      <c r="T1557" s="124">
        <f t="shared" si="151"/>
        <v>642.5</v>
      </c>
      <c r="U1557" s="124">
        <f t="shared" si="151"/>
        <v>0</v>
      </c>
      <c r="V1557" s="124">
        <f t="shared" si="151"/>
        <v>339.11099000000002</v>
      </c>
      <c r="W1557" s="124">
        <f t="shared" si="151"/>
        <v>339.11099000000002</v>
      </c>
      <c r="X1557" s="124">
        <f t="shared" si="151"/>
        <v>0</v>
      </c>
    </row>
    <row r="1558" spans="1:24" s="92" customFormat="1" ht="30">
      <c r="A1558" s="115" t="s">
        <v>911</v>
      </c>
      <c r="B1558" s="99" t="s">
        <v>912</v>
      </c>
      <c r="C1558" s="106" t="str">
        <f t="shared" ref="C1558:C1621" si="152">IF(B1558&lt;&gt;"",IF(AND(LEFT(B1558,1)&gt;="0",LEFT(B1558,1)&lt;="9"),LEFT(B1558,7),""),"")</f>
        <v>1123126</v>
      </c>
      <c r="D1558" s="105" t="str">
        <f t="shared" si="147"/>
        <v>-Ban Tôn giáo - trực thuộc sờ Nội vụ tỉnh Kon Tum</v>
      </c>
      <c r="E1558" s="129"/>
      <c r="F1558" s="130"/>
      <c r="G1558" s="130"/>
      <c r="H1558" s="128"/>
      <c r="I1558" s="90">
        <v>2425340000</v>
      </c>
      <c r="J1558" s="90">
        <v>37040000</v>
      </c>
      <c r="K1558" s="90">
        <v>2017000000</v>
      </c>
      <c r="L1558" s="91">
        <v>371300000</v>
      </c>
      <c r="M1558" s="91">
        <f t="shared" si="148"/>
        <v>2425340000</v>
      </c>
      <c r="N1558" s="91"/>
      <c r="O1558" s="90">
        <v>2314881159</v>
      </c>
      <c r="P1558" s="90">
        <f t="shared" si="149"/>
        <v>2314881159</v>
      </c>
      <c r="Q1558" s="90"/>
      <c r="S1558" s="124">
        <f t="shared" si="150"/>
        <v>2425.34</v>
      </c>
      <c r="T1558" s="124">
        <f t="shared" si="151"/>
        <v>2425.34</v>
      </c>
      <c r="U1558" s="124">
        <f t="shared" si="151"/>
        <v>0</v>
      </c>
      <c r="V1558" s="124">
        <f t="shared" si="151"/>
        <v>2314.881159</v>
      </c>
      <c r="W1558" s="124">
        <f t="shared" si="151"/>
        <v>2314.881159</v>
      </c>
      <c r="X1558" s="124">
        <f t="shared" si="151"/>
        <v>0</v>
      </c>
    </row>
    <row r="1559" spans="1:24" s="92" customFormat="1" ht="15">
      <c r="A1559" s="115" t="s">
        <v>913</v>
      </c>
      <c r="B1559" s="87" t="s">
        <v>232</v>
      </c>
      <c r="C1559" s="106" t="str">
        <f t="shared" si="152"/>
        <v/>
      </c>
      <c r="D1559" s="105" t="str">
        <f t="shared" ref="D1559:D1622" si="153">IF(C1559&lt;&gt;"",RIGHT(B1559,LEN(B1559)-7),"")</f>
        <v/>
      </c>
      <c r="E1559" s="129"/>
      <c r="F1559" s="130"/>
      <c r="G1559" s="130"/>
      <c r="H1559" s="128"/>
      <c r="I1559" s="90">
        <v>2425340000</v>
      </c>
      <c r="J1559" s="90">
        <v>37040000</v>
      </c>
      <c r="K1559" s="90">
        <v>2017000000</v>
      </c>
      <c r="L1559" s="91">
        <v>371300000</v>
      </c>
      <c r="M1559" s="91">
        <f t="shared" ref="M1559:M1622" si="154">I1559-N1559</f>
        <v>2425340000</v>
      </c>
      <c r="N1559" s="91"/>
      <c r="O1559" s="90">
        <v>2314881159</v>
      </c>
      <c r="P1559" s="90">
        <f t="shared" ref="P1559:P1622" si="155">O1559-Q1559</f>
        <v>2314881159</v>
      </c>
      <c r="Q1559" s="90"/>
      <c r="S1559" s="124">
        <f t="shared" ref="S1559:S1622" si="156">I1559/1000000</f>
        <v>2425.34</v>
      </c>
      <c r="T1559" s="124">
        <f t="shared" ref="T1559:X1609" si="157">M1559/1000000</f>
        <v>2425.34</v>
      </c>
      <c r="U1559" s="124">
        <f t="shared" si="157"/>
        <v>0</v>
      </c>
      <c r="V1559" s="124">
        <f t="shared" si="157"/>
        <v>2314.881159</v>
      </c>
      <c r="W1559" s="124">
        <f t="shared" si="157"/>
        <v>2314.881159</v>
      </c>
      <c r="X1559" s="124">
        <f t="shared" si="157"/>
        <v>0</v>
      </c>
    </row>
    <row r="1560" spans="1:24" s="92" customFormat="1" ht="15">
      <c r="A1560" s="115"/>
      <c r="B1560" s="87" t="s">
        <v>233</v>
      </c>
      <c r="C1560" s="106" t="str">
        <f t="shared" si="152"/>
        <v/>
      </c>
      <c r="D1560" s="105" t="str">
        <f t="shared" si="153"/>
        <v/>
      </c>
      <c r="E1560" s="129"/>
      <c r="F1560" s="130"/>
      <c r="G1560" s="130"/>
      <c r="H1560" s="128"/>
      <c r="I1560" s="90">
        <v>1077500000</v>
      </c>
      <c r="J1560" s="89"/>
      <c r="K1560" s="90">
        <v>1052000000</v>
      </c>
      <c r="L1560" s="91">
        <v>25500000</v>
      </c>
      <c r="M1560" s="91">
        <f t="shared" si="154"/>
        <v>1077500000</v>
      </c>
      <c r="N1560" s="91"/>
      <c r="O1560" s="90">
        <v>1077500000</v>
      </c>
      <c r="P1560" s="90">
        <f t="shared" si="155"/>
        <v>1077500000</v>
      </c>
      <c r="Q1560" s="90"/>
      <c r="S1560" s="124">
        <f t="shared" si="156"/>
        <v>1077.5</v>
      </c>
      <c r="T1560" s="124">
        <f t="shared" si="157"/>
        <v>1077.5</v>
      </c>
      <c r="U1560" s="124">
        <f t="shared" si="157"/>
        <v>0</v>
      </c>
      <c r="V1560" s="124">
        <f t="shared" si="157"/>
        <v>1077.5</v>
      </c>
      <c r="W1560" s="124">
        <f t="shared" si="157"/>
        <v>1077.5</v>
      </c>
      <c r="X1560" s="124">
        <f t="shared" si="157"/>
        <v>0</v>
      </c>
    </row>
    <row r="1561" spans="1:24" s="92" customFormat="1" ht="15">
      <c r="A1561" s="116"/>
      <c r="B1561" s="110"/>
      <c r="C1561" s="106" t="str">
        <f t="shared" si="152"/>
        <v/>
      </c>
      <c r="D1561" s="105" t="str">
        <f t="shared" si="153"/>
        <v/>
      </c>
      <c r="E1561" s="115" t="s">
        <v>209</v>
      </c>
      <c r="F1561" s="115" t="s">
        <v>482</v>
      </c>
      <c r="G1561" s="115" t="s">
        <v>238</v>
      </c>
      <c r="H1561" s="133" t="s">
        <v>983</v>
      </c>
      <c r="I1561" s="90">
        <v>1052000000</v>
      </c>
      <c r="J1561" s="89"/>
      <c r="K1561" s="90">
        <v>1052000000</v>
      </c>
      <c r="L1561" s="94"/>
      <c r="M1561" s="91">
        <f t="shared" si="154"/>
        <v>1052000000</v>
      </c>
      <c r="N1561" s="94"/>
      <c r="O1561" s="90">
        <v>1052000000</v>
      </c>
      <c r="P1561" s="90">
        <f t="shared" si="155"/>
        <v>1052000000</v>
      </c>
      <c r="Q1561" s="90"/>
      <c r="S1561" s="124">
        <f t="shared" si="156"/>
        <v>1052</v>
      </c>
      <c r="T1561" s="124">
        <f t="shared" si="157"/>
        <v>1052</v>
      </c>
      <c r="U1561" s="124">
        <f t="shared" si="157"/>
        <v>0</v>
      </c>
      <c r="V1561" s="124">
        <f t="shared" si="157"/>
        <v>1052</v>
      </c>
      <c r="W1561" s="124">
        <f t="shared" si="157"/>
        <v>1052</v>
      </c>
      <c r="X1561" s="124">
        <f t="shared" si="157"/>
        <v>0</v>
      </c>
    </row>
    <row r="1562" spans="1:24" s="92" customFormat="1" ht="15">
      <c r="A1562" s="118"/>
      <c r="B1562" s="111"/>
      <c r="C1562" s="106" t="str">
        <f t="shared" si="152"/>
        <v/>
      </c>
      <c r="D1562" s="105" t="str">
        <f t="shared" si="153"/>
        <v/>
      </c>
      <c r="E1562" s="115" t="s">
        <v>222</v>
      </c>
      <c r="F1562" s="115" t="s">
        <v>482</v>
      </c>
      <c r="G1562" s="115" t="s">
        <v>238</v>
      </c>
      <c r="H1562" s="133" t="s">
        <v>983</v>
      </c>
      <c r="I1562" s="90">
        <v>25500000</v>
      </c>
      <c r="J1562" s="89"/>
      <c r="K1562" s="89"/>
      <c r="L1562" s="91">
        <v>25500000</v>
      </c>
      <c r="M1562" s="91">
        <f t="shared" si="154"/>
        <v>25500000</v>
      </c>
      <c r="N1562" s="91"/>
      <c r="O1562" s="90">
        <v>25500000</v>
      </c>
      <c r="P1562" s="90">
        <f t="shared" si="155"/>
        <v>25500000</v>
      </c>
      <c r="Q1562" s="90"/>
      <c r="S1562" s="124">
        <f t="shared" si="156"/>
        <v>25.5</v>
      </c>
      <c r="T1562" s="124">
        <f t="shared" si="157"/>
        <v>25.5</v>
      </c>
      <c r="U1562" s="124">
        <f t="shared" si="157"/>
        <v>0</v>
      </c>
      <c r="V1562" s="124">
        <f t="shared" si="157"/>
        <v>25.5</v>
      </c>
      <c r="W1562" s="124">
        <f t="shared" si="157"/>
        <v>25.5</v>
      </c>
      <c r="X1562" s="124">
        <f t="shared" si="157"/>
        <v>0</v>
      </c>
    </row>
    <row r="1563" spans="1:24" s="92" customFormat="1" ht="15">
      <c r="A1563" s="115"/>
      <c r="B1563" s="87" t="s">
        <v>229</v>
      </c>
      <c r="C1563" s="106" t="str">
        <f t="shared" si="152"/>
        <v/>
      </c>
      <c r="D1563" s="105" t="str">
        <f t="shared" si="153"/>
        <v/>
      </c>
      <c r="E1563" s="129"/>
      <c r="F1563" s="130"/>
      <c r="G1563" s="130"/>
      <c r="H1563" s="128"/>
      <c r="I1563" s="90">
        <v>1347840000</v>
      </c>
      <c r="J1563" s="90">
        <v>37040000</v>
      </c>
      <c r="K1563" s="90">
        <v>965000000</v>
      </c>
      <c r="L1563" s="91">
        <v>345800000</v>
      </c>
      <c r="M1563" s="91">
        <f t="shared" si="154"/>
        <v>1347840000</v>
      </c>
      <c r="N1563" s="91"/>
      <c r="O1563" s="90">
        <v>1237381159</v>
      </c>
      <c r="P1563" s="90">
        <f t="shared" si="155"/>
        <v>1237381159</v>
      </c>
      <c r="Q1563" s="90"/>
      <c r="S1563" s="124">
        <f t="shared" si="156"/>
        <v>1347.84</v>
      </c>
      <c r="T1563" s="124">
        <f t="shared" si="157"/>
        <v>1347.84</v>
      </c>
      <c r="U1563" s="124">
        <f t="shared" si="157"/>
        <v>0</v>
      </c>
      <c r="V1563" s="124">
        <f t="shared" si="157"/>
        <v>1237.381159</v>
      </c>
      <c r="W1563" s="124">
        <f t="shared" si="157"/>
        <v>1237.381159</v>
      </c>
      <c r="X1563" s="124">
        <f t="shared" si="157"/>
        <v>0</v>
      </c>
    </row>
    <row r="1564" spans="1:24" s="92" customFormat="1" ht="15">
      <c r="A1564" s="116"/>
      <c r="B1564" s="110"/>
      <c r="C1564" s="106" t="str">
        <f t="shared" si="152"/>
        <v/>
      </c>
      <c r="D1564" s="105" t="str">
        <f t="shared" si="153"/>
        <v/>
      </c>
      <c r="E1564" s="115" t="s">
        <v>224</v>
      </c>
      <c r="F1564" s="115" t="s">
        <v>482</v>
      </c>
      <c r="G1564" s="115" t="s">
        <v>238</v>
      </c>
      <c r="H1564" s="133" t="s">
        <v>983</v>
      </c>
      <c r="I1564" s="90">
        <v>1172040000</v>
      </c>
      <c r="J1564" s="90">
        <v>37040000</v>
      </c>
      <c r="K1564" s="90">
        <v>965000000</v>
      </c>
      <c r="L1564" s="91">
        <v>170000000</v>
      </c>
      <c r="M1564" s="91">
        <f t="shared" si="154"/>
        <v>1172040000</v>
      </c>
      <c r="N1564" s="91"/>
      <c r="O1564" s="90">
        <v>1150381159</v>
      </c>
      <c r="P1564" s="90">
        <f t="shared" si="155"/>
        <v>1150381159</v>
      </c>
      <c r="Q1564" s="90"/>
      <c r="S1564" s="124">
        <f t="shared" si="156"/>
        <v>1172.04</v>
      </c>
      <c r="T1564" s="124">
        <f t="shared" si="157"/>
        <v>1172.04</v>
      </c>
      <c r="U1564" s="124">
        <f t="shared" si="157"/>
        <v>0</v>
      </c>
      <c r="V1564" s="124">
        <f t="shared" si="157"/>
        <v>1150.381159</v>
      </c>
      <c r="W1564" s="124">
        <f t="shared" si="157"/>
        <v>1150.381159</v>
      </c>
      <c r="X1564" s="124">
        <f t="shared" si="157"/>
        <v>0</v>
      </c>
    </row>
    <row r="1565" spans="1:24" s="92" customFormat="1" ht="15">
      <c r="A1565" s="118"/>
      <c r="B1565" s="111"/>
      <c r="C1565" s="106" t="str">
        <f t="shared" si="152"/>
        <v/>
      </c>
      <c r="D1565" s="105" t="str">
        <f t="shared" si="153"/>
        <v/>
      </c>
      <c r="E1565" s="115" t="s">
        <v>210</v>
      </c>
      <c r="F1565" s="115" t="s">
        <v>482</v>
      </c>
      <c r="G1565" s="115" t="s">
        <v>238</v>
      </c>
      <c r="H1565" s="133" t="s">
        <v>983</v>
      </c>
      <c r="I1565" s="90">
        <v>175800000</v>
      </c>
      <c r="J1565" s="89"/>
      <c r="K1565" s="89"/>
      <c r="L1565" s="91">
        <v>175800000</v>
      </c>
      <c r="M1565" s="91">
        <f t="shared" si="154"/>
        <v>175800000</v>
      </c>
      <c r="N1565" s="91"/>
      <c r="O1565" s="90">
        <v>87000000</v>
      </c>
      <c r="P1565" s="90">
        <f t="shared" si="155"/>
        <v>87000000</v>
      </c>
      <c r="Q1565" s="90"/>
      <c r="S1565" s="124">
        <f t="shared" si="156"/>
        <v>175.8</v>
      </c>
      <c r="T1565" s="124">
        <f t="shared" si="157"/>
        <v>175.8</v>
      </c>
      <c r="U1565" s="124">
        <f t="shared" si="157"/>
        <v>0</v>
      </c>
      <c r="V1565" s="124">
        <f t="shared" si="157"/>
        <v>87</v>
      </c>
      <c r="W1565" s="124">
        <f t="shared" si="157"/>
        <v>87</v>
      </c>
      <c r="X1565" s="124">
        <f t="shared" si="157"/>
        <v>0</v>
      </c>
    </row>
    <row r="1566" spans="1:24" s="92" customFormat="1" ht="30">
      <c r="A1566" s="115" t="s">
        <v>914</v>
      </c>
      <c r="B1566" s="99" t="s">
        <v>915</v>
      </c>
      <c r="C1566" s="106" t="str">
        <f t="shared" si="152"/>
        <v>1123648</v>
      </c>
      <c r="D1566" s="105" t="str">
        <f t="shared" si="153"/>
        <v>-Trung tâm pháp y tỉnh Kon Tum</v>
      </c>
      <c r="E1566" s="129"/>
      <c r="F1566" s="130"/>
      <c r="G1566" s="130"/>
      <c r="H1566" s="128"/>
      <c r="I1566" s="90">
        <v>1952810000</v>
      </c>
      <c r="J1566" s="89"/>
      <c r="K1566" s="90">
        <v>1452810000</v>
      </c>
      <c r="L1566" s="91">
        <v>500000000</v>
      </c>
      <c r="M1566" s="91">
        <f t="shared" si="154"/>
        <v>1952810000</v>
      </c>
      <c r="N1566" s="91"/>
      <c r="O1566" s="90">
        <v>1952810000</v>
      </c>
      <c r="P1566" s="90">
        <f t="shared" si="155"/>
        <v>1952810000</v>
      </c>
      <c r="Q1566" s="90"/>
      <c r="S1566" s="124">
        <f t="shared" si="156"/>
        <v>1952.81</v>
      </c>
      <c r="T1566" s="124">
        <f t="shared" si="157"/>
        <v>1952.81</v>
      </c>
      <c r="U1566" s="124">
        <f t="shared" si="157"/>
        <v>0</v>
      </c>
      <c r="V1566" s="124">
        <f t="shared" si="157"/>
        <v>1952.81</v>
      </c>
      <c r="W1566" s="124">
        <f t="shared" si="157"/>
        <v>1952.81</v>
      </c>
      <c r="X1566" s="124">
        <f t="shared" si="157"/>
        <v>0</v>
      </c>
    </row>
    <row r="1567" spans="1:24" s="92" customFormat="1" ht="15">
      <c r="A1567" s="115" t="s">
        <v>916</v>
      </c>
      <c r="B1567" s="87" t="s">
        <v>232</v>
      </c>
      <c r="C1567" s="106" t="str">
        <f t="shared" si="152"/>
        <v/>
      </c>
      <c r="D1567" s="105" t="str">
        <f t="shared" si="153"/>
        <v/>
      </c>
      <c r="E1567" s="129"/>
      <c r="F1567" s="130"/>
      <c r="G1567" s="130"/>
      <c r="H1567" s="128"/>
      <c r="I1567" s="90">
        <v>1952810000</v>
      </c>
      <c r="J1567" s="89"/>
      <c r="K1567" s="90">
        <v>1452810000</v>
      </c>
      <c r="L1567" s="91">
        <v>500000000</v>
      </c>
      <c r="M1567" s="91">
        <f t="shared" si="154"/>
        <v>1952810000</v>
      </c>
      <c r="N1567" s="91"/>
      <c r="O1567" s="90">
        <v>1952810000</v>
      </c>
      <c r="P1567" s="90">
        <f t="shared" si="155"/>
        <v>1952810000</v>
      </c>
      <c r="Q1567" s="90"/>
      <c r="S1567" s="124">
        <f t="shared" si="156"/>
        <v>1952.81</v>
      </c>
      <c r="T1567" s="124">
        <f t="shared" si="157"/>
        <v>1952.81</v>
      </c>
      <c r="U1567" s="124">
        <f t="shared" si="157"/>
        <v>0</v>
      </c>
      <c r="V1567" s="124">
        <f t="shared" si="157"/>
        <v>1952.81</v>
      </c>
      <c r="W1567" s="124">
        <f t="shared" si="157"/>
        <v>1952.81</v>
      </c>
      <c r="X1567" s="124">
        <f t="shared" si="157"/>
        <v>0</v>
      </c>
    </row>
    <row r="1568" spans="1:24" s="92" customFormat="1" ht="15">
      <c r="A1568" s="115"/>
      <c r="B1568" s="87" t="s">
        <v>233</v>
      </c>
      <c r="C1568" s="106" t="str">
        <f t="shared" si="152"/>
        <v/>
      </c>
      <c r="D1568" s="105" t="str">
        <f t="shared" si="153"/>
        <v/>
      </c>
      <c r="E1568" s="129"/>
      <c r="F1568" s="130"/>
      <c r="G1568" s="130"/>
      <c r="H1568" s="128"/>
      <c r="I1568" s="90">
        <v>641726676</v>
      </c>
      <c r="J1568" s="89"/>
      <c r="K1568" s="90">
        <v>-1190000</v>
      </c>
      <c r="L1568" s="91">
        <v>642916676</v>
      </c>
      <c r="M1568" s="91">
        <f t="shared" si="154"/>
        <v>641726676</v>
      </c>
      <c r="N1568" s="91"/>
      <c r="O1568" s="90">
        <v>641726676</v>
      </c>
      <c r="P1568" s="90">
        <f t="shared" si="155"/>
        <v>641726676</v>
      </c>
      <c r="Q1568" s="90"/>
      <c r="S1568" s="124">
        <f t="shared" si="156"/>
        <v>641.726676</v>
      </c>
      <c r="T1568" s="124">
        <f t="shared" si="157"/>
        <v>641.726676</v>
      </c>
      <c r="U1568" s="124">
        <f t="shared" si="157"/>
        <v>0</v>
      </c>
      <c r="V1568" s="124">
        <f t="shared" si="157"/>
        <v>641.726676</v>
      </c>
      <c r="W1568" s="124">
        <f t="shared" si="157"/>
        <v>641.726676</v>
      </c>
      <c r="X1568" s="124">
        <f t="shared" si="157"/>
        <v>0</v>
      </c>
    </row>
    <row r="1569" spans="1:24" s="92" customFormat="1" ht="15">
      <c r="A1569" s="115"/>
      <c r="B1569" s="87"/>
      <c r="C1569" s="106" t="str">
        <f t="shared" si="152"/>
        <v/>
      </c>
      <c r="D1569" s="105" t="str">
        <f t="shared" si="153"/>
        <v/>
      </c>
      <c r="E1569" s="115" t="s">
        <v>209</v>
      </c>
      <c r="F1569" s="115" t="s">
        <v>248</v>
      </c>
      <c r="G1569" s="115" t="s">
        <v>249</v>
      </c>
      <c r="H1569" s="133" t="s">
        <v>983</v>
      </c>
      <c r="I1569" s="90">
        <v>641726676</v>
      </c>
      <c r="J1569" s="89"/>
      <c r="K1569" s="90">
        <v>-1190000</v>
      </c>
      <c r="L1569" s="91">
        <v>642916676</v>
      </c>
      <c r="M1569" s="91">
        <f t="shared" si="154"/>
        <v>641726676</v>
      </c>
      <c r="N1569" s="91"/>
      <c r="O1569" s="90">
        <v>641726676</v>
      </c>
      <c r="P1569" s="90">
        <f t="shared" si="155"/>
        <v>641726676</v>
      </c>
      <c r="Q1569" s="90"/>
      <c r="S1569" s="124">
        <f t="shared" si="156"/>
        <v>641.726676</v>
      </c>
      <c r="T1569" s="124">
        <f t="shared" si="157"/>
        <v>641.726676</v>
      </c>
      <c r="U1569" s="124">
        <f t="shared" si="157"/>
        <v>0</v>
      </c>
      <c r="V1569" s="124">
        <f t="shared" si="157"/>
        <v>641.726676</v>
      </c>
      <c r="W1569" s="124">
        <f t="shared" si="157"/>
        <v>641.726676</v>
      </c>
      <c r="X1569" s="124">
        <f t="shared" si="157"/>
        <v>0</v>
      </c>
    </row>
    <row r="1570" spans="1:24" s="92" customFormat="1" ht="15">
      <c r="A1570" s="115"/>
      <c r="B1570" s="87" t="s">
        <v>229</v>
      </c>
      <c r="C1570" s="106" t="str">
        <f t="shared" si="152"/>
        <v/>
      </c>
      <c r="D1570" s="105" t="str">
        <f t="shared" si="153"/>
        <v/>
      </c>
      <c r="E1570" s="129"/>
      <c r="F1570" s="130"/>
      <c r="G1570" s="130"/>
      <c r="H1570" s="128"/>
      <c r="I1570" s="90">
        <v>1311083324</v>
      </c>
      <c r="J1570" s="89"/>
      <c r="K1570" s="90">
        <v>1454000000</v>
      </c>
      <c r="L1570" s="91">
        <v>-142916676</v>
      </c>
      <c r="M1570" s="91">
        <f t="shared" si="154"/>
        <v>1311083324</v>
      </c>
      <c r="N1570" s="91"/>
      <c r="O1570" s="90">
        <v>1311083324</v>
      </c>
      <c r="P1570" s="90">
        <f t="shared" si="155"/>
        <v>1311083324</v>
      </c>
      <c r="Q1570" s="90"/>
      <c r="S1570" s="124">
        <f t="shared" si="156"/>
        <v>1311.0833239999999</v>
      </c>
      <c r="T1570" s="124">
        <f t="shared" si="157"/>
        <v>1311.0833239999999</v>
      </c>
      <c r="U1570" s="124">
        <f t="shared" si="157"/>
        <v>0</v>
      </c>
      <c r="V1570" s="124">
        <f t="shared" si="157"/>
        <v>1311.0833239999999</v>
      </c>
      <c r="W1570" s="124">
        <f t="shared" si="157"/>
        <v>1311.0833239999999</v>
      </c>
      <c r="X1570" s="124">
        <f t="shared" si="157"/>
        <v>0</v>
      </c>
    </row>
    <row r="1571" spans="1:24" s="92" customFormat="1" ht="15">
      <c r="A1571" s="115"/>
      <c r="B1571" s="87"/>
      <c r="C1571" s="106" t="str">
        <f t="shared" si="152"/>
        <v/>
      </c>
      <c r="D1571" s="105" t="str">
        <f t="shared" si="153"/>
        <v/>
      </c>
      <c r="E1571" s="115" t="s">
        <v>224</v>
      </c>
      <c r="F1571" s="115" t="s">
        <v>248</v>
      </c>
      <c r="G1571" s="115" t="s">
        <v>249</v>
      </c>
      <c r="H1571" s="133" t="s">
        <v>983</v>
      </c>
      <c r="I1571" s="90">
        <v>1311083324</v>
      </c>
      <c r="J1571" s="89"/>
      <c r="K1571" s="90">
        <v>1454000000</v>
      </c>
      <c r="L1571" s="91">
        <v>-142916676</v>
      </c>
      <c r="M1571" s="91">
        <f t="shared" si="154"/>
        <v>1311083324</v>
      </c>
      <c r="N1571" s="91"/>
      <c r="O1571" s="90">
        <v>1311083324</v>
      </c>
      <c r="P1571" s="90">
        <f t="shared" si="155"/>
        <v>1311083324</v>
      </c>
      <c r="Q1571" s="90"/>
      <c r="S1571" s="124">
        <f t="shared" si="156"/>
        <v>1311.0833239999999</v>
      </c>
      <c r="T1571" s="124">
        <f t="shared" si="157"/>
        <v>1311.0833239999999</v>
      </c>
      <c r="U1571" s="124">
        <f t="shared" si="157"/>
        <v>0</v>
      </c>
      <c r="V1571" s="124">
        <f t="shared" si="157"/>
        <v>1311.0833239999999</v>
      </c>
      <c r="W1571" s="124">
        <f t="shared" si="157"/>
        <v>1311.0833239999999</v>
      </c>
      <c r="X1571" s="124">
        <f t="shared" si="157"/>
        <v>0</v>
      </c>
    </row>
    <row r="1572" spans="1:24" s="92" customFormat="1" ht="45">
      <c r="A1572" s="115" t="s">
        <v>917</v>
      </c>
      <c r="B1572" s="99" t="s">
        <v>918</v>
      </c>
      <c r="C1572" s="106" t="str">
        <f t="shared" si="152"/>
        <v>1124495</v>
      </c>
      <c r="D1572" s="105" t="str">
        <f t="shared" si="153"/>
        <v>-Ban quản lý Khu Nông nghiệp ứng dụng công nghệ cao Măng Đen</v>
      </c>
      <c r="E1572" s="129"/>
      <c r="F1572" s="130"/>
      <c r="G1572" s="130"/>
      <c r="H1572" s="128"/>
      <c r="I1572" s="90">
        <v>776475243</v>
      </c>
      <c r="J1572" s="89"/>
      <c r="K1572" s="90">
        <v>776475243</v>
      </c>
      <c r="L1572" s="94"/>
      <c r="M1572" s="91">
        <f t="shared" si="154"/>
        <v>776475243</v>
      </c>
      <c r="N1572" s="94"/>
      <c r="O1572" s="90">
        <v>776475243</v>
      </c>
      <c r="P1572" s="90">
        <f t="shared" si="155"/>
        <v>776475243</v>
      </c>
      <c r="Q1572" s="90"/>
      <c r="S1572" s="124">
        <f t="shared" si="156"/>
        <v>776.47524299999998</v>
      </c>
      <c r="T1572" s="124">
        <f t="shared" si="157"/>
        <v>776.47524299999998</v>
      </c>
      <c r="U1572" s="124">
        <f t="shared" si="157"/>
        <v>0</v>
      </c>
      <c r="V1572" s="124">
        <f t="shared" si="157"/>
        <v>776.47524299999998</v>
      </c>
      <c r="W1572" s="124">
        <f t="shared" si="157"/>
        <v>776.47524299999998</v>
      </c>
      <c r="X1572" s="124">
        <f t="shared" si="157"/>
        <v>0</v>
      </c>
    </row>
    <row r="1573" spans="1:24" s="92" customFormat="1" ht="15">
      <c r="A1573" s="115" t="s">
        <v>919</v>
      </c>
      <c r="B1573" s="87" t="s">
        <v>232</v>
      </c>
      <c r="C1573" s="106" t="str">
        <f t="shared" si="152"/>
        <v/>
      </c>
      <c r="D1573" s="105" t="str">
        <f t="shared" si="153"/>
        <v/>
      </c>
      <c r="E1573" s="129"/>
      <c r="F1573" s="130"/>
      <c r="G1573" s="130"/>
      <c r="H1573" s="128"/>
      <c r="I1573" s="90">
        <v>776475243</v>
      </c>
      <c r="J1573" s="89"/>
      <c r="K1573" s="90">
        <v>776475243</v>
      </c>
      <c r="L1573" s="94"/>
      <c r="M1573" s="91">
        <f t="shared" si="154"/>
        <v>776475243</v>
      </c>
      <c r="N1573" s="94"/>
      <c r="O1573" s="90">
        <v>776475243</v>
      </c>
      <c r="P1573" s="90">
        <f t="shared" si="155"/>
        <v>776475243</v>
      </c>
      <c r="Q1573" s="90"/>
      <c r="S1573" s="124">
        <f t="shared" si="156"/>
        <v>776.47524299999998</v>
      </c>
      <c r="T1573" s="124">
        <f t="shared" si="157"/>
        <v>776.47524299999998</v>
      </c>
      <c r="U1573" s="124">
        <f t="shared" si="157"/>
        <v>0</v>
      </c>
      <c r="V1573" s="124">
        <f t="shared" si="157"/>
        <v>776.47524299999998</v>
      </c>
      <c r="W1573" s="124">
        <f t="shared" si="157"/>
        <v>776.47524299999998</v>
      </c>
      <c r="X1573" s="124">
        <f t="shared" si="157"/>
        <v>0</v>
      </c>
    </row>
    <row r="1574" spans="1:24" s="92" customFormat="1" ht="15">
      <c r="A1574" s="115"/>
      <c r="B1574" s="87" t="s">
        <v>229</v>
      </c>
      <c r="C1574" s="106" t="str">
        <f t="shared" si="152"/>
        <v/>
      </c>
      <c r="D1574" s="105" t="str">
        <f t="shared" si="153"/>
        <v/>
      </c>
      <c r="E1574" s="129"/>
      <c r="F1574" s="130"/>
      <c r="G1574" s="130"/>
      <c r="H1574" s="128"/>
      <c r="I1574" s="90">
        <v>776475243</v>
      </c>
      <c r="J1574" s="89"/>
      <c r="K1574" s="90">
        <v>776475243</v>
      </c>
      <c r="L1574" s="94"/>
      <c r="M1574" s="91">
        <f t="shared" si="154"/>
        <v>776475243</v>
      </c>
      <c r="N1574" s="94"/>
      <c r="O1574" s="90">
        <v>776475243</v>
      </c>
      <c r="P1574" s="90">
        <f t="shared" si="155"/>
        <v>776475243</v>
      </c>
      <c r="Q1574" s="90"/>
      <c r="S1574" s="124">
        <f t="shared" si="156"/>
        <v>776.47524299999998</v>
      </c>
      <c r="T1574" s="124">
        <f t="shared" si="157"/>
        <v>776.47524299999998</v>
      </c>
      <c r="U1574" s="124">
        <f t="shared" si="157"/>
        <v>0</v>
      </c>
      <c r="V1574" s="124">
        <f t="shared" si="157"/>
        <v>776.47524299999998</v>
      </c>
      <c r="W1574" s="124">
        <f t="shared" si="157"/>
        <v>776.47524299999998</v>
      </c>
      <c r="X1574" s="124">
        <f t="shared" si="157"/>
        <v>0</v>
      </c>
    </row>
    <row r="1575" spans="1:24" s="92" customFormat="1" ht="15">
      <c r="A1575" s="116"/>
      <c r="B1575" s="110"/>
      <c r="C1575" s="106" t="str">
        <f t="shared" si="152"/>
        <v/>
      </c>
      <c r="D1575" s="105" t="str">
        <f t="shared" si="153"/>
        <v/>
      </c>
      <c r="E1575" s="115" t="s">
        <v>224</v>
      </c>
      <c r="F1575" s="115" t="s">
        <v>303</v>
      </c>
      <c r="G1575" s="115" t="s">
        <v>270</v>
      </c>
      <c r="H1575" s="133" t="s">
        <v>983</v>
      </c>
      <c r="I1575" s="90">
        <v>181042378</v>
      </c>
      <c r="J1575" s="89"/>
      <c r="K1575" s="90">
        <v>181042378</v>
      </c>
      <c r="L1575" s="94"/>
      <c r="M1575" s="91">
        <f t="shared" si="154"/>
        <v>181042378</v>
      </c>
      <c r="N1575" s="94"/>
      <c r="O1575" s="90">
        <v>181042378</v>
      </c>
      <c r="P1575" s="90">
        <f t="shared" si="155"/>
        <v>181042378</v>
      </c>
      <c r="Q1575" s="90"/>
      <c r="S1575" s="124">
        <f t="shared" si="156"/>
        <v>181.04237800000001</v>
      </c>
      <c r="T1575" s="124">
        <f t="shared" si="157"/>
        <v>181.04237800000001</v>
      </c>
      <c r="U1575" s="124">
        <f t="shared" si="157"/>
        <v>0</v>
      </c>
      <c r="V1575" s="124">
        <f t="shared" si="157"/>
        <v>181.04237800000001</v>
      </c>
      <c r="W1575" s="124">
        <f t="shared" si="157"/>
        <v>181.04237800000001</v>
      </c>
      <c r="X1575" s="124">
        <f t="shared" si="157"/>
        <v>0</v>
      </c>
    </row>
    <row r="1576" spans="1:24" s="92" customFormat="1" ht="15">
      <c r="A1576" s="118"/>
      <c r="B1576" s="111"/>
      <c r="C1576" s="106" t="str">
        <f t="shared" si="152"/>
        <v/>
      </c>
      <c r="D1576" s="105" t="str">
        <f t="shared" si="153"/>
        <v/>
      </c>
      <c r="E1576" s="115" t="s">
        <v>224</v>
      </c>
      <c r="F1576" s="115" t="s">
        <v>303</v>
      </c>
      <c r="G1576" s="115" t="s">
        <v>304</v>
      </c>
      <c r="H1576" s="133" t="s">
        <v>983</v>
      </c>
      <c r="I1576" s="90">
        <v>595432865</v>
      </c>
      <c r="J1576" s="89"/>
      <c r="K1576" s="90">
        <v>595432865</v>
      </c>
      <c r="L1576" s="94"/>
      <c r="M1576" s="91">
        <f t="shared" si="154"/>
        <v>595432865</v>
      </c>
      <c r="N1576" s="94"/>
      <c r="O1576" s="90">
        <v>595432865</v>
      </c>
      <c r="P1576" s="90">
        <f t="shared" si="155"/>
        <v>595432865</v>
      </c>
      <c r="Q1576" s="90"/>
      <c r="S1576" s="124">
        <f t="shared" si="156"/>
        <v>595.43286499999999</v>
      </c>
      <c r="T1576" s="124">
        <f t="shared" si="157"/>
        <v>595.43286499999999</v>
      </c>
      <c r="U1576" s="124">
        <f t="shared" si="157"/>
        <v>0</v>
      </c>
      <c r="V1576" s="124">
        <f t="shared" si="157"/>
        <v>595.43286499999999</v>
      </c>
      <c r="W1576" s="124">
        <f t="shared" si="157"/>
        <v>595.43286499999999</v>
      </c>
      <c r="X1576" s="124">
        <f t="shared" si="157"/>
        <v>0</v>
      </c>
    </row>
    <row r="1577" spans="1:24" s="92" customFormat="1" ht="30">
      <c r="A1577" s="115" t="s">
        <v>593</v>
      </c>
      <c r="B1577" s="99" t="s">
        <v>920</v>
      </c>
      <c r="C1577" s="106" t="str">
        <f t="shared" si="152"/>
        <v>1124496</v>
      </c>
      <c r="D1577" s="105" t="str">
        <f t="shared" si="153"/>
        <v>-Hạt kiềm lâm rừng phòng hộ Tu Mơ Rông</v>
      </c>
      <c r="E1577" s="129"/>
      <c r="F1577" s="130"/>
      <c r="G1577" s="130"/>
      <c r="H1577" s="128"/>
      <c r="I1577" s="90">
        <v>665500000</v>
      </c>
      <c r="J1577" s="89"/>
      <c r="K1577" s="90">
        <v>657500000</v>
      </c>
      <c r="L1577" s="91">
        <v>8000000</v>
      </c>
      <c r="M1577" s="91">
        <f t="shared" si="154"/>
        <v>665500000</v>
      </c>
      <c r="N1577" s="91"/>
      <c r="O1577" s="90">
        <v>665500000</v>
      </c>
      <c r="P1577" s="90">
        <f t="shared" si="155"/>
        <v>665500000</v>
      </c>
      <c r="Q1577" s="90"/>
      <c r="S1577" s="124">
        <f t="shared" si="156"/>
        <v>665.5</v>
      </c>
      <c r="T1577" s="124">
        <f t="shared" si="157"/>
        <v>665.5</v>
      </c>
      <c r="U1577" s="124">
        <f t="shared" si="157"/>
        <v>0</v>
      </c>
      <c r="V1577" s="124">
        <f t="shared" si="157"/>
        <v>665.5</v>
      </c>
      <c r="W1577" s="124">
        <f t="shared" si="157"/>
        <v>665.5</v>
      </c>
      <c r="X1577" s="124">
        <f t="shared" si="157"/>
        <v>0</v>
      </c>
    </row>
    <row r="1578" spans="1:24" s="92" customFormat="1" ht="15">
      <c r="A1578" s="115" t="s">
        <v>921</v>
      </c>
      <c r="B1578" s="87" t="s">
        <v>232</v>
      </c>
      <c r="C1578" s="106" t="str">
        <f t="shared" si="152"/>
        <v/>
      </c>
      <c r="D1578" s="105" t="str">
        <f t="shared" si="153"/>
        <v/>
      </c>
      <c r="E1578" s="129"/>
      <c r="F1578" s="130"/>
      <c r="G1578" s="130"/>
      <c r="H1578" s="128"/>
      <c r="I1578" s="90">
        <v>665500000</v>
      </c>
      <c r="J1578" s="89"/>
      <c r="K1578" s="90">
        <v>657500000</v>
      </c>
      <c r="L1578" s="91">
        <v>8000000</v>
      </c>
      <c r="M1578" s="91">
        <f t="shared" si="154"/>
        <v>665500000</v>
      </c>
      <c r="N1578" s="91"/>
      <c r="O1578" s="90">
        <v>665500000</v>
      </c>
      <c r="P1578" s="90">
        <f t="shared" si="155"/>
        <v>665500000</v>
      </c>
      <c r="Q1578" s="90"/>
      <c r="S1578" s="124">
        <f t="shared" si="156"/>
        <v>665.5</v>
      </c>
      <c r="T1578" s="124">
        <f t="shared" si="157"/>
        <v>665.5</v>
      </c>
      <c r="U1578" s="124">
        <f t="shared" si="157"/>
        <v>0</v>
      </c>
      <c r="V1578" s="124">
        <f t="shared" si="157"/>
        <v>665.5</v>
      </c>
      <c r="W1578" s="124">
        <f t="shared" si="157"/>
        <v>665.5</v>
      </c>
      <c r="X1578" s="124">
        <f t="shared" si="157"/>
        <v>0</v>
      </c>
    </row>
    <row r="1579" spans="1:24" s="92" customFormat="1" ht="14.25">
      <c r="A1579" s="115"/>
      <c r="B1579" s="96"/>
      <c r="C1579" s="106" t="str">
        <f t="shared" si="152"/>
        <v/>
      </c>
      <c r="D1579" s="105" t="str">
        <f t="shared" si="153"/>
        <v/>
      </c>
      <c r="E1579" s="115"/>
      <c r="F1579" s="115"/>
      <c r="G1579" s="115"/>
      <c r="H1579" s="133"/>
      <c r="I1579" s="97"/>
      <c r="J1579" s="97"/>
      <c r="K1579" s="97"/>
      <c r="L1579" s="98"/>
      <c r="M1579" s="91">
        <f t="shared" si="154"/>
        <v>0</v>
      </c>
      <c r="N1579" s="98"/>
      <c r="O1579" s="97"/>
      <c r="P1579" s="90">
        <f t="shared" si="155"/>
        <v>0</v>
      </c>
      <c r="Q1579" s="97"/>
      <c r="S1579" s="124">
        <f t="shared" si="156"/>
        <v>0</v>
      </c>
      <c r="T1579" s="124">
        <f t="shared" si="157"/>
        <v>0</v>
      </c>
      <c r="U1579" s="124">
        <f t="shared" si="157"/>
        <v>0</v>
      </c>
      <c r="V1579" s="124">
        <f t="shared" si="157"/>
        <v>0</v>
      </c>
      <c r="W1579" s="124">
        <f t="shared" si="157"/>
        <v>0</v>
      </c>
      <c r="X1579" s="124">
        <f t="shared" si="157"/>
        <v>0</v>
      </c>
    </row>
    <row r="1580" spans="1:24" s="92" customFormat="1" ht="15">
      <c r="A1580" s="115"/>
      <c r="B1580" s="93" t="s">
        <v>233</v>
      </c>
      <c r="C1580" s="106" t="str">
        <f t="shared" si="152"/>
        <v/>
      </c>
      <c r="D1580" s="105" t="str">
        <f t="shared" si="153"/>
        <v/>
      </c>
      <c r="E1580" s="129"/>
      <c r="F1580" s="130"/>
      <c r="G1580" s="130"/>
      <c r="H1580" s="128"/>
      <c r="I1580" s="90">
        <v>611500000</v>
      </c>
      <c r="J1580" s="89"/>
      <c r="K1580" s="90">
        <v>603500000</v>
      </c>
      <c r="L1580" s="91">
        <v>8000000</v>
      </c>
      <c r="M1580" s="91">
        <f t="shared" si="154"/>
        <v>611500000</v>
      </c>
      <c r="N1580" s="91"/>
      <c r="O1580" s="90">
        <v>611500000</v>
      </c>
      <c r="P1580" s="90">
        <f t="shared" si="155"/>
        <v>611500000</v>
      </c>
      <c r="Q1580" s="90"/>
      <c r="S1580" s="124">
        <f t="shared" si="156"/>
        <v>611.5</v>
      </c>
      <c r="T1580" s="124">
        <f t="shared" si="157"/>
        <v>611.5</v>
      </c>
      <c r="U1580" s="124">
        <f t="shared" si="157"/>
        <v>0</v>
      </c>
      <c r="V1580" s="124">
        <f t="shared" si="157"/>
        <v>611.5</v>
      </c>
      <c r="W1580" s="124">
        <f t="shared" si="157"/>
        <v>611.5</v>
      </c>
      <c r="X1580" s="124">
        <f t="shared" si="157"/>
        <v>0</v>
      </c>
    </row>
    <row r="1581" spans="1:24" s="92" customFormat="1" ht="15">
      <c r="A1581" s="116"/>
      <c r="B1581" s="110"/>
      <c r="C1581" s="106" t="str">
        <f t="shared" si="152"/>
        <v/>
      </c>
      <c r="D1581" s="105" t="str">
        <f t="shared" si="153"/>
        <v/>
      </c>
      <c r="E1581" s="115" t="s">
        <v>209</v>
      </c>
      <c r="F1581" s="115" t="s">
        <v>241</v>
      </c>
      <c r="G1581" s="115" t="s">
        <v>238</v>
      </c>
      <c r="H1581" s="133" t="s">
        <v>983</v>
      </c>
      <c r="I1581" s="90">
        <v>603500000</v>
      </c>
      <c r="J1581" s="89"/>
      <c r="K1581" s="90">
        <v>603500000</v>
      </c>
      <c r="L1581" s="94"/>
      <c r="M1581" s="91">
        <f t="shared" si="154"/>
        <v>603500000</v>
      </c>
      <c r="N1581" s="94"/>
      <c r="O1581" s="90">
        <v>603500000</v>
      </c>
      <c r="P1581" s="90">
        <f t="shared" si="155"/>
        <v>603500000</v>
      </c>
      <c r="Q1581" s="90"/>
      <c r="S1581" s="124">
        <f t="shared" si="156"/>
        <v>603.5</v>
      </c>
      <c r="T1581" s="124">
        <f t="shared" si="157"/>
        <v>603.5</v>
      </c>
      <c r="U1581" s="124">
        <f t="shared" si="157"/>
        <v>0</v>
      </c>
      <c r="V1581" s="124">
        <f t="shared" si="157"/>
        <v>603.5</v>
      </c>
      <c r="W1581" s="124">
        <f t="shared" si="157"/>
        <v>603.5</v>
      </c>
      <c r="X1581" s="124">
        <f t="shared" si="157"/>
        <v>0</v>
      </c>
    </row>
    <row r="1582" spans="1:24" s="92" customFormat="1" ht="15">
      <c r="A1582" s="118"/>
      <c r="B1582" s="111"/>
      <c r="C1582" s="106" t="str">
        <f t="shared" si="152"/>
        <v/>
      </c>
      <c r="D1582" s="105" t="str">
        <f t="shared" si="153"/>
        <v/>
      </c>
      <c r="E1582" s="115" t="s">
        <v>222</v>
      </c>
      <c r="F1582" s="115" t="s">
        <v>241</v>
      </c>
      <c r="G1582" s="115" t="s">
        <v>238</v>
      </c>
      <c r="H1582" s="133" t="s">
        <v>983</v>
      </c>
      <c r="I1582" s="90">
        <v>8000000</v>
      </c>
      <c r="J1582" s="89"/>
      <c r="K1582" s="89"/>
      <c r="L1582" s="91">
        <v>8000000</v>
      </c>
      <c r="M1582" s="91">
        <f t="shared" si="154"/>
        <v>8000000</v>
      </c>
      <c r="N1582" s="91"/>
      <c r="O1582" s="90">
        <v>8000000</v>
      </c>
      <c r="P1582" s="90">
        <f t="shared" si="155"/>
        <v>8000000</v>
      </c>
      <c r="Q1582" s="90"/>
      <c r="S1582" s="124">
        <f t="shared" si="156"/>
        <v>8</v>
      </c>
      <c r="T1582" s="124">
        <f t="shared" si="157"/>
        <v>8</v>
      </c>
      <c r="U1582" s="124">
        <f t="shared" si="157"/>
        <v>0</v>
      </c>
      <c r="V1582" s="124">
        <f t="shared" si="157"/>
        <v>8</v>
      </c>
      <c r="W1582" s="124">
        <f t="shared" si="157"/>
        <v>8</v>
      </c>
      <c r="X1582" s="124">
        <f t="shared" si="157"/>
        <v>0</v>
      </c>
    </row>
    <row r="1583" spans="1:24" s="92" customFormat="1" ht="15">
      <c r="A1583" s="115"/>
      <c r="B1583" s="93" t="s">
        <v>229</v>
      </c>
      <c r="C1583" s="106" t="str">
        <f t="shared" si="152"/>
        <v/>
      </c>
      <c r="D1583" s="105" t="str">
        <f t="shared" si="153"/>
        <v/>
      </c>
      <c r="E1583" s="129"/>
      <c r="F1583" s="130"/>
      <c r="G1583" s="130"/>
      <c r="H1583" s="128"/>
      <c r="I1583" s="90">
        <v>54000000</v>
      </c>
      <c r="J1583" s="89"/>
      <c r="K1583" s="90">
        <v>54000000</v>
      </c>
      <c r="L1583" s="94"/>
      <c r="M1583" s="91">
        <f t="shared" si="154"/>
        <v>54000000</v>
      </c>
      <c r="N1583" s="94"/>
      <c r="O1583" s="90">
        <v>54000000</v>
      </c>
      <c r="P1583" s="90">
        <f t="shared" si="155"/>
        <v>54000000</v>
      </c>
      <c r="Q1583" s="90"/>
      <c r="S1583" s="124">
        <f t="shared" si="156"/>
        <v>54</v>
      </c>
      <c r="T1583" s="124">
        <f t="shared" si="157"/>
        <v>54</v>
      </c>
      <c r="U1583" s="124">
        <f t="shared" si="157"/>
        <v>0</v>
      </c>
      <c r="V1583" s="124">
        <f t="shared" si="157"/>
        <v>54</v>
      </c>
      <c r="W1583" s="124">
        <f t="shared" si="157"/>
        <v>54</v>
      </c>
      <c r="X1583" s="124">
        <f t="shared" si="157"/>
        <v>0</v>
      </c>
    </row>
    <row r="1584" spans="1:24" s="92" customFormat="1" ht="15">
      <c r="A1584" s="115"/>
      <c r="B1584" s="87"/>
      <c r="C1584" s="106" t="str">
        <f t="shared" si="152"/>
        <v/>
      </c>
      <c r="D1584" s="105" t="str">
        <f t="shared" si="153"/>
        <v/>
      </c>
      <c r="E1584" s="115" t="s">
        <v>224</v>
      </c>
      <c r="F1584" s="115" t="s">
        <v>241</v>
      </c>
      <c r="G1584" s="115" t="s">
        <v>242</v>
      </c>
      <c r="H1584" s="133" t="s">
        <v>983</v>
      </c>
      <c r="I1584" s="90">
        <v>54000000</v>
      </c>
      <c r="J1584" s="89"/>
      <c r="K1584" s="90">
        <v>54000000</v>
      </c>
      <c r="L1584" s="94"/>
      <c r="M1584" s="91">
        <f t="shared" si="154"/>
        <v>54000000</v>
      </c>
      <c r="N1584" s="94"/>
      <c r="O1584" s="90">
        <v>54000000</v>
      </c>
      <c r="P1584" s="90">
        <f t="shared" si="155"/>
        <v>54000000</v>
      </c>
      <c r="Q1584" s="90"/>
      <c r="S1584" s="124">
        <f t="shared" si="156"/>
        <v>54</v>
      </c>
      <c r="T1584" s="124">
        <f t="shared" si="157"/>
        <v>54</v>
      </c>
      <c r="U1584" s="124">
        <f t="shared" si="157"/>
        <v>0</v>
      </c>
      <c r="V1584" s="124">
        <f t="shared" si="157"/>
        <v>54</v>
      </c>
      <c r="W1584" s="124">
        <f t="shared" si="157"/>
        <v>54</v>
      </c>
      <c r="X1584" s="124">
        <f t="shared" si="157"/>
        <v>0</v>
      </c>
    </row>
    <row r="1585" spans="1:24" s="92" customFormat="1" ht="60">
      <c r="A1585" s="115" t="s">
        <v>922</v>
      </c>
      <c r="B1585" s="88" t="s">
        <v>923</v>
      </c>
      <c r="C1585" s="106" t="str">
        <f t="shared" si="152"/>
        <v>1124841</v>
      </c>
      <c r="D1585" s="105" t="str">
        <f t="shared" si="153"/>
        <v>-Ban quản lý dự ân Hỗ trợ quản trị địa phương trách nhiệm giải trình, đáp ứng được tại tỉnh Kon Tum</v>
      </c>
      <c r="E1585" s="129"/>
      <c r="F1585" s="130"/>
      <c r="G1585" s="130"/>
      <c r="H1585" s="128"/>
      <c r="I1585" s="90">
        <v>720000000</v>
      </c>
      <c r="J1585" s="89"/>
      <c r="K1585" s="89"/>
      <c r="L1585" s="91">
        <v>720000000</v>
      </c>
      <c r="M1585" s="91">
        <f t="shared" si="154"/>
        <v>720000000</v>
      </c>
      <c r="N1585" s="91"/>
      <c r="O1585" s="90">
        <v>505704737</v>
      </c>
      <c r="P1585" s="90">
        <f t="shared" si="155"/>
        <v>505704737</v>
      </c>
      <c r="Q1585" s="90"/>
      <c r="S1585" s="124">
        <f t="shared" si="156"/>
        <v>720</v>
      </c>
      <c r="T1585" s="124">
        <f t="shared" si="157"/>
        <v>720</v>
      </c>
      <c r="U1585" s="124">
        <f t="shared" si="157"/>
        <v>0</v>
      </c>
      <c r="V1585" s="124">
        <f t="shared" si="157"/>
        <v>505.70473700000002</v>
      </c>
      <c r="W1585" s="124">
        <f t="shared" si="157"/>
        <v>505.70473700000002</v>
      </c>
      <c r="X1585" s="124">
        <f t="shared" si="157"/>
        <v>0</v>
      </c>
    </row>
    <row r="1586" spans="1:24" s="92" customFormat="1" ht="15">
      <c r="A1586" s="115" t="s">
        <v>924</v>
      </c>
      <c r="B1586" s="93" t="s">
        <v>232</v>
      </c>
      <c r="C1586" s="106" t="str">
        <f t="shared" si="152"/>
        <v/>
      </c>
      <c r="D1586" s="105" t="str">
        <f t="shared" si="153"/>
        <v/>
      </c>
      <c r="E1586" s="129"/>
      <c r="F1586" s="130"/>
      <c r="G1586" s="130"/>
      <c r="H1586" s="128"/>
      <c r="I1586" s="90">
        <v>720000000</v>
      </c>
      <c r="J1586" s="89"/>
      <c r="K1586" s="89"/>
      <c r="L1586" s="91">
        <v>720000000</v>
      </c>
      <c r="M1586" s="91">
        <f t="shared" si="154"/>
        <v>720000000</v>
      </c>
      <c r="N1586" s="91"/>
      <c r="O1586" s="90">
        <v>505704737</v>
      </c>
      <c r="P1586" s="90">
        <f t="shared" si="155"/>
        <v>505704737</v>
      </c>
      <c r="Q1586" s="90"/>
      <c r="S1586" s="124">
        <f t="shared" si="156"/>
        <v>720</v>
      </c>
      <c r="T1586" s="124">
        <f t="shared" si="157"/>
        <v>720</v>
      </c>
      <c r="U1586" s="124">
        <f t="shared" si="157"/>
        <v>0</v>
      </c>
      <c r="V1586" s="124">
        <f t="shared" si="157"/>
        <v>505.70473700000002</v>
      </c>
      <c r="W1586" s="124">
        <f t="shared" si="157"/>
        <v>505.70473700000002</v>
      </c>
      <c r="X1586" s="124">
        <f t="shared" si="157"/>
        <v>0</v>
      </c>
    </row>
    <row r="1587" spans="1:24" s="92" customFormat="1" ht="15">
      <c r="A1587" s="115"/>
      <c r="B1587" s="93" t="s">
        <v>229</v>
      </c>
      <c r="C1587" s="106" t="str">
        <f t="shared" si="152"/>
        <v/>
      </c>
      <c r="D1587" s="105" t="str">
        <f t="shared" si="153"/>
        <v/>
      </c>
      <c r="E1587" s="129"/>
      <c r="F1587" s="130"/>
      <c r="G1587" s="130"/>
      <c r="H1587" s="128"/>
      <c r="I1587" s="90">
        <v>720000000</v>
      </c>
      <c r="J1587" s="89"/>
      <c r="K1587" s="89"/>
      <c r="L1587" s="91">
        <v>720000000</v>
      </c>
      <c r="M1587" s="91">
        <f t="shared" si="154"/>
        <v>720000000</v>
      </c>
      <c r="N1587" s="91"/>
      <c r="O1587" s="90">
        <v>505704737</v>
      </c>
      <c r="P1587" s="90">
        <f t="shared" si="155"/>
        <v>505704737</v>
      </c>
      <c r="Q1587" s="90"/>
      <c r="S1587" s="124">
        <f t="shared" si="156"/>
        <v>720</v>
      </c>
      <c r="T1587" s="124">
        <f t="shared" si="157"/>
        <v>720</v>
      </c>
      <c r="U1587" s="124">
        <f t="shared" si="157"/>
        <v>0</v>
      </c>
      <c r="V1587" s="124">
        <f t="shared" si="157"/>
        <v>505.70473700000002</v>
      </c>
      <c r="W1587" s="124">
        <f t="shared" si="157"/>
        <v>505.70473700000002</v>
      </c>
      <c r="X1587" s="124">
        <f t="shared" si="157"/>
        <v>0</v>
      </c>
    </row>
    <row r="1588" spans="1:24" s="92" customFormat="1" ht="15">
      <c r="A1588" s="115"/>
      <c r="B1588" s="87"/>
      <c r="C1588" s="106" t="str">
        <f t="shared" si="152"/>
        <v/>
      </c>
      <c r="D1588" s="105" t="str">
        <f t="shared" si="153"/>
        <v/>
      </c>
      <c r="E1588" s="115" t="s">
        <v>224</v>
      </c>
      <c r="F1588" s="115" t="s">
        <v>303</v>
      </c>
      <c r="G1588" s="115" t="s">
        <v>334</v>
      </c>
      <c r="H1588" s="133" t="s">
        <v>983</v>
      </c>
      <c r="I1588" s="90">
        <v>720000000</v>
      </c>
      <c r="J1588" s="89"/>
      <c r="K1588" s="89"/>
      <c r="L1588" s="91">
        <v>720000000</v>
      </c>
      <c r="M1588" s="91">
        <f t="shared" si="154"/>
        <v>720000000</v>
      </c>
      <c r="N1588" s="91"/>
      <c r="O1588" s="90">
        <v>505704737</v>
      </c>
      <c r="P1588" s="90">
        <f t="shared" si="155"/>
        <v>505704737</v>
      </c>
      <c r="Q1588" s="90"/>
      <c r="S1588" s="124">
        <f t="shared" si="156"/>
        <v>720</v>
      </c>
      <c r="T1588" s="124">
        <f t="shared" si="157"/>
        <v>720</v>
      </c>
      <c r="U1588" s="124">
        <f t="shared" si="157"/>
        <v>0</v>
      </c>
      <c r="V1588" s="124">
        <f t="shared" si="157"/>
        <v>505.70473700000002</v>
      </c>
      <c r="W1588" s="124">
        <f t="shared" si="157"/>
        <v>505.70473700000002</v>
      </c>
      <c r="X1588" s="124">
        <f t="shared" si="157"/>
        <v>0</v>
      </c>
    </row>
    <row r="1589" spans="1:24" s="92" customFormat="1" ht="45">
      <c r="A1589" s="115" t="s">
        <v>925</v>
      </c>
      <c r="B1589" s="88" t="s">
        <v>926</v>
      </c>
      <c r="C1589" s="106" t="str">
        <f t="shared" si="152"/>
        <v>1125130</v>
      </c>
      <c r="D1589" s="105" t="str">
        <f t="shared" si="153"/>
        <v>-Trung tâm Cứu hộ, bảo tồn và phát triển sinh vật vườn quốc gia Chư Mom Ray</v>
      </c>
      <c r="E1589" s="129"/>
      <c r="F1589" s="130"/>
      <c r="G1589" s="130"/>
      <c r="H1589" s="128"/>
      <c r="I1589" s="90">
        <v>812250000</v>
      </c>
      <c r="J1589" s="90">
        <v>167250000</v>
      </c>
      <c r="K1589" s="90">
        <v>635000000</v>
      </c>
      <c r="L1589" s="91">
        <v>10000000</v>
      </c>
      <c r="M1589" s="91">
        <f t="shared" si="154"/>
        <v>812250000</v>
      </c>
      <c r="N1589" s="91"/>
      <c r="O1589" s="90">
        <v>812249942</v>
      </c>
      <c r="P1589" s="90">
        <f t="shared" si="155"/>
        <v>812249942</v>
      </c>
      <c r="Q1589" s="90"/>
      <c r="S1589" s="124">
        <f t="shared" si="156"/>
        <v>812.25</v>
      </c>
      <c r="T1589" s="124">
        <f t="shared" si="157"/>
        <v>812.25</v>
      </c>
      <c r="U1589" s="124">
        <f t="shared" si="157"/>
        <v>0</v>
      </c>
      <c r="V1589" s="124">
        <f t="shared" si="157"/>
        <v>812.24994200000003</v>
      </c>
      <c r="W1589" s="124">
        <f t="shared" si="157"/>
        <v>812.24994200000003</v>
      </c>
      <c r="X1589" s="124">
        <f t="shared" si="157"/>
        <v>0</v>
      </c>
    </row>
    <row r="1590" spans="1:24" s="92" customFormat="1" ht="15">
      <c r="A1590" s="115" t="s">
        <v>927</v>
      </c>
      <c r="B1590" s="93" t="s">
        <v>232</v>
      </c>
      <c r="C1590" s="106" t="str">
        <f t="shared" si="152"/>
        <v/>
      </c>
      <c r="D1590" s="105" t="str">
        <f t="shared" si="153"/>
        <v/>
      </c>
      <c r="E1590" s="129"/>
      <c r="F1590" s="130"/>
      <c r="G1590" s="130"/>
      <c r="H1590" s="128"/>
      <c r="I1590" s="90">
        <v>645000000</v>
      </c>
      <c r="J1590" s="89"/>
      <c r="K1590" s="90">
        <v>635000000</v>
      </c>
      <c r="L1590" s="91">
        <v>10000000</v>
      </c>
      <c r="M1590" s="91">
        <f t="shared" si="154"/>
        <v>645000000</v>
      </c>
      <c r="N1590" s="91"/>
      <c r="O1590" s="90">
        <v>644999942</v>
      </c>
      <c r="P1590" s="90">
        <f t="shared" si="155"/>
        <v>644999942</v>
      </c>
      <c r="Q1590" s="90"/>
      <c r="S1590" s="124">
        <f t="shared" si="156"/>
        <v>645</v>
      </c>
      <c r="T1590" s="124">
        <f t="shared" si="157"/>
        <v>645</v>
      </c>
      <c r="U1590" s="124">
        <f t="shared" si="157"/>
        <v>0</v>
      </c>
      <c r="V1590" s="124">
        <f t="shared" si="157"/>
        <v>644.99994200000003</v>
      </c>
      <c r="W1590" s="124">
        <f t="shared" si="157"/>
        <v>644.99994200000003</v>
      </c>
      <c r="X1590" s="124">
        <f t="shared" si="157"/>
        <v>0</v>
      </c>
    </row>
    <row r="1591" spans="1:24" s="92" customFormat="1" ht="15">
      <c r="A1591" s="115"/>
      <c r="B1591" s="93" t="s">
        <v>229</v>
      </c>
      <c r="C1591" s="106" t="str">
        <f t="shared" si="152"/>
        <v/>
      </c>
      <c r="D1591" s="105" t="str">
        <f t="shared" si="153"/>
        <v/>
      </c>
      <c r="E1591" s="129"/>
      <c r="F1591" s="130"/>
      <c r="G1591" s="130"/>
      <c r="H1591" s="128"/>
      <c r="I1591" s="90">
        <v>645000000</v>
      </c>
      <c r="J1591" s="89"/>
      <c r="K1591" s="90">
        <v>635000000</v>
      </c>
      <c r="L1591" s="91">
        <v>10000000</v>
      </c>
      <c r="M1591" s="91">
        <f t="shared" si="154"/>
        <v>645000000</v>
      </c>
      <c r="N1591" s="91"/>
      <c r="O1591" s="90">
        <v>644999942</v>
      </c>
      <c r="P1591" s="90">
        <f t="shared" si="155"/>
        <v>644999942</v>
      </c>
      <c r="Q1591" s="90"/>
      <c r="S1591" s="124">
        <f t="shared" si="156"/>
        <v>645</v>
      </c>
      <c r="T1591" s="124">
        <f t="shared" si="157"/>
        <v>645</v>
      </c>
      <c r="U1591" s="124">
        <f t="shared" si="157"/>
        <v>0</v>
      </c>
      <c r="V1591" s="124">
        <f t="shared" si="157"/>
        <v>644.99994200000003</v>
      </c>
      <c r="W1591" s="124">
        <f t="shared" si="157"/>
        <v>644.99994200000003</v>
      </c>
      <c r="X1591" s="124">
        <f t="shared" si="157"/>
        <v>0</v>
      </c>
    </row>
    <row r="1592" spans="1:24" s="92" customFormat="1" ht="15">
      <c r="A1592" s="116"/>
      <c r="B1592" s="110"/>
      <c r="C1592" s="106" t="str">
        <f t="shared" si="152"/>
        <v/>
      </c>
      <c r="D1592" s="105" t="str">
        <f t="shared" si="153"/>
        <v/>
      </c>
      <c r="E1592" s="115" t="s">
        <v>224</v>
      </c>
      <c r="F1592" s="115" t="s">
        <v>241</v>
      </c>
      <c r="G1592" s="115" t="s">
        <v>242</v>
      </c>
      <c r="H1592" s="133" t="s">
        <v>983</v>
      </c>
      <c r="I1592" s="90">
        <v>635000000</v>
      </c>
      <c r="J1592" s="89"/>
      <c r="K1592" s="90">
        <v>635000000</v>
      </c>
      <c r="L1592" s="94"/>
      <c r="M1592" s="91">
        <f t="shared" si="154"/>
        <v>635000000</v>
      </c>
      <c r="N1592" s="94"/>
      <c r="O1592" s="90">
        <v>634999942</v>
      </c>
      <c r="P1592" s="90">
        <f t="shared" si="155"/>
        <v>634999942</v>
      </c>
      <c r="Q1592" s="90"/>
      <c r="S1592" s="124">
        <f t="shared" si="156"/>
        <v>635</v>
      </c>
      <c r="T1592" s="124">
        <f t="shared" si="157"/>
        <v>635</v>
      </c>
      <c r="U1592" s="124">
        <f t="shared" si="157"/>
        <v>0</v>
      </c>
      <c r="V1592" s="124">
        <f t="shared" si="157"/>
        <v>634.99994200000003</v>
      </c>
      <c r="W1592" s="124">
        <f t="shared" si="157"/>
        <v>634.99994200000003</v>
      </c>
      <c r="X1592" s="124">
        <f t="shared" si="157"/>
        <v>0</v>
      </c>
    </row>
    <row r="1593" spans="1:24" s="92" customFormat="1" ht="15">
      <c r="A1593" s="118"/>
      <c r="B1593" s="111"/>
      <c r="C1593" s="106" t="str">
        <f t="shared" si="152"/>
        <v/>
      </c>
      <c r="D1593" s="105" t="str">
        <f t="shared" si="153"/>
        <v/>
      </c>
      <c r="E1593" s="115" t="s">
        <v>222</v>
      </c>
      <c r="F1593" s="115" t="s">
        <v>241</v>
      </c>
      <c r="G1593" s="115" t="s">
        <v>242</v>
      </c>
      <c r="H1593" s="133" t="s">
        <v>983</v>
      </c>
      <c r="I1593" s="90">
        <v>10000000</v>
      </c>
      <c r="J1593" s="89"/>
      <c r="K1593" s="89"/>
      <c r="L1593" s="91">
        <v>10000000</v>
      </c>
      <c r="M1593" s="91">
        <f t="shared" si="154"/>
        <v>10000000</v>
      </c>
      <c r="N1593" s="91"/>
      <c r="O1593" s="90">
        <v>10000000</v>
      </c>
      <c r="P1593" s="90">
        <f t="shared" si="155"/>
        <v>10000000</v>
      </c>
      <c r="Q1593" s="90"/>
      <c r="S1593" s="124">
        <f t="shared" si="156"/>
        <v>10</v>
      </c>
      <c r="T1593" s="124">
        <f t="shared" si="157"/>
        <v>10</v>
      </c>
      <c r="U1593" s="124">
        <f t="shared" si="157"/>
        <v>0</v>
      </c>
      <c r="V1593" s="124">
        <f t="shared" si="157"/>
        <v>10</v>
      </c>
      <c r="W1593" s="124">
        <f t="shared" si="157"/>
        <v>10</v>
      </c>
      <c r="X1593" s="124">
        <f t="shared" si="157"/>
        <v>0</v>
      </c>
    </row>
    <row r="1594" spans="1:24" s="92" customFormat="1" ht="15">
      <c r="A1594" s="115" t="s">
        <v>928</v>
      </c>
      <c r="B1594" s="93" t="s">
        <v>244</v>
      </c>
      <c r="C1594" s="106" t="str">
        <f t="shared" si="152"/>
        <v/>
      </c>
      <c r="D1594" s="105" t="str">
        <f t="shared" si="153"/>
        <v/>
      </c>
      <c r="E1594" s="129"/>
      <c r="F1594" s="130"/>
      <c r="G1594" s="130"/>
      <c r="H1594" s="128"/>
      <c r="I1594" s="90">
        <v>167250000</v>
      </c>
      <c r="J1594" s="90">
        <v>167250000</v>
      </c>
      <c r="K1594" s="89"/>
      <c r="L1594" s="94"/>
      <c r="M1594" s="91">
        <f t="shared" si="154"/>
        <v>167250000</v>
      </c>
      <c r="N1594" s="94"/>
      <c r="O1594" s="90">
        <v>167250000</v>
      </c>
      <c r="P1594" s="90">
        <f t="shared" si="155"/>
        <v>167250000</v>
      </c>
      <c r="Q1594" s="90"/>
      <c r="S1594" s="124">
        <f t="shared" si="156"/>
        <v>167.25</v>
      </c>
      <c r="T1594" s="124">
        <f t="shared" si="157"/>
        <v>167.25</v>
      </c>
      <c r="U1594" s="124">
        <f t="shared" si="157"/>
        <v>0</v>
      </c>
      <c r="V1594" s="124">
        <f t="shared" si="157"/>
        <v>167.25</v>
      </c>
      <c r="W1594" s="124">
        <f t="shared" si="157"/>
        <v>167.25</v>
      </c>
      <c r="X1594" s="124">
        <f t="shared" si="157"/>
        <v>0</v>
      </c>
    </row>
    <row r="1595" spans="1:24" s="92" customFormat="1" ht="15">
      <c r="A1595" s="115"/>
      <c r="B1595" s="87"/>
      <c r="C1595" s="106" t="str">
        <f t="shared" si="152"/>
        <v/>
      </c>
      <c r="D1595" s="105" t="str">
        <f t="shared" si="153"/>
        <v/>
      </c>
      <c r="E1595" s="115" t="s">
        <v>224</v>
      </c>
      <c r="F1595" s="115" t="s">
        <v>241</v>
      </c>
      <c r="G1595" s="115" t="s">
        <v>242</v>
      </c>
      <c r="H1595" s="133" t="s">
        <v>989</v>
      </c>
      <c r="I1595" s="90">
        <v>167250000</v>
      </c>
      <c r="J1595" s="90">
        <v>167250000</v>
      </c>
      <c r="K1595" s="89"/>
      <c r="L1595" s="94"/>
      <c r="M1595" s="91">
        <f t="shared" si="154"/>
        <v>167250000</v>
      </c>
      <c r="N1595" s="94"/>
      <c r="O1595" s="90">
        <v>167250000</v>
      </c>
      <c r="P1595" s="90">
        <f t="shared" si="155"/>
        <v>167250000</v>
      </c>
      <c r="Q1595" s="90"/>
      <c r="S1595" s="124">
        <f t="shared" si="156"/>
        <v>167.25</v>
      </c>
      <c r="T1595" s="124">
        <f t="shared" si="157"/>
        <v>167.25</v>
      </c>
      <c r="U1595" s="124">
        <f t="shared" si="157"/>
        <v>0</v>
      </c>
      <c r="V1595" s="124">
        <f t="shared" si="157"/>
        <v>167.25</v>
      </c>
      <c r="W1595" s="124">
        <f t="shared" si="157"/>
        <v>167.25</v>
      </c>
      <c r="X1595" s="124">
        <f t="shared" si="157"/>
        <v>0</v>
      </c>
    </row>
    <row r="1596" spans="1:24" s="92" customFormat="1" ht="30">
      <c r="A1596" s="115" t="s">
        <v>929</v>
      </c>
      <c r="B1596" s="88" t="s">
        <v>930</v>
      </c>
      <c r="C1596" s="106" t="str">
        <f t="shared" si="152"/>
        <v>1125215</v>
      </c>
      <c r="D1596" s="105" t="str">
        <f t="shared" si="153"/>
        <v>-Chi cục Bảo vệ Môi trường tỉnh Kon Tum</v>
      </c>
      <c r="E1596" s="129"/>
      <c r="F1596" s="130"/>
      <c r="G1596" s="130"/>
      <c r="H1596" s="128"/>
      <c r="I1596" s="90">
        <v>902000000</v>
      </c>
      <c r="J1596" s="89"/>
      <c r="K1596" s="90">
        <v>767000000</v>
      </c>
      <c r="L1596" s="91">
        <v>135000000</v>
      </c>
      <c r="M1596" s="91">
        <f t="shared" si="154"/>
        <v>902000000</v>
      </c>
      <c r="N1596" s="91"/>
      <c r="O1596" s="90">
        <v>882184940</v>
      </c>
      <c r="P1596" s="90">
        <f t="shared" si="155"/>
        <v>882184940</v>
      </c>
      <c r="Q1596" s="90"/>
      <c r="S1596" s="124">
        <f t="shared" si="156"/>
        <v>902</v>
      </c>
      <c r="T1596" s="124">
        <f t="shared" si="157"/>
        <v>902</v>
      </c>
      <c r="U1596" s="124">
        <f t="shared" si="157"/>
        <v>0</v>
      </c>
      <c r="V1596" s="124">
        <f t="shared" si="157"/>
        <v>882.18493999999998</v>
      </c>
      <c r="W1596" s="124">
        <f t="shared" si="157"/>
        <v>882.18493999999998</v>
      </c>
      <c r="X1596" s="124">
        <f t="shared" si="157"/>
        <v>0</v>
      </c>
    </row>
    <row r="1597" spans="1:24" s="92" customFormat="1" ht="15">
      <c r="A1597" s="115" t="s">
        <v>931</v>
      </c>
      <c r="B1597" s="93" t="s">
        <v>232</v>
      </c>
      <c r="C1597" s="106" t="str">
        <f t="shared" si="152"/>
        <v/>
      </c>
      <c r="D1597" s="105" t="str">
        <f t="shared" si="153"/>
        <v/>
      </c>
      <c r="E1597" s="129"/>
      <c r="F1597" s="130"/>
      <c r="G1597" s="130"/>
      <c r="H1597" s="128"/>
      <c r="I1597" s="90">
        <v>902000000</v>
      </c>
      <c r="J1597" s="89"/>
      <c r="K1597" s="90">
        <v>767000000</v>
      </c>
      <c r="L1597" s="91">
        <v>135000000</v>
      </c>
      <c r="M1597" s="91">
        <f t="shared" si="154"/>
        <v>902000000</v>
      </c>
      <c r="N1597" s="91"/>
      <c r="O1597" s="90">
        <v>882184940</v>
      </c>
      <c r="P1597" s="90">
        <f t="shared" si="155"/>
        <v>882184940</v>
      </c>
      <c r="Q1597" s="90"/>
      <c r="S1597" s="124">
        <f t="shared" si="156"/>
        <v>902</v>
      </c>
      <c r="T1597" s="124">
        <f t="shared" si="157"/>
        <v>902</v>
      </c>
      <c r="U1597" s="124">
        <f t="shared" si="157"/>
        <v>0</v>
      </c>
      <c r="V1597" s="124">
        <f t="shared" si="157"/>
        <v>882.18493999999998</v>
      </c>
      <c r="W1597" s="124">
        <f t="shared" si="157"/>
        <v>882.18493999999998</v>
      </c>
      <c r="X1597" s="124">
        <f t="shared" si="157"/>
        <v>0</v>
      </c>
    </row>
    <row r="1598" spans="1:24" s="92" customFormat="1" ht="15">
      <c r="A1598" s="115"/>
      <c r="B1598" s="93" t="s">
        <v>233</v>
      </c>
      <c r="C1598" s="106" t="str">
        <f t="shared" si="152"/>
        <v/>
      </c>
      <c r="D1598" s="105" t="str">
        <f t="shared" si="153"/>
        <v/>
      </c>
      <c r="E1598" s="129"/>
      <c r="F1598" s="130"/>
      <c r="G1598" s="130"/>
      <c r="H1598" s="128"/>
      <c r="I1598" s="90">
        <v>416000000</v>
      </c>
      <c r="J1598" s="89"/>
      <c r="K1598" s="90">
        <v>402000000</v>
      </c>
      <c r="L1598" s="91">
        <v>14000000</v>
      </c>
      <c r="M1598" s="91">
        <f t="shared" si="154"/>
        <v>416000000</v>
      </c>
      <c r="N1598" s="91"/>
      <c r="O1598" s="90">
        <v>416000000</v>
      </c>
      <c r="P1598" s="90">
        <f t="shared" si="155"/>
        <v>416000000</v>
      </c>
      <c r="Q1598" s="90"/>
      <c r="S1598" s="124">
        <f t="shared" si="156"/>
        <v>416</v>
      </c>
      <c r="T1598" s="124">
        <f t="shared" si="157"/>
        <v>416</v>
      </c>
      <c r="U1598" s="124">
        <f t="shared" si="157"/>
        <v>0</v>
      </c>
      <c r="V1598" s="124">
        <f t="shared" si="157"/>
        <v>416</v>
      </c>
      <c r="W1598" s="124">
        <f t="shared" si="157"/>
        <v>416</v>
      </c>
      <c r="X1598" s="124">
        <f t="shared" si="157"/>
        <v>0</v>
      </c>
    </row>
    <row r="1599" spans="1:24" s="92" customFormat="1" ht="15">
      <c r="A1599" s="116"/>
      <c r="B1599" s="110"/>
      <c r="C1599" s="106" t="str">
        <f t="shared" si="152"/>
        <v/>
      </c>
      <c r="D1599" s="105" t="str">
        <f t="shared" si="153"/>
        <v/>
      </c>
      <c r="E1599" s="115" t="s">
        <v>209</v>
      </c>
      <c r="F1599" s="115" t="s">
        <v>515</v>
      </c>
      <c r="G1599" s="115" t="s">
        <v>334</v>
      </c>
      <c r="H1599" s="133" t="s">
        <v>983</v>
      </c>
      <c r="I1599" s="90">
        <v>402000000</v>
      </c>
      <c r="J1599" s="89"/>
      <c r="K1599" s="90">
        <v>402000000</v>
      </c>
      <c r="L1599" s="94"/>
      <c r="M1599" s="91">
        <f t="shared" si="154"/>
        <v>402000000</v>
      </c>
      <c r="N1599" s="94"/>
      <c r="O1599" s="90">
        <v>402000000</v>
      </c>
      <c r="P1599" s="90">
        <f t="shared" si="155"/>
        <v>402000000</v>
      </c>
      <c r="Q1599" s="90"/>
      <c r="S1599" s="124">
        <f t="shared" si="156"/>
        <v>402</v>
      </c>
      <c r="T1599" s="124">
        <f t="shared" si="157"/>
        <v>402</v>
      </c>
      <c r="U1599" s="124">
        <f t="shared" si="157"/>
        <v>0</v>
      </c>
      <c r="V1599" s="124">
        <f t="shared" si="157"/>
        <v>402</v>
      </c>
      <c r="W1599" s="124">
        <f t="shared" si="157"/>
        <v>402</v>
      </c>
      <c r="X1599" s="124">
        <f t="shared" si="157"/>
        <v>0</v>
      </c>
    </row>
    <row r="1600" spans="1:24" s="92" customFormat="1" ht="15">
      <c r="A1600" s="118"/>
      <c r="B1600" s="111"/>
      <c r="C1600" s="106" t="str">
        <f t="shared" si="152"/>
        <v/>
      </c>
      <c r="D1600" s="105" t="str">
        <f t="shared" si="153"/>
        <v/>
      </c>
      <c r="E1600" s="115" t="s">
        <v>222</v>
      </c>
      <c r="F1600" s="115" t="s">
        <v>515</v>
      </c>
      <c r="G1600" s="115" t="s">
        <v>334</v>
      </c>
      <c r="H1600" s="133" t="s">
        <v>983</v>
      </c>
      <c r="I1600" s="90">
        <v>14000000</v>
      </c>
      <c r="J1600" s="89"/>
      <c r="K1600" s="89"/>
      <c r="L1600" s="91">
        <v>14000000</v>
      </c>
      <c r="M1600" s="91">
        <f t="shared" si="154"/>
        <v>14000000</v>
      </c>
      <c r="N1600" s="91"/>
      <c r="O1600" s="90">
        <v>14000000</v>
      </c>
      <c r="P1600" s="90">
        <f t="shared" si="155"/>
        <v>14000000</v>
      </c>
      <c r="Q1600" s="90"/>
      <c r="S1600" s="124">
        <f t="shared" si="156"/>
        <v>14</v>
      </c>
      <c r="T1600" s="124">
        <f t="shared" si="157"/>
        <v>14</v>
      </c>
      <c r="U1600" s="124">
        <f t="shared" si="157"/>
        <v>0</v>
      </c>
      <c r="V1600" s="124">
        <f t="shared" si="157"/>
        <v>14</v>
      </c>
      <c r="W1600" s="124">
        <f t="shared" si="157"/>
        <v>14</v>
      </c>
      <c r="X1600" s="124">
        <f t="shared" si="157"/>
        <v>0</v>
      </c>
    </row>
    <row r="1601" spans="1:24" s="92" customFormat="1" ht="15">
      <c r="A1601" s="115"/>
      <c r="B1601" s="93" t="s">
        <v>229</v>
      </c>
      <c r="C1601" s="106" t="str">
        <f t="shared" si="152"/>
        <v/>
      </c>
      <c r="D1601" s="105" t="str">
        <f t="shared" si="153"/>
        <v/>
      </c>
      <c r="E1601" s="129"/>
      <c r="F1601" s="130"/>
      <c r="G1601" s="130"/>
      <c r="H1601" s="128"/>
      <c r="I1601" s="90">
        <v>486000000</v>
      </c>
      <c r="J1601" s="89"/>
      <c r="K1601" s="90">
        <v>365000000</v>
      </c>
      <c r="L1601" s="91">
        <v>121000000</v>
      </c>
      <c r="M1601" s="91">
        <f t="shared" si="154"/>
        <v>486000000</v>
      </c>
      <c r="N1601" s="91"/>
      <c r="O1601" s="90">
        <v>466184940</v>
      </c>
      <c r="P1601" s="90">
        <f t="shared" si="155"/>
        <v>466184940</v>
      </c>
      <c r="Q1601" s="90"/>
      <c r="S1601" s="124">
        <f t="shared" si="156"/>
        <v>486</v>
      </c>
      <c r="T1601" s="124">
        <f t="shared" si="157"/>
        <v>486</v>
      </c>
      <c r="U1601" s="124">
        <f t="shared" si="157"/>
        <v>0</v>
      </c>
      <c r="V1601" s="124">
        <f t="shared" si="157"/>
        <v>466.18493999999998</v>
      </c>
      <c r="W1601" s="124">
        <f t="shared" si="157"/>
        <v>466.18493999999998</v>
      </c>
      <c r="X1601" s="124">
        <f t="shared" si="157"/>
        <v>0</v>
      </c>
    </row>
    <row r="1602" spans="1:24" s="92" customFormat="1" ht="15">
      <c r="A1602" s="116"/>
      <c r="B1602" s="110"/>
      <c r="C1602" s="106" t="str">
        <f t="shared" si="152"/>
        <v/>
      </c>
      <c r="D1602" s="105" t="str">
        <f t="shared" si="153"/>
        <v/>
      </c>
      <c r="E1602" s="115" t="s">
        <v>224</v>
      </c>
      <c r="F1602" s="115" t="s">
        <v>515</v>
      </c>
      <c r="G1602" s="115" t="s">
        <v>626</v>
      </c>
      <c r="H1602" s="133" t="s">
        <v>983</v>
      </c>
      <c r="I1602" s="90">
        <v>365000000</v>
      </c>
      <c r="J1602" s="89"/>
      <c r="K1602" s="90">
        <v>365000000</v>
      </c>
      <c r="L1602" s="94"/>
      <c r="M1602" s="91">
        <f t="shared" si="154"/>
        <v>365000000</v>
      </c>
      <c r="N1602" s="94"/>
      <c r="O1602" s="90">
        <v>345184940</v>
      </c>
      <c r="P1602" s="90">
        <f t="shared" si="155"/>
        <v>345184940</v>
      </c>
      <c r="Q1602" s="90"/>
      <c r="S1602" s="124">
        <f t="shared" si="156"/>
        <v>365</v>
      </c>
      <c r="T1602" s="124">
        <f t="shared" si="157"/>
        <v>365</v>
      </c>
      <c r="U1602" s="124">
        <f t="shared" si="157"/>
        <v>0</v>
      </c>
      <c r="V1602" s="124">
        <f t="shared" si="157"/>
        <v>345.18493999999998</v>
      </c>
      <c r="W1602" s="124">
        <f t="shared" si="157"/>
        <v>345.18493999999998</v>
      </c>
      <c r="X1602" s="124">
        <f t="shared" si="157"/>
        <v>0</v>
      </c>
    </row>
    <row r="1603" spans="1:24" s="92" customFormat="1" ht="15">
      <c r="A1603" s="118"/>
      <c r="B1603" s="111"/>
      <c r="C1603" s="106" t="str">
        <f t="shared" si="152"/>
        <v/>
      </c>
      <c r="D1603" s="105" t="str">
        <f t="shared" si="153"/>
        <v/>
      </c>
      <c r="E1603" s="115" t="s">
        <v>224</v>
      </c>
      <c r="F1603" s="115" t="s">
        <v>515</v>
      </c>
      <c r="G1603" s="115" t="s">
        <v>334</v>
      </c>
      <c r="H1603" s="133" t="s">
        <v>983</v>
      </c>
      <c r="I1603" s="90">
        <v>121000000</v>
      </c>
      <c r="J1603" s="89"/>
      <c r="K1603" s="89"/>
      <c r="L1603" s="91">
        <v>121000000</v>
      </c>
      <c r="M1603" s="91">
        <f t="shared" si="154"/>
        <v>121000000</v>
      </c>
      <c r="N1603" s="91"/>
      <c r="O1603" s="90">
        <v>121000000</v>
      </c>
      <c r="P1603" s="90">
        <f t="shared" si="155"/>
        <v>121000000</v>
      </c>
      <c r="Q1603" s="90"/>
      <c r="S1603" s="124">
        <f t="shared" si="156"/>
        <v>121</v>
      </c>
      <c r="T1603" s="124">
        <f t="shared" si="157"/>
        <v>121</v>
      </c>
      <c r="U1603" s="124">
        <f t="shared" si="157"/>
        <v>0</v>
      </c>
      <c r="V1603" s="124">
        <f t="shared" si="157"/>
        <v>121</v>
      </c>
      <c r="W1603" s="124">
        <f t="shared" si="157"/>
        <v>121</v>
      </c>
      <c r="X1603" s="124">
        <f t="shared" si="157"/>
        <v>0</v>
      </c>
    </row>
    <row r="1604" spans="1:24" s="92" customFormat="1" ht="30">
      <c r="A1604" s="115" t="s">
        <v>932</v>
      </c>
      <c r="B1604" s="88" t="s">
        <v>933</v>
      </c>
      <c r="C1604" s="106" t="str">
        <f t="shared" si="152"/>
        <v>1125216</v>
      </c>
      <c r="D1604" s="105" t="str">
        <f t="shared" si="153"/>
        <v>-Chi cục Quản lý đãt đai tỉnh Kon Tum</v>
      </c>
      <c r="E1604" s="129"/>
      <c r="F1604" s="130"/>
      <c r="G1604" s="130"/>
      <c r="H1604" s="128"/>
      <c r="I1604" s="90">
        <v>1181700000</v>
      </c>
      <c r="J1604" s="89"/>
      <c r="K1604" s="90">
        <v>1036000000</v>
      </c>
      <c r="L1604" s="91">
        <v>145700000</v>
      </c>
      <c r="M1604" s="91">
        <f t="shared" si="154"/>
        <v>1181700000</v>
      </c>
      <c r="N1604" s="91"/>
      <c r="O1604" s="90">
        <v>1175250000</v>
      </c>
      <c r="P1604" s="90">
        <f t="shared" si="155"/>
        <v>1175250000</v>
      </c>
      <c r="Q1604" s="90"/>
      <c r="S1604" s="124">
        <f t="shared" si="156"/>
        <v>1181.7</v>
      </c>
      <c r="T1604" s="124">
        <f t="shared" si="157"/>
        <v>1181.7</v>
      </c>
      <c r="U1604" s="124">
        <f t="shared" si="157"/>
        <v>0</v>
      </c>
      <c r="V1604" s="124">
        <f t="shared" si="157"/>
        <v>1175.25</v>
      </c>
      <c r="W1604" s="124">
        <f t="shared" si="157"/>
        <v>1175.25</v>
      </c>
      <c r="X1604" s="124">
        <f t="shared" si="157"/>
        <v>0</v>
      </c>
    </row>
    <row r="1605" spans="1:24" s="92" customFormat="1" ht="15">
      <c r="A1605" s="115" t="s">
        <v>934</v>
      </c>
      <c r="B1605" s="93" t="s">
        <v>232</v>
      </c>
      <c r="C1605" s="106" t="str">
        <f t="shared" si="152"/>
        <v/>
      </c>
      <c r="D1605" s="105" t="str">
        <f t="shared" si="153"/>
        <v/>
      </c>
      <c r="E1605" s="129"/>
      <c r="F1605" s="130"/>
      <c r="G1605" s="130"/>
      <c r="H1605" s="128"/>
      <c r="I1605" s="90">
        <v>1181700000</v>
      </c>
      <c r="J1605" s="89"/>
      <c r="K1605" s="90">
        <v>1036000000</v>
      </c>
      <c r="L1605" s="91">
        <v>145700000</v>
      </c>
      <c r="M1605" s="91">
        <f t="shared" si="154"/>
        <v>1181700000</v>
      </c>
      <c r="N1605" s="91"/>
      <c r="O1605" s="90">
        <v>1175250000</v>
      </c>
      <c r="P1605" s="90">
        <f t="shared" si="155"/>
        <v>1175250000</v>
      </c>
      <c r="Q1605" s="90"/>
      <c r="S1605" s="124">
        <f t="shared" si="156"/>
        <v>1181.7</v>
      </c>
      <c r="T1605" s="124">
        <f t="shared" si="157"/>
        <v>1181.7</v>
      </c>
      <c r="U1605" s="124">
        <f t="shared" si="157"/>
        <v>0</v>
      </c>
      <c r="V1605" s="124">
        <f t="shared" si="157"/>
        <v>1175.25</v>
      </c>
      <c r="W1605" s="124">
        <f t="shared" si="157"/>
        <v>1175.25</v>
      </c>
      <c r="X1605" s="124">
        <f t="shared" si="157"/>
        <v>0</v>
      </c>
    </row>
    <row r="1606" spans="1:24" s="92" customFormat="1" ht="15">
      <c r="A1606" s="115"/>
      <c r="B1606" s="93" t="s">
        <v>233</v>
      </c>
      <c r="C1606" s="106" t="str">
        <f t="shared" si="152"/>
        <v/>
      </c>
      <c r="D1606" s="105" t="str">
        <f t="shared" si="153"/>
        <v/>
      </c>
      <c r="E1606" s="129"/>
      <c r="F1606" s="130"/>
      <c r="G1606" s="130"/>
      <c r="H1606" s="128"/>
      <c r="I1606" s="90">
        <v>760700000</v>
      </c>
      <c r="J1606" s="89"/>
      <c r="K1606" s="90">
        <v>736000000</v>
      </c>
      <c r="L1606" s="91">
        <v>24700000</v>
      </c>
      <c r="M1606" s="91">
        <f t="shared" si="154"/>
        <v>760700000</v>
      </c>
      <c r="N1606" s="91"/>
      <c r="O1606" s="90">
        <v>760700000</v>
      </c>
      <c r="P1606" s="90">
        <f t="shared" si="155"/>
        <v>760700000</v>
      </c>
      <c r="Q1606" s="90"/>
      <c r="S1606" s="124">
        <f t="shared" si="156"/>
        <v>760.7</v>
      </c>
      <c r="T1606" s="124">
        <f t="shared" si="157"/>
        <v>760.7</v>
      </c>
      <c r="U1606" s="124">
        <f t="shared" si="157"/>
        <v>0</v>
      </c>
      <c r="V1606" s="124">
        <f t="shared" si="157"/>
        <v>760.7</v>
      </c>
      <c r="W1606" s="124">
        <f t="shared" si="157"/>
        <v>760.7</v>
      </c>
      <c r="X1606" s="124">
        <f t="shared" si="157"/>
        <v>0</v>
      </c>
    </row>
    <row r="1607" spans="1:24" s="92" customFormat="1" ht="15">
      <c r="A1607" s="116"/>
      <c r="B1607" s="110"/>
      <c r="C1607" s="106" t="str">
        <f t="shared" si="152"/>
        <v/>
      </c>
      <c r="D1607" s="105" t="str">
        <f t="shared" si="153"/>
        <v/>
      </c>
      <c r="E1607" s="115" t="s">
        <v>209</v>
      </c>
      <c r="F1607" s="115" t="s">
        <v>515</v>
      </c>
      <c r="G1607" s="115" t="s">
        <v>334</v>
      </c>
      <c r="H1607" s="133" t="s">
        <v>983</v>
      </c>
      <c r="I1607" s="90">
        <v>736000000</v>
      </c>
      <c r="J1607" s="89"/>
      <c r="K1607" s="90">
        <v>736000000</v>
      </c>
      <c r="L1607" s="94"/>
      <c r="M1607" s="91">
        <f t="shared" si="154"/>
        <v>736000000</v>
      </c>
      <c r="N1607" s="94"/>
      <c r="O1607" s="90">
        <v>736000000</v>
      </c>
      <c r="P1607" s="90">
        <f t="shared" si="155"/>
        <v>736000000</v>
      </c>
      <c r="Q1607" s="90"/>
      <c r="S1607" s="124">
        <f t="shared" si="156"/>
        <v>736</v>
      </c>
      <c r="T1607" s="124">
        <f t="shared" si="157"/>
        <v>736</v>
      </c>
      <c r="U1607" s="124">
        <f t="shared" si="157"/>
        <v>0</v>
      </c>
      <c r="V1607" s="124">
        <f t="shared" si="157"/>
        <v>736</v>
      </c>
      <c r="W1607" s="124">
        <f t="shared" si="157"/>
        <v>736</v>
      </c>
      <c r="X1607" s="124">
        <f t="shared" si="157"/>
        <v>0</v>
      </c>
    </row>
    <row r="1608" spans="1:24" s="92" customFormat="1" ht="15">
      <c r="A1608" s="118"/>
      <c r="B1608" s="111"/>
      <c r="C1608" s="106" t="str">
        <f t="shared" si="152"/>
        <v/>
      </c>
      <c r="D1608" s="105" t="str">
        <f t="shared" si="153"/>
        <v/>
      </c>
      <c r="E1608" s="115" t="s">
        <v>222</v>
      </c>
      <c r="F1608" s="115" t="s">
        <v>515</v>
      </c>
      <c r="G1608" s="115" t="s">
        <v>334</v>
      </c>
      <c r="H1608" s="133" t="s">
        <v>983</v>
      </c>
      <c r="I1608" s="90">
        <v>24700000</v>
      </c>
      <c r="J1608" s="89"/>
      <c r="K1608" s="89"/>
      <c r="L1608" s="91">
        <v>24700000</v>
      </c>
      <c r="M1608" s="91">
        <f t="shared" si="154"/>
        <v>24700000</v>
      </c>
      <c r="N1608" s="91"/>
      <c r="O1608" s="90">
        <v>24700000</v>
      </c>
      <c r="P1608" s="90">
        <f t="shared" si="155"/>
        <v>24700000</v>
      </c>
      <c r="Q1608" s="90"/>
      <c r="S1608" s="124">
        <f t="shared" si="156"/>
        <v>24.7</v>
      </c>
      <c r="T1608" s="124">
        <f t="shared" si="157"/>
        <v>24.7</v>
      </c>
      <c r="U1608" s="124">
        <f t="shared" si="157"/>
        <v>0</v>
      </c>
      <c r="V1608" s="124">
        <f t="shared" si="157"/>
        <v>24.7</v>
      </c>
      <c r="W1608" s="124">
        <f t="shared" si="157"/>
        <v>24.7</v>
      </c>
      <c r="X1608" s="124">
        <f t="shared" si="157"/>
        <v>0</v>
      </c>
    </row>
    <row r="1609" spans="1:24" s="92" customFormat="1" ht="14.25">
      <c r="A1609" s="115"/>
      <c r="B1609" s="96"/>
      <c r="C1609" s="106" t="str">
        <f t="shared" si="152"/>
        <v/>
      </c>
      <c r="D1609" s="105" t="str">
        <f t="shared" si="153"/>
        <v/>
      </c>
      <c r="E1609" s="115"/>
      <c r="F1609" s="115"/>
      <c r="G1609" s="115"/>
      <c r="H1609" s="133"/>
      <c r="I1609" s="97"/>
      <c r="J1609" s="97"/>
      <c r="K1609" s="97"/>
      <c r="L1609" s="98"/>
      <c r="M1609" s="91">
        <f t="shared" si="154"/>
        <v>0</v>
      </c>
      <c r="N1609" s="98"/>
      <c r="O1609" s="97"/>
      <c r="P1609" s="90">
        <f t="shared" si="155"/>
        <v>0</v>
      </c>
      <c r="Q1609" s="97"/>
      <c r="S1609" s="124">
        <f t="shared" si="156"/>
        <v>0</v>
      </c>
      <c r="T1609" s="124">
        <f t="shared" si="157"/>
        <v>0</v>
      </c>
      <c r="U1609" s="124">
        <f t="shared" si="157"/>
        <v>0</v>
      </c>
      <c r="V1609" s="124">
        <f t="shared" si="157"/>
        <v>0</v>
      </c>
      <c r="W1609" s="124">
        <f t="shared" si="157"/>
        <v>0</v>
      </c>
      <c r="X1609" s="124">
        <f t="shared" si="157"/>
        <v>0</v>
      </c>
    </row>
    <row r="1610" spans="1:24" s="92" customFormat="1" ht="15">
      <c r="A1610" s="115"/>
      <c r="B1610" s="87" t="s">
        <v>229</v>
      </c>
      <c r="C1610" s="106" t="str">
        <f t="shared" si="152"/>
        <v/>
      </c>
      <c r="D1610" s="105" t="str">
        <f t="shared" si="153"/>
        <v/>
      </c>
      <c r="E1610" s="129"/>
      <c r="F1610" s="130"/>
      <c r="G1610" s="130"/>
      <c r="H1610" s="128"/>
      <c r="I1610" s="90">
        <v>421000000</v>
      </c>
      <c r="J1610" s="89"/>
      <c r="K1610" s="90">
        <v>300000000</v>
      </c>
      <c r="L1610" s="91">
        <v>121000000</v>
      </c>
      <c r="M1610" s="91">
        <f t="shared" si="154"/>
        <v>421000000</v>
      </c>
      <c r="N1610" s="91"/>
      <c r="O1610" s="90">
        <v>414550000</v>
      </c>
      <c r="P1610" s="90">
        <f t="shared" si="155"/>
        <v>414550000</v>
      </c>
      <c r="Q1610" s="90"/>
      <c r="S1610" s="124">
        <f t="shared" si="156"/>
        <v>421</v>
      </c>
      <c r="T1610" s="124">
        <f t="shared" ref="T1610:X1660" si="158">M1610/1000000</f>
        <v>421</v>
      </c>
      <c r="U1610" s="124">
        <f t="shared" si="158"/>
        <v>0</v>
      </c>
      <c r="V1610" s="124">
        <f t="shared" si="158"/>
        <v>414.55</v>
      </c>
      <c r="W1610" s="124">
        <f t="shared" si="158"/>
        <v>414.55</v>
      </c>
      <c r="X1610" s="124">
        <f t="shared" si="158"/>
        <v>0</v>
      </c>
    </row>
    <row r="1611" spans="1:24" s="92" customFormat="1" ht="15">
      <c r="A1611" s="116"/>
      <c r="B1611" s="110"/>
      <c r="C1611" s="106" t="str">
        <f t="shared" si="152"/>
        <v/>
      </c>
      <c r="D1611" s="105" t="str">
        <f t="shared" si="153"/>
        <v/>
      </c>
      <c r="E1611" s="115" t="s">
        <v>224</v>
      </c>
      <c r="F1611" s="115" t="s">
        <v>515</v>
      </c>
      <c r="G1611" s="115" t="s">
        <v>323</v>
      </c>
      <c r="H1611" s="133" t="s">
        <v>983</v>
      </c>
      <c r="I1611" s="90">
        <v>300000000</v>
      </c>
      <c r="J1611" s="89"/>
      <c r="K1611" s="90">
        <v>300000000</v>
      </c>
      <c r="L1611" s="94"/>
      <c r="M1611" s="91">
        <f t="shared" si="154"/>
        <v>300000000</v>
      </c>
      <c r="N1611" s="94"/>
      <c r="O1611" s="90">
        <v>293550000</v>
      </c>
      <c r="P1611" s="90">
        <f t="shared" si="155"/>
        <v>293550000</v>
      </c>
      <c r="Q1611" s="90"/>
      <c r="S1611" s="124">
        <f t="shared" si="156"/>
        <v>300</v>
      </c>
      <c r="T1611" s="124">
        <f t="shared" si="158"/>
        <v>300</v>
      </c>
      <c r="U1611" s="124">
        <f t="shared" si="158"/>
        <v>0</v>
      </c>
      <c r="V1611" s="124">
        <f t="shared" si="158"/>
        <v>293.55</v>
      </c>
      <c r="W1611" s="124">
        <f t="shared" si="158"/>
        <v>293.55</v>
      </c>
      <c r="X1611" s="124">
        <f t="shared" si="158"/>
        <v>0</v>
      </c>
    </row>
    <row r="1612" spans="1:24" s="92" customFormat="1" ht="15">
      <c r="A1612" s="118"/>
      <c r="B1612" s="111"/>
      <c r="C1612" s="106" t="str">
        <f t="shared" si="152"/>
        <v/>
      </c>
      <c r="D1612" s="105" t="str">
        <f t="shared" si="153"/>
        <v/>
      </c>
      <c r="E1612" s="115" t="s">
        <v>224</v>
      </c>
      <c r="F1612" s="115" t="s">
        <v>515</v>
      </c>
      <c r="G1612" s="115" t="s">
        <v>334</v>
      </c>
      <c r="H1612" s="133" t="s">
        <v>983</v>
      </c>
      <c r="I1612" s="90">
        <v>121000000</v>
      </c>
      <c r="J1612" s="89"/>
      <c r="K1612" s="89"/>
      <c r="L1612" s="91">
        <v>121000000</v>
      </c>
      <c r="M1612" s="91">
        <f t="shared" si="154"/>
        <v>121000000</v>
      </c>
      <c r="N1612" s="91"/>
      <c r="O1612" s="90">
        <v>121000000</v>
      </c>
      <c r="P1612" s="90">
        <f t="shared" si="155"/>
        <v>121000000</v>
      </c>
      <c r="Q1612" s="90"/>
      <c r="S1612" s="124">
        <f t="shared" si="156"/>
        <v>121</v>
      </c>
      <c r="T1612" s="124">
        <f t="shared" si="158"/>
        <v>121</v>
      </c>
      <c r="U1612" s="124">
        <f t="shared" si="158"/>
        <v>0</v>
      </c>
      <c r="V1612" s="124">
        <f t="shared" si="158"/>
        <v>121</v>
      </c>
      <c r="W1612" s="124">
        <f t="shared" si="158"/>
        <v>121</v>
      </c>
      <c r="X1612" s="124">
        <f t="shared" si="158"/>
        <v>0</v>
      </c>
    </row>
    <row r="1613" spans="1:24" s="92" customFormat="1" ht="45">
      <c r="A1613" s="115" t="s">
        <v>935</v>
      </c>
      <c r="B1613" s="99" t="s">
        <v>936</v>
      </c>
      <c r="C1613" s="106" t="str">
        <f t="shared" si="152"/>
        <v>1125232</v>
      </c>
      <c r="D1613" s="105" t="str">
        <f t="shared" si="153"/>
        <v>-Trung tâm Thông tin và Thống kê khoa học và công nghệ tỉnh Kon Tum</v>
      </c>
      <c r="E1613" s="129"/>
      <c r="F1613" s="130"/>
      <c r="G1613" s="130"/>
      <c r="H1613" s="128"/>
      <c r="I1613" s="90">
        <v>350000000</v>
      </c>
      <c r="J1613" s="89"/>
      <c r="K1613" s="90">
        <v>350000000</v>
      </c>
      <c r="L1613" s="94"/>
      <c r="M1613" s="91">
        <f t="shared" si="154"/>
        <v>350000000</v>
      </c>
      <c r="N1613" s="94"/>
      <c r="O1613" s="90">
        <v>350000000</v>
      </c>
      <c r="P1613" s="90">
        <f t="shared" si="155"/>
        <v>350000000</v>
      </c>
      <c r="Q1613" s="90"/>
      <c r="S1613" s="124">
        <f t="shared" si="156"/>
        <v>350</v>
      </c>
      <c r="T1613" s="124">
        <f t="shared" si="158"/>
        <v>350</v>
      </c>
      <c r="U1613" s="124">
        <f t="shared" si="158"/>
        <v>0</v>
      </c>
      <c r="V1613" s="124">
        <f t="shared" si="158"/>
        <v>350</v>
      </c>
      <c r="W1613" s="124">
        <f t="shared" si="158"/>
        <v>350</v>
      </c>
      <c r="X1613" s="124">
        <f t="shared" si="158"/>
        <v>0</v>
      </c>
    </row>
    <row r="1614" spans="1:24" s="92" customFormat="1" ht="15">
      <c r="A1614" s="115" t="s">
        <v>937</v>
      </c>
      <c r="B1614" s="87" t="s">
        <v>232</v>
      </c>
      <c r="C1614" s="106" t="str">
        <f t="shared" si="152"/>
        <v/>
      </c>
      <c r="D1614" s="105" t="str">
        <f t="shared" si="153"/>
        <v/>
      </c>
      <c r="E1614" s="129"/>
      <c r="F1614" s="130"/>
      <c r="G1614" s="130"/>
      <c r="H1614" s="128"/>
      <c r="I1614" s="90">
        <v>350000000</v>
      </c>
      <c r="J1614" s="89"/>
      <c r="K1614" s="90">
        <v>350000000</v>
      </c>
      <c r="L1614" s="94"/>
      <c r="M1614" s="91">
        <f t="shared" si="154"/>
        <v>350000000</v>
      </c>
      <c r="N1614" s="94"/>
      <c r="O1614" s="90">
        <v>350000000</v>
      </c>
      <c r="P1614" s="90">
        <f t="shared" si="155"/>
        <v>350000000</v>
      </c>
      <c r="Q1614" s="90"/>
      <c r="S1614" s="124">
        <f t="shared" si="156"/>
        <v>350</v>
      </c>
      <c r="T1614" s="124">
        <f t="shared" si="158"/>
        <v>350</v>
      </c>
      <c r="U1614" s="124">
        <f t="shared" si="158"/>
        <v>0</v>
      </c>
      <c r="V1614" s="124">
        <f t="shared" si="158"/>
        <v>350</v>
      </c>
      <c r="W1614" s="124">
        <f t="shared" si="158"/>
        <v>350</v>
      </c>
      <c r="X1614" s="124">
        <f t="shared" si="158"/>
        <v>0</v>
      </c>
    </row>
    <row r="1615" spans="1:24" s="92" customFormat="1" ht="15">
      <c r="A1615" s="115"/>
      <c r="B1615" s="87" t="s">
        <v>229</v>
      </c>
      <c r="C1615" s="106" t="str">
        <f t="shared" si="152"/>
        <v/>
      </c>
      <c r="D1615" s="105" t="str">
        <f t="shared" si="153"/>
        <v/>
      </c>
      <c r="E1615" s="129"/>
      <c r="F1615" s="130"/>
      <c r="G1615" s="130"/>
      <c r="H1615" s="128"/>
      <c r="I1615" s="90">
        <v>350000000</v>
      </c>
      <c r="J1615" s="89"/>
      <c r="K1615" s="90">
        <v>350000000</v>
      </c>
      <c r="L1615" s="94"/>
      <c r="M1615" s="91">
        <f t="shared" si="154"/>
        <v>350000000</v>
      </c>
      <c r="N1615" s="94"/>
      <c r="O1615" s="90">
        <v>350000000</v>
      </c>
      <c r="P1615" s="90">
        <f t="shared" si="155"/>
        <v>350000000</v>
      </c>
      <c r="Q1615" s="90"/>
      <c r="S1615" s="124">
        <f t="shared" si="156"/>
        <v>350</v>
      </c>
      <c r="T1615" s="124">
        <f t="shared" si="158"/>
        <v>350</v>
      </c>
      <c r="U1615" s="124">
        <f t="shared" si="158"/>
        <v>0</v>
      </c>
      <c r="V1615" s="124">
        <f t="shared" si="158"/>
        <v>350</v>
      </c>
      <c r="W1615" s="124">
        <f t="shared" si="158"/>
        <v>350</v>
      </c>
      <c r="X1615" s="124">
        <f t="shared" si="158"/>
        <v>0</v>
      </c>
    </row>
    <row r="1616" spans="1:24" s="92" customFormat="1" ht="15">
      <c r="A1616" s="115"/>
      <c r="B1616" s="87"/>
      <c r="C1616" s="106" t="str">
        <f t="shared" si="152"/>
        <v/>
      </c>
      <c r="D1616" s="105" t="str">
        <f t="shared" si="153"/>
        <v/>
      </c>
      <c r="E1616" s="115" t="s">
        <v>224</v>
      </c>
      <c r="F1616" s="115" t="s">
        <v>665</v>
      </c>
      <c r="G1616" s="115" t="s">
        <v>328</v>
      </c>
      <c r="H1616" s="133" t="s">
        <v>983</v>
      </c>
      <c r="I1616" s="90">
        <v>350000000</v>
      </c>
      <c r="J1616" s="89"/>
      <c r="K1616" s="90">
        <v>350000000</v>
      </c>
      <c r="L1616" s="94"/>
      <c r="M1616" s="91">
        <f t="shared" si="154"/>
        <v>350000000</v>
      </c>
      <c r="N1616" s="94"/>
      <c r="O1616" s="90">
        <v>350000000</v>
      </c>
      <c r="P1616" s="90">
        <f t="shared" si="155"/>
        <v>350000000</v>
      </c>
      <c r="Q1616" s="90"/>
      <c r="S1616" s="124">
        <f t="shared" si="156"/>
        <v>350</v>
      </c>
      <c r="T1616" s="124">
        <f t="shared" si="158"/>
        <v>350</v>
      </c>
      <c r="U1616" s="124">
        <f t="shared" si="158"/>
        <v>0</v>
      </c>
      <c r="V1616" s="124">
        <f t="shared" si="158"/>
        <v>350</v>
      </c>
      <c r="W1616" s="124">
        <f t="shared" si="158"/>
        <v>350</v>
      </c>
      <c r="X1616" s="124">
        <f t="shared" si="158"/>
        <v>0</v>
      </c>
    </row>
    <row r="1617" spans="1:24" s="92" customFormat="1" ht="30">
      <c r="A1617" s="115" t="s">
        <v>938</v>
      </c>
      <c r="B1617" s="99" t="s">
        <v>939</v>
      </c>
      <c r="C1617" s="106" t="str">
        <f t="shared" si="152"/>
        <v>1125306</v>
      </c>
      <c r="D1617" s="105" t="str">
        <f t="shared" si="153"/>
        <v>-Chi cục Giâm định xây dựng tỉnh Kon Tum</v>
      </c>
      <c r="E1617" s="129"/>
      <c r="F1617" s="130"/>
      <c r="G1617" s="130"/>
      <c r="H1617" s="128"/>
      <c r="I1617" s="90">
        <v>841800000</v>
      </c>
      <c r="J1617" s="89"/>
      <c r="K1617" s="90">
        <v>675000000</v>
      </c>
      <c r="L1617" s="91">
        <v>166800000</v>
      </c>
      <c r="M1617" s="91">
        <f t="shared" si="154"/>
        <v>841800000</v>
      </c>
      <c r="N1617" s="91"/>
      <c r="O1617" s="90">
        <v>812504000</v>
      </c>
      <c r="P1617" s="90">
        <f t="shared" si="155"/>
        <v>812504000</v>
      </c>
      <c r="Q1617" s="90"/>
      <c r="S1617" s="124">
        <f t="shared" si="156"/>
        <v>841.8</v>
      </c>
      <c r="T1617" s="124">
        <f t="shared" si="158"/>
        <v>841.8</v>
      </c>
      <c r="U1617" s="124">
        <f t="shared" si="158"/>
        <v>0</v>
      </c>
      <c r="V1617" s="124">
        <f t="shared" si="158"/>
        <v>812.50400000000002</v>
      </c>
      <c r="W1617" s="124">
        <f t="shared" si="158"/>
        <v>812.50400000000002</v>
      </c>
      <c r="X1617" s="124">
        <f t="shared" si="158"/>
        <v>0</v>
      </c>
    </row>
    <row r="1618" spans="1:24" s="92" customFormat="1" ht="15">
      <c r="A1618" s="115" t="s">
        <v>940</v>
      </c>
      <c r="B1618" s="87" t="s">
        <v>232</v>
      </c>
      <c r="C1618" s="106" t="str">
        <f t="shared" si="152"/>
        <v/>
      </c>
      <c r="D1618" s="105" t="str">
        <f t="shared" si="153"/>
        <v/>
      </c>
      <c r="E1618" s="129"/>
      <c r="F1618" s="130"/>
      <c r="G1618" s="130"/>
      <c r="H1618" s="128"/>
      <c r="I1618" s="90">
        <v>841800000</v>
      </c>
      <c r="J1618" s="89"/>
      <c r="K1618" s="90">
        <v>675000000</v>
      </c>
      <c r="L1618" s="91">
        <v>166800000</v>
      </c>
      <c r="M1618" s="91">
        <f t="shared" si="154"/>
        <v>841800000</v>
      </c>
      <c r="N1618" s="91"/>
      <c r="O1618" s="90">
        <v>812504000</v>
      </c>
      <c r="P1618" s="90">
        <f t="shared" si="155"/>
        <v>812504000</v>
      </c>
      <c r="Q1618" s="90"/>
      <c r="S1618" s="124">
        <f t="shared" si="156"/>
        <v>841.8</v>
      </c>
      <c r="T1618" s="124">
        <f t="shared" si="158"/>
        <v>841.8</v>
      </c>
      <c r="U1618" s="124">
        <f t="shared" si="158"/>
        <v>0</v>
      </c>
      <c r="V1618" s="124">
        <f t="shared" si="158"/>
        <v>812.50400000000002</v>
      </c>
      <c r="W1618" s="124">
        <f t="shared" si="158"/>
        <v>812.50400000000002</v>
      </c>
      <c r="X1618" s="124">
        <f t="shared" si="158"/>
        <v>0</v>
      </c>
    </row>
    <row r="1619" spans="1:24" s="92" customFormat="1" ht="15">
      <c r="A1619" s="115"/>
      <c r="B1619" s="87" t="s">
        <v>233</v>
      </c>
      <c r="C1619" s="106" t="str">
        <f t="shared" si="152"/>
        <v/>
      </c>
      <c r="D1619" s="105" t="str">
        <f t="shared" si="153"/>
        <v/>
      </c>
      <c r="E1619" s="129"/>
      <c r="F1619" s="130"/>
      <c r="G1619" s="130"/>
      <c r="H1619" s="128"/>
      <c r="I1619" s="90">
        <v>411800000</v>
      </c>
      <c r="J1619" s="89"/>
      <c r="K1619" s="90">
        <v>395000000</v>
      </c>
      <c r="L1619" s="91">
        <v>16800000</v>
      </c>
      <c r="M1619" s="91">
        <f t="shared" si="154"/>
        <v>411800000</v>
      </c>
      <c r="N1619" s="91"/>
      <c r="O1619" s="90">
        <v>411800000</v>
      </c>
      <c r="P1619" s="90">
        <f t="shared" si="155"/>
        <v>411800000</v>
      </c>
      <c r="Q1619" s="90"/>
      <c r="S1619" s="124">
        <f t="shared" si="156"/>
        <v>411.8</v>
      </c>
      <c r="T1619" s="124">
        <f t="shared" si="158"/>
        <v>411.8</v>
      </c>
      <c r="U1619" s="124">
        <f t="shared" si="158"/>
        <v>0</v>
      </c>
      <c r="V1619" s="124">
        <f t="shared" si="158"/>
        <v>411.8</v>
      </c>
      <c r="W1619" s="124">
        <f t="shared" si="158"/>
        <v>411.8</v>
      </c>
      <c r="X1619" s="124">
        <f t="shared" si="158"/>
        <v>0</v>
      </c>
    </row>
    <row r="1620" spans="1:24" s="92" customFormat="1" ht="15">
      <c r="A1620" s="116"/>
      <c r="B1620" s="110"/>
      <c r="C1620" s="106" t="str">
        <f t="shared" si="152"/>
        <v/>
      </c>
      <c r="D1620" s="105" t="str">
        <f t="shared" si="153"/>
        <v/>
      </c>
      <c r="E1620" s="115" t="s">
        <v>209</v>
      </c>
      <c r="F1620" s="115" t="s">
        <v>592</v>
      </c>
      <c r="G1620" s="115" t="s">
        <v>238</v>
      </c>
      <c r="H1620" s="133" t="s">
        <v>983</v>
      </c>
      <c r="I1620" s="90">
        <v>395000000</v>
      </c>
      <c r="J1620" s="89"/>
      <c r="K1620" s="90">
        <v>395000000</v>
      </c>
      <c r="L1620" s="94"/>
      <c r="M1620" s="91">
        <f t="shared" si="154"/>
        <v>395000000</v>
      </c>
      <c r="N1620" s="94"/>
      <c r="O1620" s="90">
        <v>395000000</v>
      </c>
      <c r="P1620" s="90">
        <f t="shared" si="155"/>
        <v>395000000</v>
      </c>
      <c r="Q1620" s="90"/>
      <c r="S1620" s="124">
        <f t="shared" si="156"/>
        <v>395</v>
      </c>
      <c r="T1620" s="124">
        <f t="shared" si="158"/>
        <v>395</v>
      </c>
      <c r="U1620" s="124">
        <f t="shared" si="158"/>
        <v>0</v>
      </c>
      <c r="V1620" s="124">
        <f t="shared" si="158"/>
        <v>395</v>
      </c>
      <c r="W1620" s="124">
        <f t="shared" si="158"/>
        <v>395</v>
      </c>
      <c r="X1620" s="124">
        <f t="shared" si="158"/>
        <v>0</v>
      </c>
    </row>
    <row r="1621" spans="1:24" s="92" customFormat="1" ht="15">
      <c r="A1621" s="118"/>
      <c r="B1621" s="111"/>
      <c r="C1621" s="106" t="str">
        <f t="shared" si="152"/>
        <v/>
      </c>
      <c r="D1621" s="105" t="str">
        <f t="shared" si="153"/>
        <v/>
      </c>
      <c r="E1621" s="115" t="s">
        <v>222</v>
      </c>
      <c r="F1621" s="115" t="s">
        <v>592</v>
      </c>
      <c r="G1621" s="115" t="s">
        <v>238</v>
      </c>
      <c r="H1621" s="133" t="s">
        <v>983</v>
      </c>
      <c r="I1621" s="90">
        <v>16800000</v>
      </c>
      <c r="J1621" s="89"/>
      <c r="K1621" s="89"/>
      <c r="L1621" s="91">
        <v>16800000</v>
      </c>
      <c r="M1621" s="91">
        <f t="shared" si="154"/>
        <v>16800000</v>
      </c>
      <c r="N1621" s="91"/>
      <c r="O1621" s="90">
        <v>16800000</v>
      </c>
      <c r="P1621" s="90">
        <f t="shared" si="155"/>
        <v>16800000</v>
      </c>
      <c r="Q1621" s="90"/>
      <c r="S1621" s="124">
        <f t="shared" si="156"/>
        <v>16.8</v>
      </c>
      <c r="T1621" s="124">
        <f t="shared" si="158"/>
        <v>16.8</v>
      </c>
      <c r="U1621" s="124">
        <f t="shared" si="158"/>
        <v>0</v>
      </c>
      <c r="V1621" s="124">
        <f t="shared" si="158"/>
        <v>16.8</v>
      </c>
      <c r="W1621" s="124">
        <f t="shared" si="158"/>
        <v>16.8</v>
      </c>
      <c r="X1621" s="124">
        <f t="shared" si="158"/>
        <v>0</v>
      </c>
    </row>
    <row r="1622" spans="1:24" s="92" customFormat="1" ht="15">
      <c r="A1622" s="115"/>
      <c r="B1622" s="87" t="s">
        <v>229</v>
      </c>
      <c r="C1622" s="106" t="str">
        <f t="shared" ref="C1622:C1685" si="159">IF(B1622&lt;&gt;"",IF(AND(LEFT(B1622,1)&gt;="0",LEFT(B1622,1)&lt;="9"),LEFT(B1622,7),""),"")</f>
        <v/>
      </c>
      <c r="D1622" s="105" t="str">
        <f t="shared" si="153"/>
        <v/>
      </c>
      <c r="E1622" s="129"/>
      <c r="F1622" s="130"/>
      <c r="G1622" s="130"/>
      <c r="H1622" s="128"/>
      <c r="I1622" s="90">
        <v>430000000</v>
      </c>
      <c r="J1622" s="89"/>
      <c r="K1622" s="90">
        <v>280000000</v>
      </c>
      <c r="L1622" s="91">
        <v>150000000</v>
      </c>
      <c r="M1622" s="91">
        <f t="shared" si="154"/>
        <v>430000000</v>
      </c>
      <c r="N1622" s="91"/>
      <c r="O1622" s="90">
        <v>400704000</v>
      </c>
      <c r="P1622" s="90">
        <f t="shared" si="155"/>
        <v>400704000</v>
      </c>
      <c r="Q1622" s="90"/>
      <c r="S1622" s="124">
        <f t="shared" si="156"/>
        <v>430</v>
      </c>
      <c r="T1622" s="124">
        <f t="shared" si="158"/>
        <v>430</v>
      </c>
      <c r="U1622" s="124">
        <f t="shared" si="158"/>
        <v>0</v>
      </c>
      <c r="V1622" s="124">
        <f t="shared" si="158"/>
        <v>400.70400000000001</v>
      </c>
      <c r="W1622" s="124">
        <f t="shared" si="158"/>
        <v>400.70400000000001</v>
      </c>
      <c r="X1622" s="124">
        <f t="shared" si="158"/>
        <v>0</v>
      </c>
    </row>
    <row r="1623" spans="1:24" s="92" customFormat="1" ht="15">
      <c r="A1623" s="116"/>
      <c r="B1623" s="110"/>
      <c r="C1623" s="106" t="str">
        <f t="shared" si="159"/>
        <v/>
      </c>
      <c r="D1623" s="105" t="str">
        <f t="shared" ref="D1623:D1686" si="160">IF(C1623&lt;&gt;"",RIGHT(B1623,LEN(B1623)-7),"")</f>
        <v/>
      </c>
      <c r="E1623" s="115" t="s">
        <v>224</v>
      </c>
      <c r="F1623" s="115" t="s">
        <v>592</v>
      </c>
      <c r="G1623" s="115" t="s">
        <v>593</v>
      </c>
      <c r="H1623" s="133" t="s">
        <v>983</v>
      </c>
      <c r="I1623" s="90">
        <v>180000000</v>
      </c>
      <c r="J1623" s="89"/>
      <c r="K1623" s="90">
        <v>180000000</v>
      </c>
      <c r="L1623" s="94"/>
      <c r="M1623" s="91">
        <f t="shared" ref="M1623:M1686" si="161">I1623-N1623</f>
        <v>180000000</v>
      </c>
      <c r="N1623" s="94"/>
      <c r="O1623" s="90">
        <v>180000000</v>
      </c>
      <c r="P1623" s="90">
        <f t="shared" ref="P1623:P1686" si="162">O1623-Q1623</f>
        <v>180000000</v>
      </c>
      <c r="Q1623" s="90"/>
      <c r="S1623" s="124">
        <f t="shared" ref="S1623:S1686" si="163">I1623/1000000</f>
        <v>180</v>
      </c>
      <c r="T1623" s="124">
        <f t="shared" si="158"/>
        <v>180</v>
      </c>
      <c r="U1623" s="124">
        <f t="shared" si="158"/>
        <v>0</v>
      </c>
      <c r="V1623" s="124">
        <f t="shared" si="158"/>
        <v>180</v>
      </c>
      <c r="W1623" s="124">
        <f t="shared" si="158"/>
        <v>180</v>
      </c>
      <c r="X1623" s="124">
        <f t="shared" si="158"/>
        <v>0</v>
      </c>
    </row>
    <row r="1624" spans="1:24" s="92" customFormat="1" ht="15">
      <c r="A1624" s="117"/>
      <c r="B1624" s="107"/>
      <c r="C1624" s="106" t="str">
        <f t="shared" si="159"/>
        <v/>
      </c>
      <c r="D1624" s="105" t="str">
        <f t="shared" si="160"/>
        <v/>
      </c>
      <c r="E1624" s="115" t="s">
        <v>224</v>
      </c>
      <c r="F1624" s="115" t="s">
        <v>592</v>
      </c>
      <c r="G1624" s="115" t="s">
        <v>238</v>
      </c>
      <c r="H1624" s="133" t="s">
        <v>983</v>
      </c>
      <c r="I1624" s="90">
        <v>100000000</v>
      </c>
      <c r="J1624" s="89"/>
      <c r="K1624" s="90">
        <v>100000000</v>
      </c>
      <c r="L1624" s="94"/>
      <c r="M1624" s="91">
        <f t="shared" si="161"/>
        <v>100000000</v>
      </c>
      <c r="N1624" s="94"/>
      <c r="O1624" s="90">
        <v>100000000</v>
      </c>
      <c r="P1624" s="90">
        <f t="shared" si="162"/>
        <v>100000000</v>
      </c>
      <c r="Q1624" s="90"/>
      <c r="S1624" s="124">
        <f t="shared" si="163"/>
        <v>100</v>
      </c>
      <c r="T1624" s="124">
        <f t="shared" si="158"/>
        <v>100</v>
      </c>
      <c r="U1624" s="124">
        <f t="shared" si="158"/>
        <v>0</v>
      </c>
      <c r="V1624" s="124">
        <f t="shared" si="158"/>
        <v>100</v>
      </c>
      <c r="W1624" s="124">
        <f t="shared" si="158"/>
        <v>100</v>
      </c>
      <c r="X1624" s="124">
        <f t="shared" si="158"/>
        <v>0</v>
      </c>
    </row>
    <row r="1625" spans="1:24" s="92" customFormat="1" ht="15">
      <c r="A1625" s="118"/>
      <c r="B1625" s="111"/>
      <c r="C1625" s="106" t="str">
        <f t="shared" si="159"/>
        <v/>
      </c>
      <c r="D1625" s="105" t="str">
        <f t="shared" si="160"/>
        <v/>
      </c>
      <c r="E1625" s="115" t="s">
        <v>210</v>
      </c>
      <c r="F1625" s="115" t="s">
        <v>592</v>
      </c>
      <c r="G1625" s="115" t="s">
        <v>238</v>
      </c>
      <c r="H1625" s="133" t="s">
        <v>983</v>
      </c>
      <c r="I1625" s="90">
        <v>150000000</v>
      </c>
      <c r="J1625" s="89"/>
      <c r="K1625" s="89"/>
      <c r="L1625" s="91">
        <v>150000000</v>
      </c>
      <c r="M1625" s="91">
        <f t="shared" si="161"/>
        <v>150000000</v>
      </c>
      <c r="N1625" s="91"/>
      <c r="O1625" s="90">
        <v>120704000</v>
      </c>
      <c r="P1625" s="90">
        <f t="shared" si="162"/>
        <v>120704000</v>
      </c>
      <c r="Q1625" s="90"/>
      <c r="S1625" s="124">
        <f t="shared" si="163"/>
        <v>150</v>
      </c>
      <c r="T1625" s="124">
        <f t="shared" si="158"/>
        <v>150</v>
      </c>
      <c r="U1625" s="124">
        <f t="shared" si="158"/>
        <v>0</v>
      </c>
      <c r="V1625" s="124">
        <f t="shared" si="158"/>
        <v>120.70399999999999</v>
      </c>
      <c r="W1625" s="124">
        <f t="shared" si="158"/>
        <v>120.70399999999999</v>
      </c>
      <c r="X1625" s="124">
        <f t="shared" si="158"/>
        <v>0</v>
      </c>
    </row>
    <row r="1626" spans="1:24" s="92" customFormat="1" ht="45">
      <c r="A1626" s="115" t="s">
        <v>941</v>
      </c>
      <c r="B1626" s="99" t="s">
        <v>942</v>
      </c>
      <c r="C1626" s="106" t="str">
        <f t="shared" si="159"/>
        <v>1125318</v>
      </c>
      <c r="D1626" s="105" t="str">
        <f t="shared" si="160"/>
        <v>-Trung tâm nghiên cứu và phát triền nông nghiệp công nghệ cao</v>
      </c>
      <c r="E1626" s="129"/>
      <c r="F1626" s="130"/>
      <c r="G1626" s="130"/>
      <c r="H1626" s="128"/>
      <c r="I1626" s="90">
        <v>1173877622</v>
      </c>
      <c r="J1626" s="89"/>
      <c r="K1626" s="90">
        <v>1150957622</v>
      </c>
      <c r="L1626" s="91">
        <v>22920000</v>
      </c>
      <c r="M1626" s="91">
        <f t="shared" si="161"/>
        <v>1173877622</v>
      </c>
      <c r="N1626" s="91"/>
      <c r="O1626" s="90">
        <v>1173877622</v>
      </c>
      <c r="P1626" s="90">
        <f t="shared" si="162"/>
        <v>1173877622</v>
      </c>
      <c r="Q1626" s="90"/>
      <c r="S1626" s="124">
        <f t="shared" si="163"/>
        <v>1173.877622</v>
      </c>
      <c r="T1626" s="124">
        <f t="shared" si="158"/>
        <v>1173.877622</v>
      </c>
      <c r="U1626" s="124">
        <f t="shared" si="158"/>
        <v>0</v>
      </c>
      <c r="V1626" s="124">
        <f t="shared" si="158"/>
        <v>1173.877622</v>
      </c>
      <c r="W1626" s="124">
        <f t="shared" si="158"/>
        <v>1173.877622</v>
      </c>
      <c r="X1626" s="124">
        <f t="shared" si="158"/>
        <v>0</v>
      </c>
    </row>
    <row r="1627" spans="1:24" s="92" customFormat="1" ht="15">
      <c r="A1627" s="115" t="s">
        <v>943</v>
      </c>
      <c r="B1627" s="87" t="s">
        <v>232</v>
      </c>
      <c r="C1627" s="106" t="str">
        <f t="shared" si="159"/>
        <v/>
      </c>
      <c r="D1627" s="105" t="str">
        <f t="shared" si="160"/>
        <v/>
      </c>
      <c r="E1627" s="129"/>
      <c r="F1627" s="130"/>
      <c r="G1627" s="130"/>
      <c r="H1627" s="128"/>
      <c r="I1627" s="90">
        <v>1173877622</v>
      </c>
      <c r="J1627" s="89"/>
      <c r="K1627" s="90">
        <v>1150957622</v>
      </c>
      <c r="L1627" s="91">
        <v>22920000</v>
      </c>
      <c r="M1627" s="91">
        <f t="shared" si="161"/>
        <v>1173877622</v>
      </c>
      <c r="N1627" s="91"/>
      <c r="O1627" s="90">
        <v>1173877622</v>
      </c>
      <c r="P1627" s="90">
        <f t="shared" si="162"/>
        <v>1173877622</v>
      </c>
      <c r="Q1627" s="90"/>
      <c r="S1627" s="124">
        <f t="shared" si="163"/>
        <v>1173.877622</v>
      </c>
      <c r="T1627" s="124">
        <f t="shared" si="158"/>
        <v>1173.877622</v>
      </c>
      <c r="U1627" s="124">
        <f t="shared" si="158"/>
        <v>0</v>
      </c>
      <c r="V1627" s="124">
        <f t="shared" si="158"/>
        <v>1173.877622</v>
      </c>
      <c r="W1627" s="124">
        <f t="shared" si="158"/>
        <v>1173.877622</v>
      </c>
      <c r="X1627" s="124">
        <f t="shared" si="158"/>
        <v>0</v>
      </c>
    </row>
    <row r="1628" spans="1:24" s="92" customFormat="1" ht="15">
      <c r="A1628" s="115"/>
      <c r="B1628" s="87" t="s">
        <v>233</v>
      </c>
      <c r="C1628" s="106" t="str">
        <f t="shared" si="159"/>
        <v/>
      </c>
      <c r="D1628" s="105" t="str">
        <f t="shared" si="160"/>
        <v/>
      </c>
      <c r="E1628" s="129"/>
      <c r="F1628" s="130"/>
      <c r="G1628" s="130"/>
      <c r="H1628" s="128"/>
      <c r="I1628" s="90">
        <v>22920000</v>
      </c>
      <c r="J1628" s="89"/>
      <c r="K1628" s="89"/>
      <c r="L1628" s="91">
        <v>22920000</v>
      </c>
      <c r="M1628" s="91">
        <f t="shared" si="161"/>
        <v>22920000</v>
      </c>
      <c r="N1628" s="91"/>
      <c r="O1628" s="90">
        <v>22920000</v>
      </c>
      <c r="P1628" s="90">
        <f t="shared" si="162"/>
        <v>22920000</v>
      </c>
      <c r="Q1628" s="90"/>
      <c r="S1628" s="124">
        <f t="shared" si="163"/>
        <v>22.92</v>
      </c>
      <c r="T1628" s="124">
        <f t="shared" si="158"/>
        <v>22.92</v>
      </c>
      <c r="U1628" s="124">
        <f t="shared" si="158"/>
        <v>0</v>
      </c>
      <c r="V1628" s="124">
        <f t="shared" si="158"/>
        <v>22.92</v>
      </c>
      <c r="W1628" s="124">
        <f t="shared" si="158"/>
        <v>22.92</v>
      </c>
      <c r="X1628" s="124">
        <f t="shared" si="158"/>
        <v>0</v>
      </c>
    </row>
    <row r="1629" spans="1:24" s="92" customFormat="1" ht="15">
      <c r="A1629" s="115"/>
      <c r="B1629" s="87"/>
      <c r="C1629" s="106" t="str">
        <f t="shared" si="159"/>
        <v/>
      </c>
      <c r="D1629" s="105" t="str">
        <f t="shared" si="160"/>
        <v/>
      </c>
      <c r="E1629" s="115" t="s">
        <v>209</v>
      </c>
      <c r="F1629" s="115" t="s">
        <v>303</v>
      </c>
      <c r="G1629" s="115" t="s">
        <v>270</v>
      </c>
      <c r="H1629" s="133" t="s">
        <v>983</v>
      </c>
      <c r="I1629" s="90">
        <v>22920000</v>
      </c>
      <c r="J1629" s="89"/>
      <c r="K1629" s="89"/>
      <c r="L1629" s="91">
        <v>22920000</v>
      </c>
      <c r="M1629" s="91">
        <f t="shared" si="161"/>
        <v>22920000</v>
      </c>
      <c r="N1629" s="91"/>
      <c r="O1629" s="90">
        <v>22920000</v>
      </c>
      <c r="P1629" s="90">
        <f t="shared" si="162"/>
        <v>22920000</v>
      </c>
      <c r="Q1629" s="90"/>
      <c r="S1629" s="124">
        <f t="shared" si="163"/>
        <v>22.92</v>
      </c>
      <c r="T1629" s="124">
        <f t="shared" si="158"/>
        <v>22.92</v>
      </c>
      <c r="U1629" s="124">
        <f t="shared" si="158"/>
        <v>0</v>
      </c>
      <c r="V1629" s="124">
        <f t="shared" si="158"/>
        <v>22.92</v>
      </c>
      <c r="W1629" s="124">
        <f t="shared" si="158"/>
        <v>22.92</v>
      </c>
      <c r="X1629" s="124">
        <f t="shared" si="158"/>
        <v>0</v>
      </c>
    </row>
    <row r="1630" spans="1:24" s="92" customFormat="1" ht="15">
      <c r="A1630" s="115"/>
      <c r="B1630" s="87" t="s">
        <v>229</v>
      </c>
      <c r="C1630" s="106" t="str">
        <f t="shared" si="159"/>
        <v/>
      </c>
      <c r="D1630" s="105" t="str">
        <f t="shared" si="160"/>
        <v/>
      </c>
      <c r="E1630" s="129"/>
      <c r="F1630" s="130"/>
      <c r="G1630" s="130"/>
      <c r="H1630" s="128"/>
      <c r="I1630" s="90">
        <v>1150957622</v>
      </c>
      <c r="J1630" s="89"/>
      <c r="K1630" s="90">
        <v>1150957622</v>
      </c>
      <c r="L1630" s="94"/>
      <c r="M1630" s="91">
        <f t="shared" si="161"/>
        <v>1150957622</v>
      </c>
      <c r="N1630" s="94"/>
      <c r="O1630" s="90">
        <v>1150957622</v>
      </c>
      <c r="P1630" s="90">
        <f t="shared" si="162"/>
        <v>1150957622</v>
      </c>
      <c r="Q1630" s="90"/>
      <c r="S1630" s="124">
        <f t="shared" si="163"/>
        <v>1150.9576219999999</v>
      </c>
      <c r="T1630" s="124">
        <f t="shared" si="158"/>
        <v>1150.9576219999999</v>
      </c>
      <c r="U1630" s="124">
        <f t="shared" si="158"/>
        <v>0</v>
      </c>
      <c r="V1630" s="124">
        <f t="shared" si="158"/>
        <v>1150.9576219999999</v>
      </c>
      <c r="W1630" s="124">
        <f t="shared" si="158"/>
        <v>1150.9576219999999</v>
      </c>
      <c r="X1630" s="124">
        <f t="shared" si="158"/>
        <v>0</v>
      </c>
    </row>
    <row r="1631" spans="1:24" s="92" customFormat="1" ht="15">
      <c r="A1631" s="115"/>
      <c r="B1631" s="87"/>
      <c r="C1631" s="106" t="str">
        <f t="shared" si="159"/>
        <v/>
      </c>
      <c r="D1631" s="105" t="str">
        <f t="shared" si="160"/>
        <v/>
      </c>
      <c r="E1631" s="115" t="s">
        <v>224</v>
      </c>
      <c r="F1631" s="115" t="s">
        <v>303</v>
      </c>
      <c r="G1631" s="115" t="s">
        <v>270</v>
      </c>
      <c r="H1631" s="133" t="s">
        <v>983</v>
      </c>
      <c r="I1631" s="90">
        <v>1150957622</v>
      </c>
      <c r="J1631" s="89"/>
      <c r="K1631" s="90">
        <v>1150957622</v>
      </c>
      <c r="L1631" s="94"/>
      <c r="M1631" s="91">
        <f t="shared" si="161"/>
        <v>1150957622</v>
      </c>
      <c r="N1631" s="94"/>
      <c r="O1631" s="90">
        <v>1150957622</v>
      </c>
      <c r="P1631" s="90">
        <f t="shared" si="162"/>
        <v>1150957622</v>
      </c>
      <c r="Q1631" s="90"/>
      <c r="S1631" s="124">
        <f t="shared" si="163"/>
        <v>1150.9576219999999</v>
      </c>
      <c r="T1631" s="124">
        <f t="shared" si="158"/>
        <v>1150.9576219999999</v>
      </c>
      <c r="U1631" s="124">
        <f t="shared" si="158"/>
        <v>0</v>
      </c>
      <c r="V1631" s="124">
        <f t="shared" si="158"/>
        <v>1150.9576219999999</v>
      </c>
      <c r="W1631" s="124">
        <f t="shared" si="158"/>
        <v>1150.9576219999999</v>
      </c>
      <c r="X1631" s="124">
        <f t="shared" si="158"/>
        <v>0</v>
      </c>
    </row>
    <row r="1632" spans="1:24" s="92" customFormat="1" ht="45">
      <c r="A1632" s="115" t="s">
        <v>944</v>
      </c>
      <c r="B1632" s="99" t="s">
        <v>945</v>
      </c>
      <c r="C1632" s="106" t="str">
        <f t="shared" si="159"/>
        <v>1125325</v>
      </c>
      <c r="D1632" s="105" t="str">
        <f t="shared" si="160"/>
        <v>-Ban quản lý khu nông nghiệp ứng dụng công nghệ cao Măng Đen</v>
      </c>
      <c r="E1632" s="129"/>
      <c r="F1632" s="130"/>
      <c r="G1632" s="130"/>
      <c r="H1632" s="128"/>
      <c r="I1632" s="90">
        <v>702501790</v>
      </c>
      <c r="J1632" s="89"/>
      <c r="K1632" s="90">
        <v>678411790</v>
      </c>
      <c r="L1632" s="91">
        <v>24090000</v>
      </c>
      <c r="M1632" s="91">
        <f t="shared" si="161"/>
        <v>702501790</v>
      </c>
      <c r="N1632" s="91"/>
      <c r="O1632" s="90">
        <v>702501790</v>
      </c>
      <c r="P1632" s="90">
        <f t="shared" si="162"/>
        <v>702501790</v>
      </c>
      <c r="Q1632" s="90"/>
      <c r="S1632" s="124">
        <f t="shared" si="163"/>
        <v>702.50179000000003</v>
      </c>
      <c r="T1632" s="124">
        <f t="shared" si="158"/>
        <v>702.50179000000003</v>
      </c>
      <c r="U1632" s="124">
        <f t="shared" si="158"/>
        <v>0</v>
      </c>
      <c r="V1632" s="124">
        <f t="shared" si="158"/>
        <v>702.50179000000003</v>
      </c>
      <c r="W1632" s="124">
        <f t="shared" si="158"/>
        <v>702.50179000000003</v>
      </c>
      <c r="X1632" s="124">
        <f t="shared" si="158"/>
        <v>0</v>
      </c>
    </row>
    <row r="1633" spans="1:24" s="92" customFormat="1" ht="15">
      <c r="A1633" s="115" t="s">
        <v>946</v>
      </c>
      <c r="B1633" s="87" t="s">
        <v>232</v>
      </c>
      <c r="C1633" s="106" t="str">
        <f t="shared" si="159"/>
        <v/>
      </c>
      <c r="D1633" s="105" t="str">
        <f t="shared" si="160"/>
        <v/>
      </c>
      <c r="E1633" s="129"/>
      <c r="F1633" s="130"/>
      <c r="G1633" s="130"/>
      <c r="H1633" s="128"/>
      <c r="I1633" s="90">
        <v>702501790</v>
      </c>
      <c r="J1633" s="89"/>
      <c r="K1633" s="90">
        <v>678411790</v>
      </c>
      <c r="L1633" s="91">
        <v>24090000</v>
      </c>
      <c r="M1633" s="91">
        <f t="shared" si="161"/>
        <v>702501790</v>
      </c>
      <c r="N1633" s="91"/>
      <c r="O1633" s="90">
        <v>702501790</v>
      </c>
      <c r="P1633" s="90">
        <f t="shared" si="162"/>
        <v>702501790</v>
      </c>
      <c r="Q1633" s="90"/>
      <c r="S1633" s="124">
        <f t="shared" si="163"/>
        <v>702.50179000000003</v>
      </c>
      <c r="T1633" s="124">
        <f t="shared" si="158"/>
        <v>702.50179000000003</v>
      </c>
      <c r="U1633" s="124">
        <f t="shared" si="158"/>
        <v>0</v>
      </c>
      <c r="V1633" s="124">
        <f t="shared" si="158"/>
        <v>702.50179000000003</v>
      </c>
      <c r="W1633" s="124">
        <f t="shared" si="158"/>
        <v>702.50179000000003</v>
      </c>
      <c r="X1633" s="124">
        <f t="shared" si="158"/>
        <v>0</v>
      </c>
    </row>
    <row r="1634" spans="1:24" s="92" customFormat="1" ht="15">
      <c r="A1634" s="115"/>
      <c r="B1634" s="87" t="s">
        <v>233</v>
      </c>
      <c r="C1634" s="106" t="str">
        <f t="shared" si="159"/>
        <v/>
      </c>
      <c r="D1634" s="105" t="str">
        <f t="shared" si="160"/>
        <v/>
      </c>
      <c r="E1634" s="129"/>
      <c r="F1634" s="130"/>
      <c r="G1634" s="130"/>
      <c r="H1634" s="128"/>
      <c r="I1634" s="90">
        <v>24090000</v>
      </c>
      <c r="J1634" s="89"/>
      <c r="K1634" s="89"/>
      <c r="L1634" s="91">
        <v>24090000</v>
      </c>
      <c r="M1634" s="91">
        <f t="shared" si="161"/>
        <v>24090000</v>
      </c>
      <c r="N1634" s="91"/>
      <c r="O1634" s="90">
        <v>24090000</v>
      </c>
      <c r="P1634" s="90">
        <f t="shared" si="162"/>
        <v>24090000</v>
      </c>
      <c r="Q1634" s="90"/>
      <c r="S1634" s="124">
        <f t="shared" si="163"/>
        <v>24.09</v>
      </c>
      <c r="T1634" s="124">
        <f t="shared" si="158"/>
        <v>24.09</v>
      </c>
      <c r="U1634" s="124">
        <f t="shared" si="158"/>
        <v>0</v>
      </c>
      <c r="V1634" s="124">
        <f t="shared" si="158"/>
        <v>24.09</v>
      </c>
      <c r="W1634" s="124">
        <f t="shared" si="158"/>
        <v>24.09</v>
      </c>
      <c r="X1634" s="124">
        <f t="shared" si="158"/>
        <v>0</v>
      </c>
    </row>
    <row r="1635" spans="1:24" s="92" customFormat="1" ht="15">
      <c r="A1635" s="115"/>
      <c r="B1635" s="87"/>
      <c r="C1635" s="106" t="str">
        <f t="shared" si="159"/>
        <v/>
      </c>
      <c r="D1635" s="105" t="str">
        <f t="shared" si="160"/>
        <v/>
      </c>
      <c r="E1635" s="115" t="s">
        <v>209</v>
      </c>
      <c r="F1635" s="115" t="s">
        <v>303</v>
      </c>
      <c r="G1635" s="115" t="s">
        <v>304</v>
      </c>
      <c r="H1635" s="133" t="s">
        <v>983</v>
      </c>
      <c r="I1635" s="90">
        <v>24090000</v>
      </c>
      <c r="J1635" s="89"/>
      <c r="K1635" s="89"/>
      <c r="L1635" s="91">
        <v>24090000</v>
      </c>
      <c r="M1635" s="91">
        <f t="shared" si="161"/>
        <v>24090000</v>
      </c>
      <c r="N1635" s="91"/>
      <c r="O1635" s="90">
        <v>24090000</v>
      </c>
      <c r="P1635" s="90">
        <f t="shared" si="162"/>
        <v>24090000</v>
      </c>
      <c r="Q1635" s="90"/>
      <c r="S1635" s="124">
        <f t="shared" si="163"/>
        <v>24.09</v>
      </c>
      <c r="T1635" s="124">
        <f t="shared" si="158"/>
        <v>24.09</v>
      </c>
      <c r="U1635" s="124">
        <f t="shared" si="158"/>
        <v>0</v>
      </c>
      <c r="V1635" s="124">
        <f t="shared" si="158"/>
        <v>24.09</v>
      </c>
      <c r="W1635" s="124">
        <f t="shared" si="158"/>
        <v>24.09</v>
      </c>
      <c r="X1635" s="124">
        <f t="shared" si="158"/>
        <v>0</v>
      </c>
    </row>
    <row r="1636" spans="1:24" s="92" customFormat="1" ht="15">
      <c r="A1636" s="115"/>
      <c r="B1636" s="87" t="s">
        <v>229</v>
      </c>
      <c r="C1636" s="106" t="str">
        <f t="shared" si="159"/>
        <v/>
      </c>
      <c r="D1636" s="105" t="str">
        <f t="shared" si="160"/>
        <v/>
      </c>
      <c r="E1636" s="129"/>
      <c r="F1636" s="130"/>
      <c r="G1636" s="130"/>
      <c r="H1636" s="128"/>
      <c r="I1636" s="90">
        <v>678411790</v>
      </c>
      <c r="J1636" s="89"/>
      <c r="K1636" s="90">
        <v>678411790</v>
      </c>
      <c r="L1636" s="94"/>
      <c r="M1636" s="91">
        <f t="shared" si="161"/>
        <v>678411790</v>
      </c>
      <c r="N1636" s="94"/>
      <c r="O1636" s="90">
        <v>678411790</v>
      </c>
      <c r="P1636" s="90">
        <f t="shared" si="162"/>
        <v>678411790</v>
      </c>
      <c r="Q1636" s="90"/>
      <c r="S1636" s="124">
        <f t="shared" si="163"/>
        <v>678.41179</v>
      </c>
      <c r="T1636" s="124">
        <f t="shared" si="158"/>
        <v>678.41179</v>
      </c>
      <c r="U1636" s="124">
        <f t="shared" si="158"/>
        <v>0</v>
      </c>
      <c r="V1636" s="124">
        <f t="shared" si="158"/>
        <v>678.41179</v>
      </c>
      <c r="W1636" s="124">
        <f t="shared" si="158"/>
        <v>678.41179</v>
      </c>
      <c r="X1636" s="124">
        <f t="shared" si="158"/>
        <v>0</v>
      </c>
    </row>
    <row r="1637" spans="1:24" s="92" customFormat="1" ht="15">
      <c r="A1637" s="116"/>
      <c r="B1637" s="110"/>
      <c r="C1637" s="106" t="str">
        <f t="shared" si="159"/>
        <v/>
      </c>
      <c r="D1637" s="105" t="str">
        <f t="shared" si="160"/>
        <v/>
      </c>
      <c r="E1637" s="115" t="s">
        <v>224</v>
      </c>
      <c r="F1637" s="115" t="s">
        <v>303</v>
      </c>
      <c r="G1637" s="115" t="s">
        <v>270</v>
      </c>
      <c r="H1637" s="133" t="s">
        <v>983</v>
      </c>
      <c r="I1637" s="90">
        <v>72000000</v>
      </c>
      <c r="J1637" s="89"/>
      <c r="K1637" s="90">
        <v>72000000</v>
      </c>
      <c r="L1637" s="94"/>
      <c r="M1637" s="91">
        <f t="shared" si="161"/>
        <v>72000000</v>
      </c>
      <c r="N1637" s="94"/>
      <c r="O1637" s="90">
        <v>72000000</v>
      </c>
      <c r="P1637" s="90">
        <f t="shared" si="162"/>
        <v>72000000</v>
      </c>
      <c r="Q1637" s="90"/>
      <c r="S1637" s="124">
        <f t="shared" si="163"/>
        <v>72</v>
      </c>
      <c r="T1637" s="124">
        <f t="shared" si="158"/>
        <v>72</v>
      </c>
      <c r="U1637" s="124">
        <f t="shared" si="158"/>
        <v>0</v>
      </c>
      <c r="V1637" s="124">
        <f t="shared" si="158"/>
        <v>72</v>
      </c>
      <c r="W1637" s="124">
        <f t="shared" si="158"/>
        <v>72</v>
      </c>
      <c r="X1637" s="124">
        <f t="shared" si="158"/>
        <v>0</v>
      </c>
    </row>
    <row r="1638" spans="1:24" s="92" customFormat="1" ht="15">
      <c r="A1638" s="118"/>
      <c r="B1638" s="111"/>
      <c r="C1638" s="106" t="str">
        <f t="shared" si="159"/>
        <v/>
      </c>
      <c r="D1638" s="105" t="str">
        <f t="shared" si="160"/>
        <v/>
      </c>
      <c r="E1638" s="115" t="s">
        <v>224</v>
      </c>
      <c r="F1638" s="115" t="s">
        <v>303</v>
      </c>
      <c r="G1638" s="115" t="s">
        <v>304</v>
      </c>
      <c r="H1638" s="133" t="s">
        <v>983</v>
      </c>
      <c r="I1638" s="90">
        <v>606411790</v>
      </c>
      <c r="J1638" s="89"/>
      <c r="K1638" s="90">
        <v>606411790</v>
      </c>
      <c r="L1638" s="94"/>
      <c r="M1638" s="91">
        <f t="shared" si="161"/>
        <v>606411790</v>
      </c>
      <c r="N1638" s="94"/>
      <c r="O1638" s="90">
        <v>606411790</v>
      </c>
      <c r="P1638" s="90">
        <f t="shared" si="162"/>
        <v>606411790</v>
      </c>
      <c r="Q1638" s="90"/>
      <c r="S1638" s="124">
        <f t="shared" si="163"/>
        <v>606.41179</v>
      </c>
      <c r="T1638" s="124">
        <f t="shared" si="158"/>
        <v>606.41179</v>
      </c>
      <c r="U1638" s="124">
        <f t="shared" si="158"/>
        <v>0</v>
      </c>
      <c r="V1638" s="124">
        <f t="shared" si="158"/>
        <v>606.41179</v>
      </c>
      <c r="W1638" s="124">
        <f t="shared" si="158"/>
        <v>606.41179</v>
      </c>
      <c r="X1638" s="124">
        <f t="shared" si="158"/>
        <v>0</v>
      </c>
    </row>
    <row r="1639" spans="1:24" s="92" customFormat="1" ht="45">
      <c r="A1639" s="115" t="s">
        <v>947</v>
      </c>
      <c r="B1639" s="99" t="s">
        <v>948</v>
      </c>
      <c r="C1639" s="106" t="str">
        <f t="shared" si="159"/>
        <v>1125793</v>
      </c>
      <c r="D1639" s="105" t="str">
        <f t="shared" si="160"/>
        <v>-Phân hiệu trường PhS thông Dân tộc nội trú tỉnh tại huyện la HDrai</v>
      </c>
      <c r="E1639" s="129"/>
      <c r="F1639" s="130"/>
      <c r="G1639" s="130"/>
      <c r="H1639" s="128"/>
      <c r="I1639" s="90">
        <v>1529240000</v>
      </c>
      <c r="J1639" s="89"/>
      <c r="K1639" s="90">
        <v>548240000</v>
      </c>
      <c r="L1639" s="91">
        <v>981000000</v>
      </c>
      <c r="M1639" s="91">
        <f t="shared" si="161"/>
        <v>1529240000</v>
      </c>
      <c r="N1639" s="91"/>
      <c r="O1639" s="90">
        <v>1529240000</v>
      </c>
      <c r="P1639" s="90">
        <f t="shared" si="162"/>
        <v>1529240000</v>
      </c>
      <c r="Q1639" s="90"/>
      <c r="S1639" s="124">
        <f t="shared" si="163"/>
        <v>1529.24</v>
      </c>
      <c r="T1639" s="124">
        <f t="shared" si="158"/>
        <v>1529.24</v>
      </c>
      <c r="U1639" s="124">
        <f t="shared" si="158"/>
        <v>0</v>
      </c>
      <c r="V1639" s="124">
        <f t="shared" si="158"/>
        <v>1529.24</v>
      </c>
      <c r="W1639" s="124">
        <f t="shared" si="158"/>
        <v>1529.24</v>
      </c>
      <c r="X1639" s="124">
        <f t="shared" si="158"/>
        <v>0</v>
      </c>
    </row>
    <row r="1640" spans="1:24" s="92" customFormat="1" ht="14.25">
      <c r="A1640" s="115"/>
      <c r="B1640" s="96"/>
      <c r="C1640" s="106" t="str">
        <f t="shared" si="159"/>
        <v/>
      </c>
      <c r="D1640" s="105" t="str">
        <f t="shared" si="160"/>
        <v/>
      </c>
      <c r="E1640" s="115"/>
      <c r="F1640" s="115"/>
      <c r="G1640" s="115"/>
      <c r="H1640" s="133"/>
      <c r="I1640" s="97"/>
      <c r="J1640" s="97"/>
      <c r="K1640" s="97"/>
      <c r="L1640" s="98"/>
      <c r="M1640" s="91">
        <f t="shared" si="161"/>
        <v>0</v>
      </c>
      <c r="N1640" s="98"/>
      <c r="O1640" s="97"/>
      <c r="P1640" s="90">
        <f t="shared" si="162"/>
        <v>0</v>
      </c>
      <c r="Q1640" s="97"/>
      <c r="S1640" s="124">
        <f t="shared" si="163"/>
        <v>0</v>
      </c>
      <c r="T1640" s="124">
        <f t="shared" si="158"/>
        <v>0</v>
      </c>
      <c r="U1640" s="124">
        <f t="shared" si="158"/>
        <v>0</v>
      </c>
      <c r="V1640" s="124">
        <f t="shared" si="158"/>
        <v>0</v>
      </c>
      <c r="W1640" s="124">
        <f t="shared" si="158"/>
        <v>0</v>
      </c>
      <c r="X1640" s="124">
        <f t="shared" si="158"/>
        <v>0</v>
      </c>
    </row>
    <row r="1641" spans="1:24" s="92" customFormat="1" ht="15">
      <c r="A1641" s="115" t="s">
        <v>949</v>
      </c>
      <c r="B1641" s="93" t="s">
        <v>218</v>
      </c>
      <c r="C1641" s="106" t="str">
        <f t="shared" si="159"/>
        <v/>
      </c>
      <c r="D1641" s="105" t="str">
        <f t="shared" si="160"/>
        <v/>
      </c>
      <c r="E1641" s="129"/>
      <c r="F1641" s="130"/>
      <c r="G1641" s="130"/>
      <c r="H1641" s="128"/>
      <c r="I1641" s="90">
        <v>1529240000</v>
      </c>
      <c r="J1641" s="89"/>
      <c r="K1641" s="90">
        <v>548240000</v>
      </c>
      <c r="L1641" s="91">
        <v>981000000</v>
      </c>
      <c r="M1641" s="91">
        <f t="shared" si="161"/>
        <v>1529240000</v>
      </c>
      <c r="N1641" s="91"/>
      <c r="O1641" s="90">
        <v>1529240000</v>
      </c>
      <c r="P1641" s="90">
        <f t="shared" si="162"/>
        <v>1529240000</v>
      </c>
      <c r="Q1641" s="90"/>
      <c r="S1641" s="124">
        <f t="shared" si="163"/>
        <v>1529.24</v>
      </c>
      <c r="T1641" s="124">
        <f t="shared" si="158"/>
        <v>1529.24</v>
      </c>
      <c r="U1641" s="124">
        <f t="shared" si="158"/>
        <v>0</v>
      </c>
      <c r="V1641" s="124">
        <f t="shared" si="158"/>
        <v>1529.24</v>
      </c>
      <c r="W1641" s="124">
        <f t="shared" si="158"/>
        <v>1529.24</v>
      </c>
      <c r="X1641" s="124">
        <f t="shared" si="158"/>
        <v>0</v>
      </c>
    </row>
    <row r="1642" spans="1:24" s="92" customFormat="1" ht="15">
      <c r="A1642" s="115"/>
      <c r="B1642" s="93" t="s">
        <v>223</v>
      </c>
      <c r="C1642" s="106" t="str">
        <f t="shared" si="159"/>
        <v/>
      </c>
      <c r="D1642" s="105" t="str">
        <f t="shared" si="160"/>
        <v/>
      </c>
      <c r="E1642" s="129"/>
      <c r="F1642" s="130"/>
      <c r="G1642" s="130"/>
      <c r="H1642" s="128"/>
      <c r="I1642" s="90">
        <v>1529240000</v>
      </c>
      <c r="J1642" s="89"/>
      <c r="K1642" s="90">
        <v>548240000</v>
      </c>
      <c r="L1642" s="91">
        <v>981000000</v>
      </c>
      <c r="M1642" s="91">
        <f t="shared" si="161"/>
        <v>1529240000</v>
      </c>
      <c r="N1642" s="91"/>
      <c r="O1642" s="90">
        <v>1529240000</v>
      </c>
      <c r="P1642" s="90">
        <f t="shared" si="162"/>
        <v>1529240000</v>
      </c>
      <c r="Q1642" s="90"/>
      <c r="S1642" s="124">
        <f t="shared" si="163"/>
        <v>1529.24</v>
      </c>
      <c r="T1642" s="124">
        <f t="shared" si="158"/>
        <v>1529.24</v>
      </c>
      <c r="U1642" s="124">
        <f t="shared" si="158"/>
        <v>0</v>
      </c>
      <c r="V1642" s="124">
        <f t="shared" si="158"/>
        <v>1529.24</v>
      </c>
      <c r="W1642" s="124">
        <f t="shared" si="158"/>
        <v>1529.24</v>
      </c>
      <c r="X1642" s="124">
        <f t="shared" si="158"/>
        <v>0</v>
      </c>
    </row>
    <row r="1643" spans="1:24" s="92" customFormat="1" ht="15">
      <c r="A1643" s="116"/>
      <c r="B1643" s="110"/>
      <c r="C1643" s="106" t="str">
        <f t="shared" si="159"/>
        <v/>
      </c>
      <c r="D1643" s="105" t="str">
        <f t="shared" si="160"/>
        <v/>
      </c>
      <c r="E1643" s="115" t="s">
        <v>224</v>
      </c>
      <c r="F1643" s="115" t="s">
        <v>220</v>
      </c>
      <c r="G1643" s="115" t="s">
        <v>221</v>
      </c>
      <c r="H1643" s="133" t="s">
        <v>983</v>
      </c>
      <c r="I1643" s="90">
        <v>400000000</v>
      </c>
      <c r="J1643" s="89"/>
      <c r="K1643" s="90">
        <v>400000000</v>
      </c>
      <c r="L1643" s="94"/>
      <c r="M1643" s="91">
        <f t="shared" si="161"/>
        <v>400000000</v>
      </c>
      <c r="N1643" s="94"/>
      <c r="O1643" s="90">
        <v>400000000</v>
      </c>
      <c r="P1643" s="90">
        <f t="shared" si="162"/>
        <v>400000000</v>
      </c>
      <c r="Q1643" s="90"/>
      <c r="S1643" s="124">
        <f t="shared" si="163"/>
        <v>400</v>
      </c>
      <c r="T1643" s="124">
        <f t="shared" si="158"/>
        <v>400</v>
      </c>
      <c r="U1643" s="124">
        <f t="shared" si="158"/>
        <v>0</v>
      </c>
      <c r="V1643" s="124">
        <f t="shared" si="158"/>
        <v>400</v>
      </c>
      <c r="W1643" s="124">
        <f t="shared" si="158"/>
        <v>400</v>
      </c>
      <c r="X1643" s="124">
        <f t="shared" si="158"/>
        <v>0</v>
      </c>
    </row>
    <row r="1644" spans="1:24" s="92" customFormat="1" ht="15">
      <c r="A1644" s="117"/>
      <c r="B1644" s="107"/>
      <c r="C1644" s="106" t="str">
        <f t="shared" si="159"/>
        <v/>
      </c>
      <c r="D1644" s="105" t="str">
        <f t="shared" si="160"/>
        <v/>
      </c>
      <c r="E1644" s="115" t="s">
        <v>222</v>
      </c>
      <c r="F1644" s="115" t="s">
        <v>220</v>
      </c>
      <c r="G1644" s="115" t="s">
        <v>221</v>
      </c>
      <c r="H1644" s="133" t="s">
        <v>983</v>
      </c>
      <c r="I1644" s="90">
        <v>120640000</v>
      </c>
      <c r="J1644" s="89"/>
      <c r="K1644" s="90">
        <v>120640000</v>
      </c>
      <c r="L1644" s="94"/>
      <c r="M1644" s="91">
        <f t="shared" si="161"/>
        <v>120640000</v>
      </c>
      <c r="N1644" s="94"/>
      <c r="O1644" s="90">
        <v>120640000</v>
      </c>
      <c r="P1644" s="90">
        <f t="shared" si="162"/>
        <v>120640000</v>
      </c>
      <c r="Q1644" s="90"/>
      <c r="S1644" s="124">
        <f t="shared" si="163"/>
        <v>120.64</v>
      </c>
      <c r="T1644" s="124">
        <f t="shared" si="158"/>
        <v>120.64</v>
      </c>
      <c r="U1644" s="124">
        <f t="shared" si="158"/>
        <v>0</v>
      </c>
      <c r="V1644" s="124">
        <f t="shared" si="158"/>
        <v>120.64</v>
      </c>
      <c r="W1644" s="124">
        <f t="shared" si="158"/>
        <v>120.64</v>
      </c>
      <c r="X1644" s="124">
        <f t="shared" si="158"/>
        <v>0</v>
      </c>
    </row>
    <row r="1645" spans="1:24" s="92" customFormat="1" ht="15">
      <c r="A1645" s="117"/>
      <c r="B1645" s="107"/>
      <c r="C1645" s="106" t="str">
        <f t="shared" si="159"/>
        <v/>
      </c>
      <c r="D1645" s="105" t="str">
        <f t="shared" si="160"/>
        <v/>
      </c>
      <c r="E1645" s="115" t="s">
        <v>210</v>
      </c>
      <c r="F1645" s="115" t="s">
        <v>220</v>
      </c>
      <c r="G1645" s="115" t="s">
        <v>221</v>
      </c>
      <c r="H1645" s="133" t="s">
        <v>983</v>
      </c>
      <c r="I1645" s="90">
        <v>981000000</v>
      </c>
      <c r="J1645" s="89"/>
      <c r="K1645" s="89"/>
      <c r="L1645" s="91">
        <v>981000000</v>
      </c>
      <c r="M1645" s="91">
        <f t="shared" si="161"/>
        <v>981000000</v>
      </c>
      <c r="N1645" s="91"/>
      <c r="O1645" s="90">
        <v>981000000</v>
      </c>
      <c r="P1645" s="90">
        <f t="shared" si="162"/>
        <v>981000000</v>
      </c>
      <c r="Q1645" s="90"/>
      <c r="S1645" s="124">
        <f t="shared" si="163"/>
        <v>981</v>
      </c>
      <c r="T1645" s="124">
        <f t="shared" si="158"/>
        <v>981</v>
      </c>
      <c r="U1645" s="124">
        <f t="shared" si="158"/>
        <v>0</v>
      </c>
      <c r="V1645" s="124">
        <f t="shared" si="158"/>
        <v>981</v>
      </c>
      <c r="W1645" s="124">
        <f t="shared" si="158"/>
        <v>981</v>
      </c>
      <c r="X1645" s="124">
        <f t="shared" si="158"/>
        <v>0</v>
      </c>
    </row>
    <row r="1646" spans="1:24" s="92" customFormat="1" ht="15">
      <c r="A1646" s="118"/>
      <c r="B1646" s="111"/>
      <c r="C1646" s="106" t="str">
        <f t="shared" si="159"/>
        <v/>
      </c>
      <c r="D1646" s="105" t="str">
        <f t="shared" si="160"/>
        <v/>
      </c>
      <c r="E1646" s="115" t="s">
        <v>212</v>
      </c>
      <c r="F1646" s="115" t="s">
        <v>220</v>
      </c>
      <c r="G1646" s="115" t="s">
        <v>221</v>
      </c>
      <c r="H1646" s="133" t="s">
        <v>983</v>
      </c>
      <c r="I1646" s="90">
        <v>27600000</v>
      </c>
      <c r="J1646" s="89"/>
      <c r="K1646" s="90">
        <v>27600000</v>
      </c>
      <c r="L1646" s="94"/>
      <c r="M1646" s="91">
        <f t="shared" si="161"/>
        <v>27600000</v>
      </c>
      <c r="N1646" s="94"/>
      <c r="O1646" s="90">
        <v>27600000</v>
      </c>
      <c r="P1646" s="90">
        <f t="shared" si="162"/>
        <v>27600000</v>
      </c>
      <c r="Q1646" s="90"/>
      <c r="S1646" s="124">
        <f t="shared" si="163"/>
        <v>27.6</v>
      </c>
      <c r="T1646" s="124">
        <f t="shared" si="158"/>
        <v>27.6</v>
      </c>
      <c r="U1646" s="124">
        <f t="shared" si="158"/>
        <v>0</v>
      </c>
      <c r="V1646" s="124">
        <f t="shared" si="158"/>
        <v>27.6</v>
      </c>
      <c r="W1646" s="124">
        <f t="shared" si="158"/>
        <v>27.6</v>
      </c>
      <c r="X1646" s="124">
        <f t="shared" si="158"/>
        <v>0</v>
      </c>
    </row>
    <row r="1647" spans="1:24" s="92" customFormat="1" ht="30">
      <c r="A1647" s="115" t="s">
        <v>950</v>
      </c>
      <c r="B1647" s="88" t="s">
        <v>951</v>
      </c>
      <c r="C1647" s="106" t="str">
        <f t="shared" si="159"/>
        <v>3007431</v>
      </c>
      <c r="D1647" s="105" t="str">
        <f t="shared" si="160"/>
        <v>-Trung tâm Xúc tiẽn Đău tư :ỉnh Kontum</v>
      </c>
      <c r="E1647" s="129"/>
      <c r="F1647" s="130"/>
      <c r="G1647" s="130"/>
      <c r="H1647" s="128"/>
      <c r="I1647" s="90">
        <v>1826647000</v>
      </c>
      <c r="J1647" s="89"/>
      <c r="K1647" s="90">
        <v>1643000000</v>
      </c>
      <c r="L1647" s="91">
        <v>183647000</v>
      </c>
      <c r="M1647" s="91">
        <f t="shared" si="161"/>
        <v>1826647000</v>
      </c>
      <c r="N1647" s="91"/>
      <c r="O1647" s="90">
        <v>1821979867</v>
      </c>
      <c r="P1647" s="90">
        <f t="shared" si="162"/>
        <v>1821979867</v>
      </c>
      <c r="Q1647" s="90"/>
      <c r="S1647" s="124">
        <f t="shared" si="163"/>
        <v>1826.6469999999999</v>
      </c>
      <c r="T1647" s="124">
        <f t="shared" si="158"/>
        <v>1826.6469999999999</v>
      </c>
      <c r="U1647" s="124">
        <f t="shared" si="158"/>
        <v>0</v>
      </c>
      <c r="V1647" s="124">
        <f t="shared" si="158"/>
        <v>1821.979867</v>
      </c>
      <c r="W1647" s="124">
        <f t="shared" si="158"/>
        <v>1821.979867</v>
      </c>
      <c r="X1647" s="124">
        <f t="shared" si="158"/>
        <v>0</v>
      </c>
    </row>
    <row r="1648" spans="1:24" s="92" customFormat="1" ht="15">
      <c r="A1648" s="115" t="s">
        <v>952</v>
      </c>
      <c r="B1648" s="93" t="s">
        <v>218</v>
      </c>
      <c r="C1648" s="106" t="str">
        <f t="shared" si="159"/>
        <v/>
      </c>
      <c r="D1648" s="105" t="str">
        <f t="shared" si="160"/>
        <v/>
      </c>
      <c r="E1648" s="129"/>
      <c r="F1648" s="130"/>
      <c r="G1648" s="130"/>
      <c r="H1648" s="128"/>
      <c r="I1648" s="90">
        <v>1826647000</v>
      </c>
      <c r="J1648" s="89"/>
      <c r="K1648" s="90">
        <v>1643000000</v>
      </c>
      <c r="L1648" s="91">
        <v>183647000</v>
      </c>
      <c r="M1648" s="91">
        <f t="shared" si="161"/>
        <v>1826647000</v>
      </c>
      <c r="N1648" s="91"/>
      <c r="O1648" s="90">
        <v>1821979867</v>
      </c>
      <c r="P1648" s="90">
        <f t="shared" si="162"/>
        <v>1821979867</v>
      </c>
      <c r="Q1648" s="90"/>
      <c r="S1648" s="124">
        <f t="shared" si="163"/>
        <v>1826.6469999999999</v>
      </c>
      <c r="T1648" s="124">
        <f t="shared" si="158"/>
        <v>1826.6469999999999</v>
      </c>
      <c r="U1648" s="124">
        <f t="shared" si="158"/>
        <v>0</v>
      </c>
      <c r="V1648" s="124">
        <f t="shared" si="158"/>
        <v>1821.979867</v>
      </c>
      <c r="W1648" s="124">
        <f t="shared" si="158"/>
        <v>1821.979867</v>
      </c>
      <c r="X1648" s="124">
        <f t="shared" si="158"/>
        <v>0</v>
      </c>
    </row>
    <row r="1649" spans="1:24" s="92" customFormat="1" ht="15">
      <c r="A1649" s="115"/>
      <c r="B1649" s="93" t="s">
        <v>219</v>
      </c>
      <c r="C1649" s="106" t="str">
        <f t="shared" si="159"/>
        <v/>
      </c>
      <c r="D1649" s="105" t="str">
        <f t="shared" si="160"/>
        <v/>
      </c>
      <c r="E1649" s="129"/>
      <c r="F1649" s="130"/>
      <c r="G1649" s="130"/>
      <c r="H1649" s="128"/>
      <c r="I1649" s="90">
        <v>756400000</v>
      </c>
      <c r="J1649" s="89"/>
      <c r="K1649" s="90">
        <v>754000000</v>
      </c>
      <c r="L1649" s="91">
        <v>2400000</v>
      </c>
      <c r="M1649" s="91">
        <f t="shared" si="161"/>
        <v>756400000</v>
      </c>
      <c r="N1649" s="91"/>
      <c r="O1649" s="90">
        <v>756400000</v>
      </c>
      <c r="P1649" s="90">
        <f t="shared" si="162"/>
        <v>756400000</v>
      </c>
      <c r="Q1649" s="90"/>
      <c r="S1649" s="124">
        <f t="shared" si="163"/>
        <v>756.4</v>
      </c>
      <c r="T1649" s="124">
        <f t="shared" si="158"/>
        <v>756.4</v>
      </c>
      <c r="U1649" s="124">
        <f t="shared" si="158"/>
        <v>0</v>
      </c>
      <c r="V1649" s="124">
        <f t="shared" si="158"/>
        <v>756.4</v>
      </c>
      <c r="W1649" s="124">
        <f t="shared" si="158"/>
        <v>756.4</v>
      </c>
      <c r="X1649" s="124">
        <f t="shared" si="158"/>
        <v>0</v>
      </c>
    </row>
    <row r="1650" spans="1:24" s="92" customFormat="1" ht="15">
      <c r="A1650" s="116"/>
      <c r="B1650" s="110"/>
      <c r="C1650" s="106" t="str">
        <f t="shared" si="159"/>
        <v/>
      </c>
      <c r="D1650" s="105" t="str">
        <f t="shared" si="160"/>
        <v/>
      </c>
      <c r="E1650" s="115" t="s">
        <v>209</v>
      </c>
      <c r="F1650" s="115" t="s">
        <v>490</v>
      </c>
      <c r="G1650" s="115" t="s">
        <v>398</v>
      </c>
      <c r="H1650" s="133" t="s">
        <v>983</v>
      </c>
      <c r="I1650" s="90">
        <v>754000000</v>
      </c>
      <c r="J1650" s="89"/>
      <c r="K1650" s="90">
        <v>754000000</v>
      </c>
      <c r="L1650" s="94"/>
      <c r="M1650" s="91">
        <f t="shared" si="161"/>
        <v>754000000</v>
      </c>
      <c r="N1650" s="94"/>
      <c r="O1650" s="90">
        <v>754000000</v>
      </c>
      <c r="P1650" s="90">
        <f t="shared" si="162"/>
        <v>754000000</v>
      </c>
      <c r="Q1650" s="90"/>
      <c r="S1650" s="124">
        <f t="shared" si="163"/>
        <v>754</v>
      </c>
      <c r="T1650" s="124">
        <f t="shared" si="158"/>
        <v>754</v>
      </c>
      <c r="U1650" s="124">
        <f t="shared" si="158"/>
        <v>0</v>
      </c>
      <c r="V1650" s="124">
        <f t="shared" si="158"/>
        <v>754</v>
      </c>
      <c r="W1650" s="124">
        <f t="shared" si="158"/>
        <v>754</v>
      </c>
      <c r="X1650" s="124">
        <f t="shared" si="158"/>
        <v>0</v>
      </c>
    </row>
    <row r="1651" spans="1:24" s="92" customFormat="1" ht="15">
      <c r="A1651" s="118"/>
      <c r="B1651" s="111"/>
      <c r="C1651" s="106" t="str">
        <f t="shared" si="159"/>
        <v/>
      </c>
      <c r="D1651" s="105" t="str">
        <f t="shared" si="160"/>
        <v/>
      </c>
      <c r="E1651" s="115" t="s">
        <v>222</v>
      </c>
      <c r="F1651" s="115" t="s">
        <v>490</v>
      </c>
      <c r="G1651" s="115" t="s">
        <v>398</v>
      </c>
      <c r="H1651" s="133" t="s">
        <v>983</v>
      </c>
      <c r="I1651" s="90">
        <v>2400000</v>
      </c>
      <c r="J1651" s="89"/>
      <c r="K1651" s="89"/>
      <c r="L1651" s="91">
        <v>2400000</v>
      </c>
      <c r="M1651" s="91">
        <f t="shared" si="161"/>
        <v>2400000</v>
      </c>
      <c r="N1651" s="91"/>
      <c r="O1651" s="90">
        <v>2400000</v>
      </c>
      <c r="P1651" s="90">
        <f t="shared" si="162"/>
        <v>2400000</v>
      </c>
      <c r="Q1651" s="90"/>
      <c r="S1651" s="124">
        <f t="shared" si="163"/>
        <v>2.4</v>
      </c>
      <c r="T1651" s="124">
        <f t="shared" si="158"/>
        <v>2.4</v>
      </c>
      <c r="U1651" s="124">
        <f t="shared" si="158"/>
        <v>0</v>
      </c>
      <c r="V1651" s="124">
        <f t="shared" si="158"/>
        <v>2.4</v>
      </c>
      <c r="W1651" s="124">
        <f t="shared" si="158"/>
        <v>2.4</v>
      </c>
      <c r="X1651" s="124">
        <f t="shared" si="158"/>
        <v>0</v>
      </c>
    </row>
    <row r="1652" spans="1:24" s="92" customFormat="1" ht="15">
      <c r="A1652" s="115"/>
      <c r="B1652" s="93" t="s">
        <v>223</v>
      </c>
      <c r="C1652" s="106" t="str">
        <f t="shared" si="159"/>
        <v/>
      </c>
      <c r="D1652" s="105" t="str">
        <f t="shared" si="160"/>
        <v/>
      </c>
      <c r="E1652" s="129"/>
      <c r="F1652" s="130"/>
      <c r="G1652" s="130"/>
      <c r="H1652" s="128"/>
      <c r="I1652" s="90">
        <v>1070247000</v>
      </c>
      <c r="J1652" s="89"/>
      <c r="K1652" s="90">
        <v>889000000</v>
      </c>
      <c r="L1652" s="91">
        <v>181247000</v>
      </c>
      <c r="M1652" s="91">
        <f t="shared" si="161"/>
        <v>1070247000</v>
      </c>
      <c r="N1652" s="91"/>
      <c r="O1652" s="90">
        <v>1065579867</v>
      </c>
      <c r="P1652" s="90">
        <f t="shared" si="162"/>
        <v>1065579867</v>
      </c>
      <c r="Q1652" s="90"/>
      <c r="S1652" s="124">
        <f t="shared" si="163"/>
        <v>1070.2470000000001</v>
      </c>
      <c r="T1652" s="124">
        <f t="shared" si="158"/>
        <v>1070.2470000000001</v>
      </c>
      <c r="U1652" s="124">
        <f t="shared" si="158"/>
        <v>0</v>
      </c>
      <c r="V1652" s="124">
        <f t="shared" si="158"/>
        <v>1065.5798669999999</v>
      </c>
      <c r="W1652" s="124">
        <f t="shared" si="158"/>
        <v>1065.5798669999999</v>
      </c>
      <c r="X1652" s="124">
        <f t="shared" si="158"/>
        <v>0</v>
      </c>
    </row>
    <row r="1653" spans="1:24" s="92" customFormat="1" ht="15">
      <c r="A1653" s="115"/>
      <c r="B1653" s="87"/>
      <c r="C1653" s="106" t="str">
        <f t="shared" si="159"/>
        <v/>
      </c>
      <c r="D1653" s="105" t="str">
        <f t="shared" si="160"/>
        <v/>
      </c>
      <c r="E1653" s="115" t="s">
        <v>224</v>
      </c>
      <c r="F1653" s="115" t="s">
        <v>490</v>
      </c>
      <c r="G1653" s="115" t="s">
        <v>398</v>
      </c>
      <c r="H1653" s="133" t="s">
        <v>983</v>
      </c>
      <c r="I1653" s="90">
        <v>1070247000</v>
      </c>
      <c r="J1653" s="89"/>
      <c r="K1653" s="90">
        <v>889000000</v>
      </c>
      <c r="L1653" s="91">
        <v>181247000</v>
      </c>
      <c r="M1653" s="91">
        <f t="shared" si="161"/>
        <v>1070247000</v>
      </c>
      <c r="N1653" s="91"/>
      <c r="O1653" s="90">
        <v>1065579867</v>
      </c>
      <c r="P1653" s="90">
        <f t="shared" si="162"/>
        <v>1065579867</v>
      </c>
      <c r="Q1653" s="90"/>
      <c r="S1653" s="124">
        <f t="shared" si="163"/>
        <v>1070.2470000000001</v>
      </c>
      <c r="T1653" s="124">
        <f t="shared" si="158"/>
        <v>1070.2470000000001</v>
      </c>
      <c r="U1653" s="124">
        <f t="shared" si="158"/>
        <v>0</v>
      </c>
      <c r="V1653" s="124">
        <f t="shared" si="158"/>
        <v>1065.5798669999999</v>
      </c>
      <c r="W1653" s="124">
        <f t="shared" si="158"/>
        <v>1065.5798669999999</v>
      </c>
      <c r="X1653" s="124">
        <f t="shared" si="158"/>
        <v>0</v>
      </c>
    </row>
    <row r="1654" spans="1:24" s="92" customFormat="1" ht="30">
      <c r="A1654" s="115" t="s">
        <v>953</v>
      </c>
      <c r="B1654" s="93" t="s">
        <v>954</v>
      </c>
      <c r="C1654" s="106" t="str">
        <f t="shared" si="159"/>
        <v>3007905</v>
      </c>
      <c r="D1654" s="105" t="str">
        <f t="shared" si="160"/>
        <v>-Hội bóng bàn tỉnh Kon Tum</v>
      </c>
      <c r="E1654" s="129"/>
      <c r="F1654" s="130"/>
      <c r="G1654" s="130"/>
      <c r="H1654" s="128"/>
      <c r="I1654" s="90">
        <v>20000000</v>
      </c>
      <c r="J1654" s="89"/>
      <c r="K1654" s="90">
        <v>20000000</v>
      </c>
      <c r="L1654" s="94"/>
      <c r="M1654" s="91">
        <f t="shared" si="161"/>
        <v>20000000</v>
      </c>
      <c r="N1654" s="94"/>
      <c r="O1654" s="90">
        <v>20000000</v>
      </c>
      <c r="P1654" s="90">
        <f t="shared" si="162"/>
        <v>20000000</v>
      </c>
      <c r="Q1654" s="90"/>
      <c r="S1654" s="124">
        <f t="shared" si="163"/>
        <v>20</v>
      </c>
      <c r="T1654" s="124">
        <f t="shared" si="158"/>
        <v>20</v>
      </c>
      <c r="U1654" s="124">
        <f t="shared" si="158"/>
        <v>0</v>
      </c>
      <c r="V1654" s="124">
        <f t="shared" si="158"/>
        <v>20</v>
      </c>
      <c r="W1654" s="124">
        <f t="shared" si="158"/>
        <v>20</v>
      </c>
      <c r="X1654" s="124">
        <f t="shared" si="158"/>
        <v>0</v>
      </c>
    </row>
    <row r="1655" spans="1:24" s="92" customFormat="1" ht="15">
      <c r="A1655" s="115" t="s">
        <v>955</v>
      </c>
      <c r="B1655" s="93" t="s">
        <v>218</v>
      </c>
      <c r="C1655" s="106" t="str">
        <f t="shared" si="159"/>
        <v/>
      </c>
      <c r="D1655" s="105" t="str">
        <f t="shared" si="160"/>
        <v/>
      </c>
      <c r="E1655" s="129"/>
      <c r="F1655" s="130"/>
      <c r="G1655" s="130"/>
      <c r="H1655" s="128"/>
      <c r="I1655" s="90">
        <v>20000000</v>
      </c>
      <c r="J1655" s="89"/>
      <c r="K1655" s="90">
        <v>20000000</v>
      </c>
      <c r="L1655" s="94"/>
      <c r="M1655" s="91">
        <f t="shared" si="161"/>
        <v>20000000</v>
      </c>
      <c r="N1655" s="94"/>
      <c r="O1655" s="90">
        <v>20000000</v>
      </c>
      <c r="P1655" s="90">
        <f t="shared" si="162"/>
        <v>20000000</v>
      </c>
      <c r="Q1655" s="90"/>
      <c r="S1655" s="124">
        <f t="shared" si="163"/>
        <v>20</v>
      </c>
      <c r="T1655" s="124">
        <f t="shared" si="158"/>
        <v>20</v>
      </c>
      <c r="U1655" s="124">
        <f t="shared" si="158"/>
        <v>0</v>
      </c>
      <c r="V1655" s="124">
        <f t="shared" si="158"/>
        <v>20</v>
      </c>
      <c r="W1655" s="124">
        <f t="shared" si="158"/>
        <v>20</v>
      </c>
      <c r="X1655" s="124">
        <f t="shared" si="158"/>
        <v>0</v>
      </c>
    </row>
    <row r="1656" spans="1:24" s="92" customFormat="1" ht="15">
      <c r="A1656" s="115"/>
      <c r="B1656" s="93" t="s">
        <v>223</v>
      </c>
      <c r="C1656" s="106" t="str">
        <f t="shared" si="159"/>
        <v/>
      </c>
      <c r="D1656" s="105" t="str">
        <f t="shared" si="160"/>
        <v/>
      </c>
      <c r="E1656" s="129"/>
      <c r="F1656" s="130"/>
      <c r="G1656" s="130"/>
      <c r="H1656" s="128"/>
      <c r="I1656" s="90">
        <v>20000000</v>
      </c>
      <c r="J1656" s="89"/>
      <c r="K1656" s="90">
        <v>20000000</v>
      </c>
      <c r="L1656" s="94"/>
      <c r="M1656" s="91">
        <f t="shared" si="161"/>
        <v>20000000</v>
      </c>
      <c r="N1656" s="94"/>
      <c r="O1656" s="90">
        <v>20000000</v>
      </c>
      <c r="P1656" s="90">
        <f t="shared" si="162"/>
        <v>20000000</v>
      </c>
      <c r="Q1656" s="90"/>
      <c r="S1656" s="124">
        <f t="shared" si="163"/>
        <v>20</v>
      </c>
      <c r="T1656" s="124">
        <f t="shared" si="158"/>
        <v>20</v>
      </c>
      <c r="U1656" s="124">
        <f t="shared" si="158"/>
        <v>0</v>
      </c>
      <c r="V1656" s="124">
        <f t="shared" si="158"/>
        <v>20</v>
      </c>
      <c r="W1656" s="124">
        <f t="shared" si="158"/>
        <v>20</v>
      </c>
      <c r="X1656" s="124">
        <f t="shared" si="158"/>
        <v>0</v>
      </c>
    </row>
    <row r="1657" spans="1:24" s="92" customFormat="1" ht="15">
      <c r="A1657" s="115"/>
      <c r="B1657" s="87"/>
      <c r="C1657" s="106" t="str">
        <f t="shared" si="159"/>
        <v/>
      </c>
      <c r="D1657" s="105" t="str">
        <f t="shared" si="160"/>
        <v/>
      </c>
      <c r="E1657" s="115" t="s">
        <v>224</v>
      </c>
      <c r="F1657" s="115" t="s">
        <v>303</v>
      </c>
      <c r="G1657" s="115" t="s">
        <v>449</v>
      </c>
      <c r="H1657" s="133" t="s">
        <v>983</v>
      </c>
      <c r="I1657" s="90">
        <v>20000000</v>
      </c>
      <c r="J1657" s="89"/>
      <c r="K1657" s="90">
        <v>20000000</v>
      </c>
      <c r="L1657" s="94"/>
      <c r="M1657" s="91">
        <f t="shared" si="161"/>
        <v>20000000</v>
      </c>
      <c r="N1657" s="94"/>
      <c r="O1657" s="90">
        <v>20000000</v>
      </c>
      <c r="P1657" s="90">
        <f t="shared" si="162"/>
        <v>20000000</v>
      </c>
      <c r="Q1657" s="90"/>
      <c r="S1657" s="124">
        <f t="shared" si="163"/>
        <v>20</v>
      </c>
      <c r="T1657" s="124">
        <f t="shared" si="158"/>
        <v>20</v>
      </c>
      <c r="U1657" s="124">
        <f t="shared" si="158"/>
        <v>0</v>
      </c>
      <c r="V1657" s="124">
        <f t="shared" si="158"/>
        <v>20</v>
      </c>
      <c r="W1657" s="124">
        <f t="shared" si="158"/>
        <v>20</v>
      </c>
      <c r="X1657" s="124">
        <f t="shared" si="158"/>
        <v>0</v>
      </c>
    </row>
    <row r="1658" spans="1:24" s="92" customFormat="1" ht="60">
      <c r="A1658" s="115" t="s">
        <v>956</v>
      </c>
      <c r="B1658" s="88" t="s">
        <v>957</v>
      </c>
      <c r="C1658" s="106" t="str">
        <f t="shared" si="159"/>
        <v>3016323</v>
      </c>
      <c r="D1658" s="105" t="str">
        <f t="shared" si="160"/>
        <v>-Văn phòng ĐiỄu phổi chương trinh Mục tiêu quốc gia Xây dựng nông íiôn mới tỉnh Kontum</v>
      </c>
      <c r="E1658" s="129"/>
      <c r="F1658" s="130"/>
      <c r="G1658" s="130"/>
      <c r="H1658" s="128"/>
      <c r="I1658" s="90">
        <v>1059920000</v>
      </c>
      <c r="J1658" s="90">
        <v>162920000</v>
      </c>
      <c r="K1658" s="90">
        <v>350000000</v>
      </c>
      <c r="L1658" s="91">
        <v>547000000</v>
      </c>
      <c r="M1658" s="91">
        <f t="shared" si="161"/>
        <v>1059920000</v>
      </c>
      <c r="N1658" s="91"/>
      <c r="O1658" s="90">
        <v>983381912</v>
      </c>
      <c r="P1658" s="90">
        <f t="shared" si="162"/>
        <v>983381912</v>
      </c>
      <c r="Q1658" s="90"/>
      <c r="S1658" s="124">
        <f t="shared" si="163"/>
        <v>1059.92</v>
      </c>
      <c r="T1658" s="124">
        <f t="shared" si="158"/>
        <v>1059.92</v>
      </c>
      <c r="U1658" s="124">
        <f t="shared" si="158"/>
        <v>0</v>
      </c>
      <c r="V1658" s="124">
        <f t="shared" si="158"/>
        <v>983.38191200000006</v>
      </c>
      <c r="W1658" s="124">
        <f t="shared" si="158"/>
        <v>983.38191200000006</v>
      </c>
      <c r="X1658" s="124">
        <f t="shared" si="158"/>
        <v>0</v>
      </c>
    </row>
    <row r="1659" spans="1:24" s="92" customFormat="1" ht="15">
      <c r="A1659" s="115" t="s">
        <v>958</v>
      </c>
      <c r="B1659" s="93" t="s">
        <v>218</v>
      </c>
      <c r="C1659" s="106" t="str">
        <f t="shared" si="159"/>
        <v/>
      </c>
      <c r="D1659" s="105" t="str">
        <f t="shared" si="160"/>
        <v/>
      </c>
      <c r="E1659" s="129"/>
      <c r="F1659" s="130"/>
      <c r="G1659" s="130"/>
      <c r="H1659" s="128"/>
      <c r="I1659" s="90">
        <v>350000000</v>
      </c>
      <c r="J1659" s="89"/>
      <c r="K1659" s="90">
        <v>350000000</v>
      </c>
      <c r="L1659" s="94"/>
      <c r="M1659" s="91">
        <f t="shared" si="161"/>
        <v>350000000</v>
      </c>
      <c r="N1659" s="94"/>
      <c r="O1659" s="90">
        <v>328271912</v>
      </c>
      <c r="P1659" s="90">
        <f t="shared" si="162"/>
        <v>328271912</v>
      </c>
      <c r="Q1659" s="90"/>
      <c r="S1659" s="124">
        <f t="shared" si="163"/>
        <v>350</v>
      </c>
      <c r="T1659" s="124">
        <f t="shared" si="158"/>
        <v>350</v>
      </c>
      <c r="U1659" s="124">
        <f t="shared" si="158"/>
        <v>0</v>
      </c>
      <c r="V1659" s="124">
        <f t="shared" si="158"/>
        <v>328.27191199999999</v>
      </c>
      <c r="W1659" s="124">
        <f t="shared" si="158"/>
        <v>328.27191199999999</v>
      </c>
      <c r="X1659" s="124">
        <f t="shared" si="158"/>
        <v>0</v>
      </c>
    </row>
    <row r="1660" spans="1:24" s="92" customFormat="1" ht="15">
      <c r="A1660" s="115"/>
      <c r="B1660" s="93" t="s">
        <v>223</v>
      </c>
      <c r="C1660" s="106" t="str">
        <f t="shared" si="159"/>
        <v/>
      </c>
      <c r="D1660" s="105" t="str">
        <f t="shared" si="160"/>
        <v/>
      </c>
      <c r="E1660" s="129"/>
      <c r="F1660" s="130"/>
      <c r="G1660" s="130"/>
      <c r="H1660" s="128"/>
      <c r="I1660" s="90">
        <v>350000000</v>
      </c>
      <c r="J1660" s="89"/>
      <c r="K1660" s="90">
        <v>350000000</v>
      </c>
      <c r="L1660" s="94"/>
      <c r="M1660" s="91">
        <f t="shared" si="161"/>
        <v>350000000</v>
      </c>
      <c r="N1660" s="94"/>
      <c r="O1660" s="90">
        <v>328271912</v>
      </c>
      <c r="P1660" s="90">
        <f t="shared" si="162"/>
        <v>328271912</v>
      </c>
      <c r="Q1660" s="90"/>
      <c r="S1660" s="124">
        <f t="shared" si="163"/>
        <v>350</v>
      </c>
      <c r="T1660" s="124">
        <f t="shared" si="158"/>
        <v>350</v>
      </c>
      <c r="U1660" s="124">
        <f t="shared" si="158"/>
        <v>0</v>
      </c>
      <c r="V1660" s="124">
        <f t="shared" si="158"/>
        <v>328.27191199999999</v>
      </c>
      <c r="W1660" s="124">
        <f t="shared" si="158"/>
        <v>328.27191199999999</v>
      </c>
      <c r="X1660" s="124">
        <f t="shared" si="158"/>
        <v>0</v>
      </c>
    </row>
    <row r="1661" spans="1:24" s="92" customFormat="1" ht="15">
      <c r="A1661" s="115"/>
      <c r="B1661" s="87"/>
      <c r="C1661" s="106" t="str">
        <f t="shared" si="159"/>
        <v/>
      </c>
      <c r="D1661" s="105" t="str">
        <f t="shared" si="160"/>
        <v/>
      </c>
      <c r="E1661" s="115" t="s">
        <v>224</v>
      </c>
      <c r="F1661" s="115" t="s">
        <v>241</v>
      </c>
      <c r="G1661" s="115" t="s">
        <v>270</v>
      </c>
      <c r="H1661" s="133" t="s">
        <v>983</v>
      </c>
      <c r="I1661" s="90">
        <v>350000000</v>
      </c>
      <c r="J1661" s="89"/>
      <c r="K1661" s="90">
        <v>350000000</v>
      </c>
      <c r="L1661" s="94"/>
      <c r="M1661" s="91">
        <f t="shared" si="161"/>
        <v>350000000</v>
      </c>
      <c r="N1661" s="94"/>
      <c r="O1661" s="90">
        <v>328271912</v>
      </c>
      <c r="P1661" s="90">
        <f t="shared" si="162"/>
        <v>328271912</v>
      </c>
      <c r="Q1661" s="90"/>
      <c r="S1661" s="124">
        <f t="shared" si="163"/>
        <v>350</v>
      </c>
      <c r="T1661" s="124">
        <f t="shared" ref="T1661:X1688" si="164">M1661/1000000</f>
        <v>350</v>
      </c>
      <c r="U1661" s="124">
        <f t="shared" si="164"/>
        <v>0</v>
      </c>
      <c r="V1661" s="124">
        <f t="shared" si="164"/>
        <v>328.27191199999999</v>
      </c>
      <c r="W1661" s="124">
        <f t="shared" si="164"/>
        <v>328.27191199999999</v>
      </c>
      <c r="X1661" s="124">
        <f t="shared" si="164"/>
        <v>0</v>
      </c>
    </row>
    <row r="1662" spans="1:24" s="92" customFormat="1" ht="15">
      <c r="A1662" s="115" t="s">
        <v>959</v>
      </c>
      <c r="B1662" s="93" t="s">
        <v>274</v>
      </c>
      <c r="C1662" s="106" t="str">
        <f t="shared" si="159"/>
        <v/>
      </c>
      <c r="D1662" s="105" t="str">
        <f t="shared" si="160"/>
        <v/>
      </c>
      <c r="E1662" s="129"/>
      <c r="F1662" s="130"/>
      <c r="G1662" s="130"/>
      <c r="H1662" s="128"/>
      <c r="I1662" s="90">
        <v>709920000</v>
      </c>
      <c r="J1662" s="90">
        <v>162920000</v>
      </c>
      <c r="K1662" s="89"/>
      <c r="L1662" s="91">
        <v>547000000</v>
      </c>
      <c r="M1662" s="91">
        <f t="shared" si="161"/>
        <v>709920000</v>
      </c>
      <c r="N1662" s="91"/>
      <c r="O1662" s="90">
        <v>655110000</v>
      </c>
      <c r="P1662" s="90">
        <f t="shared" si="162"/>
        <v>655110000</v>
      </c>
      <c r="Q1662" s="90"/>
      <c r="S1662" s="124">
        <f t="shared" si="163"/>
        <v>709.92</v>
      </c>
      <c r="T1662" s="124">
        <f t="shared" si="164"/>
        <v>709.92</v>
      </c>
      <c r="U1662" s="124">
        <f t="shared" si="164"/>
        <v>0</v>
      </c>
      <c r="V1662" s="124">
        <f t="shared" si="164"/>
        <v>655.11</v>
      </c>
      <c r="W1662" s="124">
        <f t="shared" si="164"/>
        <v>655.11</v>
      </c>
      <c r="X1662" s="124">
        <f t="shared" si="164"/>
        <v>0</v>
      </c>
    </row>
    <row r="1663" spans="1:24" s="92" customFormat="1" ht="15">
      <c r="A1663" s="116"/>
      <c r="B1663" s="110"/>
      <c r="C1663" s="106" t="str">
        <f t="shared" si="159"/>
        <v/>
      </c>
      <c r="D1663" s="105" t="str">
        <f t="shared" si="160"/>
        <v/>
      </c>
      <c r="E1663" s="115" t="s">
        <v>224</v>
      </c>
      <c r="F1663" s="115" t="s">
        <v>241</v>
      </c>
      <c r="G1663" s="115" t="s">
        <v>270</v>
      </c>
      <c r="H1663" s="133" t="s">
        <v>1002</v>
      </c>
      <c r="I1663" s="90">
        <v>162920000</v>
      </c>
      <c r="J1663" s="90">
        <v>162920000</v>
      </c>
      <c r="K1663" s="89"/>
      <c r="L1663" s="94"/>
      <c r="M1663" s="91">
        <f t="shared" si="161"/>
        <v>162920000</v>
      </c>
      <c r="N1663" s="94"/>
      <c r="O1663" s="90">
        <v>162920000</v>
      </c>
      <c r="P1663" s="90">
        <f t="shared" si="162"/>
        <v>162920000</v>
      </c>
      <c r="Q1663" s="90"/>
      <c r="S1663" s="124">
        <f t="shared" si="163"/>
        <v>162.91999999999999</v>
      </c>
      <c r="T1663" s="124">
        <f t="shared" si="164"/>
        <v>162.91999999999999</v>
      </c>
      <c r="U1663" s="124">
        <f t="shared" si="164"/>
        <v>0</v>
      </c>
      <c r="V1663" s="124">
        <f t="shared" si="164"/>
        <v>162.91999999999999</v>
      </c>
      <c r="W1663" s="124">
        <f t="shared" si="164"/>
        <v>162.91999999999999</v>
      </c>
      <c r="X1663" s="124">
        <f t="shared" si="164"/>
        <v>0</v>
      </c>
    </row>
    <row r="1664" spans="1:24" s="92" customFormat="1" ht="15">
      <c r="A1664" s="118"/>
      <c r="B1664" s="111"/>
      <c r="C1664" s="106" t="str">
        <f t="shared" si="159"/>
        <v/>
      </c>
      <c r="D1664" s="105" t="str">
        <f t="shared" si="160"/>
        <v/>
      </c>
      <c r="E1664" s="115" t="s">
        <v>224</v>
      </c>
      <c r="F1664" s="115" t="s">
        <v>241</v>
      </c>
      <c r="G1664" s="115" t="s">
        <v>270</v>
      </c>
      <c r="H1664" s="133" t="s">
        <v>997</v>
      </c>
      <c r="I1664" s="90">
        <v>547000000</v>
      </c>
      <c r="J1664" s="89"/>
      <c r="K1664" s="89"/>
      <c r="L1664" s="91">
        <v>547000000</v>
      </c>
      <c r="M1664" s="91">
        <f t="shared" si="161"/>
        <v>547000000</v>
      </c>
      <c r="N1664" s="91"/>
      <c r="O1664" s="90">
        <v>492190000</v>
      </c>
      <c r="P1664" s="90">
        <f t="shared" si="162"/>
        <v>492190000</v>
      </c>
      <c r="Q1664" s="90"/>
      <c r="S1664" s="124">
        <f t="shared" si="163"/>
        <v>547</v>
      </c>
      <c r="T1664" s="124">
        <f t="shared" si="164"/>
        <v>547</v>
      </c>
      <c r="U1664" s="124">
        <f t="shared" si="164"/>
        <v>0</v>
      </c>
      <c r="V1664" s="124">
        <f t="shared" si="164"/>
        <v>492.19</v>
      </c>
      <c r="W1664" s="124">
        <f t="shared" si="164"/>
        <v>492.19</v>
      </c>
      <c r="X1664" s="124">
        <f t="shared" si="164"/>
        <v>0</v>
      </c>
    </row>
    <row r="1665" spans="1:24" s="92" customFormat="1" ht="30">
      <c r="A1665" s="115" t="s">
        <v>960</v>
      </c>
      <c r="B1665" s="88" t="s">
        <v>961</v>
      </c>
      <c r="C1665" s="106" t="str">
        <f t="shared" si="159"/>
        <v>3017052</v>
      </c>
      <c r="D1665" s="105" t="str">
        <f t="shared" si="160"/>
        <v>-Ban đại diện Hội người cao :uỗi tỉnh Kon Tum</v>
      </c>
      <c r="E1665" s="129"/>
      <c r="F1665" s="130"/>
      <c r="G1665" s="130"/>
      <c r="H1665" s="128"/>
      <c r="I1665" s="90">
        <v>729700000</v>
      </c>
      <c r="J1665" s="89"/>
      <c r="K1665" s="90">
        <v>632000000</v>
      </c>
      <c r="L1665" s="91">
        <v>97700000</v>
      </c>
      <c r="M1665" s="91">
        <f t="shared" si="161"/>
        <v>729700000</v>
      </c>
      <c r="N1665" s="91"/>
      <c r="O1665" s="90">
        <v>729700000</v>
      </c>
      <c r="P1665" s="90">
        <f t="shared" si="162"/>
        <v>729700000</v>
      </c>
      <c r="Q1665" s="90"/>
      <c r="S1665" s="124">
        <f t="shared" si="163"/>
        <v>729.7</v>
      </c>
      <c r="T1665" s="124">
        <f t="shared" si="164"/>
        <v>729.7</v>
      </c>
      <c r="U1665" s="124">
        <f t="shared" si="164"/>
        <v>0</v>
      </c>
      <c r="V1665" s="124">
        <f t="shared" si="164"/>
        <v>729.7</v>
      </c>
      <c r="W1665" s="124">
        <f t="shared" si="164"/>
        <v>729.7</v>
      </c>
      <c r="X1665" s="124">
        <f t="shared" si="164"/>
        <v>0</v>
      </c>
    </row>
    <row r="1666" spans="1:24" s="92" customFormat="1" ht="15">
      <c r="A1666" s="115" t="s">
        <v>962</v>
      </c>
      <c r="B1666" s="93" t="s">
        <v>218</v>
      </c>
      <c r="C1666" s="106" t="str">
        <f t="shared" si="159"/>
        <v/>
      </c>
      <c r="D1666" s="105" t="str">
        <f t="shared" si="160"/>
        <v/>
      </c>
      <c r="E1666" s="129"/>
      <c r="F1666" s="130"/>
      <c r="G1666" s="130"/>
      <c r="H1666" s="128"/>
      <c r="I1666" s="90">
        <v>729700000</v>
      </c>
      <c r="J1666" s="89"/>
      <c r="K1666" s="90">
        <v>632000000</v>
      </c>
      <c r="L1666" s="91">
        <v>97700000</v>
      </c>
      <c r="M1666" s="91">
        <f t="shared" si="161"/>
        <v>729700000</v>
      </c>
      <c r="N1666" s="91"/>
      <c r="O1666" s="90">
        <v>729700000</v>
      </c>
      <c r="P1666" s="90">
        <f t="shared" si="162"/>
        <v>729700000</v>
      </c>
      <c r="Q1666" s="90"/>
      <c r="S1666" s="124">
        <f t="shared" si="163"/>
        <v>729.7</v>
      </c>
      <c r="T1666" s="124">
        <f t="shared" si="164"/>
        <v>729.7</v>
      </c>
      <c r="U1666" s="124">
        <f t="shared" si="164"/>
        <v>0</v>
      </c>
      <c r="V1666" s="124">
        <f t="shared" si="164"/>
        <v>729.7</v>
      </c>
      <c r="W1666" s="124">
        <f t="shared" si="164"/>
        <v>729.7</v>
      </c>
      <c r="X1666" s="124">
        <f t="shared" si="164"/>
        <v>0</v>
      </c>
    </row>
    <row r="1667" spans="1:24" s="92" customFormat="1" ht="15">
      <c r="A1667" s="115"/>
      <c r="B1667" s="93" t="s">
        <v>223</v>
      </c>
      <c r="C1667" s="106" t="str">
        <f t="shared" si="159"/>
        <v/>
      </c>
      <c r="D1667" s="105" t="str">
        <f t="shared" si="160"/>
        <v/>
      </c>
      <c r="E1667" s="129"/>
      <c r="F1667" s="130"/>
      <c r="G1667" s="130"/>
      <c r="H1667" s="128"/>
      <c r="I1667" s="90">
        <v>729700000</v>
      </c>
      <c r="J1667" s="89"/>
      <c r="K1667" s="90">
        <v>632000000</v>
      </c>
      <c r="L1667" s="91">
        <v>97700000</v>
      </c>
      <c r="M1667" s="91">
        <f t="shared" si="161"/>
        <v>729700000</v>
      </c>
      <c r="N1667" s="91"/>
      <c r="O1667" s="90">
        <v>729700000</v>
      </c>
      <c r="P1667" s="90">
        <f t="shared" si="162"/>
        <v>729700000</v>
      </c>
      <c r="Q1667" s="90"/>
      <c r="S1667" s="124">
        <f t="shared" si="163"/>
        <v>729.7</v>
      </c>
      <c r="T1667" s="124">
        <f t="shared" si="164"/>
        <v>729.7</v>
      </c>
      <c r="U1667" s="124">
        <f t="shared" si="164"/>
        <v>0</v>
      </c>
      <c r="V1667" s="124">
        <f t="shared" si="164"/>
        <v>729.7</v>
      </c>
      <c r="W1667" s="124">
        <f t="shared" si="164"/>
        <v>729.7</v>
      </c>
      <c r="X1667" s="124">
        <f t="shared" si="164"/>
        <v>0</v>
      </c>
    </row>
    <row r="1668" spans="1:24" s="92" customFormat="1" ht="15">
      <c r="A1668" s="116"/>
      <c r="B1668" s="110"/>
      <c r="C1668" s="106" t="str">
        <f t="shared" si="159"/>
        <v/>
      </c>
      <c r="D1668" s="105" t="str">
        <f t="shared" si="160"/>
        <v/>
      </c>
      <c r="E1668" s="115" t="s">
        <v>224</v>
      </c>
      <c r="F1668" s="115" t="s">
        <v>963</v>
      </c>
      <c r="G1668" s="115" t="s">
        <v>449</v>
      </c>
      <c r="H1668" s="133" t="s">
        <v>983</v>
      </c>
      <c r="I1668" s="90">
        <v>727000000</v>
      </c>
      <c r="J1668" s="89"/>
      <c r="K1668" s="90">
        <v>632000000</v>
      </c>
      <c r="L1668" s="91">
        <v>95000000</v>
      </c>
      <c r="M1668" s="91">
        <f t="shared" si="161"/>
        <v>727000000</v>
      </c>
      <c r="N1668" s="91"/>
      <c r="O1668" s="90">
        <v>727000000</v>
      </c>
      <c r="P1668" s="90">
        <f t="shared" si="162"/>
        <v>727000000</v>
      </c>
      <c r="Q1668" s="90"/>
      <c r="S1668" s="124">
        <f t="shared" si="163"/>
        <v>727</v>
      </c>
      <c r="T1668" s="124">
        <f t="shared" si="164"/>
        <v>727</v>
      </c>
      <c r="U1668" s="124">
        <f t="shared" si="164"/>
        <v>0</v>
      </c>
      <c r="V1668" s="124">
        <f t="shared" si="164"/>
        <v>727</v>
      </c>
      <c r="W1668" s="124">
        <f t="shared" si="164"/>
        <v>727</v>
      </c>
      <c r="X1668" s="124">
        <f t="shared" si="164"/>
        <v>0</v>
      </c>
    </row>
    <row r="1669" spans="1:24" s="92" customFormat="1" ht="15">
      <c r="A1669" s="118"/>
      <c r="B1669" s="111"/>
      <c r="C1669" s="106" t="str">
        <f t="shared" si="159"/>
        <v/>
      </c>
      <c r="D1669" s="105" t="str">
        <f t="shared" si="160"/>
        <v/>
      </c>
      <c r="E1669" s="115" t="s">
        <v>222</v>
      </c>
      <c r="F1669" s="115" t="s">
        <v>963</v>
      </c>
      <c r="G1669" s="115" t="s">
        <v>449</v>
      </c>
      <c r="H1669" s="133" t="s">
        <v>983</v>
      </c>
      <c r="I1669" s="90">
        <v>2700000</v>
      </c>
      <c r="J1669" s="89"/>
      <c r="K1669" s="89"/>
      <c r="L1669" s="91">
        <v>2700000</v>
      </c>
      <c r="M1669" s="91">
        <f t="shared" si="161"/>
        <v>2700000</v>
      </c>
      <c r="N1669" s="91"/>
      <c r="O1669" s="90">
        <v>2700000</v>
      </c>
      <c r="P1669" s="90">
        <f t="shared" si="162"/>
        <v>2700000</v>
      </c>
      <c r="Q1669" s="90"/>
      <c r="S1669" s="124">
        <f t="shared" si="163"/>
        <v>2.7</v>
      </c>
      <c r="T1669" s="124">
        <f t="shared" si="164"/>
        <v>2.7</v>
      </c>
      <c r="U1669" s="124">
        <f t="shared" si="164"/>
        <v>0</v>
      </c>
      <c r="V1669" s="124">
        <f t="shared" si="164"/>
        <v>2.7</v>
      </c>
      <c r="W1669" s="124">
        <f t="shared" si="164"/>
        <v>2.7</v>
      </c>
      <c r="X1669" s="124">
        <f t="shared" si="164"/>
        <v>0</v>
      </c>
    </row>
    <row r="1670" spans="1:24" s="92" customFormat="1" ht="30">
      <c r="A1670" s="115" t="s">
        <v>964</v>
      </c>
      <c r="B1670" s="88" t="s">
        <v>965</v>
      </c>
      <c r="C1670" s="106" t="str">
        <f t="shared" si="159"/>
        <v>3019708</v>
      </c>
      <c r="D1670" s="105" t="str">
        <f t="shared" si="160"/>
        <v>-Phòng công chứng sổ 2 tỉnh &lt;on Tum</v>
      </c>
      <c r="E1670" s="129"/>
      <c r="F1670" s="130"/>
      <c r="G1670" s="130"/>
      <c r="H1670" s="128"/>
      <c r="I1670" s="90">
        <v>330500000</v>
      </c>
      <c r="J1670" s="89"/>
      <c r="K1670" s="90">
        <v>330500000</v>
      </c>
      <c r="L1670" s="94"/>
      <c r="M1670" s="91">
        <f t="shared" si="161"/>
        <v>330500000</v>
      </c>
      <c r="N1670" s="94"/>
      <c r="O1670" s="90">
        <v>330500000</v>
      </c>
      <c r="P1670" s="90">
        <f t="shared" si="162"/>
        <v>330500000</v>
      </c>
      <c r="Q1670" s="90"/>
      <c r="S1670" s="124">
        <f t="shared" si="163"/>
        <v>330.5</v>
      </c>
      <c r="T1670" s="124">
        <f t="shared" si="164"/>
        <v>330.5</v>
      </c>
      <c r="U1670" s="124">
        <f t="shared" si="164"/>
        <v>0</v>
      </c>
      <c r="V1670" s="124">
        <f t="shared" si="164"/>
        <v>330.5</v>
      </c>
      <c r="W1670" s="124">
        <f t="shared" si="164"/>
        <v>330.5</v>
      </c>
      <c r="X1670" s="124">
        <f t="shared" si="164"/>
        <v>0</v>
      </c>
    </row>
    <row r="1671" spans="1:24" s="92" customFormat="1" ht="14.25">
      <c r="A1671" s="115"/>
      <c r="B1671" s="96"/>
      <c r="C1671" s="106" t="str">
        <f t="shared" si="159"/>
        <v/>
      </c>
      <c r="D1671" s="105" t="str">
        <f t="shared" si="160"/>
        <v/>
      </c>
      <c r="E1671" s="115"/>
      <c r="F1671" s="115"/>
      <c r="G1671" s="115"/>
      <c r="H1671" s="133"/>
      <c r="I1671" s="97"/>
      <c r="J1671" s="97"/>
      <c r="K1671" s="97"/>
      <c r="L1671" s="98"/>
      <c r="M1671" s="91">
        <f t="shared" si="161"/>
        <v>0</v>
      </c>
      <c r="N1671" s="98"/>
      <c r="O1671" s="97"/>
      <c r="P1671" s="90">
        <f t="shared" si="162"/>
        <v>0</v>
      </c>
      <c r="Q1671" s="97"/>
      <c r="S1671" s="124">
        <f t="shared" si="163"/>
        <v>0</v>
      </c>
      <c r="T1671" s="124">
        <f t="shared" si="164"/>
        <v>0</v>
      </c>
      <c r="U1671" s="124">
        <f t="shared" si="164"/>
        <v>0</v>
      </c>
      <c r="V1671" s="124">
        <f t="shared" si="164"/>
        <v>0</v>
      </c>
      <c r="W1671" s="124">
        <f t="shared" si="164"/>
        <v>0</v>
      </c>
      <c r="X1671" s="124">
        <f t="shared" si="164"/>
        <v>0</v>
      </c>
    </row>
    <row r="1672" spans="1:24" s="92" customFormat="1" ht="15">
      <c r="A1672" s="115" t="s">
        <v>966</v>
      </c>
      <c r="B1672" s="93" t="s">
        <v>232</v>
      </c>
      <c r="C1672" s="106" t="str">
        <f t="shared" si="159"/>
        <v/>
      </c>
      <c r="D1672" s="105" t="str">
        <f t="shared" si="160"/>
        <v/>
      </c>
      <c r="E1672" s="129"/>
      <c r="F1672" s="130"/>
      <c r="G1672" s="130"/>
      <c r="H1672" s="128"/>
      <c r="I1672" s="90">
        <v>330500000</v>
      </c>
      <c r="J1672" s="89"/>
      <c r="K1672" s="90">
        <v>330500000</v>
      </c>
      <c r="L1672" s="94"/>
      <c r="M1672" s="91">
        <f t="shared" si="161"/>
        <v>330500000</v>
      </c>
      <c r="N1672" s="94"/>
      <c r="O1672" s="90">
        <v>330500000</v>
      </c>
      <c r="P1672" s="90">
        <f t="shared" si="162"/>
        <v>330500000</v>
      </c>
      <c r="Q1672" s="90"/>
      <c r="S1672" s="124">
        <f t="shared" si="163"/>
        <v>330.5</v>
      </c>
      <c r="T1672" s="124">
        <f t="shared" si="164"/>
        <v>330.5</v>
      </c>
      <c r="U1672" s="124">
        <f t="shared" si="164"/>
        <v>0</v>
      </c>
      <c r="V1672" s="124">
        <f t="shared" si="164"/>
        <v>330.5</v>
      </c>
      <c r="W1672" s="124">
        <f t="shared" si="164"/>
        <v>330.5</v>
      </c>
      <c r="X1672" s="124">
        <f t="shared" si="164"/>
        <v>0</v>
      </c>
    </row>
    <row r="1673" spans="1:24" s="92" customFormat="1" ht="15">
      <c r="A1673" s="115"/>
      <c r="B1673" s="93" t="s">
        <v>233</v>
      </c>
      <c r="C1673" s="106" t="str">
        <f t="shared" si="159"/>
        <v/>
      </c>
      <c r="D1673" s="105" t="str">
        <f t="shared" si="160"/>
        <v/>
      </c>
      <c r="E1673" s="129"/>
      <c r="F1673" s="130"/>
      <c r="G1673" s="130"/>
      <c r="H1673" s="128"/>
      <c r="I1673" s="90">
        <v>270500000</v>
      </c>
      <c r="J1673" s="89"/>
      <c r="K1673" s="90">
        <v>270500000</v>
      </c>
      <c r="L1673" s="94"/>
      <c r="M1673" s="91">
        <f t="shared" si="161"/>
        <v>270500000</v>
      </c>
      <c r="N1673" s="94"/>
      <c r="O1673" s="90">
        <v>270500000</v>
      </c>
      <c r="P1673" s="90">
        <f t="shared" si="162"/>
        <v>270500000</v>
      </c>
      <c r="Q1673" s="90"/>
      <c r="S1673" s="124">
        <f t="shared" si="163"/>
        <v>270.5</v>
      </c>
      <c r="T1673" s="124">
        <f t="shared" si="164"/>
        <v>270.5</v>
      </c>
      <c r="U1673" s="124">
        <f t="shared" si="164"/>
        <v>0</v>
      </c>
      <c r="V1673" s="124">
        <f t="shared" si="164"/>
        <v>270.5</v>
      </c>
      <c r="W1673" s="124">
        <f t="shared" si="164"/>
        <v>270.5</v>
      </c>
      <c r="X1673" s="124">
        <f t="shared" si="164"/>
        <v>0</v>
      </c>
    </row>
    <row r="1674" spans="1:24" s="92" customFormat="1" ht="15">
      <c r="A1674" s="115"/>
      <c r="B1674" s="87"/>
      <c r="C1674" s="106" t="str">
        <f t="shared" si="159"/>
        <v/>
      </c>
      <c r="D1674" s="105" t="str">
        <f t="shared" si="160"/>
        <v/>
      </c>
      <c r="E1674" s="115" t="s">
        <v>209</v>
      </c>
      <c r="F1674" s="115" t="s">
        <v>397</v>
      </c>
      <c r="G1674" s="115" t="s">
        <v>398</v>
      </c>
      <c r="H1674" s="133" t="s">
        <v>983</v>
      </c>
      <c r="I1674" s="90">
        <v>270500000</v>
      </c>
      <c r="J1674" s="89"/>
      <c r="K1674" s="90">
        <v>270500000</v>
      </c>
      <c r="L1674" s="94"/>
      <c r="M1674" s="91">
        <f t="shared" si="161"/>
        <v>270500000</v>
      </c>
      <c r="N1674" s="94"/>
      <c r="O1674" s="90">
        <v>270500000</v>
      </c>
      <c r="P1674" s="90">
        <f t="shared" si="162"/>
        <v>270500000</v>
      </c>
      <c r="Q1674" s="90"/>
      <c r="S1674" s="124">
        <f t="shared" si="163"/>
        <v>270.5</v>
      </c>
      <c r="T1674" s="124">
        <f t="shared" si="164"/>
        <v>270.5</v>
      </c>
      <c r="U1674" s="124">
        <f t="shared" si="164"/>
        <v>0</v>
      </c>
      <c r="V1674" s="124">
        <f t="shared" si="164"/>
        <v>270.5</v>
      </c>
      <c r="W1674" s="124">
        <f t="shared" si="164"/>
        <v>270.5</v>
      </c>
      <c r="X1674" s="124">
        <f t="shared" si="164"/>
        <v>0</v>
      </c>
    </row>
    <row r="1675" spans="1:24" s="92" customFormat="1" ht="15">
      <c r="A1675" s="115"/>
      <c r="B1675" s="93" t="s">
        <v>229</v>
      </c>
      <c r="C1675" s="106" t="str">
        <f t="shared" si="159"/>
        <v/>
      </c>
      <c r="D1675" s="105" t="str">
        <f t="shared" si="160"/>
        <v/>
      </c>
      <c r="E1675" s="129"/>
      <c r="F1675" s="130"/>
      <c r="G1675" s="130"/>
      <c r="H1675" s="128"/>
      <c r="I1675" s="90">
        <v>60000000</v>
      </c>
      <c r="J1675" s="89"/>
      <c r="K1675" s="90">
        <v>60000000</v>
      </c>
      <c r="L1675" s="94"/>
      <c r="M1675" s="91">
        <f t="shared" si="161"/>
        <v>60000000</v>
      </c>
      <c r="N1675" s="94"/>
      <c r="O1675" s="90">
        <v>60000000</v>
      </c>
      <c r="P1675" s="90">
        <f t="shared" si="162"/>
        <v>60000000</v>
      </c>
      <c r="Q1675" s="90"/>
      <c r="S1675" s="124">
        <f t="shared" si="163"/>
        <v>60</v>
      </c>
      <c r="T1675" s="124">
        <f t="shared" si="164"/>
        <v>60</v>
      </c>
      <c r="U1675" s="124">
        <f t="shared" si="164"/>
        <v>0</v>
      </c>
      <c r="V1675" s="124">
        <f t="shared" si="164"/>
        <v>60</v>
      </c>
      <c r="W1675" s="124">
        <f t="shared" si="164"/>
        <v>60</v>
      </c>
      <c r="X1675" s="124">
        <f t="shared" si="164"/>
        <v>0</v>
      </c>
    </row>
    <row r="1676" spans="1:24" s="92" customFormat="1" ht="15">
      <c r="A1676" s="115"/>
      <c r="B1676" s="87"/>
      <c r="C1676" s="106" t="str">
        <f t="shared" si="159"/>
        <v/>
      </c>
      <c r="D1676" s="105" t="str">
        <f t="shared" si="160"/>
        <v/>
      </c>
      <c r="E1676" s="115" t="s">
        <v>224</v>
      </c>
      <c r="F1676" s="115" t="s">
        <v>397</v>
      </c>
      <c r="G1676" s="115" t="s">
        <v>398</v>
      </c>
      <c r="H1676" s="133" t="s">
        <v>983</v>
      </c>
      <c r="I1676" s="90">
        <v>60000000</v>
      </c>
      <c r="J1676" s="89"/>
      <c r="K1676" s="90">
        <v>60000000</v>
      </c>
      <c r="L1676" s="94"/>
      <c r="M1676" s="91">
        <f t="shared" si="161"/>
        <v>60000000</v>
      </c>
      <c r="N1676" s="94"/>
      <c r="O1676" s="90">
        <v>60000000</v>
      </c>
      <c r="P1676" s="90">
        <f t="shared" si="162"/>
        <v>60000000</v>
      </c>
      <c r="Q1676" s="90"/>
      <c r="S1676" s="124">
        <f t="shared" si="163"/>
        <v>60</v>
      </c>
      <c r="T1676" s="124">
        <f t="shared" si="164"/>
        <v>60</v>
      </c>
      <c r="U1676" s="124">
        <f t="shared" si="164"/>
        <v>0</v>
      </c>
      <c r="V1676" s="124">
        <f t="shared" si="164"/>
        <v>60</v>
      </c>
      <c r="W1676" s="124">
        <f t="shared" si="164"/>
        <v>60</v>
      </c>
      <c r="X1676" s="124">
        <f t="shared" si="164"/>
        <v>0</v>
      </c>
    </row>
    <row r="1677" spans="1:24" s="92" customFormat="1" ht="60">
      <c r="A1677" s="115" t="s">
        <v>967</v>
      </c>
      <c r="B1677" s="88" t="s">
        <v>968</v>
      </c>
      <c r="C1677" s="106" t="str">
        <f t="shared" si="159"/>
        <v>3023385</v>
      </c>
      <c r="D1677" s="105" t="str">
        <f t="shared" si="160"/>
        <v>-Ban quản lý dự án "Chăm sốc sức khòe nhân dân các tỉnh Tây Nguyên giai đoạn 2" tỉnh Kon Tum.</v>
      </c>
      <c r="E1677" s="129"/>
      <c r="F1677" s="130"/>
      <c r="G1677" s="130"/>
      <c r="H1677" s="128"/>
      <c r="I1677" s="90">
        <v>700000000</v>
      </c>
      <c r="J1677" s="89"/>
      <c r="K1677" s="90">
        <v>700000000</v>
      </c>
      <c r="L1677" s="94"/>
      <c r="M1677" s="91">
        <f t="shared" si="161"/>
        <v>700000000</v>
      </c>
      <c r="N1677" s="94"/>
      <c r="O1677" s="90">
        <v>700000000</v>
      </c>
      <c r="P1677" s="90">
        <f t="shared" si="162"/>
        <v>700000000</v>
      </c>
      <c r="Q1677" s="90"/>
      <c r="S1677" s="124">
        <f t="shared" si="163"/>
        <v>700</v>
      </c>
      <c r="T1677" s="124">
        <f t="shared" si="164"/>
        <v>700</v>
      </c>
      <c r="U1677" s="124">
        <f t="shared" si="164"/>
        <v>0</v>
      </c>
      <c r="V1677" s="124">
        <f t="shared" si="164"/>
        <v>700</v>
      </c>
      <c r="W1677" s="124">
        <f t="shared" si="164"/>
        <v>700</v>
      </c>
      <c r="X1677" s="124">
        <f t="shared" si="164"/>
        <v>0</v>
      </c>
    </row>
    <row r="1678" spans="1:24" s="92" customFormat="1" ht="15">
      <c r="A1678" s="115" t="s">
        <v>969</v>
      </c>
      <c r="B1678" s="93" t="s">
        <v>232</v>
      </c>
      <c r="C1678" s="106" t="str">
        <f t="shared" si="159"/>
        <v/>
      </c>
      <c r="D1678" s="105" t="str">
        <f t="shared" si="160"/>
        <v/>
      </c>
      <c r="E1678" s="129"/>
      <c r="F1678" s="130"/>
      <c r="G1678" s="130"/>
      <c r="H1678" s="128"/>
      <c r="I1678" s="90">
        <v>700000000</v>
      </c>
      <c r="J1678" s="89"/>
      <c r="K1678" s="90">
        <v>700000000</v>
      </c>
      <c r="L1678" s="94"/>
      <c r="M1678" s="91">
        <f t="shared" si="161"/>
        <v>700000000</v>
      </c>
      <c r="N1678" s="94"/>
      <c r="O1678" s="90">
        <v>700000000</v>
      </c>
      <c r="P1678" s="90">
        <f t="shared" si="162"/>
        <v>700000000</v>
      </c>
      <c r="Q1678" s="90"/>
      <c r="S1678" s="124">
        <f t="shared" si="163"/>
        <v>700</v>
      </c>
      <c r="T1678" s="124">
        <f t="shared" si="164"/>
        <v>700</v>
      </c>
      <c r="U1678" s="124">
        <f t="shared" si="164"/>
        <v>0</v>
      </c>
      <c r="V1678" s="124">
        <f t="shared" si="164"/>
        <v>700</v>
      </c>
      <c r="W1678" s="124">
        <f t="shared" si="164"/>
        <v>700</v>
      </c>
      <c r="X1678" s="124">
        <f t="shared" si="164"/>
        <v>0</v>
      </c>
    </row>
    <row r="1679" spans="1:24" s="92" customFormat="1" ht="15">
      <c r="A1679" s="115"/>
      <c r="B1679" s="93" t="s">
        <v>229</v>
      </c>
      <c r="C1679" s="106" t="str">
        <f t="shared" si="159"/>
        <v/>
      </c>
      <c r="D1679" s="105" t="str">
        <f t="shared" si="160"/>
        <v/>
      </c>
      <c r="E1679" s="129"/>
      <c r="F1679" s="130"/>
      <c r="G1679" s="130"/>
      <c r="H1679" s="128"/>
      <c r="I1679" s="90">
        <v>700000000</v>
      </c>
      <c r="J1679" s="89"/>
      <c r="K1679" s="90">
        <v>700000000</v>
      </c>
      <c r="L1679" s="94"/>
      <c r="M1679" s="91">
        <f t="shared" si="161"/>
        <v>700000000</v>
      </c>
      <c r="N1679" s="94"/>
      <c r="O1679" s="90">
        <v>700000000</v>
      </c>
      <c r="P1679" s="90">
        <f t="shared" si="162"/>
        <v>700000000</v>
      </c>
      <c r="Q1679" s="90"/>
      <c r="S1679" s="124">
        <f t="shared" si="163"/>
        <v>700</v>
      </c>
      <c r="T1679" s="124">
        <f t="shared" si="164"/>
        <v>700</v>
      </c>
      <c r="U1679" s="124">
        <f t="shared" si="164"/>
        <v>0</v>
      </c>
      <c r="V1679" s="124">
        <f t="shared" si="164"/>
        <v>700</v>
      </c>
      <c r="W1679" s="124">
        <f t="shared" si="164"/>
        <v>700</v>
      </c>
      <c r="X1679" s="124">
        <f t="shared" si="164"/>
        <v>0</v>
      </c>
    </row>
    <row r="1680" spans="1:24" s="92" customFormat="1" ht="15">
      <c r="A1680" s="115"/>
      <c r="B1680" s="87"/>
      <c r="C1680" s="106" t="str">
        <f t="shared" si="159"/>
        <v/>
      </c>
      <c r="D1680" s="105" t="str">
        <f t="shared" si="160"/>
        <v/>
      </c>
      <c r="E1680" s="115" t="s">
        <v>224</v>
      </c>
      <c r="F1680" s="115" t="s">
        <v>248</v>
      </c>
      <c r="G1680" s="115" t="s">
        <v>249</v>
      </c>
      <c r="H1680" s="133" t="s">
        <v>983</v>
      </c>
      <c r="I1680" s="90">
        <v>700000000</v>
      </c>
      <c r="J1680" s="89"/>
      <c r="K1680" s="90">
        <v>700000000</v>
      </c>
      <c r="L1680" s="94"/>
      <c r="M1680" s="91">
        <f t="shared" si="161"/>
        <v>700000000</v>
      </c>
      <c r="N1680" s="94"/>
      <c r="O1680" s="90">
        <v>700000000</v>
      </c>
      <c r="P1680" s="90">
        <f t="shared" si="162"/>
        <v>700000000</v>
      </c>
      <c r="Q1680" s="90"/>
      <c r="S1680" s="124">
        <f t="shared" si="163"/>
        <v>700</v>
      </c>
      <c r="T1680" s="124">
        <f t="shared" si="164"/>
        <v>700</v>
      </c>
      <c r="U1680" s="124">
        <f t="shared" si="164"/>
        <v>0</v>
      </c>
      <c r="V1680" s="124">
        <f t="shared" si="164"/>
        <v>700</v>
      </c>
      <c r="W1680" s="124">
        <f t="shared" si="164"/>
        <v>700</v>
      </c>
      <c r="X1680" s="124">
        <f t="shared" si="164"/>
        <v>0</v>
      </c>
    </row>
    <row r="1681" spans="1:24" s="92" customFormat="1" ht="45">
      <c r="A1681" s="115" t="s">
        <v>970</v>
      </c>
      <c r="B1681" s="88" t="s">
        <v>971</v>
      </c>
      <c r="C1681" s="106" t="str">
        <f t="shared" si="159"/>
        <v>3024159</v>
      </c>
      <c r="D1681" s="105" t="str">
        <f t="shared" si="160"/>
        <v>-Hội truyỄn thống Trường Sơn Đường HS Chí Minh tỉnh Kon Tum</v>
      </c>
      <c r="E1681" s="129"/>
      <c r="F1681" s="130"/>
      <c r="G1681" s="130"/>
      <c r="H1681" s="128"/>
      <c r="I1681" s="90">
        <v>20000000</v>
      </c>
      <c r="J1681" s="89"/>
      <c r="K1681" s="89"/>
      <c r="L1681" s="91">
        <v>20000000</v>
      </c>
      <c r="M1681" s="91">
        <f t="shared" si="161"/>
        <v>20000000</v>
      </c>
      <c r="N1681" s="91"/>
      <c r="O1681" s="90">
        <v>20000000</v>
      </c>
      <c r="P1681" s="90">
        <f t="shared" si="162"/>
        <v>20000000</v>
      </c>
      <c r="Q1681" s="90"/>
      <c r="S1681" s="124">
        <f t="shared" si="163"/>
        <v>20</v>
      </c>
      <c r="T1681" s="124">
        <f t="shared" si="164"/>
        <v>20</v>
      </c>
      <c r="U1681" s="124">
        <f t="shared" si="164"/>
        <v>0</v>
      </c>
      <c r="V1681" s="124">
        <f t="shared" si="164"/>
        <v>20</v>
      </c>
      <c r="W1681" s="124">
        <f t="shared" si="164"/>
        <v>20</v>
      </c>
      <c r="X1681" s="124">
        <f t="shared" si="164"/>
        <v>0</v>
      </c>
    </row>
    <row r="1682" spans="1:24" s="92" customFormat="1" ht="15">
      <c r="A1682" s="115" t="s">
        <v>972</v>
      </c>
      <c r="B1682" s="93" t="s">
        <v>232</v>
      </c>
      <c r="C1682" s="106" t="str">
        <f t="shared" si="159"/>
        <v/>
      </c>
      <c r="D1682" s="105" t="str">
        <f t="shared" si="160"/>
        <v/>
      </c>
      <c r="E1682" s="129"/>
      <c r="F1682" s="130"/>
      <c r="G1682" s="130"/>
      <c r="H1682" s="128"/>
      <c r="I1682" s="90">
        <v>20000000</v>
      </c>
      <c r="J1682" s="89"/>
      <c r="K1682" s="89"/>
      <c r="L1682" s="91">
        <v>20000000</v>
      </c>
      <c r="M1682" s="91">
        <f t="shared" si="161"/>
        <v>20000000</v>
      </c>
      <c r="N1682" s="91"/>
      <c r="O1682" s="90">
        <v>20000000</v>
      </c>
      <c r="P1682" s="90">
        <f t="shared" si="162"/>
        <v>20000000</v>
      </c>
      <c r="Q1682" s="90"/>
      <c r="S1682" s="124">
        <f t="shared" si="163"/>
        <v>20</v>
      </c>
      <c r="T1682" s="124">
        <f t="shared" si="164"/>
        <v>20</v>
      </c>
      <c r="U1682" s="124">
        <f t="shared" si="164"/>
        <v>0</v>
      </c>
      <c r="V1682" s="124">
        <f t="shared" si="164"/>
        <v>20</v>
      </c>
      <c r="W1682" s="124">
        <f t="shared" si="164"/>
        <v>20</v>
      </c>
      <c r="X1682" s="124">
        <f t="shared" si="164"/>
        <v>0</v>
      </c>
    </row>
    <row r="1683" spans="1:24" s="92" customFormat="1" ht="15">
      <c r="A1683" s="115"/>
      <c r="B1683" s="93" t="s">
        <v>229</v>
      </c>
      <c r="C1683" s="106" t="str">
        <f t="shared" si="159"/>
        <v/>
      </c>
      <c r="D1683" s="105" t="str">
        <f t="shared" si="160"/>
        <v/>
      </c>
      <c r="E1683" s="129"/>
      <c r="F1683" s="130"/>
      <c r="G1683" s="130"/>
      <c r="H1683" s="128"/>
      <c r="I1683" s="90">
        <v>20000000</v>
      </c>
      <c r="J1683" s="89"/>
      <c r="K1683" s="89"/>
      <c r="L1683" s="91">
        <v>20000000</v>
      </c>
      <c r="M1683" s="91">
        <f t="shared" si="161"/>
        <v>20000000</v>
      </c>
      <c r="N1683" s="91"/>
      <c r="O1683" s="90">
        <v>20000000</v>
      </c>
      <c r="P1683" s="90">
        <f t="shared" si="162"/>
        <v>20000000</v>
      </c>
      <c r="Q1683" s="90"/>
      <c r="S1683" s="124">
        <f t="shared" si="163"/>
        <v>20</v>
      </c>
      <c r="T1683" s="124">
        <f t="shared" si="164"/>
        <v>20</v>
      </c>
      <c r="U1683" s="124">
        <f t="shared" si="164"/>
        <v>0</v>
      </c>
      <c r="V1683" s="124">
        <f t="shared" si="164"/>
        <v>20</v>
      </c>
      <c r="W1683" s="124">
        <f t="shared" si="164"/>
        <v>20</v>
      </c>
      <c r="X1683" s="124">
        <f t="shared" si="164"/>
        <v>0</v>
      </c>
    </row>
    <row r="1684" spans="1:24" s="92" customFormat="1" ht="15">
      <c r="A1684" s="115"/>
      <c r="B1684" s="87"/>
      <c r="C1684" s="106" t="str">
        <f t="shared" si="159"/>
        <v/>
      </c>
      <c r="D1684" s="105" t="str">
        <f t="shared" si="160"/>
        <v/>
      </c>
      <c r="E1684" s="115" t="s">
        <v>224</v>
      </c>
      <c r="F1684" s="115" t="s">
        <v>303</v>
      </c>
      <c r="G1684" s="115" t="s">
        <v>449</v>
      </c>
      <c r="H1684" s="133" t="s">
        <v>983</v>
      </c>
      <c r="I1684" s="90">
        <v>20000000</v>
      </c>
      <c r="J1684" s="89"/>
      <c r="K1684" s="89"/>
      <c r="L1684" s="91">
        <v>20000000</v>
      </c>
      <c r="M1684" s="91">
        <f t="shared" si="161"/>
        <v>20000000</v>
      </c>
      <c r="N1684" s="91"/>
      <c r="O1684" s="90">
        <v>20000000</v>
      </c>
      <c r="P1684" s="90">
        <f t="shared" si="162"/>
        <v>20000000</v>
      </c>
      <c r="Q1684" s="90"/>
      <c r="S1684" s="124">
        <f t="shared" si="163"/>
        <v>20</v>
      </c>
      <c r="T1684" s="124">
        <f t="shared" si="164"/>
        <v>20</v>
      </c>
      <c r="U1684" s="124">
        <f t="shared" si="164"/>
        <v>0</v>
      </c>
      <c r="V1684" s="124">
        <f t="shared" si="164"/>
        <v>20</v>
      </c>
      <c r="W1684" s="124">
        <f t="shared" si="164"/>
        <v>20</v>
      </c>
      <c r="X1684" s="124">
        <f t="shared" si="164"/>
        <v>0</v>
      </c>
    </row>
    <row r="1685" spans="1:24" s="92" customFormat="1" ht="45">
      <c r="A1685" s="115" t="s">
        <v>973</v>
      </c>
      <c r="B1685" s="88" t="s">
        <v>974</v>
      </c>
      <c r="C1685" s="106" t="str">
        <f t="shared" si="159"/>
        <v>3027473</v>
      </c>
      <c r="D1685" s="105" t="str">
        <f t="shared" si="160"/>
        <v>-Ban quản lý dự án "An ninh y tẽ khu vực tiều vùng Mê Công mở rộng" tỉnh Kon Tum</v>
      </c>
      <c r="E1685" s="129"/>
      <c r="F1685" s="130"/>
      <c r="G1685" s="130"/>
      <c r="H1685" s="128"/>
      <c r="I1685" s="90">
        <v>130000000</v>
      </c>
      <c r="J1685" s="89"/>
      <c r="K1685" s="90">
        <v>130000000</v>
      </c>
      <c r="L1685" s="94"/>
      <c r="M1685" s="91">
        <f t="shared" si="161"/>
        <v>130000000</v>
      </c>
      <c r="N1685" s="94"/>
      <c r="O1685" s="90">
        <v>130000000</v>
      </c>
      <c r="P1685" s="90">
        <f t="shared" si="162"/>
        <v>130000000</v>
      </c>
      <c r="Q1685" s="90"/>
      <c r="S1685" s="124">
        <f t="shared" si="163"/>
        <v>130</v>
      </c>
      <c r="T1685" s="124">
        <f t="shared" si="164"/>
        <v>130</v>
      </c>
      <c r="U1685" s="124">
        <f t="shared" si="164"/>
        <v>0</v>
      </c>
      <c r="V1685" s="124">
        <f t="shared" si="164"/>
        <v>130</v>
      </c>
      <c r="W1685" s="124">
        <f t="shared" si="164"/>
        <v>130</v>
      </c>
      <c r="X1685" s="124">
        <f t="shared" si="164"/>
        <v>0</v>
      </c>
    </row>
    <row r="1686" spans="1:24" s="92" customFormat="1" ht="15">
      <c r="A1686" s="115" t="s">
        <v>975</v>
      </c>
      <c r="B1686" s="93" t="s">
        <v>232</v>
      </c>
      <c r="C1686" s="106" t="str">
        <f t="shared" ref="C1686:C1688" si="165">IF(B1686&lt;&gt;"",IF(AND(LEFT(B1686,1)&gt;="0",LEFT(B1686,1)&lt;="9"),LEFT(B1686,7),""),"")</f>
        <v/>
      </c>
      <c r="D1686" s="105" t="str">
        <f t="shared" si="160"/>
        <v/>
      </c>
      <c r="E1686" s="129"/>
      <c r="F1686" s="130"/>
      <c r="G1686" s="130"/>
      <c r="H1686" s="128"/>
      <c r="I1686" s="90">
        <v>130000000</v>
      </c>
      <c r="J1686" s="89"/>
      <c r="K1686" s="90">
        <v>130000000</v>
      </c>
      <c r="L1686" s="94"/>
      <c r="M1686" s="91">
        <f t="shared" si="161"/>
        <v>130000000</v>
      </c>
      <c r="N1686" s="94"/>
      <c r="O1686" s="90">
        <v>130000000</v>
      </c>
      <c r="P1686" s="90">
        <f t="shared" si="162"/>
        <v>130000000</v>
      </c>
      <c r="Q1686" s="90"/>
      <c r="S1686" s="124">
        <f t="shared" si="163"/>
        <v>130</v>
      </c>
      <c r="T1686" s="124">
        <f t="shared" si="164"/>
        <v>130</v>
      </c>
      <c r="U1686" s="124">
        <f t="shared" si="164"/>
        <v>0</v>
      </c>
      <c r="V1686" s="124">
        <f t="shared" si="164"/>
        <v>130</v>
      </c>
      <c r="W1686" s="124">
        <f t="shared" si="164"/>
        <v>130</v>
      </c>
      <c r="X1686" s="124">
        <f t="shared" si="164"/>
        <v>0</v>
      </c>
    </row>
    <row r="1687" spans="1:24" s="92" customFormat="1" ht="15">
      <c r="A1687" s="115"/>
      <c r="B1687" s="93" t="s">
        <v>229</v>
      </c>
      <c r="C1687" s="106" t="str">
        <f t="shared" si="165"/>
        <v/>
      </c>
      <c r="D1687" s="105" t="str">
        <f t="shared" ref="D1687:D1688" si="166">IF(C1687&lt;&gt;"",RIGHT(B1687,LEN(B1687)-7),"")</f>
        <v/>
      </c>
      <c r="E1687" s="129"/>
      <c r="F1687" s="130"/>
      <c r="G1687" s="130"/>
      <c r="H1687" s="128"/>
      <c r="I1687" s="90">
        <v>130000000</v>
      </c>
      <c r="J1687" s="89"/>
      <c r="K1687" s="90">
        <v>130000000</v>
      </c>
      <c r="L1687" s="94"/>
      <c r="M1687" s="91">
        <f t="shared" ref="M1687:M1688" si="167">I1687-N1687</f>
        <v>130000000</v>
      </c>
      <c r="N1687" s="94"/>
      <c r="O1687" s="90">
        <v>130000000</v>
      </c>
      <c r="P1687" s="90">
        <f t="shared" ref="P1687:P1688" si="168">O1687-Q1687</f>
        <v>130000000</v>
      </c>
      <c r="Q1687" s="90"/>
      <c r="S1687" s="124">
        <f t="shared" ref="S1687:S1688" si="169">I1687/1000000</f>
        <v>130</v>
      </c>
      <c r="T1687" s="124">
        <f t="shared" si="164"/>
        <v>130</v>
      </c>
      <c r="U1687" s="124">
        <f t="shared" si="164"/>
        <v>0</v>
      </c>
      <c r="V1687" s="124">
        <f t="shared" si="164"/>
        <v>130</v>
      </c>
      <c r="W1687" s="124">
        <f t="shared" si="164"/>
        <v>130</v>
      </c>
      <c r="X1687" s="124">
        <f t="shared" si="164"/>
        <v>0</v>
      </c>
    </row>
    <row r="1688" spans="1:24" s="92" customFormat="1" ht="15">
      <c r="A1688" s="119"/>
      <c r="B1688" s="100"/>
      <c r="C1688" s="106" t="str">
        <f t="shared" si="165"/>
        <v/>
      </c>
      <c r="D1688" s="105" t="str">
        <f t="shared" si="166"/>
        <v/>
      </c>
      <c r="E1688" s="119" t="s">
        <v>224</v>
      </c>
      <c r="F1688" s="119" t="s">
        <v>248</v>
      </c>
      <c r="G1688" s="119" t="s">
        <v>249</v>
      </c>
      <c r="H1688" s="135" t="s">
        <v>983</v>
      </c>
      <c r="I1688" s="101">
        <v>130000000</v>
      </c>
      <c r="J1688" s="102"/>
      <c r="K1688" s="101">
        <v>130000000</v>
      </c>
      <c r="L1688" s="103"/>
      <c r="M1688" s="91">
        <f t="shared" si="167"/>
        <v>130000000</v>
      </c>
      <c r="N1688" s="103"/>
      <c r="O1688" s="101">
        <v>130000000</v>
      </c>
      <c r="P1688" s="90">
        <f t="shared" si="168"/>
        <v>130000000</v>
      </c>
      <c r="Q1688" s="101"/>
      <c r="S1688" s="124">
        <f t="shared" si="169"/>
        <v>130</v>
      </c>
      <c r="T1688" s="124">
        <f t="shared" si="164"/>
        <v>130</v>
      </c>
      <c r="U1688" s="124">
        <f t="shared" si="164"/>
        <v>0</v>
      </c>
      <c r="V1688" s="124">
        <f t="shared" si="164"/>
        <v>130</v>
      </c>
      <c r="W1688" s="124">
        <f t="shared" si="164"/>
        <v>130</v>
      </c>
      <c r="X1688" s="124">
        <f t="shared" si="164"/>
        <v>0</v>
      </c>
    </row>
  </sheetData>
  <mergeCells count="30">
    <mergeCell ref="X15:X17"/>
    <mergeCell ref="J16:J17"/>
    <mergeCell ref="K16:K17"/>
    <mergeCell ref="L16:L17"/>
    <mergeCell ref="M16:M17"/>
    <mergeCell ref="N16:N17"/>
    <mergeCell ref="T16:T17"/>
    <mergeCell ref="U16:U17"/>
    <mergeCell ref="V14:V17"/>
    <mergeCell ref="W14:X14"/>
    <mergeCell ref="S15:S17"/>
    <mergeCell ref="T15:U15"/>
    <mergeCell ref="W15:W17"/>
    <mergeCell ref="S14:U14"/>
    <mergeCell ref="G14:G17"/>
    <mergeCell ref="H14:H17"/>
    <mergeCell ref="I14:N14"/>
    <mergeCell ref="O14:O17"/>
    <mergeCell ref="P14:Q14"/>
    <mergeCell ref="I15:I17"/>
    <mergeCell ref="J15:L15"/>
    <mergeCell ref="M15:N15"/>
    <mergeCell ref="P15:P17"/>
    <mergeCell ref="Q15:Q17"/>
    <mergeCell ref="F14:F17"/>
    <mergeCell ref="A14:A17"/>
    <mergeCell ref="B14:B17"/>
    <mergeCell ref="C14:C17"/>
    <mergeCell ref="D14:D17"/>
    <mergeCell ref="E14:E1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3"/>
  <sheetViews>
    <sheetView workbookViewId="0">
      <pane xSplit="2" ySplit="9" topLeftCell="C10" activePane="bottomRight" state="frozen"/>
      <selection pane="topRight" activeCell="C1" sqref="C1"/>
      <selection pane="bottomLeft" activeCell="A10" sqref="A10"/>
      <selection pane="bottomRight" activeCell="C14" sqref="C14"/>
    </sheetView>
  </sheetViews>
  <sheetFormatPr defaultRowHeight="15"/>
  <cols>
    <col min="1" max="1" width="5.42578125" customWidth="1"/>
    <col min="2" max="2" width="22" customWidth="1"/>
    <col min="3" max="3" width="10.5703125" customWidth="1"/>
    <col min="4" max="5" width="9.140625" style="7"/>
    <col min="6" max="6" width="10.28515625" style="7" customWidth="1"/>
    <col min="7" max="7" width="11.42578125" style="7" customWidth="1"/>
    <col min="8" max="8" width="11" style="7" customWidth="1"/>
    <col min="9" max="9" width="9.5703125" style="7" customWidth="1"/>
    <col min="10" max="12" width="9.140625" style="7"/>
    <col min="13" max="13" width="11.7109375" customWidth="1"/>
    <col min="14" max="14" width="13.140625" customWidth="1"/>
    <col min="15" max="15" width="12.5703125" customWidth="1"/>
    <col min="16" max="16" width="10.28515625" customWidth="1"/>
    <col min="17" max="17" width="12.7109375" customWidth="1"/>
    <col min="18" max="18" width="11.85546875" customWidth="1"/>
    <col min="19" max="19" width="11" customWidth="1"/>
    <col min="23" max="23" width="11.28515625" customWidth="1"/>
    <col min="24" max="24" width="13.140625" bestFit="1" customWidth="1"/>
    <col min="25" max="25" width="11.85546875" bestFit="1" customWidth="1"/>
    <col min="26" max="27" width="13.140625" bestFit="1" customWidth="1"/>
  </cols>
  <sheetData>
    <row r="1" spans="1:27" ht="15.75">
      <c r="AA1" s="8" t="s">
        <v>65</v>
      </c>
    </row>
    <row r="2" spans="1:27" ht="15.75">
      <c r="A2" s="236" t="s">
        <v>66</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row>
    <row r="3" spans="1:27" ht="15.75">
      <c r="A3" s="236" t="s">
        <v>67</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row>
    <row r="4" spans="1:27" ht="15.75">
      <c r="AA4" s="9" t="s">
        <v>0</v>
      </c>
    </row>
    <row r="5" spans="1:27" ht="15.75" customHeight="1">
      <c r="A5" s="234" t="s">
        <v>1</v>
      </c>
      <c r="B5" s="234" t="s">
        <v>68</v>
      </c>
      <c r="C5" s="237" t="s">
        <v>69</v>
      </c>
      <c r="D5" s="238"/>
      <c r="E5" s="238"/>
      <c r="F5" s="238"/>
      <c r="G5" s="238"/>
      <c r="H5" s="238"/>
      <c r="I5" s="238"/>
      <c r="J5" s="238"/>
      <c r="K5" s="238"/>
      <c r="L5" s="238"/>
      <c r="M5" s="234" t="s">
        <v>49</v>
      </c>
      <c r="N5" s="234"/>
      <c r="O5" s="234"/>
      <c r="P5" s="234"/>
      <c r="Q5" s="234"/>
      <c r="R5" s="234"/>
      <c r="S5" s="234"/>
      <c r="T5" s="234"/>
      <c r="U5" s="234"/>
      <c r="V5" s="234"/>
      <c r="W5" s="234"/>
      <c r="X5" s="234" t="s">
        <v>50</v>
      </c>
      <c r="Y5" s="234"/>
      <c r="Z5" s="234"/>
      <c r="AA5" s="234"/>
    </row>
    <row r="6" spans="1:27" ht="15.75" customHeight="1">
      <c r="A6" s="234"/>
      <c r="B6" s="234"/>
      <c r="C6" s="234" t="s">
        <v>51</v>
      </c>
      <c r="D6" s="235" t="s">
        <v>9</v>
      </c>
      <c r="E6" s="235"/>
      <c r="F6" s="235"/>
      <c r="G6" s="235" t="s">
        <v>10</v>
      </c>
      <c r="H6" s="235"/>
      <c r="I6" s="235"/>
      <c r="J6" s="235" t="s">
        <v>70</v>
      </c>
      <c r="K6" s="235"/>
      <c r="L6" s="235"/>
      <c r="M6" s="234" t="s">
        <v>51</v>
      </c>
      <c r="N6" s="234" t="s">
        <v>9</v>
      </c>
      <c r="O6" s="234"/>
      <c r="P6" s="234"/>
      <c r="Q6" s="234" t="s">
        <v>10</v>
      </c>
      <c r="R6" s="234"/>
      <c r="S6" s="234"/>
      <c r="T6" s="234" t="s">
        <v>70</v>
      </c>
      <c r="U6" s="234"/>
      <c r="V6" s="234"/>
      <c r="W6" s="234" t="s">
        <v>15</v>
      </c>
      <c r="X6" s="234" t="s">
        <v>51</v>
      </c>
      <c r="Y6" s="234" t="s">
        <v>9</v>
      </c>
      <c r="Z6" s="235" t="s">
        <v>10</v>
      </c>
      <c r="AA6" s="235" t="s">
        <v>70</v>
      </c>
    </row>
    <row r="7" spans="1:27" ht="15.75">
      <c r="A7" s="234"/>
      <c r="B7" s="234"/>
      <c r="C7" s="234"/>
      <c r="D7" s="235" t="s">
        <v>51</v>
      </c>
      <c r="E7" s="235" t="s">
        <v>52</v>
      </c>
      <c r="F7" s="235"/>
      <c r="G7" s="235" t="s">
        <v>51</v>
      </c>
      <c r="H7" s="235" t="s">
        <v>52</v>
      </c>
      <c r="I7" s="235"/>
      <c r="J7" s="235" t="s">
        <v>51</v>
      </c>
      <c r="K7" s="235" t="s">
        <v>52</v>
      </c>
      <c r="L7" s="235"/>
      <c r="M7" s="234"/>
      <c r="N7" s="234" t="s">
        <v>51</v>
      </c>
      <c r="O7" s="234" t="s">
        <v>52</v>
      </c>
      <c r="P7" s="234"/>
      <c r="Q7" s="234" t="s">
        <v>51</v>
      </c>
      <c r="R7" s="234" t="s">
        <v>52</v>
      </c>
      <c r="S7" s="234"/>
      <c r="T7" s="234" t="s">
        <v>51</v>
      </c>
      <c r="U7" s="234" t="s">
        <v>52</v>
      </c>
      <c r="V7" s="234"/>
      <c r="W7" s="234"/>
      <c r="X7" s="234"/>
      <c r="Y7" s="234"/>
      <c r="Z7" s="235"/>
      <c r="AA7" s="235"/>
    </row>
    <row r="8" spans="1:27" ht="78.75">
      <c r="A8" s="234"/>
      <c r="B8" s="234"/>
      <c r="C8" s="234"/>
      <c r="D8" s="235"/>
      <c r="E8" s="10" t="s">
        <v>71</v>
      </c>
      <c r="F8" s="10" t="s">
        <v>22</v>
      </c>
      <c r="G8" s="235"/>
      <c r="H8" s="10" t="s">
        <v>71</v>
      </c>
      <c r="I8" s="10" t="s">
        <v>72</v>
      </c>
      <c r="J8" s="235"/>
      <c r="K8" s="10" t="s">
        <v>9</v>
      </c>
      <c r="L8" s="10" t="s">
        <v>10</v>
      </c>
      <c r="M8" s="234"/>
      <c r="N8" s="234"/>
      <c r="O8" s="5" t="s">
        <v>71</v>
      </c>
      <c r="P8" s="5" t="s">
        <v>22</v>
      </c>
      <c r="Q8" s="234"/>
      <c r="R8" s="5" t="s">
        <v>71</v>
      </c>
      <c r="S8" s="5" t="s">
        <v>72</v>
      </c>
      <c r="T8" s="234"/>
      <c r="U8" s="5" t="s">
        <v>9</v>
      </c>
      <c r="V8" s="5" t="s">
        <v>10</v>
      </c>
      <c r="W8" s="234"/>
      <c r="X8" s="234"/>
      <c r="Y8" s="234"/>
      <c r="Z8" s="235"/>
      <c r="AA8" s="235"/>
    </row>
    <row r="9" spans="1:27" s="13" customFormat="1" ht="12.75">
      <c r="A9" s="11" t="s">
        <v>5</v>
      </c>
      <c r="B9" s="11" t="s">
        <v>6</v>
      </c>
      <c r="C9" s="12" t="s">
        <v>73</v>
      </c>
      <c r="D9" s="12" t="s">
        <v>74</v>
      </c>
      <c r="E9" s="12" t="s">
        <v>75</v>
      </c>
      <c r="F9" s="12" t="s">
        <v>76</v>
      </c>
      <c r="G9" s="12" t="s">
        <v>77</v>
      </c>
      <c r="H9" s="12" t="s">
        <v>78</v>
      </c>
      <c r="I9" s="12" t="s">
        <v>79</v>
      </c>
      <c r="J9" s="12" t="s">
        <v>80</v>
      </c>
      <c r="K9" s="12" t="s">
        <v>81</v>
      </c>
      <c r="L9" s="12" t="s">
        <v>82</v>
      </c>
      <c r="M9" s="12" t="s">
        <v>83</v>
      </c>
      <c r="N9" s="12" t="s">
        <v>84</v>
      </c>
      <c r="O9" s="12" t="s">
        <v>85</v>
      </c>
      <c r="P9" s="12" t="s">
        <v>86</v>
      </c>
      <c r="Q9" s="12" t="s">
        <v>87</v>
      </c>
      <c r="R9" s="12" t="s">
        <v>88</v>
      </c>
      <c r="S9" s="12" t="s">
        <v>89</v>
      </c>
      <c r="T9" s="12" t="s">
        <v>90</v>
      </c>
      <c r="U9" s="12" t="s">
        <v>91</v>
      </c>
      <c r="V9" s="12" t="s">
        <v>92</v>
      </c>
      <c r="W9" s="12" t="s">
        <v>93</v>
      </c>
      <c r="X9" s="11" t="s">
        <v>94</v>
      </c>
      <c r="Y9" s="11" t="s">
        <v>95</v>
      </c>
      <c r="Z9" s="11" t="s">
        <v>96</v>
      </c>
      <c r="AA9" s="11" t="s">
        <v>97</v>
      </c>
    </row>
    <row r="10" spans="1:27" s="6" customFormat="1" ht="15.75">
      <c r="A10" s="14"/>
      <c r="B10" s="14" t="s">
        <v>32</v>
      </c>
      <c r="C10" s="15">
        <f>SUM(C11:C20)</f>
        <v>2976292.3600000003</v>
      </c>
      <c r="D10" s="15">
        <f t="shared" ref="D10:W10" si="0">SUM(D11:D20)</f>
        <v>312417</v>
      </c>
      <c r="E10" s="15">
        <f t="shared" si="0"/>
        <v>58707</v>
      </c>
      <c r="F10" s="15">
        <f t="shared" si="0"/>
        <v>0</v>
      </c>
      <c r="G10" s="15">
        <f t="shared" si="0"/>
        <v>2404749</v>
      </c>
      <c r="H10" s="15">
        <f t="shared" si="0"/>
        <v>1372973</v>
      </c>
      <c r="I10" s="15">
        <f t="shared" si="0"/>
        <v>0</v>
      </c>
      <c r="J10" s="15">
        <f t="shared" si="0"/>
        <v>259126.36</v>
      </c>
      <c r="K10" s="15">
        <f t="shared" si="0"/>
        <v>184361</v>
      </c>
      <c r="L10" s="15">
        <f t="shared" si="0"/>
        <v>74765.359999999986</v>
      </c>
      <c r="M10" s="15">
        <f t="shared" si="0"/>
        <v>3180583.2493769997</v>
      </c>
      <c r="N10" s="15">
        <f t="shared" si="0"/>
        <v>353249.52914200007</v>
      </c>
      <c r="O10" s="15">
        <f t="shared" si="0"/>
        <v>122411.406569</v>
      </c>
      <c r="P10" s="15">
        <f t="shared" si="0"/>
        <v>2005.6787999999999</v>
      </c>
      <c r="Q10" s="15">
        <f t="shared" si="0"/>
        <v>2568223.6934150001</v>
      </c>
      <c r="R10" s="15">
        <f t="shared" si="0"/>
        <v>1423799.620112</v>
      </c>
      <c r="S10" s="15">
        <f t="shared" si="0"/>
        <v>2224.4102499999999</v>
      </c>
      <c r="T10" s="15">
        <f t="shared" si="0"/>
        <v>259110.02682</v>
      </c>
      <c r="U10" s="15">
        <f t="shared" si="0"/>
        <v>189069.90599999999</v>
      </c>
      <c r="V10" s="15">
        <f t="shared" si="0"/>
        <v>70040.120820000011</v>
      </c>
      <c r="W10" s="15">
        <f t="shared" si="0"/>
        <v>283522.50938799995</v>
      </c>
      <c r="X10" s="16">
        <f>M10/C10</f>
        <v>1.0686393891012103</v>
      </c>
      <c r="Y10" s="16">
        <f>N10/D10</f>
        <v>1.1306988068575017</v>
      </c>
      <c r="Z10" s="16">
        <f>Q10/G10</f>
        <v>1.0679799402827488</v>
      </c>
      <c r="AA10" s="16">
        <f>T10/J10</f>
        <v>0.99993696828064893</v>
      </c>
    </row>
    <row r="11" spans="1:27" ht="15.75">
      <c r="A11" s="17">
        <v>1</v>
      </c>
      <c r="B11" s="18" t="s">
        <v>60</v>
      </c>
      <c r="C11" s="19">
        <f>D11+G11+J11</f>
        <v>578515.9</v>
      </c>
      <c r="D11" s="20">
        <f>39840+33889</f>
        <v>73729</v>
      </c>
      <c r="E11" s="20">
        <f>3400+3130</f>
        <v>6530</v>
      </c>
      <c r="F11" s="20"/>
      <c r="G11" s="20">
        <f>479681+1839+10600</f>
        <v>492120</v>
      </c>
      <c r="H11" s="20">
        <f>272384</f>
        <v>272384</v>
      </c>
      <c r="I11" s="20"/>
      <c r="J11" s="20">
        <f>K11+L11</f>
        <v>12666.9</v>
      </c>
      <c r="K11" s="20">
        <v>9560</v>
      </c>
      <c r="L11" s="20">
        <v>3106.9</v>
      </c>
      <c r="M11" s="19">
        <f>N11+Q11+T11</f>
        <v>561362.89257499995</v>
      </c>
      <c r="N11" s="19">
        <f>50332.364103-U11</f>
        <v>41741.464102999998</v>
      </c>
      <c r="O11" s="19">
        <v>8750.6515739999995</v>
      </c>
      <c r="P11" s="19">
        <v>0</v>
      </c>
      <c r="Q11" s="19">
        <f>511030.528472-V11</f>
        <v>508717.928472</v>
      </c>
      <c r="R11" s="19">
        <v>278995.03836000001</v>
      </c>
      <c r="S11" s="19">
        <v>179.97970000000001</v>
      </c>
      <c r="T11" s="19">
        <f>U11+V11</f>
        <v>10903.500000000002</v>
      </c>
      <c r="U11" s="19">
        <v>8590.9000000000015</v>
      </c>
      <c r="V11" s="19">
        <v>2312.6000000000004</v>
      </c>
      <c r="W11" s="19">
        <v>19747.862512</v>
      </c>
      <c r="X11" s="21">
        <f>M11/C11</f>
        <v>0.97034998100311487</v>
      </c>
      <c r="Y11" s="21">
        <f>N11/D11</f>
        <v>0.56614716194441805</v>
      </c>
      <c r="Z11" s="21">
        <f>Q11/G11</f>
        <v>1.0337274007802975</v>
      </c>
      <c r="AA11" s="21">
        <f>T11/J11</f>
        <v>0.86078677498046108</v>
      </c>
    </row>
    <row r="12" spans="1:27" ht="15.75">
      <c r="A12" s="17">
        <v>2</v>
      </c>
      <c r="B12" s="18" t="s">
        <v>59</v>
      </c>
      <c r="C12" s="19">
        <f t="shared" ref="C12:C20" si="1">D12+G12+J12</f>
        <v>321992.23</v>
      </c>
      <c r="D12" s="20">
        <f>9110+13699</f>
        <v>22809</v>
      </c>
      <c r="E12" s="20">
        <f>2660+3080</f>
        <v>5740</v>
      </c>
      <c r="F12" s="20"/>
      <c r="G12" s="20">
        <f>271221+4008+5710</f>
        <v>280939</v>
      </c>
      <c r="H12" s="20">
        <f>176729+1349</f>
        <v>178078</v>
      </c>
      <c r="I12" s="20"/>
      <c r="J12" s="20">
        <f t="shared" ref="J12:J20" si="2">K12+L12</f>
        <v>18244.23</v>
      </c>
      <c r="K12" s="20">
        <v>14517</v>
      </c>
      <c r="L12" s="20">
        <v>3727.23</v>
      </c>
      <c r="M12" s="19">
        <f t="shared" ref="M12:M20" si="3">N12+Q12+T12</f>
        <v>345126.25569799996</v>
      </c>
      <c r="N12" s="19">
        <f>41954.845183-U12</f>
        <v>26335.225182999999</v>
      </c>
      <c r="O12" s="19">
        <v>9853.3885329999994</v>
      </c>
      <c r="P12" s="19">
        <v>1011.696</v>
      </c>
      <c r="Q12" s="19">
        <f>303171.410515-V12</f>
        <v>299439.74051500001</v>
      </c>
      <c r="R12" s="19">
        <v>187365.78606099999</v>
      </c>
      <c r="S12" s="19">
        <v>0</v>
      </c>
      <c r="T12" s="19">
        <f t="shared" ref="T12:T20" si="4">U12+V12</f>
        <v>19351.29</v>
      </c>
      <c r="U12" s="19">
        <v>15619.619999999999</v>
      </c>
      <c r="V12" s="19">
        <v>3731.67</v>
      </c>
      <c r="W12" s="19">
        <v>12482.419194</v>
      </c>
      <c r="X12" s="21">
        <f t="shared" ref="X12:Y20" si="5">M12/C12</f>
        <v>1.0718465339924506</v>
      </c>
      <c r="Y12" s="21">
        <f t="shared" si="5"/>
        <v>1.1545979737384364</v>
      </c>
      <c r="Z12" s="21">
        <f t="shared" ref="Z12:Z20" si="6">Q12/G12</f>
        <v>1.0658532297580614</v>
      </c>
      <c r="AA12" s="21">
        <f t="shared" ref="AA12:AA20" si="7">T12/J12</f>
        <v>1.0606800067747448</v>
      </c>
    </row>
    <row r="13" spans="1:27" ht="15.75">
      <c r="A13" s="17">
        <v>3</v>
      </c>
      <c r="B13" s="18" t="s">
        <v>61</v>
      </c>
      <c r="C13" s="19">
        <f t="shared" si="1"/>
        <v>253402.48</v>
      </c>
      <c r="D13" s="20">
        <f>8000+12999</f>
        <v>20999</v>
      </c>
      <c r="E13" s="20">
        <f>3680+1860</f>
        <v>5540</v>
      </c>
      <c r="F13" s="20"/>
      <c r="G13" s="20">
        <f>211208+3109+4470</f>
        <v>218787</v>
      </c>
      <c r="H13" s="20">
        <f>135083+988</f>
        <v>136071</v>
      </c>
      <c r="I13" s="20"/>
      <c r="J13" s="20">
        <f t="shared" si="2"/>
        <v>13616.48</v>
      </c>
      <c r="K13" s="20">
        <v>9822</v>
      </c>
      <c r="L13" s="20">
        <v>3794.48</v>
      </c>
      <c r="M13" s="19">
        <f t="shared" si="3"/>
        <v>270498.23483700003</v>
      </c>
      <c r="N13" s="19">
        <f>36880.1664-U13</f>
        <v>27010.456400000003</v>
      </c>
      <c r="O13" s="19">
        <v>11890.307000000001</v>
      </c>
      <c r="P13" s="19">
        <v>0</v>
      </c>
      <c r="Q13" s="19">
        <f>233618.068437-V13</f>
        <v>230628.45843700002</v>
      </c>
      <c r="R13" s="19">
        <v>142281.93744400001</v>
      </c>
      <c r="S13" s="19">
        <v>108.38500000000001</v>
      </c>
      <c r="T13" s="19">
        <f t="shared" si="4"/>
        <v>12859.32</v>
      </c>
      <c r="U13" s="19">
        <v>9869.7099999999991</v>
      </c>
      <c r="V13" s="19">
        <v>2989.6099999999997</v>
      </c>
      <c r="W13" s="19">
        <v>35456.55487</v>
      </c>
      <c r="X13" s="21">
        <f t="shared" si="5"/>
        <v>1.0674648284302506</v>
      </c>
      <c r="Y13" s="21">
        <f t="shared" si="5"/>
        <v>1.2862734606409831</v>
      </c>
      <c r="Z13" s="21">
        <f t="shared" si="6"/>
        <v>1.0541232268690555</v>
      </c>
      <c r="AA13" s="21">
        <f t="shared" si="7"/>
        <v>0.94439385215562321</v>
      </c>
    </row>
    <row r="14" spans="1:27" ht="15.75">
      <c r="A14" s="17">
        <v>4</v>
      </c>
      <c r="B14" s="18" t="s">
        <v>62</v>
      </c>
      <c r="C14" s="19">
        <f t="shared" si="1"/>
        <v>289700.71000000002</v>
      </c>
      <c r="D14" s="20">
        <f>14490+22939</f>
        <v>37429</v>
      </c>
      <c r="E14" s="20">
        <f>2530+2950</f>
        <v>5480</v>
      </c>
      <c r="F14" s="20"/>
      <c r="G14" s="20">
        <f>232170+3523+5030</f>
        <v>240723</v>
      </c>
      <c r="H14" s="20">
        <f>133929+665</f>
        <v>134594</v>
      </c>
      <c r="I14" s="20"/>
      <c r="J14" s="20">
        <f t="shared" si="2"/>
        <v>11548.71</v>
      </c>
      <c r="K14" s="20">
        <v>8428</v>
      </c>
      <c r="L14" s="20">
        <v>3120.71</v>
      </c>
      <c r="M14" s="19">
        <f t="shared" si="3"/>
        <v>305740.62539</v>
      </c>
      <c r="N14" s="19">
        <f>56620.14772-U14</f>
        <v>46020.925719999999</v>
      </c>
      <c r="O14" s="19">
        <v>25475.748974999999</v>
      </c>
      <c r="P14" s="19">
        <v>480</v>
      </c>
      <c r="Q14" s="19">
        <f>249120.47767-V14</f>
        <v>246323.55867</v>
      </c>
      <c r="R14" s="19">
        <v>126157.31806400001</v>
      </c>
      <c r="S14" s="19">
        <v>123.239</v>
      </c>
      <c r="T14" s="19">
        <f t="shared" si="4"/>
        <v>13396.141</v>
      </c>
      <c r="U14" s="19">
        <v>10599.222</v>
      </c>
      <c r="V14" s="19">
        <v>2796.9189999999999</v>
      </c>
      <c r="W14" s="19">
        <v>38235.710682999998</v>
      </c>
      <c r="X14" s="21">
        <f t="shared" si="5"/>
        <v>1.0553671939223068</v>
      </c>
      <c r="Y14" s="21">
        <f t="shared" si="5"/>
        <v>1.2295526388629137</v>
      </c>
      <c r="Z14" s="21">
        <f t="shared" si="6"/>
        <v>1.0232655735845764</v>
      </c>
      <c r="AA14" s="21">
        <f t="shared" si="7"/>
        <v>1.1599686025538785</v>
      </c>
    </row>
    <row r="15" spans="1:27" ht="15.75">
      <c r="A15" s="17">
        <v>5</v>
      </c>
      <c r="B15" s="18" t="s">
        <v>56</v>
      </c>
      <c r="C15" s="19">
        <f t="shared" si="1"/>
        <v>333713.05</v>
      </c>
      <c r="D15" s="20">
        <f>8830+18059</f>
        <v>26889</v>
      </c>
      <c r="E15" s="20">
        <f>4000+3100</f>
        <v>7100</v>
      </c>
      <c r="F15" s="20"/>
      <c r="G15" s="20">
        <f>249614+7073+5270</f>
        <v>261957</v>
      </c>
      <c r="H15" s="20">
        <f>147324+1097</f>
        <v>148421</v>
      </c>
      <c r="I15" s="20"/>
      <c r="J15" s="20">
        <f t="shared" si="2"/>
        <v>44867.05</v>
      </c>
      <c r="K15" s="20">
        <v>32597</v>
      </c>
      <c r="L15" s="20">
        <v>12270.05</v>
      </c>
      <c r="M15" s="19">
        <f t="shared" si="3"/>
        <v>354503.88692199998</v>
      </c>
      <c r="N15" s="19">
        <f>63630.553411-U15</f>
        <v>30960.843411000002</v>
      </c>
      <c r="O15" s="19">
        <v>16708.316642999998</v>
      </c>
      <c r="P15" s="19">
        <v>513.9828</v>
      </c>
      <c r="Q15" s="19">
        <f>290873.333511-V15</f>
        <v>278927.233511</v>
      </c>
      <c r="R15" s="19">
        <v>156951.77273699999</v>
      </c>
      <c r="S15" s="19">
        <v>140</v>
      </c>
      <c r="T15" s="19">
        <f t="shared" si="4"/>
        <v>44615.81</v>
      </c>
      <c r="U15" s="19">
        <v>32669.71</v>
      </c>
      <c r="V15" s="19">
        <v>11946.100000000002</v>
      </c>
      <c r="W15" s="19">
        <v>45677.266333</v>
      </c>
      <c r="X15" s="21">
        <f t="shared" si="5"/>
        <v>1.0623015399667468</v>
      </c>
      <c r="Y15" s="21">
        <f t="shared" si="5"/>
        <v>1.1514315672207966</v>
      </c>
      <c r="Z15" s="21">
        <f t="shared" si="6"/>
        <v>1.0647825158747428</v>
      </c>
      <c r="AA15" s="21">
        <f t="shared" si="7"/>
        <v>0.99440034501934038</v>
      </c>
    </row>
    <row r="16" spans="1:27" ht="15.75">
      <c r="A16" s="17">
        <v>6</v>
      </c>
      <c r="B16" s="18" t="s">
        <v>57</v>
      </c>
      <c r="C16" s="19">
        <f t="shared" si="1"/>
        <v>290984</v>
      </c>
      <c r="D16" s="20">
        <f>8280+16639</f>
        <v>24919</v>
      </c>
      <c r="E16" s="20">
        <f>3640+3040</f>
        <v>6680</v>
      </c>
      <c r="F16" s="20"/>
      <c r="G16" s="20">
        <f>225509+3801+4760</f>
        <v>234070</v>
      </c>
      <c r="H16" s="20">
        <f>139249+1287</f>
        <v>140536</v>
      </c>
      <c r="I16" s="20"/>
      <c r="J16" s="20">
        <f t="shared" si="2"/>
        <v>31995</v>
      </c>
      <c r="K16" s="20">
        <v>21112</v>
      </c>
      <c r="L16" s="20">
        <v>10883</v>
      </c>
      <c r="M16" s="19">
        <f t="shared" si="3"/>
        <v>337420.25051400001</v>
      </c>
      <c r="N16" s="19">
        <f>72847.897394-U16</f>
        <v>50899.096394</v>
      </c>
      <c r="O16" s="19">
        <v>17349.192999999999</v>
      </c>
      <c r="P16" s="19">
        <v>0</v>
      </c>
      <c r="Q16" s="19">
        <f>264572.35312-V16</f>
        <v>254144.25211999999</v>
      </c>
      <c r="R16" s="19">
        <v>146649.894558</v>
      </c>
      <c r="S16" s="19">
        <v>96.697550000000007</v>
      </c>
      <c r="T16" s="19">
        <f t="shared" si="4"/>
        <v>32376.902000000002</v>
      </c>
      <c r="U16" s="19">
        <v>21948.800999999999</v>
      </c>
      <c r="V16" s="19">
        <v>10428.101000000001</v>
      </c>
      <c r="W16" s="19">
        <v>43243.409426999999</v>
      </c>
      <c r="X16" s="21">
        <f t="shared" si="5"/>
        <v>1.1595835183858907</v>
      </c>
      <c r="Y16" s="21">
        <f t="shared" si="5"/>
        <v>2.042581820859585</v>
      </c>
      <c r="Z16" s="21">
        <f t="shared" si="6"/>
        <v>1.085761746998761</v>
      </c>
      <c r="AA16" s="21">
        <f t="shared" si="7"/>
        <v>1.011936302547273</v>
      </c>
    </row>
    <row r="17" spans="1:27" ht="15.75">
      <c r="A17" s="17">
        <v>7</v>
      </c>
      <c r="B17" s="18" t="s">
        <v>63</v>
      </c>
      <c r="C17" s="19">
        <f t="shared" si="1"/>
        <v>99373</v>
      </c>
      <c r="D17" s="20">
        <f>7720+15599</f>
        <v>23319</v>
      </c>
      <c r="E17" s="20">
        <f>2090+3050</f>
        <v>5140</v>
      </c>
      <c r="F17" s="20"/>
      <c r="G17" s="20">
        <f>61177+2553+1410</f>
        <v>65140</v>
      </c>
      <c r="H17" s="20">
        <f>23220</f>
        <v>23220</v>
      </c>
      <c r="I17" s="20"/>
      <c r="J17" s="20">
        <f t="shared" si="2"/>
        <v>10914</v>
      </c>
      <c r="K17" s="20">
        <v>8650</v>
      </c>
      <c r="L17" s="20">
        <v>2264</v>
      </c>
      <c r="M17" s="19">
        <f t="shared" si="3"/>
        <v>145444.04858</v>
      </c>
      <c r="N17" s="19">
        <f>61190.265343-U17</f>
        <v>54626.402343000002</v>
      </c>
      <c r="O17" s="19">
        <v>13204.115844</v>
      </c>
      <c r="P17" s="19">
        <v>0</v>
      </c>
      <c r="Q17" s="19">
        <f>84253.783237-V17</f>
        <v>82035.177337000001</v>
      </c>
      <c r="R17" s="19">
        <v>21816.752371999999</v>
      </c>
      <c r="S17" s="19">
        <v>195.001</v>
      </c>
      <c r="T17" s="19">
        <f t="shared" si="4"/>
        <v>8782.4688999999998</v>
      </c>
      <c r="U17" s="19">
        <v>6563.8629999999994</v>
      </c>
      <c r="V17" s="19">
        <v>2218.6059000000005</v>
      </c>
      <c r="W17" s="19">
        <v>28090.149487999999</v>
      </c>
      <c r="X17" s="21">
        <f t="shared" si="5"/>
        <v>1.463617366689141</v>
      </c>
      <c r="Y17" s="21">
        <f t="shared" si="5"/>
        <v>2.342570536601055</v>
      </c>
      <c r="Z17" s="21">
        <f t="shared" si="6"/>
        <v>1.2593671682069389</v>
      </c>
      <c r="AA17" s="21">
        <f t="shared" si="7"/>
        <v>0.80469753527579257</v>
      </c>
    </row>
    <row r="18" spans="1:27" ht="15.75">
      <c r="A18" s="17">
        <v>8</v>
      </c>
      <c r="B18" s="18" t="s">
        <v>58</v>
      </c>
      <c r="C18" s="19">
        <f t="shared" si="1"/>
        <v>215948</v>
      </c>
      <c r="D18" s="20">
        <f>5960+13277</f>
        <v>19237</v>
      </c>
      <c r="E18" s="20">
        <f>3370+1948</f>
        <v>5318</v>
      </c>
      <c r="F18" s="20"/>
      <c r="G18" s="20">
        <f>162543+3848+3440</f>
        <v>169831</v>
      </c>
      <c r="H18" s="20">
        <f>95365+875</f>
        <v>96240</v>
      </c>
      <c r="I18" s="20"/>
      <c r="J18" s="20">
        <f t="shared" si="2"/>
        <v>26880</v>
      </c>
      <c r="K18" s="20">
        <v>18082</v>
      </c>
      <c r="L18" s="20">
        <v>8798</v>
      </c>
      <c r="M18" s="19">
        <f t="shared" si="3"/>
        <v>232509.595742</v>
      </c>
      <c r="N18" s="19">
        <f>39572.950988-U18</f>
        <v>18891.380987999997</v>
      </c>
      <c r="O18" s="19">
        <v>6887.4530000000004</v>
      </c>
      <c r="P18" s="19">
        <v>0</v>
      </c>
      <c r="Q18" s="19">
        <f>192936.644754-V18</f>
        <v>184113.17475400001</v>
      </c>
      <c r="R18" s="19">
        <v>103372.600082</v>
      </c>
      <c r="S18" s="19">
        <v>150</v>
      </c>
      <c r="T18" s="19">
        <f t="shared" si="4"/>
        <v>29505.040000000001</v>
      </c>
      <c r="U18" s="19">
        <v>20681.57</v>
      </c>
      <c r="V18" s="19">
        <v>8823.4699999999993</v>
      </c>
      <c r="W18" s="19">
        <v>7060.3159999999998</v>
      </c>
      <c r="X18" s="21">
        <f t="shared" si="5"/>
        <v>1.0766925173745532</v>
      </c>
      <c r="Y18" s="21">
        <f t="shared" si="5"/>
        <v>0.9820336324790766</v>
      </c>
      <c r="Z18" s="21">
        <f t="shared" si="6"/>
        <v>1.0840963943802957</v>
      </c>
      <c r="AA18" s="21">
        <f t="shared" si="7"/>
        <v>1.0976577380952381</v>
      </c>
    </row>
    <row r="19" spans="1:27" ht="15.75">
      <c r="A19" s="17">
        <v>9</v>
      </c>
      <c r="B19" s="18" t="s">
        <v>55</v>
      </c>
      <c r="C19" s="19">
        <f t="shared" si="1"/>
        <v>294170.99</v>
      </c>
      <c r="D19" s="20">
        <f>21330+18438</f>
        <v>39768</v>
      </c>
      <c r="E19" s="20">
        <f>3940+2039</f>
        <v>5979</v>
      </c>
      <c r="F19" s="20"/>
      <c r="G19" s="20">
        <f>200956+3120+4530</f>
        <v>208606</v>
      </c>
      <c r="H19" s="20">
        <f>108543</f>
        <v>108543</v>
      </c>
      <c r="I19" s="20"/>
      <c r="J19" s="20">
        <f t="shared" si="2"/>
        <v>45796.99</v>
      </c>
      <c r="K19" s="20">
        <v>32632</v>
      </c>
      <c r="L19" s="20">
        <v>13164.99</v>
      </c>
      <c r="M19" s="19">
        <f t="shared" si="3"/>
        <v>323814.39312300005</v>
      </c>
      <c r="N19" s="19">
        <f>73234.3154-U19</f>
        <v>39383.805400000005</v>
      </c>
      <c r="O19" s="19">
        <v>5865.3559999999998</v>
      </c>
      <c r="P19" s="19">
        <v>0</v>
      </c>
      <c r="Q19" s="19">
        <f>250580.077723-V19</f>
        <v>239785.03280300001</v>
      </c>
      <c r="R19" s="19">
        <v>122237.238293</v>
      </c>
      <c r="S19" s="19">
        <v>727.94299999999998</v>
      </c>
      <c r="T19" s="19">
        <f t="shared" si="4"/>
        <v>44645.554920000002</v>
      </c>
      <c r="U19" s="19">
        <v>33850.51</v>
      </c>
      <c r="V19" s="19">
        <v>10795.044919999998</v>
      </c>
      <c r="W19" s="19">
        <v>50564.884813999997</v>
      </c>
      <c r="X19" s="21">
        <f t="shared" si="5"/>
        <v>1.100769294494335</v>
      </c>
      <c r="Y19" s="21">
        <f t="shared" si="5"/>
        <v>0.99033910179038431</v>
      </c>
      <c r="Z19" s="21">
        <f t="shared" si="6"/>
        <v>1.1494637393123881</v>
      </c>
      <c r="AA19" s="21">
        <f t="shared" si="7"/>
        <v>0.97485784371418305</v>
      </c>
    </row>
    <row r="20" spans="1:27" ht="15.75">
      <c r="A20" s="17">
        <v>10</v>
      </c>
      <c r="B20" s="18" t="s">
        <v>54</v>
      </c>
      <c r="C20" s="19">
        <f t="shared" si="1"/>
        <v>298492</v>
      </c>
      <c r="D20" s="20">
        <f>9990+13329</f>
        <v>23319</v>
      </c>
      <c r="E20" s="20">
        <f>3850+1350</f>
        <v>5200</v>
      </c>
      <c r="F20" s="20"/>
      <c r="G20" s="20">
        <f>221877+5979+4720</f>
        <v>232576</v>
      </c>
      <c r="H20" s="20">
        <v>134886</v>
      </c>
      <c r="I20" s="20"/>
      <c r="J20" s="20">
        <f t="shared" si="2"/>
        <v>42597</v>
      </c>
      <c r="K20" s="20">
        <v>28961</v>
      </c>
      <c r="L20" s="20">
        <v>13636</v>
      </c>
      <c r="M20" s="19">
        <f t="shared" si="3"/>
        <v>304163.06599600002</v>
      </c>
      <c r="N20" s="19">
        <f>46055.9292-U20</f>
        <v>17379.929199999999</v>
      </c>
      <c r="O20" s="19">
        <v>6426.8760000000002</v>
      </c>
      <c r="P20" s="19">
        <v>0</v>
      </c>
      <c r="Q20" s="19">
        <f>258107.136796-V20</f>
        <v>244109.13679600001</v>
      </c>
      <c r="R20" s="19">
        <v>137971.282141</v>
      </c>
      <c r="S20" s="19">
        <v>503.16500000000002</v>
      </c>
      <c r="T20" s="19">
        <f t="shared" si="4"/>
        <v>42674</v>
      </c>
      <c r="U20" s="19">
        <v>28676</v>
      </c>
      <c r="V20" s="19">
        <v>13998.000000000002</v>
      </c>
      <c r="W20" s="19">
        <v>2963.9360670000001</v>
      </c>
      <c r="X20" s="21">
        <f t="shared" si="5"/>
        <v>1.0189990552376613</v>
      </c>
      <c r="Y20" s="21">
        <f t="shared" si="5"/>
        <v>0.74531194305073112</v>
      </c>
      <c r="Z20" s="21">
        <f t="shared" si="6"/>
        <v>1.0495886798121905</v>
      </c>
      <c r="AA20" s="21">
        <f t="shared" si="7"/>
        <v>1.0018076390356128</v>
      </c>
    </row>
    <row r="21" spans="1:27" ht="15.75">
      <c r="A21" s="17"/>
      <c r="B21" s="18"/>
      <c r="C21" s="17"/>
      <c r="D21" s="22"/>
      <c r="E21" s="22"/>
      <c r="F21" s="22"/>
      <c r="G21" s="22"/>
      <c r="H21" s="22"/>
      <c r="I21" s="22"/>
      <c r="J21" s="22"/>
      <c r="K21" s="22"/>
      <c r="L21" s="22"/>
      <c r="M21" s="17"/>
      <c r="N21" s="17"/>
      <c r="O21" s="17"/>
      <c r="P21" s="17"/>
      <c r="Q21" s="17"/>
      <c r="R21" s="17"/>
      <c r="S21" s="17"/>
      <c r="T21" s="17"/>
      <c r="U21" s="17"/>
      <c r="V21" s="17"/>
      <c r="W21" s="17"/>
      <c r="X21" s="17"/>
      <c r="Y21" s="17"/>
      <c r="Z21" s="17"/>
      <c r="AA21" s="17"/>
    </row>
    <row r="22" spans="1:27" ht="15.75">
      <c r="A22" s="23" t="s">
        <v>98</v>
      </c>
    </row>
    <row r="23" spans="1:27" s="25" customFormat="1" ht="15.75">
      <c r="A23" s="24" t="s">
        <v>99</v>
      </c>
      <c r="D23" s="7"/>
      <c r="E23" s="7"/>
      <c r="F23" s="7"/>
      <c r="G23" s="7"/>
      <c r="H23" s="7"/>
      <c r="I23" s="7"/>
      <c r="J23" s="7"/>
      <c r="K23" s="7"/>
      <c r="L23" s="7"/>
      <c r="M23" s="26"/>
    </row>
    <row r="24" spans="1:27" ht="15.75">
      <c r="A24" s="24" t="s">
        <v>100</v>
      </c>
      <c r="M24" s="26"/>
    </row>
    <row r="25" spans="1:27" ht="15.75">
      <c r="A25" s="24" t="s">
        <v>101</v>
      </c>
      <c r="M25" s="26"/>
    </row>
    <row r="26" spans="1:27">
      <c r="A26" s="3"/>
      <c r="M26" s="27"/>
    </row>
    <row r="27" spans="1:27">
      <c r="A27" s="3"/>
    </row>
    <row r="28" spans="1:27">
      <c r="A28" s="3"/>
    </row>
    <row r="29" spans="1:27">
      <c r="A29" s="3"/>
    </row>
    <row r="30" spans="1:27">
      <c r="A30" s="3"/>
    </row>
    <row r="31" spans="1:27">
      <c r="A31" s="3"/>
      <c r="M31" s="26"/>
    </row>
    <row r="32" spans="1:27">
      <c r="A32" s="3"/>
      <c r="M32" s="26">
        <f>3464105758765/1000000</f>
        <v>3464105.7587649999</v>
      </c>
      <c r="N32" t="s">
        <v>102</v>
      </c>
    </row>
    <row r="33" spans="1:14">
      <c r="A33" s="3"/>
      <c r="D33"/>
      <c r="E33"/>
      <c r="F33"/>
      <c r="G33"/>
      <c r="H33"/>
      <c r="I33"/>
      <c r="J33"/>
      <c r="K33"/>
      <c r="L33"/>
      <c r="M33" s="27">
        <f>M32-M10-W10</f>
        <v>0</v>
      </c>
      <c r="N33" t="s">
        <v>103</v>
      </c>
    </row>
  </sheetData>
  <mergeCells count="32">
    <mergeCell ref="A2:AA2"/>
    <mergeCell ref="A3:AA3"/>
    <mergeCell ref="A5:A8"/>
    <mergeCell ref="B5:B8"/>
    <mergeCell ref="C5:L5"/>
    <mergeCell ref="M5:W5"/>
    <mergeCell ref="X5:AA5"/>
    <mergeCell ref="C6:C8"/>
    <mergeCell ref="D6:F6"/>
    <mergeCell ref="G6:I6"/>
    <mergeCell ref="AA6:AA8"/>
    <mergeCell ref="D7:D8"/>
    <mergeCell ref="E7:F7"/>
    <mergeCell ref="G7:G8"/>
    <mergeCell ref="H7:I7"/>
    <mergeCell ref="J7:J8"/>
    <mergeCell ref="K7:L7"/>
    <mergeCell ref="J6:L6"/>
    <mergeCell ref="M6:M8"/>
    <mergeCell ref="N6:P6"/>
    <mergeCell ref="N7:N8"/>
    <mergeCell ref="O7:P7"/>
    <mergeCell ref="Y6:Y8"/>
    <mergeCell ref="Z6:Z8"/>
    <mergeCell ref="Q6:S6"/>
    <mergeCell ref="T6:V6"/>
    <mergeCell ref="W6:W8"/>
    <mergeCell ref="Q7:Q8"/>
    <mergeCell ref="T7:T8"/>
    <mergeCell ref="U7:V7"/>
    <mergeCell ref="R7:S7"/>
    <mergeCell ref="X6:X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Bao cao</vt:lpstr>
      <vt:lpstr>Sheet4</vt:lpstr>
      <vt:lpstr>DT TX NST</vt:lpstr>
      <vt:lpstr>Sheet5</vt:lpstr>
      <vt:lpstr>Sheet3</vt:lpstr>
      <vt:lpstr>Sheet1</vt:lpstr>
      <vt:lpstr>NSH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2019-11-18T03:37:54Z</dcterms:modified>
</cp:coreProperties>
</file>